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-96" windowWidth="8940" windowHeight="7536" tabRatio="579"/>
  </bookViews>
  <sheets>
    <sheet name="FICHIER DE BASE" sheetId="1" r:id="rId1"/>
    <sheet name="MOTIF.X" sheetId="3" r:id="rId2"/>
    <sheet name="Fiche suivi client" sheetId="4" r:id="rId3"/>
    <sheet name="code revendeur" sheetId="2" r:id="rId4"/>
    <sheet name="Grpt achat" sheetId="6" r:id="rId5"/>
    <sheet name="Catégorie client" sheetId="5" r:id="rId6"/>
    <sheet name="Feuil2" sheetId="10" r:id="rId7"/>
  </sheets>
  <functionGroups builtInGroupCount="17"/>
  <definedNames>
    <definedName name="_xlnm._FilterDatabase" localSheetId="3" hidden="1">'code revendeur'!$A$1:$E$191</definedName>
    <definedName name="_xlnm._FilterDatabase" localSheetId="6" hidden="1">Feuil2!$A$19:$A$20</definedName>
    <definedName name="_xlnm._FilterDatabase" localSheetId="0" hidden="1">'FICHIER DE BASE'!$A$3:$DJ$152</definedName>
    <definedName name="BRITA">'Catégorie client'!$A$32:$A$36</definedName>
    <definedName name="categorie">'Catégorie client'!$A$5:$A$30</definedName>
    <definedName name="civilité">MOTIF.X!$D$5:$D$23</definedName>
    <definedName name="clients">'FICHIER DE BASE'!$X$4:$X$53517</definedName>
    <definedName name="Liste">'Grpt achat'!$C$16:$C$43</definedName>
    <definedName name="listes">'FICHIER DE BASE'!#REF!</definedName>
    <definedName name="MACHINES">'FICHIER DE BASE'!$Y$4:$Y$53517</definedName>
    <definedName name="motif">MOTIF.X!$A$4:$A$10</definedName>
    <definedName name="motif2">MOTIF.X!$A$20:$A$25</definedName>
    <definedName name="_xlnm.Print_Area" localSheetId="2">'Fiche suivi client'!$A$1:$M$26</definedName>
    <definedName name="_xlnm.Print_Area" localSheetId="0">'FICHIER DE BASE'!$A$3:$CP$11</definedName>
  </definedNames>
  <calcPr calcId="145621"/>
</workbook>
</file>

<file path=xl/calcChain.xml><?xml version="1.0" encoding="utf-8"?>
<calcChain xmlns="http://schemas.openxmlformats.org/spreadsheetml/2006/main">
  <c r="T12" i="1" l="1"/>
  <c r="T13" i="1"/>
  <c r="T14" i="1"/>
  <c r="C10" i="1"/>
  <c r="C9" i="1"/>
  <c r="C11" i="1"/>
  <c r="C15" i="1"/>
  <c r="C19" i="1"/>
  <c r="C27" i="1"/>
  <c r="C35" i="1"/>
  <c r="C43" i="1"/>
  <c r="C51" i="1"/>
  <c r="C67" i="1"/>
  <c r="C23" i="1"/>
  <c r="C39" i="1"/>
  <c r="C59" i="1"/>
  <c r="C29" i="1"/>
  <c r="C45" i="1"/>
  <c r="C87" i="1"/>
  <c r="C20" i="1"/>
  <c r="C44" i="1"/>
  <c r="C60" i="1"/>
  <c r="C84" i="1"/>
  <c r="C53" i="1"/>
  <c r="C83" i="1"/>
  <c r="C81" i="1"/>
  <c r="C18" i="1"/>
  <c r="C42" i="1"/>
  <c r="C58" i="1"/>
  <c r="C74" i="1"/>
  <c r="C98" i="1"/>
  <c r="C79" i="1"/>
  <c r="C107" i="1"/>
  <c r="C14" i="1"/>
  <c r="C31" i="1"/>
  <c r="C47" i="1"/>
  <c r="C13" i="1"/>
  <c r="C17" i="1"/>
  <c r="C25" i="1"/>
  <c r="C33" i="1"/>
  <c r="C41" i="1"/>
  <c r="C49" i="1"/>
  <c r="C63" i="1"/>
  <c r="C77" i="1"/>
  <c r="C95" i="1"/>
  <c r="C16" i="1"/>
  <c r="C24" i="1"/>
  <c r="C32" i="1"/>
  <c r="C40" i="1"/>
  <c r="C48" i="1"/>
  <c r="C56" i="1"/>
  <c r="C64" i="1"/>
  <c r="C72" i="1"/>
  <c r="C80" i="1"/>
  <c r="C88" i="1"/>
  <c r="C96" i="1"/>
  <c r="C104" i="1"/>
  <c r="C61" i="1"/>
  <c r="C75" i="1"/>
  <c r="C89" i="1"/>
  <c r="C105" i="1"/>
  <c r="C91" i="1"/>
  <c r="C12" i="1"/>
  <c r="C22" i="1"/>
  <c r="C30" i="1"/>
  <c r="C38" i="1"/>
  <c r="C46" i="1"/>
  <c r="C54" i="1"/>
  <c r="C62" i="1"/>
  <c r="C70" i="1"/>
  <c r="C78" i="1"/>
  <c r="C86" i="1"/>
  <c r="C94" i="1"/>
  <c r="C102" i="1"/>
  <c r="C57" i="1"/>
  <c r="C71" i="1"/>
  <c r="C85" i="1"/>
  <c r="C101" i="1"/>
  <c r="C8" i="1"/>
  <c r="C6" i="1"/>
  <c r="C21" i="1"/>
  <c r="C37" i="1"/>
  <c r="C55" i="1"/>
  <c r="C73" i="1"/>
  <c r="C103" i="1"/>
  <c r="C28" i="1"/>
  <c r="C36" i="1"/>
  <c r="C52" i="1"/>
  <c r="C68" i="1"/>
  <c r="C76" i="1"/>
  <c r="C92" i="1"/>
  <c r="C100" i="1"/>
  <c r="C69" i="1"/>
  <c r="C97" i="1"/>
  <c r="C99" i="1"/>
  <c r="C26" i="1"/>
  <c r="C34" i="1"/>
  <c r="C50" i="1"/>
  <c r="C66" i="1"/>
  <c r="C82" i="1"/>
  <c r="C90" i="1"/>
  <c r="C106" i="1"/>
  <c r="C65" i="1"/>
  <c r="C93" i="1"/>
  <c r="C7" i="1"/>
  <c r="C5" i="1"/>
  <c r="Y16" i="1" l="1"/>
  <c r="X16" i="1" s="1"/>
  <c r="Y15" i="1"/>
  <c r="X15" i="1" s="1"/>
  <c r="Y14" i="1"/>
  <c r="Y13" i="1"/>
  <c r="X13" i="1" s="1"/>
  <c r="Y12" i="1"/>
  <c r="X12" i="1" s="1"/>
  <c r="X14" i="1"/>
  <c r="R13" i="1"/>
  <c r="R12" i="1"/>
  <c r="N36" i="4" l="1"/>
  <c r="J52" i="4" s="1"/>
  <c r="N35" i="4"/>
  <c r="J51" i="4" s="1"/>
  <c r="N34" i="4"/>
  <c r="J50" i="4" s="1"/>
  <c r="N33" i="4"/>
  <c r="J49" i="4" s="1"/>
  <c r="N32" i="4"/>
  <c r="J48" i="4" s="1"/>
  <c r="N31" i="4"/>
  <c r="J47" i="4" s="1"/>
  <c r="N30" i="4"/>
  <c r="J46" i="4" s="1"/>
  <c r="N29" i="4"/>
  <c r="J45" i="4" s="1"/>
  <c r="N28" i="4"/>
  <c r="J44" i="4" s="1"/>
  <c r="N27" i="4"/>
  <c r="J43" i="4" s="1"/>
  <c r="N26" i="4"/>
  <c r="N25" i="4"/>
  <c r="J41" i="4" s="1"/>
  <c r="N37" i="4" l="1"/>
  <c r="G12" i="4" s="1"/>
  <c r="J42" i="4"/>
  <c r="G14" i="4" s="1"/>
  <c r="DF142" i="1" l="1"/>
  <c r="DF141" i="1"/>
  <c r="DF140" i="1"/>
  <c r="DF139" i="1"/>
  <c r="DF138" i="1"/>
  <c r="DF137" i="1"/>
  <c r="DF136" i="1"/>
  <c r="DF135" i="1"/>
  <c r="DF134" i="1"/>
  <c r="DF133" i="1"/>
  <c r="DF132" i="1"/>
  <c r="DF131" i="1"/>
  <c r="DF130" i="1"/>
  <c r="DF129" i="1"/>
  <c r="DF128" i="1"/>
  <c r="DF127" i="1"/>
  <c r="DF126" i="1"/>
  <c r="DF125" i="1"/>
  <c r="DF124" i="1"/>
  <c r="DF123" i="1"/>
  <c r="DF122" i="1"/>
  <c r="DF121" i="1"/>
  <c r="DF120" i="1"/>
  <c r="DF119" i="1"/>
  <c r="DF118" i="1"/>
  <c r="DF117" i="1"/>
  <c r="DF116" i="1"/>
  <c r="DF115" i="1"/>
  <c r="DF114" i="1"/>
  <c r="DF113" i="1"/>
  <c r="DF112" i="1"/>
  <c r="DF111" i="1"/>
  <c r="DF110" i="1"/>
  <c r="DF109" i="1"/>
  <c r="DF108" i="1"/>
  <c r="DF107" i="1"/>
  <c r="DF106" i="1"/>
  <c r="DF105" i="1"/>
  <c r="DF104" i="1"/>
  <c r="DF103" i="1"/>
  <c r="DF102" i="1"/>
  <c r="DF101" i="1"/>
  <c r="DF100" i="1"/>
  <c r="DF99" i="1"/>
  <c r="DF98" i="1"/>
  <c r="DF97" i="1"/>
  <c r="DF96" i="1"/>
  <c r="DF95" i="1"/>
  <c r="DF94" i="1"/>
  <c r="DF93" i="1"/>
  <c r="DF92" i="1"/>
  <c r="DF91" i="1"/>
  <c r="DF90" i="1"/>
  <c r="DF89" i="1"/>
  <c r="DF88" i="1"/>
  <c r="DF87" i="1"/>
  <c r="DF86" i="1"/>
  <c r="DF85" i="1"/>
  <c r="DF84" i="1"/>
  <c r="DF83" i="1"/>
  <c r="DF82" i="1"/>
  <c r="DF81" i="1"/>
  <c r="DF80" i="1"/>
  <c r="DF79" i="1"/>
  <c r="DF78" i="1"/>
  <c r="DF77" i="1"/>
  <c r="DF76" i="1"/>
  <c r="DF75" i="1"/>
  <c r="DF74" i="1"/>
  <c r="DF73" i="1"/>
  <c r="DF72" i="1"/>
  <c r="DF71" i="1"/>
  <c r="DF70" i="1"/>
  <c r="DF69" i="1"/>
  <c r="DF68" i="1"/>
  <c r="DF67" i="1"/>
  <c r="DF66" i="1"/>
  <c r="DF65" i="1"/>
  <c r="DF64" i="1"/>
  <c r="DF63" i="1"/>
  <c r="DF62" i="1"/>
  <c r="DF61" i="1"/>
  <c r="DF60" i="1"/>
  <c r="DF59" i="1"/>
  <c r="DF58" i="1"/>
  <c r="DF57" i="1"/>
  <c r="DF56" i="1"/>
  <c r="DF55" i="1"/>
  <c r="DF54" i="1"/>
  <c r="DF53" i="1"/>
  <c r="DF52" i="1"/>
  <c r="DF51" i="1"/>
  <c r="DF50" i="1"/>
  <c r="DF49" i="1"/>
  <c r="DF48" i="1"/>
  <c r="DF47" i="1"/>
  <c r="DF46" i="1"/>
  <c r="DF45" i="1"/>
  <c r="DF44" i="1"/>
  <c r="DF43" i="1"/>
  <c r="DF42" i="1"/>
  <c r="DF41" i="1"/>
  <c r="DF40" i="1"/>
  <c r="DF39" i="1"/>
  <c r="DF38" i="1"/>
  <c r="DF37" i="1"/>
  <c r="DF36" i="1"/>
  <c r="DF35" i="1"/>
  <c r="DF34" i="1"/>
  <c r="DF33" i="1"/>
  <c r="DF32" i="1"/>
  <c r="DF31" i="1"/>
  <c r="DF30" i="1"/>
  <c r="DF29" i="1"/>
  <c r="DF28" i="1"/>
  <c r="DF27" i="1"/>
  <c r="DF26" i="1"/>
  <c r="DF25" i="1"/>
  <c r="DF24" i="1"/>
  <c r="DF23" i="1"/>
  <c r="DF22" i="1"/>
  <c r="DF21" i="1"/>
  <c r="DF20" i="1"/>
  <c r="DF19" i="1"/>
  <c r="DF18" i="1"/>
  <c r="DF17" i="1"/>
  <c r="DF16" i="1"/>
  <c r="DF15" i="1"/>
  <c r="DF14" i="1"/>
  <c r="DF13" i="1"/>
  <c r="DF12" i="1"/>
  <c r="CP12" i="1"/>
  <c r="CQ12" i="1"/>
  <c r="CR12" i="1"/>
  <c r="CP13" i="1"/>
  <c r="CQ13" i="1"/>
  <c r="CR13" i="1"/>
  <c r="CP14" i="1"/>
  <c r="CQ14" i="1"/>
  <c r="CR14" i="1"/>
  <c r="CP15" i="1"/>
  <c r="CQ15" i="1"/>
  <c r="CR15" i="1"/>
  <c r="CP16" i="1"/>
  <c r="CQ16" i="1"/>
  <c r="CR16" i="1"/>
  <c r="CP17" i="1"/>
  <c r="CQ17" i="1"/>
  <c r="CR17" i="1"/>
  <c r="CP18" i="1"/>
  <c r="CQ18" i="1"/>
  <c r="CR18" i="1"/>
  <c r="CP19" i="1"/>
  <c r="CQ19" i="1"/>
  <c r="CR19" i="1"/>
  <c r="CP20" i="1"/>
  <c r="CQ20" i="1"/>
  <c r="CR20" i="1"/>
  <c r="CP21" i="1"/>
  <c r="CQ21" i="1"/>
  <c r="CR21" i="1"/>
  <c r="CP22" i="1"/>
  <c r="CQ22" i="1"/>
  <c r="CR22" i="1"/>
  <c r="CP23" i="1"/>
  <c r="CQ23" i="1"/>
  <c r="CR23" i="1"/>
  <c r="CP24" i="1"/>
  <c r="CQ24" i="1"/>
  <c r="CR24" i="1"/>
  <c r="CP25" i="1"/>
  <c r="CQ25" i="1"/>
  <c r="CR25" i="1"/>
  <c r="CP26" i="1"/>
  <c r="CQ26" i="1"/>
  <c r="CR26" i="1"/>
  <c r="CP27" i="1"/>
  <c r="CQ27" i="1"/>
  <c r="CR27" i="1"/>
  <c r="CP28" i="1"/>
  <c r="CQ28" i="1"/>
  <c r="CR28" i="1"/>
  <c r="CP29" i="1"/>
  <c r="CQ29" i="1"/>
  <c r="CR29" i="1"/>
  <c r="CP30" i="1"/>
  <c r="CQ30" i="1"/>
  <c r="CR30" i="1"/>
  <c r="CP31" i="1"/>
  <c r="CQ31" i="1"/>
  <c r="CR31" i="1"/>
  <c r="CP32" i="1"/>
  <c r="CQ32" i="1"/>
  <c r="CR32" i="1"/>
  <c r="CP33" i="1"/>
  <c r="CQ33" i="1"/>
  <c r="CR33" i="1"/>
  <c r="CP34" i="1"/>
  <c r="CQ34" i="1"/>
  <c r="CR34" i="1"/>
  <c r="CP35" i="1"/>
  <c r="CQ35" i="1"/>
  <c r="CR35" i="1"/>
  <c r="CP36" i="1"/>
  <c r="CQ36" i="1"/>
  <c r="CR36" i="1"/>
  <c r="CP37" i="1"/>
  <c r="CQ37" i="1"/>
  <c r="CR37" i="1"/>
  <c r="CP38" i="1"/>
  <c r="CQ38" i="1"/>
  <c r="CR38" i="1"/>
  <c r="CP39" i="1"/>
  <c r="CQ39" i="1"/>
  <c r="CR39" i="1"/>
  <c r="CP40" i="1"/>
  <c r="CQ40" i="1"/>
  <c r="CR40" i="1"/>
  <c r="CP41" i="1"/>
  <c r="CQ41" i="1"/>
  <c r="CR41" i="1"/>
  <c r="CP42" i="1"/>
  <c r="CQ42" i="1"/>
  <c r="CR42" i="1"/>
  <c r="CP43" i="1"/>
  <c r="CQ43" i="1"/>
  <c r="CR43" i="1"/>
  <c r="CP44" i="1"/>
  <c r="CQ44" i="1"/>
  <c r="CR44" i="1"/>
  <c r="CP45" i="1"/>
  <c r="CQ45" i="1"/>
  <c r="CR45" i="1"/>
  <c r="CP46" i="1"/>
  <c r="CQ46" i="1"/>
  <c r="CR46" i="1"/>
  <c r="CP47" i="1"/>
  <c r="CQ47" i="1"/>
  <c r="CR47" i="1"/>
  <c r="CP48" i="1"/>
  <c r="CQ48" i="1"/>
  <c r="CR48" i="1"/>
  <c r="CP49" i="1"/>
  <c r="CQ49" i="1"/>
  <c r="CR49" i="1"/>
  <c r="CP50" i="1"/>
  <c r="CQ50" i="1"/>
  <c r="CR50" i="1"/>
  <c r="CP51" i="1"/>
  <c r="CQ51" i="1"/>
  <c r="CR51" i="1"/>
  <c r="CP52" i="1"/>
  <c r="CQ52" i="1"/>
  <c r="CR52" i="1"/>
  <c r="CP53" i="1"/>
  <c r="CQ53" i="1"/>
  <c r="CR53" i="1"/>
  <c r="CP54" i="1"/>
  <c r="CQ54" i="1"/>
  <c r="CR54" i="1"/>
  <c r="CP55" i="1"/>
  <c r="CQ55" i="1"/>
  <c r="CR55" i="1"/>
  <c r="CP56" i="1"/>
  <c r="CQ56" i="1"/>
  <c r="CR56" i="1"/>
  <c r="CP57" i="1"/>
  <c r="CQ57" i="1"/>
  <c r="CR57" i="1"/>
  <c r="CP58" i="1"/>
  <c r="CQ58" i="1"/>
  <c r="CR58" i="1"/>
  <c r="CP59" i="1"/>
  <c r="CQ59" i="1"/>
  <c r="CR59" i="1"/>
  <c r="CP60" i="1"/>
  <c r="CQ60" i="1"/>
  <c r="CR60" i="1"/>
  <c r="CP61" i="1"/>
  <c r="CQ61" i="1"/>
  <c r="CR61" i="1"/>
  <c r="CP62" i="1"/>
  <c r="CQ62" i="1"/>
  <c r="CR62" i="1"/>
  <c r="CP63" i="1"/>
  <c r="CQ63" i="1"/>
  <c r="CR63" i="1"/>
  <c r="CP64" i="1"/>
  <c r="CQ64" i="1"/>
  <c r="CR64" i="1"/>
  <c r="CP65" i="1"/>
  <c r="CQ65" i="1"/>
  <c r="CR65" i="1"/>
  <c r="CP66" i="1"/>
  <c r="CQ66" i="1"/>
  <c r="CR66" i="1"/>
  <c r="CP67" i="1"/>
  <c r="CQ67" i="1"/>
  <c r="CR67" i="1"/>
  <c r="CP68" i="1"/>
  <c r="CQ68" i="1"/>
  <c r="CR68" i="1"/>
  <c r="CP69" i="1"/>
  <c r="CQ69" i="1"/>
  <c r="CR69" i="1"/>
  <c r="CP70" i="1"/>
  <c r="CQ70" i="1"/>
  <c r="CR70" i="1"/>
  <c r="CP71" i="1"/>
  <c r="CQ71" i="1"/>
  <c r="CR71" i="1"/>
  <c r="CP72" i="1"/>
  <c r="CQ72" i="1"/>
  <c r="CR72" i="1"/>
  <c r="CP73" i="1"/>
  <c r="CQ73" i="1"/>
  <c r="CR73" i="1"/>
  <c r="CP74" i="1"/>
  <c r="CQ74" i="1"/>
  <c r="CR74" i="1"/>
  <c r="CP75" i="1"/>
  <c r="CQ75" i="1"/>
  <c r="CR75" i="1"/>
  <c r="CP76" i="1"/>
  <c r="CQ76" i="1"/>
  <c r="CR76" i="1"/>
  <c r="CP77" i="1"/>
  <c r="CQ77" i="1"/>
  <c r="CR77" i="1"/>
  <c r="CP78" i="1"/>
  <c r="CQ78" i="1"/>
  <c r="CR78" i="1"/>
  <c r="CP79" i="1"/>
  <c r="CQ79" i="1"/>
  <c r="CR79" i="1"/>
  <c r="CP80" i="1"/>
  <c r="CQ80" i="1"/>
  <c r="CR80" i="1"/>
  <c r="CP81" i="1"/>
  <c r="CQ81" i="1"/>
  <c r="CR81" i="1"/>
  <c r="CP82" i="1"/>
  <c r="CQ82" i="1"/>
  <c r="CR82" i="1"/>
  <c r="CP83" i="1"/>
  <c r="CQ83" i="1"/>
  <c r="CR83" i="1"/>
  <c r="CP84" i="1"/>
  <c r="CQ84" i="1"/>
  <c r="CR84" i="1"/>
  <c r="CP85" i="1"/>
  <c r="CQ85" i="1"/>
  <c r="CR85" i="1"/>
  <c r="CP86" i="1"/>
  <c r="CQ86" i="1"/>
  <c r="CR86" i="1"/>
  <c r="CP87" i="1"/>
  <c r="CQ87" i="1"/>
  <c r="CR87" i="1"/>
  <c r="CP88" i="1"/>
  <c r="CQ88" i="1"/>
  <c r="CR88" i="1"/>
  <c r="CP89" i="1"/>
  <c r="CQ89" i="1"/>
  <c r="CR89" i="1"/>
  <c r="CP90" i="1"/>
  <c r="CQ90" i="1"/>
  <c r="CR90" i="1"/>
  <c r="CP91" i="1"/>
  <c r="CQ91" i="1"/>
  <c r="CR91" i="1"/>
  <c r="CP92" i="1"/>
  <c r="CQ92" i="1"/>
  <c r="CR92" i="1"/>
  <c r="CP93" i="1"/>
  <c r="CQ93" i="1"/>
  <c r="CR93" i="1"/>
  <c r="CP94" i="1"/>
  <c r="CQ94" i="1"/>
  <c r="CR94" i="1"/>
  <c r="CP95" i="1"/>
  <c r="CQ95" i="1"/>
  <c r="CR95" i="1"/>
  <c r="CP96" i="1"/>
  <c r="CQ96" i="1"/>
  <c r="CR96" i="1"/>
  <c r="CP97" i="1"/>
  <c r="CQ97" i="1"/>
  <c r="CR97" i="1"/>
  <c r="CP98" i="1"/>
  <c r="CQ98" i="1"/>
  <c r="CR98" i="1"/>
  <c r="CP99" i="1"/>
  <c r="CQ99" i="1"/>
  <c r="CR99" i="1"/>
  <c r="CP100" i="1"/>
  <c r="CQ100" i="1"/>
  <c r="CR100" i="1"/>
  <c r="CP101" i="1"/>
  <c r="CQ101" i="1"/>
  <c r="CR101" i="1"/>
  <c r="CP102" i="1"/>
  <c r="CQ102" i="1"/>
  <c r="CR102" i="1"/>
  <c r="CP103" i="1"/>
  <c r="CQ103" i="1"/>
  <c r="CR103" i="1"/>
  <c r="CP104" i="1"/>
  <c r="CQ104" i="1"/>
  <c r="CR104" i="1"/>
  <c r="CP105" i="1"/>
  <c r="CQ105" i="1"/>
  <c r="CR105" i="1"/>
  <c r="CP106" i="1"/>
  <c r="CQ106" i="1"/>
  <c r="CR106" i="1"/>
  <c r="CP107" i="1"/>
  <c r="CQ107" i="1"/>
  <c r="CR107" i="1"/>
  <c r="CP108" i="1"/>
  <c r="CQ108" i="1"/>
  <c r="CR108" i="1"/>
  <c r="CP109" i="1"/>
  <c r="CQ109" i="1"/>
  <c r="CR109" i="1"/>
  <c r="CP110" i="1"/>
  <c r="CQ110" i="1"/>
  <c r="CR110" i="1"/>
  <c r="CP111" i="1"/>
  <c r="CQ111" i="1"/>
  <c r="CR111" i="1"/>
  <c r="CP112" i="1"/>
  <c r="CQ112" i="1"/>
  <c r="CR112" i="1"/>
  <c r="CP113" i="1"/>
  <c r="CQ113" i="1"/>
  <c r="CR113" i="1"/>
  <c r="CP114" i="1"/>
  <c r="CQ114" i="1"/>
  <c r="CR114" i="1"/>
  <c r="CP115" i="1"/>
  <c r="CQ115" i="1"/>
  <c r="CR115" i="1"/>
  <c r="CP116" i="1"/>
  <c r="CQ116" i="1"/>
  <c r="CR116" i="1"/>
  <c r="CP117" i="1"/>
  <c r="CQ117" i="1"/>
  <c r="CR117" i="1"/>
  <c r="CP118" i="1"/>
  <c r="CQ118" i="1"/>
  <c r="CR118" i="1"/>
  <c r="CP119" i="1"/>
  <c r="CQ119" i="1"/>
  <c r="CR119" i="1"/>
  <c r="CP120" i="1"/>
  <c r="CQ120" i="1"/>
  <c r="CR120" i="1"/>
  <c r="CP121" i="1"/>
  <c r="CQ121" i="1"/>
  <c r="CR121" i="1"/>
  <c r="CP122" i="1"/>
  <c r="CQ122" i="1"/>
  <c r="CR122" i="1"/>
  <c r="CP123" i="1"/>
  <c r="CQ123" i="1"/>
  <c r="CR123" i="1"/>
  <c r="CP124" i="1"/>
  <c r="CQ124" i="1"/>
  <c r="CR124" i="1"/>
  <c r="CP125" i="1"/>
  <c r="CQ125" i="1"/>
  <c r="CR125" i="1"/>
  <c r="CP126" i="1"/>
  <c r="CQ126" i="1"/>
  <c r="CR126" i="1"/>
  <c r="CP127" i="1"/>
  <c r="CQ127" i="1"/>
  <c r="CR127" i="1"/>
  <c r="CP128" i="1"/>
  <c r="CQ128" i="1"/>
  <c r="CR128" i="1"/>
  <c r="CP129" i="1"/>
  <c r="CQ129" i="1"/>
  <c r="CR129" i="1"/>
  <c r="CP130" i="1"/>
  <c r="CQ130" i="1"/>
  <c r="CR130" i="1"/>
  <c r="CP131" i="1"/>
  <c r="CQ131" i="1"/>
  <c r="CR131" i="1"/>
  <c r="CP132" i="1"/>
  <c r="CQ132" i="1"/>
  <c r="CR132" i="1"/>
  <c r="CP133" i="1"/>
  <c r="CQ133" i="1"/>
  <c r="CR133" i="1"/>
  <c r="CP134" i="1"/>
  <c r="CQ134" i="1"/>
  <c r="CR134" i="1"/>
  <c r="CP135" i="1"/>
  <c r="CQ135" i="1"/>
  <c r="CR135" i="1"/>
  <c r="CP136" i="1"/>
  <c r="CQ136" i="1"/>
  <c r="CR136" i="1"/>
  <c r="CP137" i="1"/>
  <c r="CQ137" i="1"/>
  <c r="CR137" i="1"/>
  <c r="CP138" i="1"/>
  <c r="CQ138" i="1"/>
  <c r="CR138" i="1"/>
  <c r="CP139" i="1"/>
  <c r="CQ139" i="1"/>
  <c r="CR139" i="1"/>
  <c r="CP140" i="1"/>
  <c r="CQ140" i="1"/>
  <c r="CR140" i="1"/>
  <c r="CP141" i="1"/>
  <c r="CQ141" i="1"/>
  <c r="CR141" i="1"/>
  <c r="CP142" i="1"/>
  <c r="CQ142" i="1"/>
  <c r="CR142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Q1" i="4" l="1"/>
  <c r="B18" i="4"/>
  <c r="B20" i="4"/>
  <c r="G10" i="4"/>
  <c r="G8" i="4"/>
  <c r="N24" i="4"/>
  <c r="N23" i="4"/>
  <c r="N22" i="4"/>
  <c r="N20" i="4"/>
  <c r="N18" i="4"/>
  <c r="N16" i="4"/>
  <c r="N14" i="4"/>
  <c r="N12" i="4"/>
  <c r="N10" i="4"/>
  <c r="N8" i="4"/>
  <c r="N6" i="4"/>
  <c r="N4" i="4"/>
  <c r="N2" i="4"/>
  <c r="CP4" i="1"/>
  <c r="CQ4" i="1"/>
  <c r="CR4" i="1"/>
  <c r="CP5" i="1"/>
  <c r="CQ5" i="1"/>
  <c r="CR5" i="1"/>
  <c r="CP6" i="1"/>
  <c r="CQ6" i="1"/>
  <c r="CR6" i="1"/>
  <c r="CP7" i="1"/>
  <c r="CQ7" i="1"/>
  <c r="CR7" i="1"/>
  <c r="CP9" i="1"/>
  <c r="CQ9" i="1"/>
  <c r="CR9" i="1"/>
  <c r="CP10" i="1"/>
  <c r="CQ10" i="1"/>
  <c r="CR10" i="1"/>
  <c r="CP11" i="1"/>
  <c r="CQ11" i="1"/>
  <c r="CR11" i="1"/>
  <c r="CQ8" i="1"/>
  <c r="CR8" i="1"/>
  <c r="CP8" i="1"/>
  <c r="Y4" i="1" l="1"/>
  <c r="Y5" i="1"/>
  <c r="Y6" i="1"/>
  <c r="Y7" i="1"/>
  <c r="X7" i="1" s="1"/>
  <c r="Y9" i="1"/>
  <c r="Y10" i="1"/>
  <c r="X10" i="1" s="1"/>
  <c r="Y11" i="1"/>
  <c r="X9" i="1"/>
  <c r="X11" i="1"/>
  <c r="R11" i="1"/>
  <c r="CC11" i="1" s="1"/>
  <c r="R10" i="1"/>
  <c r="CC10" i="1" s="1"/>
  <c r="R9" i="1"/>
  <c r="CC9" i="1" s="1"/>
  <c r="R7" i="1"/>
  <c r="CC7" i="1" s="1"/>
  <c r="R6" i="1"/>
  <c r="CC6" i="1" s="1"/>
  <c r="R5" i="1"/>
  <c r="CC5" i="1" s="1"/>
  <c r="R4" i="1"/>
  <c r="R8" i="1"/>
  <c r="CC8" i="1" s="1"/>
  <c r="K32" i="4" l="1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B19" i="4"/>
  <c r="K18" i="4"/>
  <c r="K17" i="4"/>
  <c r="K16" i="4"/>
  <c r="B16" i="4"/>
  <c r="K15" i="4"/>
  <c r="K14" i="4"/>
  <c r="C14" i="4"/>
  <c r="B14" i="4"/>
  <c r="K13" i="4"/>
  <c r="K12" i="4"/>
  <c r="K11" i="4"/>
  <c r="K10" i="4"/>
  <c r="B10" i="4"/>
  <c r="K9" i="4"/>
  <c r="K8" i="4"/>
  <c r="C8" i="4"/>
  <c r="B8" i="4"/>
  <c r="K7" i="4"/>
  <c r="B7" i="4"/>
  <c r="K6" i="4"/>
  <c r="B6" i="4"/>
  <c r="K5" i="4"/>
  <c r="K4" i="4"/>
  <c r="K3" i="4"/>
  <c r="K2" i="4"/>
  <c r="H2" i="4"/>
  <c r="G2" i="4"/>
  <c r="P5" i="4"/>
  <c r="K1" i="4" l="1"/>
  <c r="G16" i="4" s="1"/>
  <c r="N1" i="4"/>
  <c r="G18" i="4" s="1"/>
  <c r="T9" i="1" l="1"/>
  <c r="T8" i="1"/>
  <c r="T4" i="1"/>
  <c r="T5" i="1"/>
  <c r="T10" i="1"/>
  <c r="T6" i="1"/>
  <c r="T7" i="1"/>
  <c r="T11" i="1"/>
  <c r="C115" i="2" l="1"/>
  <c r="C113" i="2"/>
  <c r="C83" i="2"/>
  <c r="C86" i="2"/>
  <c r="C58" i="2"/>
  <c r="C52" i="2"/>
  <c r="C40" i="2"/>
  <c r="C147" i="2"/>
  <c r="C28" i="2"/>
  <c r="C25" i="2"/>
  <c r="C8" i="2"/>
  <c r="BD2" i="1" l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8" i="1"/>
  <c r="X8" i="1" s="1"/>
  <c r="X4" i="1"/>
  <c r="X5" i="1"/>
  <c r="X6" i="1"/>
  <c r="C4" i="1"/>
  <c r="X2" i="1" l="1" a="1"/>
  <c r="X2" i="1" s="1"/>
  <c r="Y2" i="1" a="1"/>
  <c r="Y2" i="1" s="1"/>
  <c r="DF11" i="1" l="1"/>
  <c r="DF10" i="1"/>
  <c r="DF9" i="1"/>
  <c r="DF8" i="1"/>
  <c r="DF5" i="1"/>
  <c r="DF7" i="1"/>
  <c r="DF6" i="1"/>
  <c r="DF4" i="1"/>
  <c r="DE2" i="1" l="1"/>
  <c r="DD2" i="1"/>
  <c r="DC2" i="1"/>
  <c r="DB2" i="1"/>
  <c r="DA2" i="1"/>
  <c r="CZ2" i="1"/>
  <c r="CY2" i="1"/>
  <c r="CX2" i="1"/>
  <c r="CW2" i="1"/>
  <c r="CV2" i="1"/>
  <c r="CU2" i="1"/>
  <c r="CT2" i="1"/>
  <c r="CS2" i="1"/>
  <c r="CC4" i="1" l="1"/>
  <c r="G6" i="4" s="1"/>
  <c r="DF2" i="1" l="1"/>
</calcChain>
</file>

<file path=xl/sharedStrings.xml><?xml version="1.0" encoding="utf-8"?>
<sst xmlns="http://schemas.openxmlformats.org/spreadsheetml/2006/main" count="1021" uniqueCount="832">
  <si>
    <t>PLEIN CIEL</t>
  </si>
  <si>
    <t>151TH N</t>
  </si>
  <si>
    <t>ST ETIENNE DU ROUVRAY</t>
  </si>
  <si>
    <t>SI STP=date du contrat</t>
  </si>
  <si>
    <t>Revendeur 1</t>
  </si>
  <si>
    <t>151T N</t>
  </si>
  <si>
    <t>nom du Revendeur AUTOMATIC Voir colonne R</t>
  </si>
  <si>
    <t>Observ. 1</t>
  </si>
  <si>
    <t>Observ. 2</t>
  </si>
  <si>
    <t>Observ. 3</t>
  </si>
  <si>
    <t>Chef de Secteur</t>
  </si>
  <si>
    <t>THERMOS  64</t>
  </si>
  <si>
    <t>THERMOS 74</t>
  </si>
  <si>
    <t>THERMOS  84</t>
  </si>
  <si>
    <t>CHET GRADUE</t>
  </si>
  <si>
    <t>Total Accessoires</t>
  </si>
  <si>
    <t>LISIEUX</t>
  </si>
  <si>
    <t>GIBERVILLE</t>
  </si>
  <si>
    <t xml:space="preserve">Madame </t>
  </si>
  <si>
    <t>EVREUX</t>
  </si>
  <si>
    <t>SETICO Groupe INTROPA G3+</t>
  </si>
  <si>
    <t>AIGLEVILLE</t>
  </si>
  <si>
    <t>ETHIC ETAPES</t>
  </si>
  <si>
    <t>COMPASS GROUP FRANCE</t>
  </si>
  <si>
    <t>SHERPAS</t>
  </si>
  <si>
    <t>LE MESNIL ESNARD</t>
  </si>
  <si>
    <t>Si vous modifiez le nom 2 du fichier Excel Par Dupont, Avenance, Sodexo…voir liste ci-dessous</t>
  </si>
  <si>
    <t>Nous ne tiendrons pas compte de votre modification et nous la supprimerons.</t>
  </si>
  <si>
    <t>Pourquoi ?</t>
  </si>
  <si>
    <t>Simplement parce que le contrat doit être refait au nom du groupement.</t>
  </si>
  <si>
    <r>
      <t xml:space="preserve">Il faut donc prévoir de </t>
    </r>
    <r>
      <rPr>
        <b/>
        <u/>
        <sz val="10"/>
        <rFont val="Arial"/>
        <family val="2"/>
      </rPr>
      <t>vous-même</t>
    </r>
    <r>
      <rPr>
        <sz val="10"/>
        <rFont val="Arial"/>
        <family val="2"/>
      </rPr>
      <t xml:space="preserve"> de faire un annule et remplace lors de votre prochain passage.</t>
    </r>
  </si>
  <si>
    <t>Et c'est au vu du nouveau document que nous modifierons les informations du client.</t>
  </si>
  <si>
    <t>sont concernés par cette règle les :</t>
  </si>
  <si>
    <t>NOM 2</t>
  </si>
  <si>
    <t>les CDPF ou les codes gestions</t>
  </si>
  <si>
    <t>Groupement d'achats</t>
  </si>
  <si>
    <t>revendeur</t>
  </si>
  <si>
    <t>ANSAMBLE</t>
  </si>
  <si>
    <t>ANSAMBLE SAS</t>
  </si>
  <si>
    <t>APETITO NORD PICARDIE</t>
  </si>
  <si>
    <t>API RESTAURATION  SCE COMPTABILITE</t>
  </si>
  <si>
    <t>ALSACIENNE DE RESTAURATION</t>
  </si>
  <si>
    <t>obligatoire</t>
  </si>
  <si>
    <t>APREST</t>
  </si>
  <si>
    <t>attention location ?</t>
  </si>
  <si>
    <t>AVENANCE ENTREPRISES</t>
  </si>
  <si>
    <t>ELIANCE MUSEES</t>
  </si>
  <si>
    <t>RESTAURANT ET SITES</t>
  </si>
  <si>
    <t>SOFEREST</t>
  </si>
  <si>
    <t>COMPAREST</t>
  </si>
  <si>
    <t>COMPASS GROUPE France -</t>
  </si>
  <si>
    <t>Cuisines DUPONT</t>
  </si>
  <si>
    <t>DUPONT RESTAURATION</t>
  </si>
  <si>
    <t>Location Salles de Conférences</t>
  </si>
  <si>
    <t>EUROSITES    "LE GROUPE"</t>
  </si>
  <si>
    <t>GROUPE ELITE RESTAURATION</t>
  </si>
  <si>
    <t>SODEXO PRESTIGE</t>
  </si>
  <si>
    <t>SODEXO - SFR</t>
  </si>
  <si>
    <t>SODEXO - SFRS</t>
  </si>
  <si>
    <t>SODEXO RGC</t>
  </si>
  <si>
    <t>attention location GD ?</t>
  </si>
  <si>
    <t>L'AFFICHE - SOGERES</t>
  </si>
  <si>
    <t>SOGERES</t>
  </si>
  <si>
    <t>Restaurant ASCOGER / SOGERES</t>
  </si>
  <si>
    <t>Cuisine ASCOGER</t>
  </si>
  <si>
    <t>GIE LOGHOS</t>
  </si>
  <si>
    <t>LOGISTIQUE HOSPOTALIERE GBNA</t>
  </si>
  <si>
    <t>Remplir par Samy ou Martine colonne U</t>
  </si>
  <si>
    <t>NOUVEAU CONTRAT A FAIRE</t>
  </si>
  <si>
    <t>DESRUENNES</t>
  </si>
  <si>
    <t>LE PETIT QUEVILLY</t>
  </si>
  <si>
    <t>SERIAC IMPRIMERIE</t>
  </si>
  <si>
    <t>SAS MONTEBELLO</t>
  </si>
  <si>
    <t>TOURLAVILLE</t>
  </si>
  <si>
    <t>ANNULE ET REMPLACE A FAIRE</t>
  </si>
  <si>
    <t>RESILIATION A FAIRE</t>
  </si>
  <si>
    <t>MATERIEL SUP A FAIRE</t>
  </si>
  <si>
    <t>REPRISE PARTIELLE A FAIRE</t>
  </si>
  <si>
    <t>NE PAS TOUCHER A CETTE COLONNE</t>
  </si>
  <si>
    <t>STP</t>
  </si>
  <si>
    <t>SOLIS 70 /CIMBALLI</t>
  </si>
  <si>
    <t>LCF</t>
  </si>
  <si>
    <t>SODEXO SFRS</t>
  </si>
  <si>
    <t>BOILER</t>
  </si>
  <si>
    <t>FDRC</t>
  </si>
  <si>
    <t>ACSENT</t>
  </si>
  <si>
    <t>COMPASS GROUPE France - ESSH</t>
  </si>
  <si>
    <t>SODEXO SFS</t>
  </si>
  <si>
    <t>AVENANCE ENSEIGNEMENT ET SANTE</t>
  </si>
  <si>
    <t>SODEXO SFR</t>
  </si>
  <si>
    <t>Groupe APETITO</t>
  </si>
  <si>
    <t>Cuisines API Restauration</t>
  </si>
  <si>
    <t>SODEXO STRS</t>
  </si>
  <si>
    <t>SARL ACSENT</t>
  </si>
  <si>
    <t>THERMOS BTS 64</t>
  </si>
  <si>
    <t>THERMOS BTS 74</t>
  </si>
  <si>
    <t>THERMOS BTS 84</t>
  </si>
  <si>
    <t>THERMOS SCIM</t>
  </si>
  <si>
    <t>THERMOS H. POT</t>
  </si>
  <si>
    <t>PICHET GRADUE</t>
  </si>
  <si>
    <t>CARAFE VERRE</t>
  </si>
  <si>
    <t>CARAFE PLE0I</t>
  </si>
  <si>
    <t>POT INO0</t>
  </si>
  <si>
    <t>Thermos 8L BR508</t>
  </si>
  <si>
    <t>TELLIER</t>
  </si>
  <si>
    <t>POT DIVERS</t>
  </si>
  <si>
    <t>THERMOS AMBASSASOR</t>
  </si>
  <si>
    <t>Hôtel Restaurant</t>
  </si>
  <si>
    <t>ELITE RESTAURATION</t>
  </si>
  <si>
    <t xml:space="preserve">Code Postal:  </t>
  </si>
  <si>
    <t xml:space="preserve">                 </t>
  </si>
  <si>
    <t xml:space="preserve">Contact sur site: </t>
  </si>
  <si>
    <t>Date S.A.V</t>
  </si>
  <si>
    <t>Observations</t>
  </si>
  <si>
    <t>Suite à donner</t>
  </si>
  <si>
    <t>Signature</t>
  </si>
  <si>
    <t>Catégorie Clients</t>
  </si>
  <si>
    <t>Désignation</t>
  </si>
  <si>
    <t>REPRISE PARTIELLE EN COURS</t>
  </si>
  <si>
    <t>NOUVEAU CONTRAT EN COURS</t>
  </si>
  <si>
    <t>VIRTUEL OU FERME EN COURS</t>
  </si>
  <si>
    <t>Centrale/SDR</t>
  </si>
  <si>
    <t>Code SDR</t>
  </si>
  <si>
    <t xml:space="preserve">      FICHE SUIVI CLIENT                               </t>
  </si>
  <si>
    <t>F7</t>
  </si>
  <si>
    <t>Rest ETS Auto géré</t>
  </si>
  <si>
    <t>Traiteur</t>
  </si>
  <si>
    <t>Nr.téléphone</t>
  </si>
  <si>
    <t>Titre</t>
  </si>
  <si>
    <t>Contact</t>
  </si>
  <si>
    <t>Désignation client</t>
  </si>
  <si>
    <t>Désignation client 2</t>
  </si>
  <si>
    <t>à faire</t>
  </si>
  <si>
    <t>matériels concernés</t>
  </si>
  <si>
    <t>modif.X</t>
  </si>
  <si>
    <t>avec ou sans machines</t>
  </si>
  <si>
    <t>TOTAL Mach</t>
  </si>
  <si>
    <t>DII</t>
  </si>
  <si>
    <t>100T</t>
  </si>
  <si>
    <t>100TH</t>
  </si>
  <si>
    <t>AMB.T</t>
  </si>
  <si>
    <t>AMB.TH</t>
  </si>
  <si>
    <t>151T</t>
  </si>
  <si>
    <t>151TH</t>
  </si>
  <si>
    <t>141TH</t>
  </si>
  <si>
    <t>Euromatik</t>
  </si>
  <si>
    <t>AMB.pod</t>
  </si>
  <si>
    <t>Tour</t>
  </si>
  <si>
    <t>Bolero</t>
  </si>
  <si>
    <t>Fav 2*5L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</si>
  <si>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</si>
  <si>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</si>
  <si>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</si>
  <si>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</si>
  <si>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</si>
  <si>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</si>
  <si>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</si>
  <si>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</si>
  <si>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date de création</t>
  </si>
  <si>
    <t>date de Résiliation du client</t>
  </si>
  <si>
    <t>motif de résiliation</t>
  </si>
  <si>
    <t>Type de café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</si>
  <si>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</si>
  <si>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</si>
  <si>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</si>
  <si>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</si>
  <si>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</si>
  <si>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</si>
  <si>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</si>
  <si>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</si>
  <si>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Origine du contrat</t>
  </si>
  <si>
    <t xml:space="preserve">Direction Régionale </t>
  </si>
  <si>
    <t>Chef de secteur</t>
  </si>
  <si>
    <t>Centrale de Réf.</t>
  </si>
  <si>
    <t>Tarif Relevé</t>
  </si>
  <si>
    <t>Nom du Ccl Miko</t>
  </si>
  <si>
    <t>CP</t>
  </si>
  <si>
    <t>FF</t>
  </si>
  <si>
    <t>CHR</t>
  </si>
  <si>
    <t>F8</t>
  </si>
  <si>
    <t>Scolaire Auto géré</t>
  </si>
  <si>
    <t>FA</t>
  </si>
  <si>
    <t>Hospitalier AutoGéré</t>
  </si>
  <si>
    <t>F9</t>
  </si>
  <si>
    <t>MDR Auto géré</t>
  </si>
  <si>
    <t>FJ</t>
  </si>
  <si>
    <t>Saisonniers</t>
  </si>
  <si>
    <t>FK</t>
  </si>
  <si>
    <t>Centre Formation</t>
  </si>
  <si>
    <t>FH</t>
  </si>
  <si>
    <t>Municipal Auto géré</t>
  </si>
  <si>
    <t>F4</t>
  </si>
  <si>
    <t>Revendeurs Divers</t>
  </si>
  <si>
    <t>FQ</t>
  </si>
  <si>
    <t>Divers</t>
  </si>
  <si>
    <t>FL</t>
  </si>
  <si>
    <t>Foyers</t>
  </si>
  <si>
    <t>MATERIEL SUP EN COURS</t>
  </si>
  <si>
    <t>Pour remplir la colonne W</t>
  </si>
  <si>
    <t>il s'agit d'une erreur entre vos fiches clients et SAP - Vous n'avez pas encore régulariser l'erreur par un con</t>
  </si>
  <si>
    <t>F2</t>
  </si>
  <si>
    <t>Revendeurs VPC</t>
  </si>
  <si>
    <t>Code SAP</t>
  </si>
  <si>
    <t>contrôle fait le</t>
  </si>
  <si>
    <t>Nom 1</t>
  </si>
  <si>
    <t>Nom2</t>
  </si>
  <si>
    <t>N° Rue</t>
  </si>
  <si>
    <t>Rue</t>
  </si>
  <si>
    <t>Ville</t>
  </si>
  <si>
    <t>n°exploitation- Désignation partenaire</t>
  </si>
  <si>
    <t>n°siret</t>
  </si>
  <si>
    <t>X</t>
  </si>
  <si>
    <t>FM</t>
  </si>
  <si>
    <t>Boul Pat</t>
  </si>
  <si>
    <t>FB</t>
  </si>
  <si>
    <t>SDR CC</t>
  </si>
  <si>
    <t>F0</t>
  </si>
  <si>
    <t>Revendeurs RHF</t>
  </si>
  <si>
    <t>FE</t>
  </si>
  <si>
    <t>SDR Santé</t>
  </si>
  <si>
    <t>FG</t>
  </si>
  <si>
    <t>F6</t>
  </si>
  <si>
    <t>Bureaux - CE</t>
  </si>
  <si>
    <t>FD</t>
  </si>
  <si>
    <t>SDR Scolaire</t>
  </si>
  <si>
    <t>FP</t>
  </si>
  <si>
    <t>Boutiques</t>
  </si>
  <si>
    <t>FN</t>
  </si>
  <si>
    <t>Associations</t>
  </si>
  <si>
    <t>FI</t>
  </si>
  <si>
    <t>Armée Police Pompier</t>
  </si>
  <si>
    <t>FC</t>
  </si>
  <si>
    <t>SDR ETS</t>
  </si>
  <si>
    <t>F5</t>
  </si>
  <si>
    <t>Clients Détail</t>
  </si>
  <si>
    <t>RESILIATION EN COURS</t>
  </si>
  <si>
    <t>ANNULE ET REMPLACE EN COURS</t>
  </si>
  <si>
    <t>code Revend</t>
  </si>
  <si>
    <t>BREAUTE</t>
  </si>
  <si>
    <t>FD DECA</t>
  </si>
  <si>
    <t>Gillard</t>
  </si>
  <si>
    <t>GRANVILLE</t>
  </si>
  <si>
    <t>VILLERS BOCAGE</t>
  </si>
  <si>
    <t>BAYEUX</t>
  </si>
  <si>
    <t>SAS GODFROY</t>
  </si>
  <si>
    <t>Chef</t>
  </si>
  <si>
    <t>SOLYLAND</t>
  </si>
  <si>
    <t>OCTEVILLE S/MER</t>
  </si>
  <si>
    <t>BERNAY</t>
  </si>
  <si>
    <t>DIEPPE</t>
  </si>
  <si>
    <t>GREMONT</t>
  </si>
  <si>
    <t>MAG-DIS</t>
  </si>
  <si>
    <t>9</t>
  </si>
  <si>
    <t>LE PLUMIER</t>
  </si>
  <si>
    <t>PERCO</t>
  </si>
  <si>
    <t>nc</t>
  </si>
  <si>
    <t>Commentaires</t>
  </si>
  <si>
    <t>LENS</t>
  </si>
  <si>
    <t>MONTREUIL SUR MER</t>
  </si>
  <si>
    <t>ABBEVILLE</t>
  </si>
  <si>
    <t>NOEUX LES MINES</t>
  </si>
  <si>
    <t>AMIENS</t>
  </si>
  <si>
    <t>FD CONCERTO</t>
  </si>
  <si>
    <t>BEUVAIN</t>
  </si>
  <si>
    <t xml:space="preserve">AMIENS </t>
  </si>
  <si>
    <t>SD DIFFUSION</t>
  </si>
  <si>
    <t>CAPAL</t>
  </si>
  <si>
    <t>CERCLE VERT</t>
  </si>
  <si>
    <t>MORER ET CASH CATALAN</t>
  </si>
  <si>
    <t>LES FRERES FONTEYNE - CLAUDE</t>
  </si>
  <si>
    <t>DUTRIEUX</t>
  </si>
  <si>
    <t>MISA DIFFUSION</t>
  </si>
  <si>
    <t>DISPRATEL</t>
  </si>
  <si>
    <t>LES FRERES FONTEYNE</t>
  </si>
  <si>
    <t>ROMAF SAS</t>
  </si>
  <si>
    <t>NORMAPRO</t>
  </si>
  <si>
    <t>JUSTE A TEMPS</t>
  </si>
  <si>
    <t>CENTRAL GROS</t>
  </si>
  <si>
    <t>LA NANCEIENNE APP</t>
  </si>
  <si>
    <t>ETABLISSEMENT CLUZEL</t>
  </si>
  <si>
    <t>LA RUCHE DES GOURMETS</t>
  </si>
  <si>
    <t>DBP VAL DE LOIRE</t>
  </si>
  <si>
    <t>JEAN RAMON</t>
  </si>
  <si>
    <t>LES FRERES FONTEYNE - MICHEL</t>
  </si>
  <si>
    <t>POUPART</t>
  </si>
  <si>
    <t>SMD</t>
  </si>
  <si>
    <t>DEROCHE</t>
  </si>
  <si>
    <t>FROMAFRUIT</t>
  </si>
  <si>
    <t>PATIBOUL</t>
  </si>
  <si>
    <t>AURIAC</t>
  </si>
  <si>
    <t>ETS SERVAES ET FILS SA</t>
  </si>
  <si>
    <t>ETS DUCREUX</t>
  </si>
  <si>
    <t>AUVERGNE BOULANGERE ET PATISSIERE</t>
  </si>
  <si>
    <t>FOURNI'LABO</t>
  </si>
  <si>
    <t>MILLE PLUMES</t>
  </si>
  <si>
    <t>MAX OFFICE 32</t>
  </si>
  <si>
    <t>ABG</t>
  </si>
  <si>
    <t>FACILITY</t>
  </si>
  <si>
    <t>SLY INFO</t>
  </si>
  <si>
    <t>AMV PLEIN CIEL</t>
  </si>
  <si>
    <t>ACCORD BUREAU</t>
  </si>
  <si>
    <t>BUREAU 02</t>
  </si>
  <si>
    <t>PAPETERIES REAUMUR</t>
  </si>
  <si>
    <t>BURO SERVICE</t>
  </si>
  <si>
    <t>SOCOHM BOISSONS</t>
  </si>
  <si>
    <t>PATILABO</t>
  </si>
  <si>
    <t>OD BS SAS</t>
  </si>
  <si>
    <t>100% BUREAU ET FOURNITURE</t>
  </si>
  <si>
    <t>Noms</t>
  </si>
  <si>
    <t>ATP</t>
  </si>
  <si>
    <t xml:space="preserve">Monsieur </t>
  </si>
  <si>
    <t>CARCASSONNE</t>
  </si>
  <si>
    <t>NARBONNE</t>
  </si>
  <si>
    <t>Av. Charles de Gaulle</t>
  </si>
  <si>
    <t>SAINT ALBAN</t>
  </si>
  <si>
    <t>L'UNION</t>
  </si>
  <si>
    <t>ELRES</t>
  </si>
  <si>
    <t>LABEGE</t>
  </si>
  <si>
    <t>MAUVEZIN</t>
  </si>
  <si>
    <t>MONTAUBAN</t>
  </si>
  <si>
    <t>FONTAINE</t>
  </si>
  <si>
    <t>ST PIAT</t>
  </si>
  <si>
    <t>SAINT BERTHEVIN</t>
  </si>
  <si>
    <t>MONTIERCHAUME</t>
  </si>
  <si>
    <t>CUSSET</t>
  </si>
  <si>
    <t>LIMOGES</t>
  </si>
  <si>
    <t>MONTGIVRAY</t>
  </si>
  <si>
    <t>LA CHAUSSEE ST VICTOR</t>
  </si>
  <si>
    <t>CHALETTE SUR LOING</t>
  </si>
  <si>
    <t>ORMES</t>
  </si>
  <si>
    <t>FOYER SOCIO-EDUCATIF</t>
  </si>
  <si>
    <t>ST MALO</t>
  </si>
  <si>
    <t>SAINT GILLES</t>
  </si>
  <si>
    <t>F3</t>
  </si>
  <si>
    <t>CARQUEFOU</t>
  </si>
  <si>
    <t>ST NAZAIRE</t>
  </si>
  <si>
    <t>SAINT HERBLAIN</t>
  </si>
  <si>
    <t>BEAUCOUZE</t>
  </si>
  <si>
    <t>QUEVEN</t>
  </si>
  <si>
    <t>LA ROCHE SUR YON</t>
  </si>
  <si>
    <t>FDB</t>
  </si>
  <si>
    <t>CRETEIL</t>
  </si>
  <si>
    <t>VERSAILLES</t>
  </si>
  <si>
    <t>RAMBOUILLET</t>
  </si>
  <si>
    <t>CHANTELOUP LES VIGNES</t>
  </si>
  <si>
    <t>COURBEVOIE</t>
  </si>
  <si>
    <t>ARGENTEUIL</t>
  </si>
  <si>
    <t>BEAUMONT-SUR-OISE</t>
  </si>
  <si>
    <t>LOUVRES</t>
  </si>
  <si>
    <t>MIKO CAFE SERVICE</t>
  </si>
  <si>
    <t xml:space="preserve">Messieurs </t>
  </si>
  <si>
    <t>Major</t>
  </si>
  <si>
    <t>Sergent</t>
  </si>
  <si>
    <t>SAINT BRICE</t>
  </si>
  <si>
    <t>DONNEMARIE - DONTILLY</t>
  </si>
  <si>
    <t>Sergent-chef</t>
  </si>
  <si>
    <t>RUNGIS</t>
  </si>
  <si>
    <t>Capitaine</t>
  </si>
  <si>
    <t>THIAIS</t>
  </si>
  <si>
    <t>VILLEJUIF</t>
  </si>
  <si>
    <t>Père</t>
  </si>
  <si>
    <t>CHATELLERAULT</t>
  </si>
  <si>
    <t>CHAURAY</t>
  </si>
  <si>
    <t>MUIZON</t>
  </si>
  <si>
    <t>CORMONTREUIL</t>
  </si>
  <si>
    <t>NANCY</t>
  </si>
  <si>
    <t>GONDREVILLE</t>
  </si>
  <si>
    <t>Mr et Mme</t>
  </si>
  <si>
    <t>SCHILTIGHEIM</t>
  </si>
  <si>
    <t>FEGERSHEIM</t>
  </si>
  <si>
    <t>TOURCOING</t>
  </si>
  <si>
    <t>DUNKERQUE</t>
  </si>
  <si>
    <t>BONDUES</t>
  </si>
  <si>
    <t>SOMAIN</t>
  </si>
  <si>
    <t>CHATEAU THIERRY</t>
  </si>
  <si>
    <t>HIRSON</t>
  </si>
  <si>
    <t>VILLENEUVE ST GERMAIN</t>
  </si>
  <si>
    <t>NEUVILLE EN FERRAIN</t>
  </si>
  <si>
    <t>IWUY</t>
  </si>
  <si>
    <t>SAINT QUENTIN</t>
  </si>
  <si>
    <t>Salon</t>
  </si>
  <si>
    <t>MISEREY SALINES</t>
  </si>
  <si>
    <t>DOLE</t>
  </si>
  <si>
    <t>MONTCEAU LES MINES</t>
  </si>
  <si>
    <t>Dir Adj</t>
  </si>
  <si>
    <t>VIRIAT</t>
  </si>
  <si>
    <t>Mesdames</t>
  </si>
  <si>
    <t>SAINT ETIENNE</t>
  </si>
  <si>
    <t>CLERMONT FERRAND</t>
  </si>
  <si>
    <t xml:space="preserve">Adjudant </t>
  </si>
  <si>
    <t>VENISSIEUX</t>
  </si>
  <si>
    <t>SOLLIERES</t>
  </si>
  <si>
    <t>THONON LES BAINS</t>
  </si>
  <si>
    <t>MDC</t>
  </si>
  <si>
    <t>BORDEAUX</t>
  </si>
  <si>
    <t>CESTAS</t>
  </si>
  <si>
    <t>NARROSSE</t>
  </si>
  <si>
    <t>AGEN</t>
  </si>
  <si>
    <t>VILLENEUVE SUR LOT</t>
  </si>
  <si>
    <t>BAYONNE</t>
  </si>
  <si>
    <t>BONDIA 15L</t>
  </si>
  <si>
    <t>MONDO</t>
  </si>
  <si>
    <t>RENEKA</t>
  </si>
  <si>
    <t>THERMOS AMB</t>
  </si>
  <si>
    <t>WASQUEHAL</t>
  </si>
  <si>
    <t>Revendeurs DA</t>
  </si>
  <si>
    <t>BERNARD FRANCE SAS</t>
  </si>
  <si>
    <t>ARDRES</t>
  </si>
  <si>
    <t>LYCEE PIERRE GILLES DE GENNES</t>
  </si>
  <si>
    <t>Route de Marseille</t>
  </si>
  <si>
    <t>DIGNE LES BAINS</t>
  </si>
  <si>
    <t>Fava</t>
  </si>
  <si>
    <t>Patrice Pons / Viviane Favier</t>
  </si>
  <si>
    <t>COLLEGE GASSENDI</t>
  </si>
  <si>
    <t>Rue François Cuzin</t>
  </si>
  <si>
    <t>Beau</t>
  </si>
  <si>
    <t>Viviane Favier</t>
  </si>
  <si>
    <t>Livré par la cuisine centrale de Château Arnoux</t>
  </si>
  <si>
    <t>ECOLE INTERNATIONALE DE MANOSQUE</t>
  </si>
  <si>
    <t>avenue bernard foussier</t>
  </si>
  <si>
    <t>MANOSQUE</t>
  </si>
  <si>
    <t>Nutile</t>
  </si>
  <si>
    <t>Lycée Pierre Gilles De Gennes</t>
  </si>
  <si>
    <t>HOTEL " LE COIN FLEURI "</t>
  </si>
  <si>
    <t>boulevard victor hugo</t>
  </si>
  <si>
    <t>04 92 64 26 19</t>
  </si>
  <si>
    <t>Fortoul</t>
  </si>
  <si>
    <t>SAS LEA</t>
  </si>
  <si>
    <t xml:space="preserve">FD508 </t>
  </si>
  <si>
    <t>24L / Jour</t>
  </si>
  <si>
    <t>LYCEE FELIX ESCLANGON</t>
  </si>
  <si>
    <t>Bld. Martin Bret</t>
  </si>
  <si>
    <t>Lequentrec</t>
  </si>
  <si>
    <t>Boulangerie " Aux demoiselles "</t>
  </si>
  <si>
    <t>rue grande</t>
  </si>
  <si>
    <t>04 92 79 67 51</t>
  </si>
  <si>
    <t>Lieval</t>
  </si>
  <si>
    <t>Cédric Boisson</t>
  </si>
  <si>
    <t>GAP</t>
  </si>
  <si>
    <t>GRASSE</t>
  </si>
  <si>
    <t>SAINT LAURENT DU VAR</t>
  </si>
  <si>
    <t>MARSEILLE</t>
  </si>
  <si>
    <t>MIRAMAS</t>
  </si>
  <si>
    <t>Sœur</t>
  </si>
  <si>
    <t>ST MARTIN DE CRAU</t>
  </si>
  <si>
    <t>CHATEAUNEUF LE ROUGE</t>
  </si>
  <si>
    <t>MONTELIMAR</t>
  </si>
  <si>
    <t>ST MARCEL LES VALENCE</t>
  </si>
  <si>
    <t>LA NATURE A TABLE</t>
  </si>
  <si>
    <t>PONT DE L'ISERE</t>
  </si>
  <si>
    <t>PIERRELATTE</t>
  </si>
  <si>
    <t>NIMES</t>
  </si>
  <si>
    <t>PATISS'GARD</t>
  </si>
  <si>
    <t>Lieutenant</t>
  </si>
  <si>
    <t>CASTELNAU LE LEZ</t>
  </si>
  <si>
    <t>LUNEL</t>
  </si>
  <si>
    <t>BRIGNOLES</t>
  </si>
  <si>
    <t>DRAGUIGNAN</t>
  </si>
  <si>
    <t>CAVAILLON</t>
  </si>
  <si>
    <t>DGF COTE D'AZUR</t>
  </si>
  <si>
    <t>AVIGNON</t>
  </si>
  <si>
    <t>FREJUS</t>
  </si>
  <si>
    <t>PERNES LES FONTAINES</t>
  </si>
  <si>
    <t>LE PONTET</t>
  </si>
  <si>
    <t>LE THOR</t>
  </si>
  <si>
    <t>BERARD SA</t>
  </si>
  <si>
    <t>SEMIDIS</t>
  </si>
  <si>
    <t>MONACO</t>
  </si>
  <si>
    <t>ZZZ LELIEVRE SAS</t>
  </si>
  <si>
    <t>ZZZ DELICE ET CREATION - AUCLERT</t>
  </si>
  <si>
    <t>Modif,X</t>
  </si>
  <si>
    <t>XXX HYPRAL</t>
  </si>
  <si>
    <t>XXX SNP LEROY</t>
  </si>
  <si>
    <t>XXX SNP LANGUEDOC-ROUSIL(PRODIREST)</t>
  </si>
  <si>
    <t>XXX SNP GONINET</t>
  </si>
  <si>
    <t>SAS Ets BLIN</t>
  </si>
  <si>
    <t>A2S</t>
  </si>
  <si>
    <t>EPICERIE GROS HOFFMANN</t>
  </si>
  <si>
    <t>FELIX POTIN MONACO</t>
  </si>
  <si>
    <t>Biscuiterie Confiserie Bourguignonn</t>
  </si>
  <si>
    <t>XXX DORMEX</t>
  </si>
  <si>
    <t>PROVENCE DISTRIBUT THOROISE</t>
  </si>
  <si>
    <t>XXX BONDU SAS</t>
  </si>
  <si>
    <t>DACTYL BURO OFFICE</t>
  </si>
  <si>
    <t>DISTRISUD</t>
  </si>
  <si>
    <t>ADVEO CHATEAUROUX</t>
  </si>
  <si>
    <t>DELICE ET CREATION - MURAT</t>
  </si>
  <si>
    <t>DELICE ET CREATION - SAPLER</t>
  </si>
  <si>
    <t>FMB RESEAU KRILL</t>
  </si>
  <si>
    <t>DISTRI FOOD SAS</t>
  </si>
  <si>
    <t>DAHAN</t>
  </si>
  <si>
    <t>PERRET BUREAUTIQUE</t>
  </si>
  <si>
    <t>COLLECTIVITE SERVICE</t>
  </si>
  <si>
    <t>DELICE ET CREATION  - MAISON PIERNE</t>
  </si>
  <si>
    <t>LAUTURE DIDIER</t>
  </si>
  <si>
    <t>THIERY</t>
  </si>
  <si>
    <t>JEAN NICOT</t>
  </si>
  <si>
    <t>BURO CITY</t>
  </si>
  <si>
    <t>ADRESS 13</t>
  </si>
  <si>
    <t>AZ BOX</t>
  </si>
  <si>
    <t>BOURGOGNE PAPETERIE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</si>
  <si>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</si>
  <si>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</si>
  <si>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</si>
  <si>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</si>
  <si>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</si>
  <si>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</si>
  <si>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</si>
  <si>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</si>
  <si>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</si>
  <si>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ACOMPUTERS</t>
  </si>
  <si>
    <t>PRAUD APPRO FOURNIL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</si>
  <si>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</si>
  <si>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</si>
  <si>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</si>
  <si>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</si>
  <si>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</si>
  <si>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</si>
  <si>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</si>
  <si>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GOUGEON FOURNITURES SAS</t>
  </si>
  <si>
    <t>STE NOUVELLE BOF</t>
  </si>
  <si>
    <t>BLANCHIN SAS</t>
  </si>
  <si>
    <t>VANDENBULCKE SA</t>
  </si>
  <si>
    <t>PARTNER SYSTEMES</t>
  </si>
  <si>
    <t>AUDOUARD SAS</t>
  </si>
  <si>
    <t>XXX SAVEURS DE L'EST</t>
  </si>
  <si>
    <t>AITEC BUREAUTIQUE</t>
  </si>
  <si>
    <t>Groupe Apétito</t>
  </si>
  <si>
    <t>AUTRES</t>
  </si>
  <si>
    <t>VIRTUEL OU PERTE A FAIRE</t>
  </si>
  <si>
    <t>Affiliation e.Fnadepa</t>
  </si>
  <si>
    <t>Maître Artisan Boulanger</t>
  </si>
  <si>
    <t>Technicien</t>
  </si>
  <si>
    <t>Types de BRITA</t>
  </si>
  <si>
    <r>
      <t>Changt BRITA</t>
    </r>
    <r>
      <rPr>
        <b/>
        <sz val="8"/>
        <color theme="3" tint="0.39997558519241921"/>
        <rFont val="Arial"/>
        <family val="2"/>
      </rPr>
      <t xml:space="preserve"> Date</t>
    </r>
  </si>
  <si>
    <t>Nombre de cartons mensuel</t>
  </si>
  <si>
    <t xml:space="preserve">Mademoiselle </t>
  </si>
  <si>
    <t>Mrs et Mmes</t>
  </si>
  <si>
    <t xml:space="preserve">Chef </t>
  </si>
  <si>
    <r>
      <t xml:space="preserve">Combi 2*5L         / </t>
    </r>
    <r>
      <rPr>
        <sz val="9"/>
        <color rgb="FFFF0000"/>
        <rFont val="Arial"/>
        <family val="2"/>
      </rPr>
      <t>B5</t>
    </r>
  </si>
  <si>
    <t>Combi 2*10L /  B10</t>
  </si>
  <si>
    <t>NORD</t>
  </si>
  <si>
    <t>YZEURE (CENTRE EST)</t>
  </si>
  <si>
    <t>ST MARTIN DE CRAU (MEDITER,,,)</t>
  </si>
  <si>
    <t>BONNEVILLE (ALPES)</t>
  </si>
  <si>
    <t>ST JACQUES DE LA LANDE</t>
  </si>
  <si>
    <t>CHAPONNAY</t>
  </si>
  <si>
    <t>NOISSEVILLE</t>
  </si>
  <si>
    <t>AUSSONNE</t>
  </si>
  <si>
    <t>PONT DU CHATEAU</t>
  </si>
  <si>
    <t>ILLKIRCH GRAFFENSTADEN</t>
  </si>
  <si>
    <t>BELLOY EN FRANCE</t>
  </si>
  <si>
    <t>MARCY L'ETOILE</t>
  </si>
  <si>
    <t>ST QUENTIN FALLAVIER</t>
  </si>
  <si>
    <t>FARGES LES CHALON</t>
  </si>
  <si>
    <t>ANNECY LE VIEUX</t>
  </si>
  <si>
    <t>CHASSENEUIL</t>
  </si>
  <si>
    <t>PARCAY MESLAY</t>
  </si>
  <si>
    <t>MAUGUIO</t>
  </si>
  <si>
    <t>BIACHE ST VAAST</t>
  </si>
  <si>
    <t>GOURFALEUR</t>
  </si>
  <si>
    <t>FAULQUEMONT</t>
  </si>
  <si>
    <t>CHALONS SUR SAONE</t>
  </si>
  <si>
    <t>LANESTER</t>
  </si>
  <si>
    <t>SCIONZIER</t>
  </si>
  <si>
    <t>BEAULIEU SOUS LA ROCHE</t>
  </si>
  <si>
    <t>LE PERREUX SUR MARNE</t>
  </si>
  <si>
    <t>FRAISSES</t>
  </si>
  <si>
    <t>GLOS</t>
  </si>
  <si>
    <t>VELLES (CENTRE OUEST)</t>
  </si>
  <si>
    <t>SAINT LOUBES (AQUITAINE)</t>
  </si>
  <si>
    <t>CASTELNAU D'ESTRETEFONDS (MIDI PYR..)</t>
  </si>
  <si>
    <t xml:space="preserve">WISSOUS </t>
  </si>
  <si>
    <t xml:space="preserve">GAP </t>
  </si>
  <si>
    <t xml:space="preserve">CAVAILLON </t>
  </si>
  <si>
    <t xml:space="preserve">CASTELNAU D'ESTRETEFONDS </t>
  </si>
  <si>
    <t xml:space="preserve">POITIERS </t>
  </si>
  <si>
    <t xml:space="preserve">ORLY </t>
  </si>
  <si>
    <t>LUDRES ( LORRAINE)</t>
  </si>
  <si>
    <t>LEVERNOIS (BOURGOGNE)</t>
  </si>
  <si>
    <t>SAUTRON (OUEST)</t>
  </si>
  <si>
    <t>ST QUENTIN FALLAVIER (RHONE)</t>
  </si>
  <si>
    <t xml:space="preserve">LAVAL  </t>
  </si>
  <si>
    <t>RIBEAUVILLE (ALSACE)</t>
  </si>
  <si>
    <t xml:space="preserve">TOURCOING </t>
  </si>
  <si>
    <t xml:space="preserve">MORMANT </t>
  </si>
  <si>
    <t xml:space="preserve">MONTAUBAN </t>
  </si>
  <si>
    <t xml:space="preserve">LOURDES </t>
  </si>
  <si>
    <t xml:space="preserve">AULNAY SOUS BOIS </t>
  </si>
  <si>
    <t xml:space="preserve">ROISSY CDG </t>
  </si>
  <si>
    <t xml:space="preserve">LAMBALLE </t>
  </si>
  <si>
    <t xml:space="preserve">JOUE LES TOURS </t>
  </si>
  <si>
    <t xml:space="preserve">ST JEAN DE VEDAS </t>
  </si>
  <si>
    <t xml:space="preserve">ST EGREVE </t>
  </si>
  <si>
    <t xml:space="preserve">MORLAIX </t>
  </si>
  <si>
    <t xml:space="preserve">BOURGES </t>
  </si>
  <si>
    <t xml:space="preserve">WASQUEHAL </t>
  </si>
  <si>
    <t>MARNE LA VALLEE  2</t>
  </si>
  <si>
    <t xml:space="preserve">BRUGES </t>
  </si>
  <si>
    <t xml:space="preserve">ARLES </t>
  </si>
  <si>
    <t>REIMS  2</t>
  </si>
  <si>
    <t xml:space="preserve">ARGENTEUIL </t>
  </si>
  <si>
    <t>PRO A PRO  NORD DOLE</t>
  </si>
  <si>
    <t xml:space="preserve">NPN </t>
  </si>
  <si>
    <t xml:space="preserve">DEGRENNE </t>
  </si>
  <si>
    <t>ISERE  GOURMANDE</t>
  </si>
  <si>
    <t xml:space="preserve">SAS VF </t>
  </si>
  <si>
    <t xml:space="preserve">BLAIS </t>
  </si>
  <si>
    <t xml:space="preserve">ABELLAN </t>
  </si>
  <si>
    <t xml:space="preserve">DENIS </t>
  </si>
  <si>
    <t xml:space="preserve">EPI </t>
  </si>
  <si>
    <t>PRO A PRO SUD MIRAMAS</t>
  </si>
  <si>
    <t xml:space="preserve">PERPIGNAN </t>
  </si>
  <si>
    <t>MARNE LA VALLEE</t>
  </si>
  <si>
    <t>BFS OUEST</t>
  </si>
  <si>
    <t>LES FRERES FONTEYNE TOURCOING</t>
  </si>
  <si>
    <t xml:space="preserve">TRANSGOURMET  WISSOUS </t>
  </si>
  <si>
    <t>XXX SNP LEROY LE PETIT QUEVILLY</t>
  </si>
  <si>
    <t>CERCLE VERT BEAUMONT-SUR-OISE</t>
  </si>
  <si>
    <t xml:space="preserve">TRANSGOURMET  GAP </t>
  </si>
  <si>
    <t>CAPAL LOUVRES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</si>
  <si>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</si>
  <si>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</si>
  <si>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</si>
  <si>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</si>
  <si>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</si>
  <si>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 xml:space="preserve">LES FRERES FONTEYNE - MICHEL TOURCOING </t>
  </si>
  <si>
    <t xml:space="preserve">TRANSGOURMET  LAVAL  </t>
  </si>
  <si>
    <t>XXX TRANSGOURMET  ARGENTEUIL</t>
  </si>
  <si>
    <t>XXX SNP LANGUEDOC-ROUSIL(PRODIREST) NARBONNE</t>
  </si>
  <si>
    <t>XXX SNP GONINET CUSSET</t>
  </si>
  <si>
    <t xml:space="preserve">MISA DIFFUSION MORMANT 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</si>
  <si>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</si>
  <si>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</si>
  <si>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</si>
  <si>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</si>
  <si>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</si>
  <si>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TRANSGOURMET  VILLENEUVE SUR LOT</t>
  </si>
  <si>
    <t xml:space="preserve">ETABLISSEMENT CLUZEL LOURDES </t>
  </si>
  <si>
    <t>LA RUCHE DES GOURMETS BORDEAUX</t>
  </si>
  <si>
    <t>SAS Ets BLIN SAINT GILLES</t>
  </si>
  <si>
    <t>PRO A PRO NORD RUNGIS</t>
  </si>
  <si>
    <t>PRO A PRO  NORD CHALETTE SUR LOING</t>
  </si>
  <si>
    <t>A2S QUEVEN</t>
  </si>
  <si>
    <t>ZZZ TRANSGOURMET  FEGERSHEIM</t>
  </si>
  <si>
    <t>POUPART SAINT HERBLAIN</t>
  </si>
  <si>
    <t>EPICERIE GROS HOFFMANN SCHILTIGHEIM</t>
  </si>
  <si>
    <t xml:space="preserve">LES FRERES FONTEYNE - CLAUDE TOURCOING </t>
  </si>
  <si>
    <t xml:space="preserve">JUSTE A TEMPS AULNAY SOUS BOIS </t>
  </si>
  <si>
    <t>FELIX POTIN MONACO MONACO</t>
  </si>
  <si>
    <t>FELIX POTIN PROVENCE BRIGNOLES</t>
  </si>
  <si>
    <t>FELIX POTIN COTE D'AZUR GRASSE</t>
  </si>
  <si>
    <t xml:space="preserve">OD BS SAS ROISSY CDG </t>
  </si>
  <si>
    <t>NPN  ST ETIENNE DU ROUVRAY</t>
  </si>
  <si>
    <t xml:space="preserve">XXX HYPRAL </t>
  </si>
  <si>
    <t xml:space="preserve">BFS OUEST LAMBALLE </t>
  </si>
  <si>
    <t>CENTRAL GROS PONT DU CHATEAU</t>
  </si>
  <si>
    <t>DEGRENNE  VILLERS BOCAGE</t>
  </si>
  <si>
    <t>XXX DORMEX MARSEILLE</t>
  </si>
  <si>
    <t>FROMAFRUIT AGEN</t>
  </si>
  <si>
    <t>NORMAPRO THIAIS</t>
  </si>
  <si>
    <t>PROVENCE DISTRIBUT THOROISE LE THOR</t>
  </si>
  <si>
    <t>BERARD SA CAVAILLON</t>
  </si>
  <si>
    <t xml:space="preserve">AURIAC ST JEAN DE VEDAS </t>
  </si>
  <si>
    <t>ROMAF SAS ILLKIRCH GRAFFENSTADEN</t>
  </si>
  <si>
    <t>PATIBOUL NARROSSE</t>
  </si>
  <si>
    <t>PRO A PRO  NORD SOMAIN</t>
  </si>
  <si>
    <t>SAS MONTEBELLO TOURLAVILLE</t>
  </si>
  <si>
    <t xml:space="preserve">XXX BONDU SAS MORLAIX </t>
  </si>
  <si>
    <t xml:space="preserve">DACTYL BURO OFFICE BOURGES </t>
  </si>
  <si>
    <t>SETICO Groupe INTROPA G3+ AIGLEVILLE</t>
  </si>
  <si>
    <t>DEROCHE VILLEJUIF</t>
  </si>
  <si>
    <t>DISTRISUD PERNES LES FONTAINES</t>
  </si>
  <si>
    <t>ISERE  GOURMANDE FONTAINE</t>
  </si>
  <si>
    <t>ADVEO CHATEAUROUX MONTIERCHAUME</t>
  </si>
  <si>
    <t>ETS SERVAES ET FILS SA BELLOY EN FRANCE</t>
  </si>
  <si>
    <t>ETS DUCREUX MARCY L'ETOILE</t>
  </si>
  <si>
    <t>DBP VAL DE LOIRE LA CHAUSSEE ST VICTOR</t>
  </si>
  <si>
    <t>SEMIDIS CAVAILLON</t>
  </si>
  <si>
    <t>SOLYLAND OCTEVILLE S/MER</t>
  </si>
  <si>
    <t>TRANSGOURMET  SAINT BERTHEVIN</t>
  </si>
  <si>
    <t>PRO A PRO SUD GALLAND GAP</t>
  </si>
  <si>
    <t>PRO A PRO SUD CHAPONNAY</t>
  </si>
  <si>
    <t>JEAN RAMON CARCASSONNE</t>
  </si>
  <si>
    <t>TRANSGOURMET  NORD</t>
  </si>
  <si>
    <t>TRANSGOURMET  YZEURE (CENTRE EST)</t>
  </si>
  <si>
    <t>DUTRIEUX HIRSON</t>
  </si>
  <si>
    <t xml:space="preserve">MORER ET CASH CATALAN PERPIGNAN </t>
  </si>
  <si>
    <t>BEUVAIN MONTREUIL SUR MER</t>
  </si>
  <si>
    <t>DELICE ET CREATION - MURAT CHATEAUNEUF LE ROUGE</t>
  </si>
  <si>
    <t xml:space="preserve">DELICE ET CREATION - SAPLER WASQUEHAL </t>
  </si>
  <si>
    <t>ZZZ LELIEVRE SAS MARNE LA VALLEE</t>
  </si>
  <si>
    <t>DGF COTE D'AZUR DRAGUIGNAN</t>
  </si>
  <si>
    <t xml:space="preserve">ZZZ DELICE ET CREATION - AUCLERT BRUGES </t>
  </si>
  <si>
    <t>DESRUENNES IWUY</t>
  </si>
  <si>
    <t>SAS VF  GRANVILLE</t>
  </si>
  <si>
    <t>GREMONT LE MESNIL ESNARD</t>
  </si>
  <si>
    <t>TRANSGOURMET  ST MARTIN DE CRAU (MEDITER,,,)</t>
  </si>
  <si>
    <t>SAS GODFROY BAYEUX</t>
  </si>
  <si>
    <t>FMB RESEAU KRILL FARGES LES CHALON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</si>
  <si>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</si>
  <si>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</si>
  <si>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</si>
  <si>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</si>
  <si>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</si>
  <si>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</si>
  <si>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</si>
  <si>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</si>
  <si>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</si>
  <si>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 NEUVILLE EN FERRAIN</t>
  </si>
  <si>
    <t>AUVERGNE BOULANGERE ET PATISSIERE CLERMONT FERRAND</t>
  </si>
  <si>
    <t>BLAIS  EVREUX</t>
  </si>
  <si>
    <t>SMD ST PIAT</t>
  </si>
  <si>
    <t>TRANSGOURMET  SAUTRON (OUEST)</t>
  </si>
  <si>
    <t>TRANSGOURMET  ST QUENTIN FALLAVIER (RHONE)</t>
  </si>
  <si>
    <t>DISPRATEL MISEREY SALINES</t>
  </si>
  <si>
    <t>PATISS'GARD NIMES</t>
  </si>
  <si>
    <t>TRANSGOURMET  CARQUEFOU</t>
  </si>
  <si>
    <t>DISTRI FOOD SAS ABBEVILLE</t>
  </si>
  <si>
    <t>DAHAN ANNECY LE VIEUX</t>
  </si>
  <si>
    <t>FOURNI'LABO SAINT QUENTIN</t>
  </si>
  <si>
    <t>MAG-DIS BREAUTE</t>
  </si>
  <si>
    <t>XXX PRO A PRO  SUD ne pas utiliser MONTAUBAN</t>
  </si>
  <si>
    <t>PERRET BUREAUTIQUE LABEGE</t>
  </si>
  <si>
    <t xml:space="preserve">NPN  AMIENS </t>
  </si>
  <si>
    <t>COLLECTIVITE SERVICE BAYONNE</t>
  </si>
  <si>
    <t>DELICE ET CREATION  - MAISON PIERNE CORMONTREUIL</t>
  </si>
  <si>
    <t>MILLE PLUMES RAMBOUILLET</t>
  </si>
  <si>
    <t>PLEIN CIEL BERNAY</t>
  </si>
  <si>
    <t>MAX OFFICE 32 MAUVEZIN</t>
  </si>
  <si>
    <t>ABG BEAUCOUZE</t>
  </si>
  <si>
    <t>FACILITY CHANTELOUP LES VIGNES</t>
  </si>
  <si>
    <t>LAUTURE DIDIER L'UNION</t>
  </si>
  <si>
    <t>SLY INFO SAINT BRICE</t>
  </si>
  <si>
    <t>AMV PLEIN CIEL DONNEMARIE - DONTILLY</t>
  </si>
  <si>
    <t>THIERY CHASSENEUIL</t>
  </si>
  <si>
    <t>PLEIN CIEL LISIEUX</t>
  </si>
  <si>
    <t>JEAN NICOT LUNEL</t>
  </si>
  <si>
    <t>ACCORD BUREAU PARCAY MESLAY</t>
  </si>
  <si>
    <t>BUREAU 02 VILLENEUVE ST GERMAIN</t>
  </si>
  <si>
    <t>BUREAU 02 CHATEAU THIERRY</t>
  </si>
  <si>
    <t>BURO CITY CASTELNAU LE LEZ</t>
  </si>
  <si>
    <t>ABELLAN  MAUGUIO</t>
  </si>
  <si>
    <t>SD DIFFUSION BIACHE ST VAAST</t>
  </si>
  <si>
    <t>SERIAC IMPRIMERIE GOURFALEUR</t>
  </si>
  <si>
    <t>PAPETERIES REAUMUR COURBEVOIE</t>
  </si>
  <si>
    <t xml:space="preserve">ADRESS 13 ARLES </t>
  </si>
  <si>
    <t>DENIS  FAULQUEMONT</t>
  </si>
  <si>
    <t>AZ BOX ST MALO</t>
  </si>
  <si>
    <t>BOURGOGNE PAPETERIE CHALONS SUR SAONE</t>
  </si>
  <si>
    <t>BURO SERVICE CHATELLERAULT</t>
  </si>
  <si>
    <t>TECHNI BUREAU MOBILIER VIRIAT</t>
  </si>
  <si>
    <t>LEDOUX IMPRIMERIE ARDRES</t>
  </si>
  <si>
    <t>ICS DIRECT AMIENS</t>
  </si>
  <si>
    <t>RAPID OFFSET MONACO</t>
  </si>
  <si>
    <t>MADEC LORI LANESTER</t>
  </si>
  <si>
    <t>EQUIP BUREAU MONTCEAU LES MINES</t>
  </si>
  <si>
    <t>PAPETERIE FONBI VERSAILLES</t>
  </si>
  <si>
    <t>BURO 2000 SCIONZIER</t>
  </si>
  <si>
    <t>BUROPLAN THONON LES BAINS</t>
  </si>
  <si>
    <t>SOCOHM BOISSONS SOLLIERES</t>
  </si>
  <si>
    <t>ACOMPUTERS CARCASSONNE</t>
  </si>
  <si>
    <t>PRAUD APPRO FOURNIL BEAULIEU SOUS LA ROCHE</t>
  </si>
  <si>
    <t>EPI  MONTGIVRAY</t>
  </si>
  <si>
    <t>SECOF CHAURAY</t>
  </si>
  <si>
    <t>LELIEVRE SAS MARNE LA VALLEE  2</t>
  </si>
  <si>
    <t>TIRVIT ST NAZAIRE</t>
  </si>
  <si>
    <t>PG DIS  ALPHA BUREAU SAINT ETIENNE</t>
  </si>
  <si>
    <t>PLEIN CIEL BON PLAN LE PERREUX SUR MARNE</t>
  </si>
  <si>
    <t>BONNIN ORMES</t>
  </si>
  <si>
    <t>SAS AU LABO FRAISSES</t>
  </si>
  <si>
    <t>LE PLUMIER DIEPPE</t>
  </si>
  <si>
    <t>PATILABO LIMOGES</t>
  </si>
  <si>
    <t>SOCOHM BOISSONS PIERRELATTE</t>
  </si>
  <si>
    <t>GOUGEON FOURNITURES SAS GLOS</t>
  </si>
  <si>
    <t>STE NOUVELLE BOF REIMS  2</t>
  </si>
  <si>
    <t>BLANCHIN SAS VENISSIEUX</t>
  </si>
  <si>
    <t>100% BUREAU ET FOURNITURE DUNKERQUE</t>
  </si>
  <si>
    <t>VANDENBULCKE SA BONDUES</t>
  </si>
  <si>
    <t>PARTNER SYSTEMES WASQUEHAL</t>
  </si>
  <si>
    <t>AUDOUARD SAS MONTELIMAR</t>
  </si>
  <si>
    <t xml:space="preserve">MIKO CAFE SERVICE ARGENTEUIL </t>
  </si>
  <si>
    <t>AITEC BUREAUTIQUEFREJUS</t>
  </si>
  <si>
    <t>XXX POMONA  MIDI PYRENEES</t>
  </si>
  <si>
    <t>POMONA  AQUITAINE</t>
  </si>
  <si>
    <t>POMONA  PROVENCE</t>
  </si>
  <si>
    <t>POMONA  Ile de France</t>
  </si>
  <si>
    <t>POMONA  CENTRE</t>
  </si>
  <si>
    <t>POMONA  NORD</t>
  </si>
  <si>
    <t>POMONA  ALPES-DAUPHINE</t>
  </si>
  <si>
    <t>POMONA  RHONE ALPES</t>
  </si>
  <si>
    <t>POMONA  Midi-Pyrénées</t>
  </si>
  <si>
    <t>POMONA  EST</t>
  </si>
  <si>
    <t>XXX POMONA  RHONE ALPES</t>
  </si>
  <si>
    <t>POMONA  BRETAGNE</t>
  </si>
  <si>
    <t>FELIX POTIN BRIGNOLES</t>
  </si>
  <si>
    <t>FELIX POTIN GRASSE</t>
  </si>
  <si>
    <t>Pods</t>
  </si>
  <si>
    <t>MAIL</t>
  </si>
  <si>
    <t>EGUILLES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</si>
  <si>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</si>
  <si>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</si>
  <si>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</si>
  <si>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Perco   5</t>
  </si>
  <si>
    <t>FD    Puro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</si>
  <si>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</si>
  <si>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>C500</t>
  </si>
  <si>
    <t>ROUBY PROVENCE</t>
  </si>
  <si>
    <t>BACK EUROP ROUBY</t>
  </si>
  <si>
    <t>ROUBY AVIGNON</t>
  </si>
  <si>
    <t>BACK EUROP ROUBY PROVENCE</t>
  </si>
  <si>
    <t>BACK EUROP ROUBY ALPES</t>
  </si>
  <si>
    <t>ROUBY ALPES</t>
  </si>
  <si>
    <t>ETS OLLIVIER (ADVEO)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</si>
  <si>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</si>
  <si>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</si>
  <si>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</si>
  <si>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</si>
  <si>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</si>
  <si>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</si>
  <si>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</si>
  <si>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</si>
  <si>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</si>
  <si>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</si>
  <si>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</si>
  <si>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>Nbre Accessoires</t>
    </r>
    <r>
      <rPr>
        <i/>
        <sz val="11"/>
        <rFont val="Arial"/>
        <family val="2"/>
      </rPr>
      <t xml:space="preserve">:  </t>
    </r>
  </si>
  <si>
    <r>
      <t>Chef Secteur</t>
    </r>
    <r>
      <rPr>
        <i/>
        <sz val="11"/>
        <rFont val="Arial"/>
        <family val="2"/>
      </rPr>
      <t>:</t>
    </r>
  </si>
  <si>
    <r>
      <t>Coordonnées</t>
    </r>
    <r>
      <rPr>
        <i/>
        <sz val="11"/>
        <rFont val="Arial"/>
        <family val="2"/>
      </rPr>
      <t xml:space="preserve">: </t>
    </r>
  </si>
  <si>
    <t>TOTAL CAFE</t>
  </si>
  <si>
    <r>
      <t xml:space="preserve">Combi 2*5L      / </t>
    </r>
    <r>
      <rPr>
        <sz val="9"/>
        <color rgb="FFFF0000"/>
        <rFont val="Arial"/>
        <family val="2"/>
      </rPr>
      <t>B5</t>
    </r>
  </si>
  <si>
    <t xml:space="preserve"> MAISON DE RETRAITE LES CEDRES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</si>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</sst>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dd/mm/yy;@"/>
    <numFmt numFmtId="165" formatCode="_-* #,##0\ _F_-;\-* #,##0\ _F_-;_-* &quot;-&quot;\ _F_-;_-@_-"/>
    <numFmt numFmtId="166" formatCode="00000"/>
    <numFmt numFmtId="167" formatCode="0#&quot; &quot;##&quot; &quot;##&quot; &quot;##&quot; &quot;##"/>
    <numFmt numFmtId="168" formatCode="&quot;catégorie client   &quot;@"/>
    <numFmt numFmtId="169" formatCode="000&quot; &quot;000&quot; &quot;000&quot; &quot;00000"/>
    <numFmt numFmtId="170" formatCode="000\ 000\ 000\ 000\ 00"/>
    <numFmt numFmtId="171" formatCode="_-* #,##0\ _F_-;\-* #,##0\ _F_-;_-* &quot;- &quot;_F_-;_-@_-"/>
    <numFmt numFmtId="172" formatCode="[$-40C]mmm\-yy;@"/>
    <numFmt numFmtId="173" formatCode="[&gt;999999999]######_####_####_######;General"/>
    <numFmt numFmtId="174" formatCode="00"/>
    <numFmt numFmtId="177" formatCode="#,##0.00\ &quot;€&quot;"/>
  </numFmts>
  <fonts count="5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i/>
      <sz val="12"/>
      <name val="Comic Sans MS"/>
      <family val="4"/>
    </font>
    <font>
      <b/>
      <i/>
      <sz val="12"/>
      <name val="Comic Sans MS"/>
      <family val="4"/>
    </font>
    <font>
      <i/>
      <sz val="10"/>
      <name val="Arial"/>
      <family val="2"/>
    </font>
    <font>
      <i/>
      <sz val="11"/>
      <name val="Century Gothic"/>
      <family val="2"/>
    </font>
    <font>
      <i/>
      <sz val="10"/>
      <name val="Century Gothic"/>
      <family val="2"/>
    </font>
    <font>
      <i/>
      <sz val="11"/>
      <name val="Comic Sans MS"/>
      <family val="4"/>
    </font>
    <font>
      <sz val="12"/>
      <name val="Arial"/>
      <family val="2"/>
    </font>
    <font>
      <i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name val="Comic Sans MS"/>
      <family val="4"/>
    </font>
    <font>
      <b/>
      <sz val="12"/>
      <name val="Comic Sans MS"/>
      <family val="4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b/>
      <i/>
      <u/>
      <sz val="10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sz val="11"/>
      <color indexed="10"/>
      <name val="Arial"/>
      <family val="2"/>
    </font>
    <font>
      <b/>
      <sz val="8"/>
      <color indexed="9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0"/>
      <name val="Arial"/>
      <family val="2"/>
    </font>
    <font>
      <b/>
      <sz val="8"/>
      <color theme="3" tint="0.39997558519241921"/>
      <name val="Arial"/>
      <family val="2"/>
    </font>
    <font>
      <b/>
      <sz val="10"/>
      <color theme="0"/>
      <name val="Arial"/>
      <family val="2"/>
    </font>
    <font>
      <i/>
      <u/>
      <sz val="14"/>
      <color theme="0"/>
      <name val="Arial"/>
      <family val="2"/>
    </font>
    <font>
      <b/>
      <sz val="8"/>
      <color rgb="FFFF0000"/>
      <name val="Arial"/>
      <family val="2"/>
    </font>
    <font>
      <sz val="9"/>
      <color rgb="FFFF0000"/>
      <name val="Arial"/>
      <family val="2"/>
    </font>
    <font>
      <sz val="10"/>
      <color rgb="FF000000"/>
      <name val="Arial"/>
      <family val="2"/>
    </font>
    <font>
      <u/>
      <sz val="8"/>
      <color theme="10"/>
      <name val="Arial"/>
      <family val="2"/>
    </font>
    <font>
      <b/>
      <sz val="9"/>
      <color theme="0"/>
      <name val="Arial"/>
      <family val="2"/>
    </font>
    <font>
      <b/>
      <sz val="7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</fills>
  <borders count="5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5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3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</cellStyleXfs>
  <cellXfs count="3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2" xfId="0" applyFill="1" applyBorder="1"/>
    <xf numFmtId="0" fontId="3" fillId="0" borderId="0" xfId="0" applyFont="1"/>
    <xf numFmtId="0" fontId="1" fillId="0" borderId="0" xfId="0" applyFont="1"/>
    <xf numFmtId="165" fontId="1" fillId="0" borderId="0" xfId="0" applyNumberFormat="1" applyFont="1" applyBorder="1" applyAlignment="1">
      <alignment vertical="center"/>
    </xf>
    <xf numFmtId="165" fontId="7" fillId="0" borderId="0" xfId="0" applyNumberFormat="1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left" vertical="center"/>
    </xf>
    <xf numFmtId="0" fontId="0" fillId="0" borderId="0" xfId="0" applyBorder="1"/>
    <xf numFmtId="0" fontId="0" fillId="0" borderId="13" xfId="0" applyBorder="1"/>
    <xf numFmtId="0" fontId="0" fillId="3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/>
    <xf numFmtId="0" fontId="8" fillId="0" borderId="15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/>
    </xf>
    <xf numFmtId="168" fontId="8" fillId="0" borderId="16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0" xfId="0" applyFill="1"/>
    <xf numFmtId="14" fontId="16" fillId="0" borderId="0" xfId="0" applyNumberFormat="1" applyFont="1" applyAlignment="1">
      <alignment vertical="center"/>
    </xf>
    <xf numFmtId="0" fontId="3" fillId="0" borderId="0" xfId="0" applyNumberFormat="1" applyFont="1"/>
    <xf numFmtId="41" fontId="16" fillId="0" borderId="0" xfId="0" applyNumberFormat="1" applyFont="1" applyAlignment="1">
      <alignment horizontal="center" vertical="center"/>
    </xf>
    <xf numFmtId="168" fontId="8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/>
    <xf numFmtId="165" fontId="0" fillId="0" borderId="0" xfId="0" applyNumberFormat="1"/>
    <xf numFmtId="0" fontId="25" fillId="0" borderId="0" xfId="0" applyFont="1"/>
    <xf numFmtId="0" fontId="27" fillId="0" borderId="0" xfId="0" applyFont="1" applyAlignment="1">
      <alignment horizontal="left"/>
    </xf>
    <xf numFmtId="0" fontId="28" fillId="0" borderId="0" xfId="0" applyFont="1"/>
    <xf numFmtId="0" fontId="0" fillId="0" borderId="0" xfId="0" applyBorder="1" applyAlignment="1">
      <alignment horizontal="center"/>
    </xf>
    <xf numFmtId="0" fontId="25" fillId="0" borderId="0" xfId="0" applyFont="1" applyBorder="1"/>
    <xf numFmtId="0" fontId="0" fillId="0" borderId="0" xfId="0" applyFill="1" applyBorder="1" applyAlignment="1">
      <alignment horizontal="center"/>
    </xf>
    <xf numFmtId="165" fontId="15" fillId="7" borderId="0" xfId="0" applyNumberFormat="1" applyFont="1" applyFill="1" applyBorder="1" applyAlignment="1" applyProtection="1">
      <alignment vertical="center"/>
      <protection locked="0"/>
    </xf>
    <xf numFmtId="14" fontId="12" fillId="0" borderId="18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ill="1" applyAlignment="1">
      <alignment horizontal="left"/>
    </xf>
    <xf numFmtId="0" fontId="5" fillId="0" borderId="0" xfId="0" applyNumberFormat="1" applyFont="1" applyAlignment="1" applyProtection="1">
      <alignment horizontal="center"/>
      <protection locked="0"/>
    </xf>
    <xf numFmtId="49" fontId="20" fillId="0" borderId="0" xfId="0" applyNumberFormat="1" applyFont="1" applyFill="1" applyAlignment="1" applyProtection="1">
      <alignment horizontal="left" vertical="center"/>
      <protection locked="0"/>
    </xf>
    <xf numFmtId="41" fontId="3" fillId="0" borderId="0" xfId="0" applyNumberFormat="1" applyFont="1" applyFill="1" applyAlignment="1" applyProtection="1">
      <alignment horizontal="center" vertical="center" wrapText="1"/>
      <protection locked="0"/>
    </xf>
    <xf numFmtId="49" fontId="20" fillId="0" borderId="0" xfId="0" applyNumberFormat="1" applyFont="1" applyFill="1" applyAlignment="1" applyProtection="1">
      <alignment horizontal="center" vertical="center"/>
      <protection locked="0"/>
    </xf>
    <xf numFmtId="166" fontId="20" fillId="0" borderId="0" xfId="0" applyNumberFormat="1" applyFont="1" applyFill="1" applyAlignment="1" applyProtection="1">
      <alignment horizontal="center" vertical="center"/>
      <protection locked="0"/>
    </xf>
    <xf numFmtId="165" fontId="20" fillId="0" borderId="0" xfId="0" applyNumberFormat="1" applyFont="1" applyFill="1" applyAlignment="1" applyProtection="1">
      <alignment vertical="center"/>
      <protection locked="0"/>
    </xf>
    <xf numFmtId="169" fontId="0" fillId="0" borderId="0" xfId="0" applyNumberFormat="1" applyFill="1" applyProtection="1">
      <protection locked="0"/>
    </xf>
    <xf numFmtId="167" fontId="1" fillId="0" borderId="0" xfId="0" applyNumberFormat="1" applyFont="1" applyFill="1" applyAlignment="1" applyProtection="1">
      <alignment horizontal="center" vertical="center"/>
      <protection locked="0"/>
    </xf>
    <xf numFmtId="49" fontId="20" fillId="0" borderId="0" xfId="0" applyNumberFormat="1" applyFont="1" applyFill="1" applyAlignment="1" applyProtection="1">
      <alignment vertical="center"/>
      <protection locked="0"/>
    </xf>
    <xf numFmtId="0" fontId="29" fillId="0" borderId="0" xfId="0" applyFont="1" applyFill="1" applyAlignment="1" applyProtection="1">
      <alignment horizontal="center" vertical="center"/>
      <protection locked="0"/>
    </xf>
    <xf numFmtId="49" fontId="29" fillId="0" borderId="0" xfId="0" applyNumberFormat="1" applyFont="1" applyFill="1" applyAlignment="1" applyProtection="1">
      <alignment horizontal="center" vertical="center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164" fontId="31" fillId="0" borderId="0" xfId="0" applyNumberFormat="1" applyFont="1" applyFill="1" applyAlignment="1" applyProtection="1">
      <alignment horizontal="center" vertical="center"/>
      <protection locked="0"/>
    </xf>
    <xf numFmtId="164" fontId="20" fillId="0" borderId="0" xfId="0" applyNumberFormat="1" applyFont="1" applyFill="1" applyAlignment="1" applyProtection="1">
      <alignment horizontal="center" vertical="center"/>
      <protection locked="0"/>
    </xf>
    <xf numFmtId="14" fontId="20" fillId="0" borderId="0" xfId="0" applyNumberFormat="1" applyFont="1" applyFill="1" applyAlignment="1" applyProtection="1">
      <alignment horizontal="center" vertical="center"/>
      <protection locked="0"/>
    </xf>
    <xf numFmtId="0" fontId="20" fillId="0" borderId="0" xfId="0" applyNumberFormat="1" applyFont="1" applyFill="1" applyAlignment="1" applyProtection="1">
      <alignment horizontal="center" vertical="center"/>
      <protection locked="0"/>
    </xf>
    <xf numFmtId="165" fontId="20" fillId="0" borderId="0" xfId="0" applyNumberFormat="1" applyFont="1" applyFill="1" applyAlignment="1" applyProtection="1">
      <alignment horizontal="center" vertical="center"/>
      <protection locked="0"/>
    </xf>
    <xf numFmtId="165" fontId="29" fillId="0" borderId="0" xfId="0" applyNumberFormat="1" applyFont="1" applyFill="1" applyAlignment="1" applyProtection="1">
      <alignment horizontal="center" vertical="center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2" xfId="0" applyNumberFormat="1" applyFont="1" applyFill="1" applyBorder="1" applyAlignment="1" applyProtection="1">
      <alignment horizontal="center" vertical="center" wrapText="1"/>
      <protection locked="0"/>
    </xf>
    <xf numFmtId="41" fontId="18" fillId="9" borderId="2" xfId="0" applyNumberFormat="1" applyFont="1" applyFill="1" applyBorder="1" applyAlignment="1" applyProtection="1">
      <alignment horizontal="center" vertical="center" wrapText="1"/>
      <protection locked="0"/>
    </xf>
    <xf numFmtId="166" fontId="22" fillId="3" borderId="2" xfId="0" applyNumberFormat="1" applyFont="1" applyFill="1" applyBorder="1" applyAlignment="1" applyProtection="1">
      <alignment horizontal="center" vertical="center" wrapText="1"/>
      <protection locked="0"/>
    </xf>
    <xf numFmtId="167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1" fontId="2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2" fillId="10" borderId="2" xfId="0" applyFont="1" applyFill="1" applyBorder="1" applyAlignment="1" applyProtection="1">
      <alignment horizontal="center" vertical="center" wrapText="1"/>
      <protection locked="0"/>
    </xf>
    <xf numFmtId="49" fontId="22" fillId="10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4" borderId="2" xfId="0" applyNumberFormat="1" applyFont="1" applyFill="1" applyBorder="1" applyAlignment="1" applyProtection="1">
      <alignment horizontal="center" vertical="center" wrapText="1"/>
      <protection locked="0"/>
    </xf>
    <xf numFmtId="41" fontId="22" fillId="4" borderId="2" xfId="0" applyNumberFormat="1" applyFont="1" applyFill="1" applyBorder="1" applyAlignment="1" applyProtection="1">
      <alignment horizontal="center" vertical="center" wrapText="1"/>
      <protection locked="0"/>
    </xf>
    <xf numFmtId="41" fontId="32" fillId="6" borderId="2" xfId="0" applyNumberFormat="1" applyFont="1" applyFill="1" applyBorder="1" applyAlignment="1" applyProtection="1">
      <alignment horizontal="center" vertical="center" wrapText="1"/>
      <protection locked="0"/>
    </xf>
    <xf numFmtId="164" fontId="22" fillId="11" borderId="2" xfId="0" applyNumberFormat="1" applyFont="1" applyFill="1" applyBorder="1" applyAlignment="1" applyProtection="1">
      <alignment horizontal="center" vertical="center" wrapText="1"/>
      <protection locked="0"/>
    </xf>
    <xf numFmtId="0" fontId="22" fillId="11" borderId="2" xfId="0" applyNumberFormat="1" applyFont="1" applyFill="1" applyBorder="1" applyAlignment="1" applyProtection="1">
      <alignment horizontal="center" vertical="center" wrapText="1"/>
      <protection locked="0"/>
    </xf>
    <xf numFmtId="164" fontId="33" fillId="11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11" borderId="2" xfId="0" applyNumberFormat="1" applyFont="1" applyFill="1" applyBorder="1" applyAlignment="1" applyProtection="1">
      <alignment horizontal="center" vertical="center" wrapText="1"/>
      <protection locked="0"/>
    </xf>
    <xf numFmtId="165" fontId="22" fillId="12" borderId="2" xfId="0" applyNumberFormat="1" applyFont="1" applyFill="1" applyBorder="1" applyAlignment="1" applyProtection="1">
      <alignment horizontal="center" vertical="center" wrapText="1"/>
      <protection locked="0"/>
    </xf>
    <xf numFmtId="165" fontId="2" fillId="1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12" borderId="2" xfId="0" applyNumberFormat="1" applyFont="1" applyFill="1" applyBorder="1" applyAlignment="1" applyProtection="1">
      <alignment horizontal="center" vertical="center" wrapText="1"/>
      <protection locked="0"/>
    </xf>
    <xf numFmtId="41" fontId="3" fillId="5" borderId="28" xfId="0" applyNumberFormat="1" applyFont="1" applyFill="1" applyBorder="1" applyAlignment="1" applyProtection="1">
      <alignment horizontal="center" vertical="center" wrapText="1"/>
      <protection locked="0"/>
    </xf>
    <xf numFmtId="41" fontId="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5" fontId="3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6" fontId="0" fillId="0" borderId="0" xfId="0" applyNumberFormat="1" applyFill="1" applyAlignment="1" applyProtection="1">
      <alignment horizontal="center" vertical="center"/>
      <protection locked="0"/>
    </xf>
    <xf numFmtId="164" fontId="3" fillId="0" borderId="0" xfId="0" applyNumberFormat="1" applyFont="1" applyFill="1" applyAlignment="1" applyProtection="1">
      <alignment horizontal="center"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  <xf numFmtId="41" fontId="3" fillId="0" borderId="0" xfId="0" applyNumberFormat="1" applyFont="1" applyFill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5" fontId="3" fillId="0" borderId="0" xfId="0" applyNumberFormat="1" applyFont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41" fontId="0" fillId="0" borderId="29" xfId="0" applyNumberFormat="1" applyBorder="1" applyProtection="1">
      <protection locked="0"/>
    </xf>
    <xf numFmtId="41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Protection="1">
      <protection locked="0"/>
    </xf>
    <xf numFmtId="0" fontId="0" fillId="0" borderId="0" xfId="0" applyProtection="1">
      <protection locked="0"/>
    </xf>
    <xf numFmtId="165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Protection="1">
      <protection locked="0"/>
    </xf>
    <xf numFmtId="41" fontId="22" fillId="4" borderId="2" xfId="0" applyNumberFormat="1" applyFont="1" applyFill="1" applyBorder="1" applyAlignment="1" applyProtection="1">
      <alignment horizontal="center" vertical="center" wrapText="1"/>
    </xf>
    <xf numFmtId="41" fontId="0" fillId="0" borderId="0" xfId="0" applyNumberFormat="1" applyFill="1" applyAlignment="1" applyProtection="1">
      <alignment horizontal="center"/>
    </xf>
    <xf numFmtId="41" fontId="0" fillId="0" borderId="0" xfId="0" applyNumberFormat="1" applyFill="1" applyProtection="1"/>
    <xf numFmtId="41" fontId="23" fillId="8" borderId="16" xfId="0" applyNumberFormat="1" applyFont="1" applyFill="1" applyBorder="1" applyAlignment="1" applyProtection="1">
      <alignment horizontal="center" vertical="center"/>
      <protection locked="0"/>
    </xf>
    <xf numFmtId="41" fontId="0" fillId="0" borderId="2" xfId="0" applyNumberFormat="1" applyBorder="1" applyAlignment="1" applyProtection="1">
      <alignment horizontal="center" vertical="center"/>
      <protection locked="0"/>
    </xf>
    <xf numFmtId="0" fontId="5" fillId="0" borderId="0" xfId="0" applyNumberFormat="1" applyFont="1" applyFill="1" applyAlignment="1">
      <alignment horizontal="center"/>
    </xf>
    <xf numFmtId="41" fontId="0" fillId="0" borderId="0" xfId="0" applyNumberFormat="1" applyFill="1" applyAlignment="1">
      <alignment horizontal="center"/>
    </xf>
    <xf numFmtId="41" fontId="35" fillId="13" borderId="0" xfId="0" applyNumberFormat="1" applyFont="1" applyFill="1" applyAlignment="1">
      <alignment horizontal="center" vertical="center"/>
    </xf>
    <xf numFmtId="41" fontId="35" fillId="14" borderId="0" xfId="0" applyNumberFormat="1" applyFont="1" applyFill="1" applyAlignment="1">
      <alignment horizontal="center" vertical="center"/>
    </xf>
    <xf numFmtId="164" fontId="22" fillId="1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 applyProtection="1">
      <alignment horizontal="center"/>
      <protection locked="0"/>
    </xf>
    <xf numFmtId="0" fontId="1" fillId="0" borderId="0" xfId="0" applyNumberFormat="1" applyFont="1"/>
    <xf numFmtId="0" fontId="9" fillId="0" borderId="0" xfId="0" applyFont="1"/>
    <xf numFmtId="164" fontId="1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  <xf numFmtId="49" fontId="0" fillId="0" borderId="0" xfId="0" applyNumberFormat="1" applyFill="1"/>
    <xf numFmtId="165" fontId="0" fillId="0" borderId="0" xfId="0" applyNumberFormat="1" applyFill="1" applyAlignment="1">
      <alignment horizontal="center"/>
    </xf>
    <xf numFmtId="49" fontId="0" fillId="0" borderId="0" xfId="0" applyNumberFormat="1" applyAlignment="1">
      <alignment horizontal="left"/>
    </xf>
    <xf numFmtId="41" fontId="1" fillId="0" borderId="0" xfId="0" applyNumberFormat="1" applyFont="1" applyFill="1" applyAlignment="1">
      <alignment horizontal="center"/>
    </xf>
    <xf numFmtId="0" fontId="0" fillId="0" borderId="29" xfId="0" applyFill="1" applyBorder="1" applyAlignment="1">
      <alignment horizontal="center"/>
    </xf>
    <xf numFmtId="41" fontId="0" fillId="0" borderId="29" xfId="0" applyNumberFormat="1" applyFill="1" applyBorder="1" applyAlignment="1">
      <alignment horizontal="center"/>
    </xf>
    <xf numFmtId="41" fontId="0" fillId="0" borderId="29" xfId="0" applyNumberFormat="1" applyBorder="1" applyAlignment="1">
      <alignment horizontal="center"/>
    </xf>
    <xf numFmtId="41" fontId="0" fillId="0" borderId="0" xfId="0" applyNumberFormat="1" applyFill="1"/>
    <xf numFmtId="0" fontId="0" fillId="0" borderId="0" xfId="0" applyNumberFormat="1" applyFill="1" applyAlignment="1">
      <alignment horizontal="center"/>
    </xf>
    <xf numFmtId="166" fontId="1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164" fontId="0" fillId="0" borderId="0" xfId="0" applyNumberFormat="1" applyFill="1"/>
    <xf numFmtId="0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NumberFormat="1" applyFont="1" applyFill="1" applyProtection="1">
      <protection locked="0"/>
    </xf>
    <xf numFmtId="0" fontId="1" fillId="0" borderId="0" xfId="0" applyFont="1" applyFill="1"/>
    <xf numFmtId="171" fontId="22" fillId="0" borderId="0" xfId="0" applyNumberFormat="1" applyFont="1" applyFill="1" applyAlignment="1">
      <alignment horizontal="center"/>
    </xf>
    <xf numFmtId="0" fontId="1" fillId="0" borderId="29" xfId="0" applyFont="1" applyFill="1" applyBorder="1" applyAlignment="1">
      <alignment horizontal="center"/>
    </xf>
    <xf numFmtId="49" fontId="0" fillId="0" borderId="0" xfId="0" applyNumberFormat="1" applyFill="1" applyAlignment="1"/>
    <xf numFmtId="41" fontId="0" fillId="0" borderId="29" xfId="0" applyNumberFormat="1" applyFill="1" applyBorder="1"/>
    <xf numFmtId="49" fontId="1" fillId="0" borderId="0" xfId="0" applyNumberFormat="1" applyFont="1" applyFill="1" applyAlignment="1"/>
    <xf numFmtId="172" fontId="1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/>
    <xf numFmtId="0" fontId="2" fillId="0" borderId="0" xfId="0" applyFont="1" applyAlignment="1">
      <alignment horizontal="center" vertical="center"/>
    </xf>
    <xf numFmtId="172" fontId="0" fillId="0" borderId="0" xfId="0" applyNumberForma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22" fillId="3" borderId="2" xfId="0" applyNumberFormat="1" applyFont="1" applyFill="1" applyBorder="1" applyAlignment="1" applyProtection="1">
      <alignment horizontal="left" vertical="center" wrapText="1"/>
      <protection locked="0"/>
    </xf>
    <xf numFmtId="0" fontId="21" fillId="0" borderId="0" xfId="0" applyNumberFormat="1" applyFont="1" applyFill="1" applyAlignment="1" applyProtection="1">
      <alignment horizontal="center" vertical="center" wrapText="1"/>
      <protection locked="0"/>
    </xf>
    <xf numFmtId="0" fontId="22" fillId="10" borderId="2" xfId="0" applyNumberFormat="1" applyFont="1" applyFill="1" applyBorder="1" applyAlignment="1" applyProtection="1">
      <alignment horizontal="center" vertical="center" wrapText="1"/>
      <protection locked="0"/>
    </xf>
    <xf numFmtId="41" fontId="21" fillId="0" borderId="0" xfId="0" applyNumberFormat="1" applyFont="1" applyFill="1" applyAlignment="1" applyProtection="1">
      <alignment horizontal="center" vertical="center" wrapText="1"/>
      <protection locked="0"/>
    </xf>
    <xf numFmtId="0" fontId="0" fillId="15" borderId="32" xfId="0" applyFont="1" applyFill="1" applyBorder="1" applyAlignment="1">
      <alignment horizontal="center" vertical="center" wrapText="1" readingOrder="1"/>
    </xf>
    <xf numFmtId="41" fontId="0" fillId="0" borderId="0" xfId="0" applyNumberFormat="1" applyFill="1" applyBorder="1"/>
    <xf numFmtId="0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169" fontId="0" fillId="0" borderId="0" xfId="0" applyNumberFormat="1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174" fontId="0" fillId="0" borderId="0" xfId="0" applyNumberFormat="1" applyFill="1" applyAlignment="1">
      <alignment horizontal="center"/>
    </xf>
    <xf numFmtId="170" fontId="0" fillId="0" borderId="0" xfId="0" applyNumberFormat="1" applyFill="1" applyAlignment="1">
      <alignment horizontal="right"/>
    </xf>
    <xf numFmtId="49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 vertical="center" wrapText="1"/>
    </xf>
    <xf numFmtId="173" fontId="0" fillId="0" borderId="0" xfId="0" applyNumberFormat="1" applyFill="1" applyAlignment="1">
      <alignment horizontal="right"/>
    </xf>
    <xf numFmtId="174" fontId="1" fillId="0" borderId="0" xfId="0" applyNumberFormat="1" applyFont="1" applyFill="1" applyAlignment="1">
      <alignment horizontal="center"/>
    </xf>
    <xf numFmtId="41" fontId="0" fillId="0" borderId="29" xfId="5" applyNumberFormat="1" applyFont="1" applyFill="1" applyBorder="1" applyAlignment="1">
      <alignment horizontal="center"/>
    </xf>
    <xf numFmtId="41" fontId="1" fillId="0" borderId="29" xfId="5" applyNumberFormat="1" applyFont="1" applyFill="1" applyBorder="1"/>
    <xf numFmtId="41" fontId="0" fillId="0" borderId="29" xfId="5" applyNumberFormat="1" applyFont="1" applyFill="1" applyBorder="1"/>
    <xf numFmtId="41" fontId="1" fillId="0" borderId="29" xfId="5" applyNumberFormat="1" applyFont="1" applyFill="1" applyBorder="1" applyAlignment="1">
      <alignment horizontal="center"/>
    </xf>
    <xf numFmtId="0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22" fillId="11" borderId="33" xfId="0" applyNumberFormat="1" applyFont="1" applyFill="1" applyBorder="1" applyAlignment="1" applyProtection="1">
      <alignment horizontal="center" vertical="center" wrapText="1"/>
      <protection locked="0"/>
    </xf>
    <xf numFmtId="0" fontId="22" fillId="11" borderId="3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165" fontId="22" fillId="17" borderId="28" xfId="0" applyNumberFormat="1" applyFont="1" applyFill="1" applyBorder="1" applyAlignment="1" applyProtection="1">
      <alignment horizontal="center" vertical="center" wrapText="1"/>
      <protection locked="0"/>
    </xf>
    <xf numFmtId="165" fontId="4" fillId="17" borderId="2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/>
    <xf numFmtId="165" fontId="2" fillId="18" borderId="2" xfId="0" applyNumberFormat="1" applyFont="1" applyFill="1" applyBorder="1" applyAlignment="1" applyProtection="1">
      <alignment horizontal="center" vertical="center" wrapText="1"/>
      <protection locked="0"/>
    </xf>
    <xf numFmtId="165" fontId="22" fillId="18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Font="1" applyAlignment="1">
      <alignment horizontal="left"/>
    </xf>
    <xf numFmtId="41" fontId="0" fillId="0" borderId="0" xfId="0" applyNumberFormat="1" applyFill="1" applyAlignment="1" applyProtection="1">
      <alignment horizontal="left"/>
      <protection locked="0"/>
    </xf>
    <xf numFmtId="0" fontId="34" fillId="0" borderId="30" xfId="0" applyFont="1" applyFill="1" applyBorder="1" applyAlignment="1" applyProtection="1">
      <alignment vertical="center" wrapText="1"/>
      <protection locked="0"/>
    </xf>
    <xf numFmtId="41" fontId="40" fillId="4" borderId="2" xfId="0" applyNumberFormat="1" applyFont="1" applyFill="1" applyBorder="1" applyAlignment="1" applyProtection="1">
      <alignment horizontal="center" vertical="center" wrapText="1"/>
      <protection locked="0"/>
    </xf>
    <xf numFmtId="166" fontId="0" fillId="0" borderId="0" xfId="0" applyNumberFormat="1" applyAlignment="1">
      <alignment horizontal="center"/>
    </xf>
    <xf numFmtId="166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left"/>
    </xf>
    <xf numFmtId="0" fontId="9" fillId="0" borderId="0" xfId="0" applyFont="1" applyFill="1"/>
    <xf numFmtId="164" fontId="3" fillId="0" borderId="0" xfId="0" applyNumberFormat="1" applyFont="1" applyFill="1" applyAlignment="1" applyProtection="1">
      <alignment vertical="center"/>
      <protection locked="0"/>
    </xf>
    <xf numFmtId="164" fontId="18" fillId="9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38" fillId="16" borderId="38" xfId="0" applyNumberFormat="1" applyFont="1" applyFill="1" applyBorder="1" applyAlignment="1" applyProtection="1">
      <alignment horizontal="justify" vertical="center" textRotation="255" wrapText="1"/>
      <protection locked="0"/>
    </xf>
    <xf numFmtId="0" fontId="38" fillId="16" borderId="39" xfId="0" applyNumberFormat="1" applyFont="1" applyFill="1" applyBorder="1" applyAlignment="1" applyProtection="1">
      <alignment horizontal="justify" vertical="center" textRotation="255" wrapText="1"/>
      <protection locked="0"/>
    </xf>
    <xf numFmtId="0" fontId="16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" fillId="0" borderId="0" xfId="0" applyNumberFormat="1" applyFont="1" applyAlignment="1" applyProtection="1">
      <alignment vertical="center"/>
      <protection locked="0"/>
    </xf>
    <xf numFmtId="14" fontId="1" fillId="0" borderId="0" xfId="0" applyNumberFormat="1" applyFont="1" applyAlignment="1">
      <alignment vertical="center"/>
    </xf>
    <xf numFmtId="165" fontId="9" fillId="0" borderId="8" xfId="0" applyNumberFormat="1" applyFont="1" applyBorder="1" applyAlignment="1">
      <alignment horizontal="right" vertical="center"/>
    </xf>
    <xf numFmtId="165" fontId="9" fillId="0" borderId="0" xfId="0" applyNumberFormat="1" applyFont="1" applyBorder="1" applyAlignment="1">
      <alignment vertical="center"/>
    </xf>
    <xf numFmtId="165" fontId="14" fillId="0" borderId="0" xfId="0" applyNumberFormat="1" applyFont="1" applyBorder="1" applyAlignment="1">
      <alignment vertical="center"/>
    </xf>
    <xf numFmtId="165" fontId="10" fillId="0" borderId="0" xfId="0" applyNumberFormat="1" applyFont="1" applyBorder="1" applyAlignment="1">
      <alignment horizontal="left" vertical="center"/>
    </xf>
    <xf numFmtId="165" fontId="10" fillId="0" borderId="31" xfId="0" applyNumberFormat="1" applyFont="1" applyBorder="1" applyAlignment="1">
      <alignment vertical="center"/>
    </xf>
    <xf numFmtId="165" fontId="10" fillId="0" borderId="0" xfId="0" applyNumberFormat="1" applyFont="1" applyBorder="1" applyAlignment="1">
      <alignment vertical="center"/>
    </xf>
    <xf numFmtId="165" fontId="11" fillId="0" borderId="0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5" fontId="9" fillId="0" borderId="9" xfId="0" applyNumberFormat="1" applyFont="1" applyBorder="1" applyAlignment="1">
      <alignment vertical="center"/>
    </xf>
    <xf numFmtId="165" fontId="2" fillId="0" borderId="0" xfId="0" applyNumberFormat="1" applyFont="1" applyBorder="1" applyAlignment="1">
      <alignment vertical="center"/>
    </xf>
    <xf numFmtId="165" fontId="1" fillId="0" borderId="10" xfId="0" applyNumberFormat="1" applyFont="1" applyBorder="1" applyAlignment="1">
      <alignment vertical="center"/>
    </xf>
    <xf numFmtId="165" fontId="7" fillId="0" borderId="0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7" fillId="0" borderId="22" xfId="0" applyFont="1" applyBorder="1" applyAlignment="1" applyProtection="1">
      <alignment vertical="center"/>
      <protection locked="0"/>
    </xf>
    <xf numFmtId="0" fontId="7" fillId="0" borderId="17" xfId="0" applyFont="1" applyBorder="1" applyAlignment="1">
      <alignment vertical="center"/>
    </xf>
    <xf numFmtId="0" fontId="7" fillId="0" borderId="23" xfId="0" applyFont="1" applyBorder="1" applyAlignment="1" applyProtection="1">
      <alignment vertical="center"/>
      <protection locked="0"/>
    </xf>
    <xf numFmtId="0" fontId="7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26" xfId="0" applyFont="1" applyBorder="1" applyAlignment="1" applyProtection="1">
      <alignment vertical="center"/>
      <protection locked="0"/>
    </xf>
    <xf numFmtId="0" fontId="7" fillId="0" borderId="27" xfId="0" applyFont="1" applyBorder="1" applyAlignment="1" applyProtection="1">
      <alignment vertical="center"/>
      <protection locked="0"/>
    </xf>
    <xf numFmtId="0" fontId="7" fillId="0" borderId="0" xfId="0" applyFont="1" applyBorder="1" applyAlignment="1">
      <alignment vertical="center"/>
    </xf>
    <xf numFmtId="41" fontId="1" fillId="0" borderId="0" xfId="0" applyNumberFormat="1" applyFont="1" applyAlignment="1">
      <alignment horizontal="center" vertical="center"/>
    </xf>
    <xf numFmtId="17" fontId="1" fillId="0" borderId="0" xfId="0" applyNumberFormat="1" applyFont="1" applyFill="1" applyAlignment="1">
      <alignment horizontal="center"/>
    </xf>
    <xf numFmtId="165" fontId="1" fillId="0" borderId="0" xfId="0" applyNumberFormat="1" applyFont="1" applyFill="1" applyAlignment="1" applyProtection="1">
      <alignment horizontal="center" vertical="center"/>
      <protection locked="0"/>
    </xf>
    <xf numFmtId="0" fontId="44" fillId="16" borderId="38" xfId="0" applyNumberFormat="1" applyFont="1" applyFill="1" applyBorder="1" applyAlignment="1" applyProtection="1">
      <alignment horizontal="justify" vertical="center" textRotation="255" wrapText="1"/>
      <protection locked="0"/>
    </xf>
    <xf numFmtId="41" fontId="5" fillId="0" borderId="0" xfId="0" applyNumberFormat="1" applyFont="1" applyAlignment="1" applyProtection="1">
      <alignment horizontal="center"/>
      <protection locked="0"/>
    </xf>
    <xf numFmtId="0" fontId="38" fillId="16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Protection="1">
      <protection locked="0"/>
    </xf>
    <xf numFmtId="0" fontId="1" fillId="18" borderId="40" xfId="0" applyNumberFormat="1" applyFont="1" applyFill="1" applyBorder="1" applyProtection="1">
      <protection locked="0"/>
    </xf>
    <xf numFmtId="0" fontId="1" fillId="18" borderId="41" xfId="0" applyNumberFormat="1" applyFont="1" applyFill="1" applyBorder="1" applyAlignment="1">
      <alignment horizontal="center"/>
    </xf>
    <xf numFmtId="0" fontId="1" fillId="18" borderId="41" xfId="0" applyNumberFormat="1" applyFont="1" applyFill="1" applyBorder="1" applyAlignment="1">
      <alignment horizontal="center" vertical="center"/>
    </xf>
    <xf numFmtId="0" fontId="1" fillId="18" borderId="41" xfId="0" applyFont="1" applyFill="1" applyBorder="1" applyAlignment="1">
      <alignment horizontal="center"/>
    </xf>
    <xf numFmtId="0" fontId="1" fillId="18" borderId="41" xfId="0" applyFont="1" applyFill="1" applyBorder="1"/>
    <xf numFmtId="0" fontId="1" fillId="18" borderId="41" xfId="0" applyNumberFormat="1" applyFont="1" applyFill="1" applyBorder="1" applyProtection="1">
      <protection locked="0"/>
    </xf>
    <xf numFmtId="0" fontId="1" fillId="18" borderId="42" xfId="0" applyNumberFormat="1" applyFont="1" applyFill="1" applyBorder="1" applyProtection="1">
      <protection locked="0"/>
    </xf>
    <xf numFmtId="0" fontId="0" fillId="19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Border="1"/>
    <xf numFmtId="165" fontId="43" fillId="0" borderId="0" xfId="6" applyNumberFormat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2" fontId="20" fillId="0" borderId="0" xfId="0" applyNumberFormat="1" applyFont="1" applyFill="1" applyAlignment="1" applyProtection="1">
      <alignment horizontal="center" vertical="center"/>
      <protection locked="0"/>
    </xf>
    <xf numFmtId="2" fontId="22" fillId="12" borderId="2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7" fillId="0" borderId="43" xfId="0" applyFont="1" applyBorder="1" applyAlignment="1" applyProtection="1">
      <alignment vertical="center"/>
      <protection locked="0"/>
    </xf>
    <xf numFmtId="0" fontId="7" fillId="0" borderId="44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46" xfId="0" applyFont="1" applyBorder="1" applyAlignment="1" applyProtection="1">
      <alignment vertical="center"/>
      <protection locked="0"/>
    </xf>
    <xf numFmtId="0" fontId="7" fillId="0" borderId="47" xfId="0" applyFont="1" applyBorder="1" applyAlignment="1" applyProtection="1">
      <alignment vertical="center"/>
      <protection locked="0"/>
    </xf>
    <xf numFmtId="0" fontId="7" fillId="0" borderId="48" xfId="0" applyFont="1" applyBorder="1" applyAlignment="1" applyProtection="1">
      <alignment vertical="center"/>
      <protection locked="0"/>
    </xf>
    <xf numFmtId="0" fontId="7" fillId="0" borderId="33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34" xfId="0" applyFont="1" applyBorder="1" applyAlignment="1" applyProtection="1">
      <alignment vertical="center"/>
      <protection locked="0"/>
    </xf>
    <xf numFmtId="0" fontId="7" fillId="0" borderId="50" xfId="0" applyFont="1" applyBorder="1" applyAlignment="1" applyProtection="1">
      <alignment vertical="center"/>
      <protection locked="0"/>
    </xf>
    <xf numFmtId="0" fontId="7" fillId="0" borderId="51" xfId="0" applyFont="1" applyBorder="1" applyAlignment="1" applyProtection="1">
      <alignment vertical="center"/>
      <protection locked="0"/>
    </xf>
    <xf numFmtId="0" fontId="7" fillId="0" borderId="52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7" fillId="0" borderId="55" xfId="0" applyFont="1" applyBorder="1" applyAlignment="1" applyProtection="1">
      <alignment vertical="center"/>
      <protection locked="0"/>
    </xf>
    <xf numFmtId="165" fontId="48" fillId="0" borderId="8" xfId="0" applyNumberFormat="1" applyFont="1" applyBorder="1" applyAlignment="1">
      <alignment vertical="center"/>
    </xf>
    <xf numFmtId="165" fontId="48" fillId="0" borderId="0" xfId="0" applyNumberFormat="1" applyFont="1" applyBorder="1" applyAlignment="1">
      <alignment horizontal="left" vertical="center"/>
    </xf>
    <xf numFmtId="165" fontId="48" fillId="0" borderId="12" xfId="0" applyNumberFormat="1" applyFont="1" applyBorder="1" applyAlignment="1">
      <alignment horizontal="left" vertical="center"/>
    </xf>
    <xf numFmtId="165" fontId="48" fillId="0" borderId="8" xfId="0" applyNumberFormat="1" applyFont="1" applyBorder="1" applyAlignment="1">
      <alignment horizontal="right" vertical="center"/>
    </xf>
    <xf numFmtId="165" fontId="48" fillId="0" borderId="9" xfId="0" applyNumberFormat="1" applyFont="1" applyBorder="1" applyAlignment="1">
      <alignment horizontal="left" vertical="center"/>
    </xf>
    <xf numFmtId="165" fontId="48" fillId="0" borderId="0" xfId="0" applyNumberFormat="1" applyFont="1" applyBorder="1" applyAlignment="1">
      <alignment vertical="center"/>
    </xf>
    <xf numFmtId="165" fontId="49" fillId="0" borderId="9" xfId="0" applyNumberFormat="1" applyFont="1" applyBorder="1" applyAlignment="1">
      <alignment horizontal="left" vertical="center"/>
    </xf>
    <xf numFmtId="165" fontId="50" fillId="0" borderId="8" xfId="0" applyNumberFormat="1" applyFont="1" applyBorder="1" applyAlignment="1">
      <alignment horizontal="right" vertical="center"/>
    </xf>
    <xf numFmtId="165" fontId="50" fillId="0" borderId="0" xfId="0" applyNumberFormat="1" applyFont="1" applyBorder="1" applyAlignment="1">
      <alignment horizontal="right" vertical="center"/>
    </xf>
    <xf numFmtId="165" fontId="49" fillId="0" borderId="8" xfId="0" applyNumberFormat="1" applyFont="1" applyBorder="1" applyAlignment="1">
      <alignment horizontal="right" vertical="center"/>
    </xf>
    <xf numFmtId="165" fontId="49" fillId="0" borderId="0" xfId="0" applyNumberFormat="1" applyFont="1" applyBorder="1" applyAlignment="1">
      <alignment vertical="center"/>
    </xf>
    <xf numFmtId="165" fontId="49" fillId="0" borderId="0" xfId="0" applyNumberFormat="1" applyFont="1" applyBorder="1" applyAlignment="1">
      <alignment horizontal="left" vertical="center"/>
    </xf>
    <xf numFmtId="165" fontId="49" fillId="0" borderId="0" xfId="0" applyNumberFormat="1" applyFont="1" applyBorder="1" applyAlignment="1">
      <alignment horizontal="center" vertical="center"/>
    </xf>
    <xf numFmtId="165" fontId="49" fillId="0" borderId="9" xfId="0" applyNumberFormat="1" applyFont="1" applyBorder="1" applyAlignment="1">
      <alignment vertical="center"/>
    </xf>
    <xf numFmtId="165" fontId="50" fillId="0" borderId="0" xfId="0" applyNumberFormat="1" applyFont="1" applyBorder="1" applyAlignment="1">
      <alignment vertical="center"/>
    </xf>
    <xf numFmtId="167" fontId="49" fillId="0" borderId="0" xfId="0" applyNumberFormat="1" applyFont="1" applyBorder="1" applyAlignment="1">
      <alignment vertical="center"/>
    </xf>
    <xf numFmtId="41" fontId="49" fillId="0" borderId="0" xfId="0" applyNumberFormat="1" applyFont="1" applyBorder="1" applyAlignment="1">
      <alignment vertical="center"/>
    </xf>
    <xf numFmtId="165" fontId="50" fillId="0" borderId="14" xfId="0" applyNumberFormat="1" applyFont="1" applyBorder="1" applyAlignment="1">
      <alignment horizontal="right" vertical="center"/>
    </xf>
    <xf numFmtId="165" fontId="49" fillId="0" borderId="10" xfId="0" applyNumberFormat="1" applyFont="1" applyBorder="1" applyAlignment="1">
      <alignment vertical="center"/>
    </xf>
    <xf numFmtId="165" fontId="20" fillId="0" borderId="10" xfId="0" applyNumberFormat="1" applyFont="1" applyBorder="1" applyAlignment="1">
      <alignment vertical="center"/>
    </xf>
    <xf numFmtId="165" fontId="48" fillId="0" borderId="11" xfId="0" applyNumberFormat="1" applyFont="1" applyBorder="1" applyAlignment="1">
      <alignment horizontal="center" vertical="center"/>
    </xf>
    <xf numFmtId="0" fontId="49" fillId="0" borderId="3" xfId="0" applyFont="1" applyBorder="1" applyAlignment="1">
      <alignment vertical="center"/>
    </xf>
    <xf numFmtId="0" fontId="48" fillId="0" borderId="4" xfId="0" applyFont="1" applyBorder="1" applyAlignment="1">
      <alignment horizontal="left" vertical="center"/>
    </xf>
    <xf numFmtId="0" fontId="48" fillId="0" borderId="4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177" fontId="0" fillId="0" borderId="0" xfId="0" applyNumberFormat="1" applyFill="1" applyAlignment="1">
      <alignment horizontal="center"/>
    </xf>
    <xf numFmtId="165" fontId="1" fillId="5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/>
    <xf numFmtId="41" fontId="2" fillId="0" borderId="0" xfId="0" applyNumberFormat="1" applyFont="1" applyAlignment="1">
      <alignment vertical="center"/>
    </xf>
    <xf numFmtId="41" fontId="16" fillId="0" borderId="0" xfId="0" applyNumberFormat="1" applyFont="1" applyBorder="1" applyAlignment="1">
      <alignment vertical="center"/>
    </xf>
    <xf numFmtId="0" fontId="38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4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46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>
      <alignment vertical="center"/>
    </xf>
    <xf numFmtId="0" fontId="5" fillId="0" borderId="0" xfId="0" applyNumberFormat="1" applyFont="1" applyFill="1" applyAlignment="1" applyProtection="1">
      <alignment horizontal="center"/>
      <protection locked="0"/>
    </xf>
    <xf numFmtId="165" fontId="30" fillId="0" borderId="30" xfId="0" applyNumberFormat="1" applyFont="1" applyFill="1" applyBorder="1" applyAlignment="1" applyProtection="1">
      <alignment horizontal="center" vertical="center" wrapText="1"/>
      <protection locked="0"/>
    </xf>
    <xf numFmtId="14" fontId="39" fillId="16" borderId="35" xfId="0" applyNumberFormat="1" applyFont="1" applyFill="1" applyBorder="1" applyAlignment="1" applyProtection="1">
      <alignment horizontal="center" vertical="center"/>
      <protection locked="0"/>
    </xf>
    <xf numFmtId="14" fontId="39" fillId="16" borderId="36" xfId="0" applyNumberFormat="1" applyFont="1" applyFill="1" applyBorder="1" applyAlignment="1" applyProtection="1">
      <alignment horizontal="center" vertical="center"/>
      <protection locked="0"/>
    </xf>
    <xf numFmtId="14" fontId="39" fillId="16" borderId="37" xfId="0" applyNumberFormat="1" applyFont="1" applyFill="1" applyBorder="1" applyAlignment="1" applyProtection="1">
      <alignment horizontal="center" vertical="center"/>
      <protection locked="0"/>
    </xf>
    <xf numFmtId="0" fontId="19" fillId="6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5" fontId="49" fillId="0" borderId="0" xfId="0" applyNumberFormat="1" applyFont="1" applyBorder="1" applyAlignment="1">
      <alignment horizontal="right" vertical="center"/>
    </xf>
    <xf numFmtId="165" fontId="49" fillId="0" borderId="9" xfId="0" applyNumberFormat="1" applyFont="1" applyBorder="1" applyAlignment="1">
      <alignment horizontal="right" vertical="center"/>
    </xf>
    <xf numFmtId="165" fontId="49" fillId="0" borderId="0" xfId="0" applyNumberFormat="1" applyFont="1" applyBorder="1" applyAlignment="1">
      <alignment horizontal="left" vertical="center"/>
    </xf>
    <xf numFmtId="165" fontId="1" fillId="5" borderId="2" xfId="0" applyNumberFormat="1" applyFont="1" applyFill="1" applyBorder="1" applyAlignment="1">
      <alignment horizontal="center" vertical="center" wrapText="1"/>
    </xf>
    <xf numFmtId="41" fontId="16" fillId="0" borderId="0" xfId="0" applyNumberFormat="1" applyFont="1" applyBorder="1" applyAlignment="1">
      <alignment horizontal="center" vertical="center"/>
    </xf>
    <xf numFmtId="167" fontId="49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7">
    <cellStyle name="Lien hypertexte" xfId="6" builtinId="8"/>
    <cellStyle name="Monétaire" xfId="5" builtinId="4"/>
    <cellStyle name="Normal" xfId="0" builtinId="0"/>
    <cellStyle name="Normal 10" xfId="1"/>
    <cellStyle name="Normal 11" xfId="2"/>
    <cellStyle name="Normal 12" xfId="3"/>
    <cellStyle name="Normal 2" xfId="4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695324</xdr:colOff>
      <xdr:row>1</xdr:row>
      <xdr:rowOff>358140</xdr:rowOff>
    </xdr:to>
    <xdr:sp macro="[0]!actualiser" textlink="">
      <xdr:nvSpPr>
        <xdr:cNvPr id="2" name="Zone de texte 2"/>
        <xdr:cNvSpPr txBox="1">
          <a:spLocks noChangeArrowheads="1"/>
        </xdr:cNvSpPr>
      </xdr:nvSpPr>
      <xdr:spPr bwMode="auto">
        <a:xfrm>
          <a:off x="0" y="0"/>
          <a:ext cx="1419224" cy="529590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6350" cap="flat" cmpd="sng" algn="ctr">
          <a:solidFill>
            <a:sysClr val="windowText" lastClr="000000">
              <a:alpha val="42000"/>
            </a:sysClr>
          </a:solidFill>
          <a:prstDash val="sysDot"/>
          <a:headEnd/>
          <a:tailEnd/>
        </a:ln>
        <a:effectLst>
          <a:innerShdw blurRad="63500" dist="508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 prst="slope"/>
        </a:sp3d>
      </xdr:spPr>
      <xdr:txBody>
        <a:bodyPr rot="0" vert="horz" wrap="square" lIns="91440" tIns="45720" rIns="91440" bIns="45720" anchor="ctr" anchorCtr="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 Black" panose="020B0A04020102020204" pitchFamily="34" charset="0"/>
              <a:ea typeface="Calibri"/>
              <a:cs typeface="Times New Roman"/>
            </a:rPr>
            <a:t>Actualiser-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137160</xdr:colOff>
      <xdr:row>0</xdr:row>
      <xdr:rowOff>0</xdr:rowOff>
    </xdr:from>
    <xdr:to>
      <xdr:col>7</xdr:col>
      <xdr:colOff>137160</xdr:colOff>
      <xdr:row>0</xdr:row>
      <xdr:rowOff>0</xdr:rowOff>
    </xdr:to>
    <xdr:sp macro="" textlink="">
      <xdr:nvSpPr>
        <xdr:cNvPr id="8473" name="Line 1"/>
        <xdr:cNvSpPr>
          <a:spLocks noChangeShapeType="1"/>
        </xdr:cNvSpPr>
      </xdr:nvSpPr>
      <xdr:spPr bwMode="auto">
        <a:xfrm>
          <a:off x="6827520" y="0"/>
          <a:ext cx="0" cy="0"/>
        </a:xfrm>
        <a:prstGeom prst="line">
          <a:avLst/>
        </a:prstGeom>
        <a:noFill/>
        <a:ln w="25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847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79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79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7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79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9" name="Connecteur droit avec flèche 8"/>
        <xdr:cNvCxnSpPr/>
      </xdr:nvCxnSpPr>
      <xdr:spPr>
        <a:xfrm>
          <a:off x="1449568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10" name="Connecteur droit avec flèche 9"/>
        <xdr:cNvCxnSpPr/>
      </xdr:nvCxnSpPr>
      <xdr:spPr>
        <a:xfrm>
          <a:off x="1576578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11" name="Connecteur droit avec flèche 10"/>
        <xdr:cNvCxnSpPr/>
      </xdr:nvCxnSpPr>
      <xdr:spPr>
        <a:xfrm flipH="1">
          <a:off x="1484630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60960</xdr:colOff>
          <xdr:row>0</xdr:row>
          <xdr:rowOff>502920</xdr:rowOff>
        </xdr:from>
        <xdr:to>
          <xdr:col>21</xdr:col>
          <xdr:colOff>480060</xdr:colOff>
          <xdr:row>1</xdr:row>
          <xdr:rowOff>350520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10"/>
    <pageSetUpPr fitToPage="1"/>
  </sheetPr>
  <dimension ref="A1:DJ152"/>
  <sheetViews>
    <sheetView tabSelected="1" zoomScale="80" zoomScaleNormal="80" workbookViewId="0">
      <pane xSplit="4" ySplit="3" topLeftCell="E4" activePane="bottomRight" state="frozen"/>
      <selection activeCell="C9" sqref="C9"/>
      <selection pane="topRight" activeCell="C9" sqref="C9"/>
      <selection pane="bottomLeft" activeCell="C9" sqref="C9"/>
      <selection pane="bottomRight" activeCell="D4" sqref="D4"/>
    </sheetView>
  </sheetViews>
  <sheetFormatPr baseColWidth="10" defaultColWidth="11.44140625" defaultRowHeight="13.2" x14ac:dyDescent="0.25"/>
  <cols>
    <col min="1" max="1" width="10.5546875" style="149" customWidth="1"/>
    <col min="2" max="2" width="10.44140625" style="83" customWidth="1"/>
    <col min="3" max="3" width="9.33203125" style="149" customWidth="1"/>
    <col min="4" max="4" width="42" style="84" customWidth="1"/>
    <col min="5" max="5" width="33.44140625" style="84" customWidth="1"/>
    <col min="6" max="6" width="12.5546875" style="96" customWidth="1"/>
    <col min="7" max="7" width="10.88671875" style="94" customWidth="1"/>
    <col min="8" max="8" width="8.6640625" style="90" customWidth="1"/>
    <col min="9" max="9" width="38.5546875" style="84" bestFit="1" customWidth="1"/>
    <col min="10" max="10" width="26.109375" style="88" customWidth="1"/>
    <col min="11" max="11" width="9.44140625" style="93" customWidth="1"/>
    <col min="12" max="12" width="12.6640625" style="89" customWidth="1"/>
    <col min="13" max="13" width="21.88671875" style="45" customWidth="1"/>
    <col min="14" max="14" width="14.88671875" style="87" customWidth="1"/>
    <col min="15" max="15" width="16.88671875" style="86" customWidth="1"/>
    <col min="16" max="16" width="16.44140625" style="86" customWidth="1"/>
    <col min="17" max="17" width="14.109375" style="85" customWidth="1"/>
    <col min="18" max="18" width="47.33203125" style="109" customWidth="1"/>
    <col min="19" max="19" width="12" style="85" customWidth="1"/>
    <col min="20" max="20" width="26" style="191" customWidth="1"/>
    <col min="21" max="21" width="30.6640625" style="82" customWidth="1"/>
    <col min="22" max="22" width="10.109375" style="86" customWidth="1"/>
    <col min="23" max="23" width="33.33203125" style="86" customWidth="1"/>
    <col min="24" max="24" width="12" style="114" customWidth="1"/>
    <col min="25" max="25" width="12.109375" style="115" customWidth="1"/>
    <col min="26" max="26" width="9.5546875" style="85" customWidth="1"/>
    <col min="27" max="27" width="6.33203125" style="85" customWidth="1"/>
    <col min="28" max="28" width="7.33203125" style="85" customWidth="1"/>
    <col min="29" max="29" width="7.6640625" style="85" customWidth="1"/>
    <col min="30" max="30" width="9.5546875" style="85" customWidth="1"/>
    <col min="31" max="36" width="9.33203125" style="85" customWidth="1"/>
    <col min="37" max="37" width="10.5546875" style="85" customWidth="1"/>
    <col min="38" max="48" width="9.33203125" style="85" customWidth="1"/>
    <col min="49" max="49" width="6.44140625" style="85" customWidth="1"/>
    <col min="50" max="51" width="9.33203125" style="85" customWidth="1"/>
    <col min="52" max="52" width="10.5546875" style="85" customWidth="1"/>
    <col min="53" max="56" width="9.33203125" style="85" customWidth="1"/>
    <col min="57" max="57" width="13.44140625" style="97" customWidth="1"/>
    <col min="58" max="58" width="15.6640625" style="97" customWidth="1"/>
    <col min="59" max="59" width="13" style="98" customWidth="1"/>
    <col min="60" max="60" width="13.5546875" style="99" customWidth="1"/>
    <col min="61" max="63" width="5.6640625" style="102" customWidth="1"/>
    <col min="64" max="64" width="7.33203125" style="102" customWidth="1"/>
    <col min="65" max="72" width="5.6640625" style="102" customWidth="1"/>
    <col min="73" max="73" width="11.5546875" style="100" customWidth="1"/>
    <col min="74" max="74" width="10.109375" style="97" customWidth="1"/>
    <col min="75" max="75" width="11.6640625" style="101" customWidth="1"/>
    <col min="76" max="77" width="8.6640625" style="97" customWidth="1"/>
    <col min="78" max="78" width="7.5546875" style="102" customWidth="1"/>
    <col min="79" max="79" width="22.44140625" style="97" customWidth="1"/>
    <col min="80" max="80" width="24.6640625" style="91" bestFit="1" customWidth="1"/>
    <col min="81" max="81" width="51.44140625" style="104" customWidth="1"/>
    <col min="82" max="82" width="23" style="103" bestFit="1" customWidth="1"/>
    <col min="83" max="83" width="24" style="103" bestFit="1" customWidth="1"/>
    <col min="84" max="84" width="28" style="103" bestFit="1" customWidth="1"/>
    <col min="85" max="85" width="31.88671875" style="103" bestFit="1" customWidth="1"/>
    <col min="86" max="86" width="12.109375" style="104" customWidth="1"/>
    <col min="87" max="87" width="12.5546875" style="255" customWidth="1"/>
    <col min="88" max="88" width="12.109375" style="103" customWidth="1"/>
    <col min="89" max="89" width="11" style="105" customWidth="1"/>
    <col min="90" max="90" width="11.44140625" style="105" customWidth="1"/>
    <col min="91" max="91" width="11.44140625" style="106" customWidth="1"/>
    <col min="92" max="92" width="11.44140625" style="105" customWidth="1"/>
    <col min="93" max="93" width="11.6640625" style="103" customWidth="1"/>
    <col min="94" max="94" width="6" style="103" customWidth="1"/>
    <col min="95" max="95" width="9.44140625" style="104" customWidth="1"/>
    <col min="96" max="96" width="9.6640625" style="104" customWidth="1"/>
    <col min="97" max="99" width="9.5546875" style="112" customWidth="1"/>
    <col min="100" max="100" width="9.6640625" style="112" customWidth="1"/>
    <col min="101" max="101" width="9.5546875" style="112" customWidth="1"/>
    <col min="102" max="102" width="10.6640625" style="112" customWidth="1"/>
    <col min="103" max="104" width="8.5546875" style="112" customWidth="1"/>
    <col min="105" max="106" width="8" style="112" customWidth="1"/>
    <col min="107" max="107" width="7.88671875" style="112" customWidth="1"/>
    <col min="108" max="108" width="9.88671875" style="112" customWidth="1"/>
    <col min="109" max="109" width="8" style="112" customWidth="1"/>
    <col min="110" max="111" width="13.44140625" style="112" customWidth="1"/>
    <col min="112" max="112" width="11.44140625" style="110" customWidth="1"/>
    <col min="113" max="113" width="11.44140625" style="21" customWidth="1"/>
    <col min="114" max="114" width="11.5546875" customWidth="1"/>
    <col min="115" max="16384" width="11.44140625" style="110"/>
  </cols>
  <sheetData>
    <row r="1" spans="1:114" s="39" customFormat="1" ht="13.8" thickBot="1" x14ac:dyDescent="0.3">
      <c r="A1" s="39">
        <v>1</v>
      </c>
      <c r="B1" s="39">
        <v>2</v>
      </c>
      <c r="C1" s="39">
        <v>3</v>
      </c>
      <c r="D1" s="39">
        <v>4</v>
      </c>
      <c r="E1" s="305"/>
      <c r="F1" s="39">
        <v>6</v>
      </c>
      <c r="G1" s="39">
        <v>7</v>
      </c>
      <c r="H1" s="39">
        <v>8</v>
      </c>
      <c r="I1" s="39">
        <v>9</v>
      </c>
      <c r="J1" s="39">
        <v>10</v>
      </c>
      <c r="K1" s="39">
        <v>11</v>
      </c>
      <c r="L1" s="39">
        <v>12</v>
      </c>
      <c r="M1" s="39">
        <v>13</v>
      </c>
      <c r="N1" s="39">
        <v>14</v>
      </c>
      <c r="O1" s="39">
        <v>15</v>
      </c>
      <c r="P1" s="39">
        <v>16</v>
      </c>
      <c r="Q1" s="39">
        <v>17</v>
      </c>
      <c r="R1" s="39">
        <v>18</v>
      </c>
      <c r="S1" s="39">
        <v>19</v>
      </c>
      <c r="T1" s="39">
        <v>20</v>
      </c>
      <c r="U1" s="39">
        <v>21</v>
      </c>
      <c r="V1" s="39">
        <v>22</v>
      </c>
      <c r="W1" s="39">
        <v>23</v>
      </c>
      <c r="X1" s="39">
        <v>24</v>
      </c>
      <c r="Y1" s="39">
        <v>25</v>
      </c>
      <c r="Z1" s="39">
        <v>26</v>
      </c>
      <c r="AA1" s="39">
        <v>27</v>
      </c>
      <c r="AB1" s="39">
        <v>28</v>
      </c>
      <c r="AC1" s="39">
        <v>29</v>
      </c>
      <c r="AD1" s="39">
        <v>30</v>
      </c>
      <c r="AE1" s="39">
        <v>31</v>
      </c>
      <c r="AF1" s="39">
        <v>32</v>
      </c>
      <c r="AG1" s="39">
        <v>33</v>
      </c>
      <c r="AH1" s="39">
        <v>34</v>
      </c>
      <c r="AI1" s="39">
        <v>35</v>
      </c>
      <c r="AJ1" s="39">
        <v>36</v>
      </c>
      <c r="AK1" s="39">
        <v>37</v>
      </c>
      <c r="AL1" s="39">
        <v>38</v>
      </c>
      <c r="AM1" s="39">
        <v>39</v>
      </c>
      <c r="AN1" s="39">
        <v>40</v>
      </c>
      <c r="AO1" s="39">
        <v>41</v>
      </c>
      <c r="AP1" s="39">
        <v>42</v>
      </c>
      <c r="AQ1" s="39">
        <v>43</v>
      </c>
      <c r="AR1" s="39">
        <v>44</v>
      </c>
      <c r="AS1" s="39">
        <v>45</v>
      </c>
      <c r="AT1" s="39">
        <v>46</v>
      </c>
      <c r="AU1" s="39">
        <v>47</v>
      </c>
      <c r="AV1" s="39">
        <v>48</v>
      </c>
      <c r="AW1" s="39">
        <v>49</v>
      </c>
      <c r="AX1" s="39">
        <v>50</v>
      </c>
      <c r="AY1" s="39">
        <v>51</v>
      </c>
      <c r="AZ1" s="39">
        <v>52</v>
      </c>
      <c r="BA1" s="39">
        <v>53</v>
      </c>
      <c r="BB1" s="39">
        <v>54</v>
      </c>
      <c r="BC1" s="39">
        <v>55</v>
      </c>
      <c r="BD1" s="39">
        <v>56</v>
      </c>
      <c r="BE1" s="39">
        <v>57</v>
      </c>
      <c r="BF1" s="39">
        <v>58</v>
      </c>
      <c r="BG1" s="39">
        <v>59</v>
      </c>
      <c r="BH1" s="39">
        <v>60</v>
      </c>
      <c r="BI1" s="39">
        <v>61</v>
      </c>
      <c r="BJ1" s="39">
        <v>62</v>
      </c>
      <c r="BK1" s="39">
        <v>63</v>
      </c>
      <c r="BL1" s="39">
        <v>64</v>
      </c>
      <c r="BM1" s="39">
        <v>65</v>
      </c>
      <c r="BN1" s="39">
        <v>66</v>
      </c>
      <c r="BO1" s="39">
        <v>67</v>
      </c>
      <c r="BP1" s="39">
        <v>68</v>
      </c>
      <c r="BQ1" s="39">
        <v>69</v>
      </c>
      <c r="BR1" s="39">
        <v>70</v>
      </c>
      <c r="BS1" s="39">
        <v>71</v>
      </c>
      <c r="BT1" s="39">
        <v>72</v>
      </c>
      <c r="BU1" s="39">
        <v>73</v>
      </c>
      <c r="BV1" s="39">
        <v>74</v>
      </c>
      <c r="BW1" s="39">
        <v>75</v>
      </c>
      <c r="BX1" s="39">
        <v>76</v>
      </c>
      <c r="BY1" s="39">
        <v>77</v>
      </c>
      <c r="BZ1" s="39">
        <v>78</v>
      </c>
      <c r="CA1" s="39">
        <v>79</v>
      </c>
      <c r="CB1" s="39">
        <v>80</v>
      </c>
      <c r="CC1" s="39">
        <v>81</v>
      </c>
      <c r="CD1" s="39">
        <v>82</v>
      </c>
      <c r="CE1" s="39">
        <v>83</v>
      </c>
      <c r="CF1" s="39">
        <v>84</v>
      </c>
      <c r="CG1" s="39">
        <v>85</v>
      </c>
      <c r="CH1" s="39">
        <v>86</v>
      </c>
      <c r="CI1" s="39">
        <v>87</v>
      </c>
      <c r="CJ1" s="39">
        <v>88</v>
      </c>
      <c r="CK1" s="39">
        <v>89</v>
      </c>
      <c r="CL1" s="39">
        <v>90</v>
      </c>
      <c r="CM1" s="39">
        <v>91</v>
      </c>
      <c r="CN1" s="39">
        <v>92</v>
      </c>
      <c r="CO1" s="39">
        <v>93</v>
      </c>
      <c r="CP1" s="39">
        <v>94</v>
      </c>
      <c r="CQ1" s="39">
        <v>95</v>
      </c>
      <c r="CR1" s="39">
        <v>96</v>
      </c>
      <c r="CS1" s="239">
        <v>97</v>
      </c>
      <c r="CT1" s="239">
        <v>98</v>
      </c>
      <c r="CU1" s="239">
        <v>99</v>
      </c>
      <c r="CV1" s="239">
        <v>100</v>
      </c>
      <c r="CW1" s="239">
        <v>101</v>
      </c>
      <c r="CX1" s="239">
        <v>102</v>
      </c>
      <c r="CY1" s="239">
        <v>103</v>
      </c>
      <c r="CZ1" s="239">
        <v>104</v>
      </c>
      <c r="DA1" s="239">
        <v>105</v>
      </c>
      <c r="DB1" s="239">
        <v>106</v>
      </c>
      <c r="DC1" s="239">
        <v>107</v>
      </c>
      <c r="DD1" s="239">
        <v>108</v>
      </c>
      <c r="DE1" s="239">
        <v>109</v>
      </c>
      <c r="DF1" s="239">
        <v>110</v>
      </c>
      <c r="DI1" s="118"/>
    </row>
    <row r="2" spans="1:114" s="59" customFormat="1" ht="28.2" customHeight="1" thickBot="1" x14ac:dyDescent="0.3">
      <c r="A2" s="306" t="s">
        <v>255</v>
      </c>
      <c r="B2" s="306"/>
      <c r="C2" s="181"/>
      <c r="D2" s="40"/>
      <c r="E2" s="40"/>
      <c r="F2" s="41"/>
      <c r="G2" s="198"/>
      <c r="H2" s="54"/>
      <c r="I2" s="40"/>
      <c r="J2" s="47"/>
      <c r="K2" s="43"/>
      <c r="L2" s="55"/>
      <c r="M2" s="45"/>
      <c r="N2" s="46"/>
      <c r="O2" s="42"/>
      <c r="P2" s="42"/>
      <c r="Q2" s="165"/>
      <c r="R2" s="163" t="s">
        <v>78</v>
      </c>
      <c r="S2" s="192"/>
      <c r="T2" s="165" t="s">
        <v>78</v>
      </c>
      <c r="U2" s="48"/>
      <c r="V2" s="49"/>
      <c r="W2" s="50"/>
      <c r="X2" s="120">
        <f t="array" aca="1" ref="X2" ca="1">SUM(N(IF(SUBTOTAL(3,OFFSET(X4,ROW(clients)-ROW(X4),)),clients=1)))</f>
        <v>8</v>
      </c>
      <c r="Y2" s="121">
        <f t="array" aca="1" ref="Y2" ca="1">SUM(N(IF(SUBTOTAL(9,OFFSET(Y4,ROW(MACHINES)-ROW(Y4),)),MACHINES)))</f>
        <v>10</v>
      </c>
      <c r="Z2" s="159">
        <f>SUBTOTAL(9,Z4:Z9350)</f>
        <v>0</v>
      </c>
      <c r="AA2" s="159">
        <f>SUBTOTAL(9,AA4:AA9350)</f>
        <v>0</v>
      </c>
      <c r="AB2" s="159">
        <f>SUBTOTAL(9,AB4:AB9350)</f>
        <v>0</v>
      </c>
      <c r="AC2" s="159">
        <f>SUBTOTAL(9,AC4:AC9350)</f>
        <v>0</v>
      </c>
      <c r="AD2" s="159">
        <f>SUBTOTAL(9,AD4:AD9350)</f>
        <v>0</v>
      </c>
      <c r="AE2" s="159">
        <f>SUBTOTAL(9,AE4:AE9350)</f>
        <v>0</v>
      </c>
      <c r="AF2" s="159">
        <f>SUBTOTAL(9,AF4:AF9350)</f>
        <v>0</v>
      </c>
      <c r="AG2" s="159">
        <f>SUBTOTAL(9,AG4:AG9350)</f>
        <v>7</v>
      </c>
      <c r="AH2" s="159">
        <f>SUBTOTAL(9,AH4:AH9350)</f>
        <v>2</v>
      </c>
      <c r="AI2" s="159">
        <f>SUBTOTAL(9,AI4:AI9350)</f>
        <v>0</v>
      </c>
      <c r="AJ2" s="159">
        <f>SUBTOTAL(9,AJ4:AJ9350)</f>
        <v>0</v>
      </c>
      <c r="AK2" s="159">
        <f>SUBTOTAL(9,AK4:AK9350)</f>
        <v>0</v>
      </c>
      <c r="AL2" s="159">
        <f>SUBTOTAL(9,AL4:AL9350)</f>
        <v>0</v>
      </c>
      <c r="AM2" s="159">
        <f>SUBTOTAL(9,AM4:AM9350)</f>
        <v>0</v>
      </c>
      <c r="AN2" s="159">
        <f>SUBTOTAL(9,AN4:AN9350)</f>
        <v>0</v>
      </c>
      <c r="AO2" s="159">
        <f>SUBTOTAL(9,AO4:AO9350)</f>
        <v>0</v>
      </c>
      <c r="AP2" s="159">
        <f>SUBTOTAL(9,AP4:AP9350)</f>
        <v>0</v>
      </c>
      <c r="AQ2" s="159">
        <f>SUBTOTAL(9,AQ4:AQ9350)</f>
        <v>0</v>
      </c>
      <c r="AR2" s="159">
        <f>SUBTOTAL(9,AR4:AR9350)</f>
        <v>0</v>
      </c>
      <c r="AS2" s="159">
        <f>SUBTOTAL(9,AS4:AS9350)</f>
        <v>0</v>
      </c>
      <c r="AT2" s="159">
        <f>SUBTOTAL(9,AT4:AT9350)</f>
        <v>1</v>
      </c>
      <c r="AU2" s="159">
        <f>SUBTOTAL(9,AU4:AU9350)</f>
        <v>0</v>
      </c>
      <c r="AV2" s="159">
        <f>SUBTOTAL(9,AV4:AV9350)</f>
        <v>0</v>
      </c>
      <c r="AW2" s="159">
        <f>SUBTOTAL(9,AW4:AW9350)</f>
        <v>0</v>
      </c>
      <c r="AX2" s="159">
        <f>SUBTOTAL(9,AX4:AX9350)</f>
        <v>0</v>
      </c>
      <c r="AY2" s="159">
        <f>SUBTOTAL(9,AY4:AY9350)</f>
        <v>0</v>
      </c>
      <c r="AZ2" s="159">
        <f>SUBTOTAL(9,AZ4:AZ9350)</f>
        <v>0</v>
      </c>
      <c r="BA2" s="159">
        <f>SUBTOTAL(9,BA4:BA9350)</f>
        <v>0</v>
      </c>
      <c r="BB2" s="159">
        <f>SUBTOTAL(9,BB4:BB9350)</f>
        <v>0</v>
      </c>
      <c r="BC2" s="159">
        <f>SUBTOTAL(9,BC4:BC9350)</f>
        <v>0</v>
      </c>
      <c r="BD2" s="159">
        <f>SUBTOTAL(9,BD4:BD9350)</f>
        <v>0</v>
      </c>
      <c r="BE2" s="51"/>
      <c r="BF2" s="52"/>
      <c r="BG2" s="53"/>
      <c r="BH2" s="307" t="s">
        <v>535</v>
      </c>
      <c r="BI2" s="308"/>
      <c r="BJ2" s="308"/>
      <c r="BK2" s="308"/>
      <c r="BL2" s="308"/>
      <c r="BM2" s="308"/>
      <c r="BN2" s="308"/>
      <c r="BO2" s="308"/>
      <c r="BP2" s="308"/>
      <c r="BQ2" s="308"/>
      <c r="BR2" s="308"/>
      <c r="BS2" s="308"/>
      <c r="BT2" s="309"/>
      <c r="BU2" s="54"/>
      <c r="BV2" s="52"/>
      <c r="BW2" s="94"/>
      <c r="BX2" s="52"/>
      <c r="BY2" s="52"/>
      <c r="BZ2" s="54"/>
      <c r="CA2" s="52"/>
      <c r="CB2" s="55"/>
      <c r="CC2" s="56"/>
      <c r="CD2" s="55"/>
      <c r="CE2" s="55"/>
      <c r="CF2" s="55"/>
      <c r="CG2" s="55"/>
      <c r="CH2" s="44"/>
      <c r="CI2" s="253"/>
      <c r="CJ2" s="55"/>
      <c r="CK2" s="237" t="s">
        <v>798</v>
      </c>
      <c r="CL2" s="57"/>
      <c r="CM2" s="58"/>
      <c r="CN2" s="57"/>
      <c r="CO2" s="55"/>
      <c r="CP2" s="55"/>
      <c r="CQ2" s="55"/>
      <c r="CR2" s="55"/>
      <c r="CS2" s="117">
        <f>SUBTOTAL(9,CS4:CS17982)</f>
        <v>0</v>
      </c>
      <c r="CT2" s="117">
        <f>SUBTOTAL(9,CT4:CT17982)</f>
        <v>0</v>
      </c>
      <c r="CU2" s="117">
        <f>SUBTOTAL(9,CU4:CU17982)</f>
        <v>2</v>
      </c>
      <c r="CV2" s="117">
        <f>SUBTOTAL(9,CV4:CV17982)</f>
        <v>0</v>
      </c>
      <c r="CW2" s="117">
        <f>SUBTOTAL(9,CW4:CW17982)</f>
        <v>0</v>
      </c>
      <c r="CX2" s="117">
        <f>SUBTOTAL(9,CX4:CX17982)</f>
        <v>0</v>
      </c>
      <c r="CY2" s="117">
        <f>SUBTOTAL(9,CY4:CY17982)</f>
        <v>2</v>
      </c>
      <c r="CZ2" s="117">
        <f>SUBTOTAL(9,CZ4:CZ17982)</f>
        <v>0</v>
      </c>
      <c r="DA2" s="117">
        <f>SUBTOTAL(9,DA4:DA17982)</f>
        <v>0</v>
      </c>
      <c r="DB2" s="117">
        <f>SUBTOTAL(9,DB4:DB17982)</f>
        <v>0</v>
      </c>
      <c r="DC2" s="117">
        <f>SUBTOTAL(9,DC4:DC17982)</f>
        <v>0</v>
      </c>
      <c r="DD2" s="117">
        <f>SUBTOTAL(9,DD4:DD17982)</f>
        <v>0</v>
      </c>
      <c r="DE2" s="117">
        <f>SUBTOTAL(9,DE4:DE17982)</f>
        <v>0</v>
      </c>
      <c r="DF2" s="116">
        <f>SUM(CS2:DE2)</f>
        <v>4</v>
      </c>
      <c r="DG2" s="21"/>
      <c r="DH2" s="21"/>
      <c r="DI2" s="21"/>
    </row>
    <row r="3" spans="1:114" s="81" customFormat="1" ht="86.4" customHeight="1" thickBot="1" x14ac:dyDescent="0.3">
      <c r="A3" s="168" t="s">
        <v>202</v>
      </c>
      <c r="B3" s="60" t="s">
        <v>203</v>
      </c>
      <c r="C3" s="168" t="s">
        <v>470</v>
      </c>
      <c r="D3" s="62" t="s">
        <v>204</v>
      </c>
      <c r="E3" s="62" t="s">
        <v>205</v>
      </c>
      <c r="F3" s="63" t="s">
        <v>79</v>
      </c>
      <c r="G3" s="199" t="s">
        <v>3</v>
      </c>
      <c r="H3" s="61" t="s">
        <v>206</v>
      </c>
      <c r="I3" s="162" t="s">
        <v>207</v>
      </c>
      <c r="J3" s="62" t="s">
        <v>208</v>
      </c>
      <c r="K3" s="64" t="s">
        <v>176</v>
      </c>
      <c r="L3" s="64" t="s">
        <v>209</v>
      </c>
      <c r="M3" s="64" t="s">
        <v>210</v>
      </c>
      <c r="N3" s="65" t="s">
        <v>127</v>
      </c>
      <c r="O3" s="62" t="s">
        <v>128</v>
      </c>
      <c r="P3" s="62" t="s">
        <v>129</v>
      </c>
      <c r="Q3" s="62" t="s">
        <v>237</v>
      </c>
      <c r="R3" s="164" t="s">
        <v>4</v>
      </c>
      <c r="S3" s="66" t="s">
        <v>130</v>
      </c>
      <c r="T3" s="66" t="s">
        <v>131</v>
      </c>
      <c r="U3" s="67" t="s">
        <v>132</v>
      </c>
      <c r="V3" s="68" t="s">
        <v>133</v>
      </c>
      <c r="W3" s="69" t="s">
        <v>134</v>
      </c>
      <c r="X3" s="113" t="s">
        <v>135</v>
      </c>
      <c r="Y3" s="113" t="s">
        <v>136</v>
      </c>
      <c r="Z3" s="70" t="s">
        <v>137</v>
      </c>
      <c r="AA3" s="70" t="s">
        <v>138</v>
      </c>
      <c r="AB3" s="70" t="s">
        <v>139</v>
      </c>
      <c r="AC3" s="70" t="s">
        <v>140</v>
      </c>
      <c r="AD3" s="70" t="s">
        <v>141</v>
      </c>
      <c r="AE3" s="70" t="s">
        <v>142</v>
      </c>
      <c r="AF3" s="71" t="s">
        <v>5</v>
      </c>
      <c r="AG3" s="70" t="s">
        <v>143</v>
      </c>
      <c r="AH3" s="71" t="s">
        <v>1</v>
      </c>
      <c r="AI3" s="70" t="s">
        <v>144</v>
      </c>
      <c r="AJ3" s="70" t="s">
        <v>83</v>
      </c>
      <c r="AK3" s="70" t="s">
        <v>145</v>
      </c>
      <c r="AL3" s="70" t="s">
        <v>146</v>
      </c>
      <c r="AM3" s="70" t="s">
        <v>147</v>
      </c>
      <c r="AN3" s="70" t="s">
        <v>148</v>
      </c>
      <c r="AO3" s="193" t="s">
        <v>539</v>
      </c>
      <c r="AP3" s="70" t="s">
        <v>149</v>
      </c>
      <c r="AQ3" s="193" t="s">
        <v>540</v>
      </c>
      <c r="AR3" s="70" t="s">
        <v>150</v>
      </c>
      <c r="AS3" s="70" t="s">
        <v>151</v>
      </c>
      <c r="AT3" s="70" t="s">
        <v>152</v>
      </c>
      <c r="AU3" s="70" t="s">
        <v>153</v>
      </c>
      <c r="AV3" s="70" t="s">
        <v>154</v>
      </c>
      <c r="AW3" s="70" t="s">
        <v>155</v>
      </c>
      <c r="AX3" s="70" t="s">
        <v>156</v>
      </c>
      <c r="AY3" s="70" t="s">
        <v>157</v>
      </c>
      <c r="AZ3" s="70" t="s">
        <v>80</v>
      </c>
      <c r="BA3" s="166" t="s">
        <v>400</v>
      </c>
      <c r="BB3" s="166" t="s">
        <v>401</v>
      </c>
      <c r="BC3" s="166" t="s">
        <v>254</v>
      </c>
      <c r="BD3" s="166" t="s">
        <v>402</v>
      </c>
      <c r="BE3" s="72" t="s">
        <v>158</v>
      </c>
      <c r="BF3" s="72" t="s">
        <v>159</v>
      </c>
      <c r="BG3" s="182" t="s">
        <v>160</v>
      </c>
      <c r="BH3" s="182" t="s">
        <v>161</v>
      </c>
      <c r="BI3" s="201" t="s">
        <v>84</v>
      </c>
      <c r="BJ3" s="201" t="s">
        <v>81</v>
      </c>
      <c r="BK3" s="201" t="s">
        <v>800</v>
      </c>
      <c r="BL3" s="238" t="s">
        <v>801</v>
      </c>
      <c r="BM3" s="201" t="s">
        <v>802</v>
      </c>
      <c r="BN3" s="201" t="s">
        <v>262</v>
      </c>
      <c r="BO3" s="201" t="s">
        <v>239</v>
      </c>
      <c r="BP3" s="201" t="s">
        <v>803</v>
      </c>
      <c r="BQ3" s="201" t="s">
        <v>804</v>
      </c>
      <c r="BR3" s="201" t="s">
        <v>797</v>
      </c>
      <c r="BS3" s="201" t="s">
        <v>528</v>
      </c>
      <c r="BT3" s="202" t="s">
        <v>256</v>
      </c>
      <c r="BU3" s="183" t="s">
        <v>162</v>
      </c>
      <c r="BV3" s="74" t="s">
        <v>163</v>
      </c>
      <c r="BW3" s="75" t="s">
        <v>164</v>
      </c>
      <c r="BX3" s="72" t="s">
        <v>165</v>
      </c>
      <c r="BY3" s="72" t="s">
        <v>166</v>
      </c>
      <c r="BZ3" s="73" t="s">
        <v>167</v>
      </c>
      <c r="CA3" s="122" t="s">
        <v>168</v>
      </c>
      <c r="CB3" s="122" t="s">
        <v>169</v>
      </c>
      <c r="CC3" s="76" t="s">
        <v>6</v>
      </c>
      <c r="CD3" s="76" t="s">
        <v>170</v>
      </c>
      <c r="CE3" s="76" t="s">
        <v>171</v>
      </c>
      <c r="CF3" s="76" t="s">
        <v>172</v>
      </c>
      <c r="CG3" s="76" t="s">
        <v>530</v>
      </c>
      <c r="CH3" s="76" t="s">
        <v>173</v>
      </c>
      <c r="CI3" s="254" t="s">
        <v>174</v>
      </c>
      <c r="CJ3" s="76" t="s">
        <v>175</v>
      </c>
      <c r="CK3" s="77" t="s">
        <v>7</v>
      </c>
      <c r="CL3" s="77" t="s">
        <v>8</v>
      </c>
      <c r="CM3" s="78" t="s">
        <v>9</v>
      </c>
      <c r="CN3" s="188" t="s">
        <v>533</v>
      </c>
      <c r="CO3" s="189" t="s">
        <v>534</v>
      </c>
      <c r="CP3" s="185" t="s">
        <v>176</v>
      </c>
      <c r="CQ3" s="186" t="s">
        <v>532</v>
      </c>
      <c r="CR3" s="186" t="s">
        <v>10</v>
      </c>
      <c r="CS3" s="79" t="s">
        <v>11</v>
      </c>
      <c r="CT3" s="79" t="s">
        <v>12</v>
      </c>
      <c r="CU3" s="79" t="s">
        <v>13</v>
      </c>
      <c r="CV3" s="79" t="s">
        <v>97</v>
      </c>
      <c r="CW3" s="79" t="s">
        <v>98</v>
      </c>
      <c r="CX3" s="79" t="s">
        <v>403</v>
      </c>
      <c r="CY3" s="79" t="s">
        <v>14</v>
      </c>
      <c r="CZ3" s="79" t="s">
        <v>100</v>
      </c>
      <c r="DA3" s="79" t="s">
        <v>101</v>
      </c>
      <c r="DB3" s="79" t="s">
        <v>102</v>
      </c>
      <c r="DC3" s="79" t="s">
        <v>104</v>
      </c>
      <c r="DD3" s="79" t="s">
        <v>103</v>
      </c>
      <c r="DE3" s="79" t="s">
        <v>105</v>
      </c>
      <c r="DF3" s="80" t="s">
        <v>15</v>
      </c>
      <c r="DG3" s="12"/>
      <c r="DH3" s="12"/>
      <c r="DI3" s="12"/>
    </row>
    <row r="4" spans="1:114" s="92" customFormat="1" ht="12.75" customHeight="1" x14ac:dyDescent="0.25">
      <c r="A4" s="141">
        <v>55944</v>
      </c>
      <c r="B4" s="126">
        <v>40352</v>
      </c>
      <c r="C4" s="123" t="str">
        <f ca="1">IF(A4="NC","",SI_jaune(D4))</f>
        <v/>
      </c>
      <c r="D4" s="154" t="s">
        <v>408</v>
      </c>
      <c r="E4" s="144"/>
      <c r="F4" s="119"/>
      <c r="G4" s="95"/>
      <c r="H4" s="119">
        <v>0</v>
      </c>
      <c r="I4" s="38" t="s">
        <v>409</v>
      </c>
      <c r="J4" s="38" t="s">
        <v>410</v>
      </c>
      <c r="K4" s="129">
        <v>4000</v>
      </c>
      <c r="L4" s="146"/>
      <c r="M4" s="169"/>
      <c r="N4" s="130">
        <v>492367190</v>
      </c>
      <c r="O4" s="145" t="s">
        <v>310</v>
      </c>
      <c r="P4" s="170" t="s">
        <v>411</v>
      </c>
      <c r="Q4" s="119">
        <v>46632</v>
      </c>
      <c r="R4" s="150" t="str">
        <f>IF(A4="","",IFERROR(VLOOKUP($Q4,'code revendeur'!$A$2:$B$2816,2,FALSE),"Code inconnu"))</f>
        <v xml:space="preserve">TRANSGOURMET  GAP </v>
      </c>
      <c r="S4" s="132" t="s">
        <v>179</v>
      </c>
      <c r="T4" s="191" t="str">
        <f>VLOOKUP($S4,'Catégorie client'!$A$5:$B$30,2,FALSE)</f>
        <v>Scolaire Auto géré</v>
      </c>
      <c r="U4" s="141"/>
      <c r="V4" s="128"/>
      <c r="W4" s="143"/>
      <c r="X4" s="114">
        <f t="shared" ref="X4:X11" si="0">IF(Y4&gt;0,1,"X")</f>
        <v>1</v>
      </c>
      <c r="Y4" s="114">
        <f t="shared" ref="Y4:Y11" si="1">SUM(Z4:AZ4)</f>
        <v>2</v>
      </c>
      <c r="Z4" s="134">
        <v>0</v>
      </c>
      <c r="AA4" s="134">
        <v>0</v>
      </c>
      <c r="AB4" s="134">
        <v>0</v>
      </c>
      <c r="AC4" s="134">
        <v>0</v>
      </c>
      <c r="AD4" s="134">
        <v>0</v>
      </c>
      <c r="AE4" s="134">
        <v>0</v>
      </c>
      <c r="AF4" s="134">
        <v>0</v>
      </c>
      <c r="AG4" s="134">
        <v>2</v>
      </c>
      <c r="AH4" s="134">
        <v>0</v>
      </c>
      <c r="AI4" s="134">
        <v>0</v>
      </c>
      <c r="AJ4" s="134">
        <v>0</v>
      </c>
      <c r="AK4" s="134">
        <v>0</v>
      </c>
      <c r="AL4" s="134">
        <v>0</v>
      </c>
      <c r="AM4" s="134">
        <v>0</v>
      </c>
      <c r="AN4" s="134">
        <v>0</v>
      </c>
      <c r="AO4" s="134">
        <v>0</v>
      </c>
      <c r="AP4" s="134">
        <v>0</v>
      </c>
      <c r="AQ4" s="134">
        <v>0</v>
      </c>
      <c r="AR4" s="134">
        <v>0</v>
      </c>
      <c r="AS4" s="134">
        <v>0</v>
      </c>
      <c r="AT4" s="134">
        <v>0</v>
      </c>
      <c r="AU4" s="134">
        <v>0</v>
      </c>
      <c r="AV4" s="134">
        <v>0</v>
      </c>
      <c r="AW4" s="134">
        <v>0</v>
      </c>
      <c r="AX4" s="134">
        <v>0</v>
      </c>
      <c r="AY4" s="134">
        <v>0</v>
      </c>
      <c r="AZ4" s="134">
        <v>0</v>
      </c>
      <c r="BA4" s="138">
        <v>0</v>
      </c>
      <c r="BB4" s="138">
        <v>0</v>
      </c>
      <c r="BC4" s="138">
        <v>0</v>
      </c>
      <c r="BD4" s="138">
        <v>0</v>
      </c>
      <c r="BE4" s="126">
        <v>39743</v>
      </c>
      <c r="BF4" s="126"/>
      <c r="BG4" s="143"/>
      <c r="BH4" s="143" t="s">
        <v>84</v>
      </c>
      <c r="BI4" s="146"/>
      <c r="BJ4" s="146"/>
      <c r="BK4" s="146"/>
      <c r="BL4" s="146"/>
      <c r="BM4" s="146"/>
      <c r="BN4" s="146"/>
      <c r="BO4" s="146"/>
      <c r="BP4" s="146"/>
      <c r="BQ4" s="146"/>
      <c r="BR4" s="146"/>
      <c r="BS4" s="146"/>
      <c r="BT4" s="146"/>
      <c r="BU4" s="143">
        <v>1.5</v>
      </c>
      <c r="BV4" s="126">
        <v>40822</v>
      </c>
      <c r="BW4" s="126">
        <v>41555</v>
      </c>
      <c r="BX4" s="126"/>
      <c r="BY4" s="126"/>
      <c r="BZ4" s="143">
        <v>1</v>
      </c>
      <c r="CA4" s="157">
        <v>41920</v>
      </c>
      <c r="CB4" s="143" t="s">
        <v>412</v>
      </c>
      <c r="CC4" s="152" t="str">
        <f t="shared" ref="CC4:CC11" si="2">+R4</f>
        <v xml:space="preserve">TRANSGOURMET  GAP </v>
      </c>
      <c r="CD4" s="143" t="s">
        <v>380</v>
      </c>
      <c r="CE4" s="141"/>
      <c r="CF4" s="141"/>
      <c r="CG4" s="111"/>
      <c r="CH4" s="141"/>
      <c r="CI4" s="296"/>
      <c r="CJ4" s="143"/>
      <c r="CK4" s="171"/>
      <c r="CL4" s="127"/>
      <c r="CM4" s="141"/>
      <c r="CN4" s="141"/>
      <c r="CO4" s="236"/>
      <c r="CP4" s="135" t="str">
        <f t="shared" ref="CP4:CP11" si="3">IF($K4="","",LEFT(TEXT(K4,"00000"),2))</f>
        <v>04</v>
      </c>
      <c r="CQ4" s="153" t="str">
        <f t="shared" ref="CQ4:CQ11" si="4">IF($A4="","","AM")</f>
        <v>AM</v>
      </c>
      <c r="CR4" s="153" t="str">
        <f t="shared" ref="CR4:CR11" si="5">IF($A4="","","SR")</f>
        <v>SR</v>
      </c>
      <c r="CS4" s="137">
        <v>0</v>
      </c>
      <c r="CT4" s="137">
        <v>0</v>
      </c>
      <c r="CU4" s="137">
        <v>0</v>
      </c>
      <c r="CV4" s="137">
        <v>0</v>
      </c>
      <c r="CW4" s="137">
        <v>0</v>
      </c>
      <c r="CX4" s="137">
        <v>0</v>
      </c>
      <c r="CY4" s="137">
        <v>0</v>
      </c>
      <c r="CZ4" s="137">
        <v>0</v>
      </c>
      <c r="DA4" s="137">
        <v>0</v>
      </c>
      <c r="DB4" s="137">
        <v>0</v>
      </c>
      <c r="DC4" s="137">
        <v>0</v>
      </c>
      <c r="DD4" s="137">
        <v>0</v>
      </c>
      <c r="DE4" s="137">
        <v>0</v>
      </c>
      <c r="DF4" s="155">
        <f t="shared" ref="DF4:DF11" si="6">SUM(CS4:DE4)</f>
        <v>0</v>
      </c>
      <c r="DG4" s="112"/>
      <c r="DH4" s="110"/>
      <c r="DI4" s="21"/>
      <c r="DJ4"/>
    </row>
    <row r="5" spans="1:114" s="92" customFormat="1" ht="12.75" customHeight="1" x14ac:dyDescent="0.25">
      <c r="A5" s="141">
        <v>56650</v>
      </c>
      <c r="B5" s="126">
        <v>40352</v>
      </c>
      <c r="C5" s="123" t="str">
        <f ca="1">IF(A5="NC","",SI_jaune(D5))</f>
        <v/>
      </c>
      <c r="D5" s="154" t="s">
        <v>330</v>
      </c>
      <c r="E5" s="144" t="s">
        <v>422</v>
      </c>
      <c r="F5" s="119"/>
      <c r="G5" s="95"/>
      <c r="H5" s="119">
        <v>0</v>
      </c>
      <c r="I5" s="38" t="s">
        <v>409</v>
      </c>
      <c r="J5" s="38" t="s">
        <v>410</v>
      </c>
      <c r="K5" s="129">
        <v>4000</v>
      </c>
      <c r="L5" s="146"/>
      <c r="M5" s="169"/>
      <c r="N5" s="130">
        <v>492367198</v>
      </c>
      <c r="O5" s="145" t="s">
        <v>310</v>
      </c>
      <c r="P5" s="170" t="s">
        <v>411</v>
      </c>
      <c r="Q5" s="119">
        <v>46632</v>
      </c>
      <c r="R5" s="150" t="str">
        <f>IF(A5="","",IFERROR(VLOOKUP($Q5,'code revendeur'!$A$2:$B$2816,2,FALSE),"Code inconnu"))</f>
        <v xml:space="preserve">TRANSGOURMET  GAP </v>
      </c>
      <c r="S5" s="132" t="s">
        <v>179</v>
      </c>
      <c r="T5" s="191" t="str">
        <f>VLOOKUP($S5,'Catégorie client'!$A$5:$B$30,2,FALSE)</f>
        <v>Scolaire Auto géré</v>
      </c>
      <c r="U5" s="141"/>
      <c r="V5" s="128"/>
      <c r="W5" s="143"/>
      <c r="X5" s="114">
        <f t="shared" si="0"/>
        <v>1</v>
      </c>
      <c r="Y5" s="114">
        <f t="shared" si="1"/>
        <v>1</v>
      </c>
      <c r="Z5" s="134">
        <v>0</v>
      </c>
      <c r="AA5" s="134">
        <v>0</v>
      </c>
      <c r="AB5" s="134">
        <v>0</v>
      </c>
      <c r="AC5" s="134">
        <v>0</v>
      </c>
      <c r="AD5" s="134">
        <v>0</v>
      </c>
      <c r="AE5" s="134">
        <v>0</v>
      </c>
      <c r="AF5" s="134">
        <v>0</v>
      </c>
      <c r="AG5" s="134">
        <v>1</v>
      </c>
      <c r="AH5" s="134">
        <v>0</v>
      </c>
      <c r="AI5" s="134">
        <v>0</v>
      </c>
      <c r="AJ5" s="134">
        <v>0</v>
      </c>
      <c r="AK5" s="134">
        <v>0</v>
      </c>
      <c r="AL5" s="134">
        <v>0</v>
      </c>
      <c r="AM5" s="134">
        <v>0</v>
      </c>
      <c r="AN5" s="134">
        <v>0</v>
      </c>
      <c r="AO5" s="134">
        <v>0</v>
      </c>
      <c r="AP5" s="134">
        <v>0</v>
      </c>
      <c r="AQ5" s="134">
        <v>0</v>
      </c>
      <c r="AR5" s="134">
        <v>0</v>
      </c>
      <c r="AS5" s="134">
        <v>0</v>
      </c>
      <c r="AT5" s="134">
        <v>0</v>
      </c>
      <c r="AU5" s="134">
        <v>0</v>
      </c>
      <c r="AV5" s="134">
        <v>0</v>
      </c>
      <c r="AW5" s="134">
        <v>0</v>
      </c>
      <c r="AX5" s="134">
        <v>0</v>
      </c>
      <c r="AY5" s="134">
        <v>0</v>
      </c>
      <c r="AZ5" s="134">
        <v>0</v>
      </c>
      <c r="BA5" s="138">
        <v>0</v>
      </c>
      <c r="BB5" s="138">
        <v>0</v>
      </c>
      <c r="BC5" s="138">
        <v>0</v>
      </c>
      <c r="BD5" s="138">
        <v>0</v>
      </c>
      <c r="BE5" s="126">
        <v>39848</v>
      </c>
      <c r="BF5" s="126"/>
      <c r="BG5" s="143"/>
      <c r="BH5" s="143" t="s">
        <v>84</v>
      </c>
      <c r="BI5" s="146"/>
      <c r="BJ5" s="146"/>
      <c r="BK5" s="146"/>
      <c r="BL5" s="146"/>
      <c r="BM5" s="146"/>
      <c r="BN5" s="146"/>
      <c r="BO5" s="146"/>
      <c r="BP5" s="146"/>
      <c r="BQ5" s="146"/>
      <c r="BR5" s="146"/>
      <c r="BS5" s="146"/>
      <c r="BT5" s="146"/>
      <c r="BU5" s="143">
        <v>1</v>
      </c>
      <c r="BV5" s="126"/>
      <c r="BW5" s="126">
        <v>40184</v>
      </c>
      <c r="BX5" s="126"/>
      <c r="BY5" s="126"/>
      <c r="BZ5" s="143">
        <v>1</v>
      </c>
      <c r="CA5" s="157"/>
      <c r="CB5" s="143" t="s">
        <v>412</v>
      </c>
      <c r="CC5" s="152" t="str">
        <f t="shared" si="2"/>
        <v xml:space="preserve">TRANSGOURMET  GAP </v>
      </c>
      <c r="CD5" s="143" t="s">
        <v>380</v>
      </c>
      <c r="CE5" s="141"/>
      <c r="CF5" s="141"/>
      <c r="CG5" s="111"/>
      <c r="CH5" s="141"/>
      <c r="CI5" s="296"/>
      <c r="CJ5" s="143"/>
      <c r="CK5" s="171"/>
      <c r="CL5" s="127"/>
      <c r="CM5" s="141"/>
      <c r="CN5" s="141"/>
      <c r="CO5" s="236"/>
      <c r="CP5" s="135" t="str">
        <f t="shared" si="3"/>
        <v>04</v>
      </c>
      <c r="CQ5" s="153" t="str">
        <f t="shared" si="4"/>
        <v>AM</v>
      </c>
      <c r="CR5" s="153" t="str">
        <f t="shared" si="5"/>
        <v>SR</v>
      </c>
      <c r="CS5" s="137">
        <v>0</v>
      </c>
      <c r="CT5" s="137">
        <v>0</v>
      </c>
      <c r="CU5" s="137">
        <v>0</v>
      </c>
      <c r="CV5" s="137">
        <v>0</v>
      </c>
      <c r="CW5" s="137">
        <v>0</v>
      </c>
      <c r="CX5" s="137">
        <v>0</v>
      </c>
      <c r="CY5" s="137">
        <v>0</v>
      </c>
      <c r="CZ5" s="137">
        <v>0</v>
      </c>
      <c r="DA5" s="137">
        <v>0</v>
      </c>
      <c r="DB5" s="137">
        <v>0</v>
      </c>
      <c r="DC5" s="137">
        <v>0</v>
      </c>
      <c r="DD5" s="137">
        <v>0</v>
      </c>
      <c r="DE5" s="137">
        <v>0</v>
      </c>
      <c r="DF5" s="155">
        <f t="shared" si="6"/>
        <v>0</v>
      </c>
      <c r="DG5" s="112"/>
      <c r="DH5" s="110"/>
      <c r="DI5" s="21"/>
      <c r="DJ5"/>
    </row>
    <row r="6" spans="1:114" s="92" customFormat="1" ht="12.75" customHeight="1" x14ac:dyDescent="0.25">
      <c r="A6" s="141">
        <v>63843</v>
      </c>
      <c r="B6" s="126">
        <v>40352</v>
      </c>
      <c r="C6" s="123" t="str">
        <f ca="1">IF(A6="NC","",SI_jaune(D6))</f>
        <v/>
      </c>
      <c r="D6" s="154" t="s">
        <v>413</v>
      </c>
      <c r="E6" s="144"/>
      <c r="F6" s="119"/>
      <c r="G6" s="95"/>
      <c r="H6" s="119">
        <v>0</v>
      </c>
      <c r="I6" s="38" t="s">
        <v>414</v>
      </c>
      <c r="J6" s="144" t="s">
        <v>410</v>
      </c>
      <c r="K6" s="129">
        <v>4000</v>
      </c>
      <c r="L6" s="146"/>
      <c r="M6" s="169"/>
      <c r="N6" s="130">
        <v>492321905</v>
      </c>
      <c r="O6" s="145" t="s">
        <v>310</v>
      </c>
      <c r="P6" s="170" t="s">
        <v>415</v>
      </c>
      <c r="Q6" s="119">
        <v>51284</v>
      </c>
      <c r="R6" s="150" t="str">
        <f>IF(A6="","",IFERROR(VLOOKUP($Q6,'code revendeur'!$A$2:$B$2816,2,FALSE),"Code inconnu"))</f>
        <v>PRO A PRO SUD GALLAND GAP</v>
      </c>
      <c r="S6" s="132" t="s">
        <v>179</v>
      </c>
      <c r="T6" s="191" t="str">
        <f>VLOOKUP($S6,'Catégorie client'!$A$5:$B$30,2,FALSE)</f>
        <v>Scolaire Auto géré</v>
      </c>
      <c r="U6" s="141"/>
      <c r="V6" s="128"/>
      <c r="W6" s="143"/>
      <c r="X6" s="114">
        <f t="shared" si="0"/>
        <v>1</v>
      </c>
      <c r="Y6" s="114">
        <f t="shared" si="1"/>
        <v>1</v>
      </c>
      <c r="Z6" s="134">
        <v>0</v>
      </c>
      <c r="AA6" s="134">
        <v>0</v>
      </c>
      <c r="AB6" s="134">
        <v>0</v>
      </c>
      <c r="AC6" s="134">
        <v>0</v>
      </c>
      <c r="AD6" s="134">
        <v>0</v>
      </c>
      <c r="AE6" s="134">
        <v>0</v>
      </c>
      <c r="AF6" s="134">
        <v>0</v>
      </c>
      <c r="AG6" s="134">
        <v>1</v>
      </c>
      <c r="AH6" s="134">
        <v>0</v>
      </c>
      <c r="AI6" s="134">
        <v>0</v>
      </c>
      <c r="AJ6" s="134">
        <v>0</v>
      </c>
      <c r="AK6" s="134">
        <v>0</v>
      </c>
      <c r="AL6" s="134">
        <v>0</v>
      </c>
      <c r="AM6" s="134">
        <v>0</v>
      </c>
      <c r="AN6" s="134">
        <v>0</v>
      </c>
      <c r="AO6" s="134">
        <v>0</v>
      </c>
      <c r="AP6" s="134">
        <v>0</v>
      </c>
      <c r="AQ6" s="134">
        <v>0</v>
      </c>
      <c r="AR6" s="134">
        <v>0</v>
      </c>
      <c r="AS6" s="134">
        <v>0</v>
      </c>
      <c r="AT6" s="134">
        <v>0</v>
      </c>
      <c r="AU6" s="134">
        <v>0</v>
      </c>
      <c r="AV6" s="134">
        <v>0</v>
      </c>
      <c r="AW6" s="134">
        <v>0</v>
      </c>
      <c r="AX6" s="134">
        <v>0</v>
      </c>
      <c r="AY6" s="134">
        <v>0</v>
      </c>
      <c r="AZ6" s="134">
        <v>0</v>
      </c>
      <c r="BA6" s="167">
        <v>0</v>
      </c>
      <c r="BB6" s="108">
        <v>0</v>
      </c>
      <c r="BC6" s="108">
        <v>0</v>
      </c>
      <c r="BD6" s="108">
        <v>0</v>
      </c>
      <c r="BE6" s="126">
        <v>40231</v>
      </c>
      <c r="BF6" s="126"/>
      <c r="BG6" s="143"/>
      <c r="BH6" s="143" t="s">
        <v>84</v>
      </c>
      <c r="BI6" s="146"/>
      <c r="BJ6" s="146"/>
      <c r="BK6" s="146"/>
      <c r="BL6" s="146"/>
      <c r="BM6" s="146"/>
      <c r="BN6" s="146"/>
      <c r="BO6" s="146"/>
      <c r="BP6" s="146"/>
      <c r="BQ6" s="146"/>
      <c r="BR6" s="146"/>
      <c r="BS6" s="146"/>
      <c r="BT6" s="146"/>
      <c r="BU6" s="143">
        <v>1.5</v>
      </c>
      <c r="BV6" s="126">
        <v>41555</v>
      </c>
      <c r="BW6" s="126">
        <v>41904</v>
      </c>
      <c r="BX6" s="126"/>
      <c r="BY6" s="126"/>
      <c r="BZ6" s="143">
        <v>1</v>
      </c>
      <c r="CA6" s="157">
        <v>42285</v>
      </c>
      <c r="CB6" s="143" t="s">
        <v>416</v>
      </c>
      <c r="CC6" s="152" t="str">
        <f t="shared" si="2"/>
        <v>PRO A PRO SUD GALLAND GAP</v>
      </c>
      <c r="CD6" s="141"/>
      <c r="CE6" s="141"/>
      <c r="CF6" s="141"/>
      <c r="CG6" s="111"/>
      <c r="CH6" s="141"/>
      <c r="CI6" s="296"/>
      <c r="CJ6" s="143"/>
      <c r="CK6" s="171"/>
      <c r="CL6" s="127"/>
      <c r="CM6" s="142" t="s">
        <v>417</v>
      </c>
      <c r="CO6" s="236"/>
      <c r="CP6" s="135" t="str">
        <f t="shared" si="3"/>
        <v>04</v>
      </c>
      <c r="CQ6" s="153" t="str">
        <f t="shared" si="4"/>
        <v>AM</v>
      </c>
      <c r="CR6" s="153" t="str">
        <f t="shared" si="5"/>
        <v>SR</v>
      </c>
      <c r="CS6" s="137">
        <v>0</v>
      </c>
      <c r="CT6" s="137">
        <v>0</v>
      </c>
      <c r="CU6" s="137">
        <v>0</v>
      </c>
      <c r="CV6" s="137">
        <v>0</v>
      </c>
      <c r="CW6" s="137">
        <v>0</v>
      </c>
      <c r="CX6" s="137">
        <v>0</v>
      </c>
      <c r="CY6" s="137">
        <v>0</v>
      </c>
      <c r="CZ6" s="137">
        <v>0</v>
      </c>
      <c r="DA6" s="137">
        <v>0</v>
      </c>
      <c r="DB6" s="137">
        <v>0</v>
      </c>
      <c r="DC6" s="137">
        <v>0</v>
      </c>
      <c r="DD6" s="137">
        <v>0</v>
      </c>
      <c r="DE6" s="137">
        <v>0</v>
      </c>
      <c r="DF6" s="155">
        <f t="shared" si="6"/>
        <v>0</v>
      </c>
      <c r="DG6" s="112"/>
      <c r="DH6" s="110"/>
      <c r="DI6" s="21"/>
      <c r="DJ6"/>
    </row>
    <row r="7" spans="1:114" s="92" customFormat="1" ht="12.75" customHeight="1" x14ac:dyDescent="0.25">
      <c r="A7" s="141">
        <v>71976</v>
      </c>
      <c r="B7" s="126">
        <v>40454</v>
      </c>
      <c r="C7" s="123" t="str">
        <f ca="1">IF(A7="NC","",SI_jaune(D7))</f>
        <v/>
      </c>
      <c r="D7" s="154" t="s">
        <v>418</v>
      </c>
      <c r="E7" s="144"/>
      <c r="F7" s="119"/>
      <c r="G7" s="95"/>
      <c r="H7" s="139">
        <v>159</v>
      </c>
      <c r="I7" s="38" t="s">
        <v>419</v>
      </c>
      <c r="J7" s="144" t="s">
        <v>420</v>
      </c>
      <c r="K7" s="140">
        <v>4000</v>
      </c>
      <c r="L7" s="146"/>
      <c r="M7" s="172">
        <v>20001063500015</v>
      </c>
      <c r="N7" s="130">
        <v>492742311</v>
      </c>
      <c r="O7" s="145" t="s">
        <v>310</v>
      </c>
      <c r="P7" s="173" t="s">
        <v>421</v>
      </c>
      <c r="Q7" s="119">
        <v>51284</v>
      </c>
      <c r="R7" s="150" t="str">
        <f>IF(A7="","",IFERROR(VLOOKUP($Q7,'code revendeur'!$A$2:$B$2816,2,FALSE),"Code inconnu"))</f>
        <v>PRO A PRO SUD GALLAND GAP</v>
      </c>
      <c r="S7" s="141" t="s">
        <v>179</v>
      </c>
      <c r="T7" s="191" t="str">
        <f>VLOOKUP($S7,'Catégorie client'!$A$5:$B$30,2,FALSE)</f>
        <v>Scolaire Auto géré</v>
      </c>
      <c r="U7" s="141"/>
      <c r="V7" s="131"/>
      <c r="W7" s="143"/>
      <c r="X7" s="114">
        <f t="shared" si="0"/>
        <v>1</v>
      </c>
      <c r="Y7" s="114">
        <f t="shared" si="1"/>
        <v>1</v>
      </c>
      <c r="Z7" s="134">
        <v>0</v>
      </c>
      <c r="AA7" s="134">
        <v>0</v>
      </c>
      <c r="AB7" s="134">
        <v>0</v>
      </c>
      <c r="AC7" s="134">
        <v>0</v>
      </c>
      <c r="AD7" s="134">
        <v>0</v>
      </c>
      <c r="AE7" s="134">
        <v>0</v>
      </c>
      <c r="AF7" s="134">
        <v>0</v>
      </c>
      <c r="AG7" s="134">
        <v>1</v>
      </c>
      <c r="AH7" s="134">
        <v>0</v>
      </c>
      <c r="AI7" s="134">
        <v>0</v>
      </c>
      <c r="AJ7" s="134">
        <v>0</v>
      </c>
      <c r="AK7" s="134">
        <v>0</v>
      </c>
      <c r="AL7" s="134">
        <v>0</v>
      </c>
      <c r="AM7" s="134">
        <v>0</v>
      </c>
      <c r="AN7" s="134">
        <v>0</v>
      </c>
      <c r="AO7" s="134">
        <v>0</v>
      </c>
      <c r="AP7" s="134">
        <v>0</v>
      </c>
      <c r="AQ7" s="134">
        <v>0</v>
      </c>
      <c r="AR7" s="134">
        <v>0</v>
      </c>
      <c r="AS7" s="134">
        <v>0</v>
      </c>
      <c r="AT7" s="134">
        <v>0</v>
      </c>
      <c r="AU7" s="134">
        <v>0</v>
      </c>
      <c r="AV7" s="134">
        <v>0</v>
      </c>
      <c r="AW7" s="134">
        <v>0</v>
      </c>
      <c r="AX7" s="134">
        <v>0</v>
      </c>
      <c r="AY7" s="134">
        <v>0</v>
      </c>
      <c r="AZ7" s="134">
        <v>0</v>
      </c>
      <c r="BA7" s="134">
        <v>0</v>
      </c>
      <c r="BB7" s="134">
        <v>0</v>
      </c>
      <c r="BC7" s="134">
        <v>0</v>
      </c>
      <c r="BD7" s="134">
        <v>0</v>
      </c>
      <c r="BE7" s="126">
        <v>40449</v>
      </c>
      <c r="BF7" s="127"/>
      <c r="BG7" s="141"/>
      <c r="BH7" s="141" t="s">
        <v>340</v>
      </c>
      <c r="BI7" s="139"/>
      <c r="BJ7" s="139"/>
      <c r="BK7" s="139"/>
      <c r="BL7" s="139"/>
      <c r="BM7" s="139"/>
      <c r="BN7" s="139"/>
      <c r="BO7" s="139"/>
      <c r="BP7" s="139"/>
      <c r="BQ7" s="139"/>
      <c r="BR7" s="139"/>
      <c r="BS7" s="139"/>
      <c r="BT7" s="139"/>
      <c r="BU7" s="141">
        <v>2</v>
      </c>
      <c r="BV7" s="126">
        <v>40927</v>
      </c>
      <c r="BW7" s="126">
        <v>41555</v>
      </c>
      <c r="BX7" s="127"/>
      <c r="BY7" s="127"/>
      <c r="BZ7" s="141">
        <v>1</v>
      </c>
      <c r="CA7" s="160">
        <v>41920</v>
      </c>
      <c r="CB7" s="143" t="s">
        <v>416</v>
      </c>
      <c r="CC7" s="152" t="str">
        <f t="shared" si="2"/>
        <v>PRO A PRO SUD GALLAND GAP</v>
      </c>
      <c r="CD7" s="141" t="s">
        <v>309</v>
      </c>
      <c r="CE7" s="141"/>
      <c r="CF7" s="26"/>
      <c r="CG7" s="111"/>
      <c r="CH7" s="141"/>
      <c r="CI7" s="296">
        <v>45.21</v>
      </c>
      <c r="CJ7" s="141"/>
      <c r="CK7" s="171"/>
      <c r="CL7" s="127"/>
      <c r="CM7" s="141"/>
      <c r="CN7" s="141"/>
      <c r="CO7" s="236"/>
      <c r="CP7" s="135" t="str">
        <f t="shared" si="3"/>
        <v>04</v>
      </c>
      <c r="CQ7" s="153" t="str">
        <f t="shared" si="4"/>
        <v>AM</v>
      </c>
      <c r="CR7" s="153" t="str">
        <f t="shared" si="5"/>
        <v>SR</v>
      </c>
      <c r="CS7" s="136">
        <v>0</v>
      </c>
      <c r="CT7" s="136">
        <v>0</v>
      </c>
      <c r="CU7" s="136">
        <v>0</v>
      </c>
      <c r="CV7" s="136">
        <v>0</v>
      </c>
      <c r="CW7" s="136">
        <v>0</v>
      </c>
      <c r="CX7" s="136">
        <v>0</v>
      </c>
      <c r="CY7" s="136">
        <v>0</v>
      </c>
      <c r="CZ7" s="136">
        <v>0</v>
      </c>
      <c r="DA7" s="136">
        <v>0</v>
      </c>
      <c r="DB7" s="136">
        <v>0</v>
      </c>
      <c r="DC7" s="136">
        <v>0</v>
      </c>
      <c r="DD7" s="136">
        <v>0</v>
      </c>
      <c r="DE7" s="136">
        <v>0</v>
      </c>
      <c r="DF7" s="155">
        <f t="shared" si="6"/>
        <v>0</v>
      </c>
      <c r="DG7" s="112"/>
      <c r="DH7" s="110"/>
      <c r="DI7" s="21"/>
      <c r="DJ7"/>
    </row>
    <row r="8" spans="1:114" s="92" customFormat="1" ht="12.75" customHeight="1" x14ac:dyDescent="0.25">
      <c r="A8" s="143">
        <v>55943</v>
      </c>
      <c r="B8" s="126">
        <v>41536</v>
      </c>
      <c r="C8" s="123" t="str">
        <f ca="1">IF(A8="NC","",SI_jaune(D8))</f>
        <v/>
      </c>
      <c r="D8" s="154" t="s">
        <v>423</v>
      </c>
      <c r="E8" s="144" t="s">
        <v>107</v>
      </c>
      <c r="F8" s="119"/>
      <c r="G8" s="95"/>
      <c r="H8" s="139" t="s">
        <v>252</v>
      </c>
      <c r="I8" s="38" t="s">
        <v>424</v>
      </c>
      <c r="J8" s="38" t="s">
        <v>410</v>
      </c>
      <c r="K8" s="129">
        <v>4000</v>
      </c>
      <c r="L8" s="146"/>
      <c r="M8" s="175">
        <v>79044526600014</v>
      </c>
      <c r="N8" s="130" t="s">
        <v>425</v>
      </c>
      <c r="O8" s="145" t="s">
        <v>310</v>
      </c>
      <c r="P8" s="128" t="s">
        <v>426</v>
      </c>
      <c r="Q8" s="119">
        <v>67178</v>
      </c>
      <c r="R8" s="150" t="str">
        <f>IF(A8="","",IFERROR(VLOOKUP($Q8,'code revendeur'!$A$2:$B$2816,2,FALSE),"Code inconnu"))</f>
        <v>MIKO CAFE SERVICE</v>
      </c>
      <c r="S8" s="141" t="s">
        <v>177</v>
      </c>
      <c r="T8" s="191" t="str">
        <f>VLOOKUP($S8,'Catégorie client'!$A$5:$B$30,2,FALSE)</f>
        <v>CHR</v>
      </c>
      <c r="U8" s="119"/>
      <c r="V8" s="141"/>
      <c r="W8" s="141"/>
      <c r="X8" s="114">
        <f t="shared" si="0"/>
        <v>1</v>
      </c>
      <c r="Y8" s="114">
        <f t="shared" si="1"/>
        <v>1</v>
      </c>
      <c r="Z8" s="138">
        <v>0</v>
      </c>
      <c r="AA8" s="138">
        <v>0</v>
      </c>
      <c r="AB8" s="138">
        <v>0</v>
      </c>
      <c r="AC8" s="138">
        <v>0</v>
      </c>
      <c r="AD8" s="138">
        <v>0</v>
      </c>
      <c r="AE8" s="138">
        <v>0</v>
      </c>
      <c r="AF8" s="138">
        <v>0</v>
      </c>
      <c r="AG8" s="138">
        <v>0</v>
      </c>
      <c r="AH8" s="138">
        <v>1</v>
      </c>
      <c r="AI8" s="138">
        <v>0</v>
      </c>
      <c r="AJ8" s="138">
        <v>0</v>
      </c>
      <c r="AK8" s="138">
        <v>0</v>
      </c>
      <c r="AL8" s="138">
        <v>0</v>
      </c>
      <c r="AM8" s="138">
        <v>0</v>
      </c>
      <c r="AN8" s="138">
        <v>0</v>
      </c>
      <c r="AO8" s="138">
        <v>0</v>
      </c>
      <c r="AP8" s="138">
        <v>0</v>
      </c>
      <c r="AQ8" s="138">
        <v>0</v>
      </c>
      <c r="AR8" s="138">
        <v>0</v>
      </c>
      <c r="AS8" s="138">
        <v>0</v>
      </c>
      <c r="AT8" s="138">
        <v>0</v>
      </c>
      <c r="AU8" s="138">
        <v>0</v>
      </c>
      <c r="AV8" s="138">
        <v>0</v>
      </c>
      <c r="AW8" s="138">
        <v>0</v>
      </c>
      <c r="AX8" s="138">
        <v>0</v>
      </c>
      <c r="AY8" s="138">
        <v>0</v>
      </c>
      <c r="AZ8" s="138">
        <v>0</v>
      </c>
      <c r="BA8" s="138">
        <v>0</v>
      </c>
      <c r="BB8" s="138">
        <v>0</v>
      </c>
      <c r="BC8" s="138">
        <v>0</v>
      </c>
      <c r="BD8" s="138">
        <v>0</v>
      </c>
      <c r="BE8" s="126">
        <v>41535</v>
      </c>
      <c r="BF8" s="127"/>
      <c r="BG8" s="141"/>
      <c r="BH8" s="141" t="s">
        <v>340</v>
      </c>
      <c r="BI8" s="139"/>
      <c r="BJ8" s="139"/>
      <c r="BK8" s="139"/>
      <c r="BL8" s="139"/>
      <c r="BM8" s="139"/>
      <c r="BN8" s="139"/>
      <c r="BO8" s="139"/>
      <c r="BP8" s="139"/>
      <c r="BQ8" s="139"/>
      <c r="BR8" s="139"/>
      <c r="BS8" s="139"/>
      <c r="BT8" s="139"/>
      <c r="BU8" s="141">
        <v>1</v>
      </c>
      <c r="BV8" s="126">
        <v>41722</v>
      </c>
      <c r="BW8" s="126">
        <v>41722</v>
      </c>
      <c r="BX8" s="148"/>
      <c r="BY8" s="148"/>
      <c r="BZ8" s="141">
        <v>2</v>
      </c>
      <c r="CA8" s="160">
        <v>41913</v>
      </c>
      <c r="CB8" s="141"/>
      <c r="CC8" s="152" t="str">
        <f t="shared" si="2"/>
        <v>MIKO CAFE SERVICE</v>
      </c>
      <c r="CD8" s="141"/>
      <c r="CE8" s="21"/>
      <c r="CF8" s="21"/>
      <c r="CG8" s="111"/>
      <c r="CH8" s="21"/>
      <c r="CI8" s="296"/>
      <c r="CJ8" s="21"/>
      <c r="CK8" s="21"/>
      <c r="CL8" s="21"/>
      <c r="CM8" s="21"/>
      <c r="CN8" s="21"/>
      <c r="CO8" s="236"/>
      <c r="CP8" s="135" t="str">
        <f t="shared" si="3"/>
        <v>04</v>
      </c>
      <c r="CQ8" s="153" t="str">
        <f t="shared" si="4"/>
        <v>AM</v>
      </c>
      <c r="CR8" s="153" t="str">
        <f t="shared" si="5"/>
        <v>SR</v>
      </c>
      <c r="CS8" s="136">
        <v>0</v>
      </c>
      <c r="CT8" s="136">
        <v>0</v>
      </c>
      <c r="CU8" s="155">
        <v>1</v>
      </c>
      <c r="CV8" s="136">
        <v>0</v>
      </c>
      <c r="CW8" s="136">
        <v>0</v>
      </c>
      <c r="CX8" s="136">
        <v>0</v>
      </c>
      <c r="CY8" s="136">
        <v>1</v>
      </c>
      <c r="CZ8" s="136">
        <v>0</v>
      </c>
      <c r="DA8" s="155">
        <v>0</v>
      </c>
      <c r="DB8" s="136">
        <v>0</v>
      </c>
      <c r="DC8" s="136">
        <v>0</v>
      </c>
      <c r="DD8" s="136">
        <v>0</v>
      </c>
      <c r="DE8" s="136">
        <v>0</v>
      </c>
      <c r="DF8" s="155">
        <f t="shared" si="6"/>
        <v>2</v>
      </c>
      <c r="DG8" s="112"/>
      <c r="DH8" s="110"/>
      <c r="DI8" s="21"/>
      <c r="DJ8"/>
    </row>
    <row r="9" spans="1:114" ht="12.75" customHeight="1" x14ac:dyDescent="0.25">
      <c r="A9" s="141">
        <v>50724</v>
      </c>
      <c r="B9" s="126">
        <v>40352</v>
      </c>
      <c r="C9" s="123" t="str">
        <f ca="1">IF(A9="NC","",SI_jaune(D9))</f>
        <v/>
      </c>
      <c r="D9" s="156" t="s">
        <v>830</v>
      </c>
      <c r="E9" s="144" t="s">
        <v>427</v>
      </c>
      <c r="F9" s="119"/>
      <c r="G9" s="95"/>
      <c r="H9" s="119">
        <v>0</v>
      </c>
      <c r="I9" s="38" t="s">
        <v>313</v>
      </c>
      <c r="J9" s="38" t="s">
        <v>420</v>
      </c>
      <c r="K9" s="129">
        <v>4100</v>
      </c>
      <c r="L9" s="129"/>
      <c r="M9" s="172"/>
      <c r="N9" s="130">
        <v>492717250</v>
      </c>
      <c r="O9" s="145" t="s">
        <v>310</v>
      </c>
      <c r="P9" s="173" t="s">
        <v>240</v>
      </c>
      <c r="Q9" s="119">
        <v>51284</v>
      </c>
      <c r="R9" s="150" t="str">
        <f>IF(A9="","",IFERROR(VLOOKUP($Q9,'code revendeur'!$A$2:$B$2816,2,FALSE),"Code inconnu"))</f>
        <v>PRO A PRO SUD GALLAND GAP</v>
      </c>
      <c r="S9" s="132" t="s">
        <v>183</v>
      </c>
      <c r="T9" s="191" t="str">
        <f>VLOOKUP($S9,'Catégorie client'!$A$5:$B$30,2,FALSE)</f>
        <v>MDR Auto géré</v>
      </c>
      <c r="U9" s="141"/>
      <c r="V9" s="161"/>
      <c r="W9" s="143"/>
      <c r="X9" s="114">
        <f t="shared" si="0"/>
        <v>1</v>
      </c>
      <c r="Y9" s="114">
        <f t="shared" si="1"/>
        <v>2</v>
      </c>
      <c r="Z9" s="134">
        <v>0</v>
      </c>
      <c r="AA9" s="134">
        <v>0</v>
      </c>
      <c r="AB9" s="134">
        <v>0</v>
      </c>
      <c r="AC9" s="134">
        <v>0</v>
      </c>
      <c r="AD9" s="134">
        <v>0</v>
      </c>
      <c r="AE9" s="134">
        <v>0</v>
      </c>
      <c r="AF9" s="134">
        <v>0</v>
      </c>
      <c r="AG9" s="134">
        <v>1</v>
      </c>
      <c r="AH9" s="134">
        <v>0</v>
      </c>
      <c r="AI9" s="134">
        <v>0</v>
      </c>
      <c r="AJ9" s="134">
        <v>0</v>
      </c>
      <c r="AK9" s="134">
        <v>0</v>
      </c>
      <c r="AL9" s="134">
        <v>0</v>
      </c>
      <c r="AM9" s="134">
        <v>0</v>
      </c>
      <c r="AN9" s="134">
        <v>0</v>
      </c>
      <c r="AO9" s="134">
        <v>0</v>
      </c>
      <c r="AP9" s="134">
        <v>0</v>
      </c>
      <c r="AQ9" s="134">
        <v>0</v>
      </c>
      <c r="AR9" s="134">
        <v>0</v>
      </c>
      <c r="AS9" s="134">
        <v>0</v>
      </c>
      <c r="AT9" s="134">
        <v>1</v>
      </c>
      <c r="AU9" s="134">
        <v>0</v>
      </c>
      <c r="AV9" s="134">
        <v>0</v>
      </c>
      <c r="AW9" s="134">
        <v>0</v>
      </c>
      <c r="AX9" s="134">
        <v>0</v>
      </c>
      <c r="AY9" s="134">
        <v>0</v>
      </c>
      <c r="AZ9" s="134">
        <v>0</v>
      </c>
      <c r="BA9" s="134">
        <v>0</v>
      </c>
      <c r="BB9" s="134">
        <v>0</v>
      </c>
      <c r="BC9" s="134">
        <v>0</v>
      </c>
      <c r="BD9" s="134">
        <v>0</v>
      </c>
      <c r="BE9" s="174">
        <v>39155</v>
      </c>
      <c r="BF9" s="126"/>
      <c r="BG9" s="143"/>
      <c r="BH9" s="143" t="s">
        <v>428</v>
      </c>
      <c r="BI9" s="146"/>
      <c r="BJ9" s="146"/>
      <c r="BK9" s="146"/>
      <c r="BL9" s="146"/>
      <c r="BM9" s="146"/>
      <c r="BN9" s="146"/>
      <c r="BO9" s="146"/>
      <c r="BP9" s="146"/>
      <c r="BQ9" s="146"/>
      <c r="BR9" s="146"/>
      <c r="BS9" s="146"/>
      <c r="BT9" s="146"/>
      <c r="BU9" s="143">
        <v>4</v>
      </c>
      <c r="BV9" s="126">
        <v>41667</v>
      </c>
      <c r="BW9" s="126">
        <v>41722</v>
      </c>
      <c r="BX9" s="126"/>
      <c r="BY9" s="126">
        <v>41241</v>
      </c>
      <c r="BZ9" s="143">
        <v>4</v>
      </c>
      <c r="CA9" s="157">
        <v>42064</v>
      </c>
      <c r="CB9" s="143" t="s">
        <v>416</v>
      </c>
      <c r="CC9" s="152" t="str">
        <f t="shared" si="2"/>
        <v>PRO A PRO SUD GALLAND GAP</v>
      </c>
      <c r="CD9" s="141"/>
      <c r="CE9" s="141"/>
      <c r="CF9" s="141"/>
      <c r="CG9" s="111"/>
      <c r="CH9" s="141"/>
      <c r="CI9" s="296">
        <v>112</v>
      </c>
      <c r="CJ9" s="143"/>
      <c r="CK9" s="176"/>
      <c r="CL9" s="127"/>
      <c r="CM9" s="141" t="s">
        <v>429</v>
      </c>
      <c r="CN9" s="143" t="s">
        <v>806</v>
      </c>
      <c r="CO9" s="236"/>
      <c r="CP9" s="135" t="str">
        <f t="shared" si="3"/>
        <v>04</v>
      </c>
      <c r="CQ9" s="153" t="str">
        <f t="shared" si="4"/>
        <v>AM</v>
      </c>
      <c r="CR9" s="153" t="str">
        <f t="shared" si="5"/>
        <v>SR</v>
      </c>
      <c r="CS9" s="137">
        <v>0</v>
      </c>
      <c r="CT9" s="137">
        <v>0</v>
      </c>
      <c r="CU9" s="137">
        <v>0</v>
      </c>
      <c r="CV9" s="137">
        <v>0</v>
      </c>
      <c r="CW9" s="137">
        <v>0</v>
      </c>
      <c r="CX9" s="137">
        <v>0</v>
      </c>
      <c r="CY9" s="137">
        <v>0</v>
      </c>
      <c r="CZ9" s="137">
        <v>0</v>
      </c>
      <c r="DA9" s="137">
        <v>0</v>
      </c>
      <c r="DB9" s="137">
        <v>0</v>
      </c>
      <c r="DC9" s="137">
        <v>0</v>
      </c>
      <c r="DD9" s="137">
        <v>0</v>
      </c>
      <c r="DE9" s="137">
        <v>0</v>
      </c>
      <c r="DF9" s="155">
        <f t="shared" si="6"/>
        <v>0</v>
      </c>
      <c r="DG9" s="108"/>
      <c r="DH9" s="200"/>
    </row>
    <row r="10" spans="1:114" x14ac:dyDescent="0.25">
      <c r="A10" s="141">
        <v>58066</v>
      </c>
      <c r="B10" s="126">
        <v>40352</v>
      </c>
      <c r="C10" s="123" t="str">
        <f ca="1">IF(A10="NC","",SI_jaune(D10))</f>
        <v/>
      </c>
      <c r="D10" s="154" t="s">
        <v>430</v>
      </c>
      <c r="E10" s="144"/>
      <c r="F10" s="119">
        <v>0</v>
      </c>
      <c r="G10" s="95">
        <v>40065</v>
      </c>
      <c r="H10" s="119">
        <v>0</v>
      </c>
      <c r="I10" s="38" t="s">
        <v>431</v>
      </c>
      <c r="J10" s="38" t="s">
        <v>420</v>
      </c>
      <c r="K10" s="129">
        <v>4100</v>
      </c>
      <c r="L10" s="146"/>
      <c r="M10" s="172"/>
      <c r="N10" s="130">
        <v>492705470</v>
      </c>
      <c r="O10" s="145" t="s">
        <v>310</v>
      </c>
      <c r="P10" s="170" t="s">
        <v>432</v>
      </c>
      <c r="Q10" s="119">
        <v>51284</v>
      </c>
      <c r="R10" s="150" t="str">
        <f>IF(A10="","",IFERROR(VLOOKUP($Q10,'code revendeur'!$A$2:$B$2816,2,FALSE),"Code inconnu"))</f>
        <v>PRO A PRO SUD GALLAND GAP</v>
      </c>
      <c r="S10" s="132" t="s">
        <v>179</v>
      </c>
      <c r="T10" s="191" t="str">
        <f>VLOOKUP($S10,'Catégorie client'!$A$5:$B$30,2,FALSE)</f>
        <v>Scolaire Auto géré</v>
      </c>
      <c r="U10" s="141"/>
      <c r="V10" s="128"/>
      <c r="W10" s="143"/>
      <c r="X10" s="114">
        <f t="shared" si="0"/>
        <v>1</v>
      </c>
      <c r="Y10" s="114">
        <f t="shared" si="1"/>
        <v>1</v>
      </c>
      <c r="Z10" s="134">
        <v>0</v>
      </c>
      <c r="AA10" s="134">
        <v>0</v>
      </c>
      <c r="AB10" s="134">
        <v>0</v>
      </c>
      <c r="AC10" s="134">
        <v>0</v>
      </c>
      <c r="AD10" s="134">
        <v>0</v>
      </c>
      <c r="AE10" s="134">
        <v>0</v>
      </c>
      <c r="AF10" s="134">
        <v>0</v>
      </c>
      <c r="AG10" s="134">
        <v>1</v>
      </c>
      <c r="AH10" s="134">
        <v>0</v>
      </c>
      <c r="AI10" s="134">
        <v>0</v>
      </c>
      <c r="AJ10" s="134">
        <v>0</v>
      </c>
      <c r="AK10" s="134">
        <v>0</v>
      </c>
      <c r="AL10" s="134">
        <v>0</v>
      </c>
      <c r="AM10" s="134">
        <v>0</v>
      </c>
      <c r="AN10" s="134">
        <v>0</v>
      </c>
      <c r="AO10" s="134">
        <v>0</v>
      </c>
      <c r="AP10" s="134">
        <v>0</v>
      </c>
      <c r="AQ10" s="134">
        <v>0</v>
      </c>
      <c r="AR10" s="134">
        <v>0</v>
      </c>
      <c r="AS10" s="134">
        <v>0</v>
      </c>
      <c r="AT10" s="134">
        <v>0</v>
      </c>
      <c r="AU10" s="134">
        <v>0</v>
      </c>
      <c r="AV10" s="134">
        <v>0</v>
      </c>
      <c r="AW10" s="134">
        <v>0</v>
      </c>
      <c r="AX10" s="134">
        <v>0</v>
      </c>
      <c r="AY10" s="134">
        <v>0</v>
      </c>
      <c r="AZ10" s="134">
        <v>0</v>
      </c>
      <c r="BA10" s="138">
        <v>0</v>
      </c>
      <c r="BB10" s="138">
        <v>0</v>
      </c>
      <c r="BC10" s="138">
        <v>0</v>
      </c>
      <c r="BD10" s="138">
        <v>0</v>
      </c>
      <c r="BE10" s="126">
        <v>40065</v>
      </c>
      <c r="BF10" s="126"/>
      <c r="BG10" s="143"/>
      <c r="BH10" s="143" t="s">
        <v>340</v>
      </c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146"/>
      <c r="BU10" s="143">
        <v>2</v>
      </c>
      <c r="BV10" s="126">
        <v>41555</v>
      </c>
      <c r="BW10" s="126">
        <v>41603</v>
      </c>
      <c r="BX10" s="126"/>
      <c r="BY10" s="126"/>
      <c r="BZ10" s="143">
        <v>1</v>
      </c>
      <c r="CA10" s="157">
        <v>41944</v>
      </c>
      <c r="CB10" s="143" t="s">
        <v>416</v>
      </c>
      <c r="CC10" s="152" t="str">
        <f t="shared" si="2"/>
        <v>PRO A PRO SUD GALLAND GAP</v>
      </c>
      <c r="CD10" s="143" t="s">
        <v>380</v>
      </c>
      <c r="CE10" s="141"/>
      <c r="CF10" s="141"/>
      <c r="CG10" s="111"/>
      <c r="CH10" s="141"/>
      <c r="CI10" s="296">
        <v>47.71</v>
      </c>
      <c r="CJ10" s="143"/>
      <c r="CK10" s="171"/>
      <c r="CL10" s="127"/>
      <c r="CM10" s="141"/>
      <c r="CN10" s="141"/>
      <c r="CO10" s="236"/>
      <c r="CP10" s="135" t="str">
        <f t="shared" si="3"/>
        <v>04</v>
      </c>
      <c r="CQ10" s="153" t="str">
        <f t="shared" si="4"/>
        <v>AM</v>
      </c>
      <c r="CR10" s="153" t="str">
        <f t="shared" si="5"/>
        <v>SR</v>
      </c>
      <c r="CS10" s="137">
        <v>0</v>
      </c>
      <c r="CT10" s="137">
        <v>0</v>
      </c>
      <c r="CU10" s="137">
        <v>0</v>
      </c>
      <c r="CV10" s="137">
        <v>0</v>
      </c>
      <c r="CW10" s="137">
        <v>0</v>
      </c>
      <c r="CX10" s="137">
        <v>0</v>
      </c>
      <c r="CY10" s="137">
        <v>0</v>
      </c>
      <c r="CZ10" s="137">
        <v>0</v>
      </c>
      <c r="DA10" s="137">
        <v>0</v>
      </c>
      <c r="DB10" s="137">
        <v>0</v>
      </c>
      <c r="DC10" s="137">
        <v>0</v>
      </c>
      <c r="DD10" s="137">
        <v>0</v>
      </c>
      <c r="DE10" s="137">
        <v>0</v>
      </c>
      <c r="DF10" s="155">
        <f t="shared" si="6"/>
        <v>0</v>
      </c>
    </row>
    <row r="11" spans="1:114" x14ac:dyDescent="0.25">
      <c r="A11" s="143">
        <v>86057</v>
      </c>
      <c r="B11" s="126">
        <v>41420</v>
      </c>
      <c r="C11" s="123" t="str">
        <f ca="1">IF(A11="NC","",SI_jaune(D11))</f>
        <v/>
      </c>
      <c r="D11" s="158" t="s">
        <v>433</v>
      </c>
      <c r="E11" s="144" t="s">
        <v>531</v>
      </c>
      <c r="F11" s="119">
        <v>46632</v>
      </c>
      <c r="G11" s="95">
        <v>41410</v>
      </c>
      <c r="H11" s="139" t="s">
        <v>252</v>
      </c>
      <c r="I11" s="38" t="s">
        <v>434</v>
      </c>
      <c r="J11" s="38" t="s">
        <v>420</v>
      </c>
      <c r="K11" s="129">
        <v>4100</v>
      </c>
      <c r="L11" s="146"/>
      <c r="M11" s="175">
        <v>79056332400017</v>
      </c>
      <c r="N11" s="130" t="s">
        <v>435</v>
      </c>
      <c r="O11" s="145" t="s">
        <v>310</v>
      </c>
      <c r="P11" s="128" t="s">
        <v>436</v>
      </c>
      <c r="Q11" s="119">
        <v>46632</v>
      </c>
      <c r="R11" s="150" t="str">
        <f>IF(A11="","",IFERROR(VLOOKUP($Q11,'code revendeur'!$A$2:$B$2816,2,FALSE),"Code inconnu"))</f>
        <v xml:space="preserve">TRANSGOURMET  GAP </v>
      </c>
      <c r="S11" s="141" t="s">
        <v>212</v>
      </c>
      <c r="T11" s="191" t="str">
        <f>VLOOKUP($S11,'Catégorie client'!$A$5:$B$30,2,FALSE)</f>
        <v>Boul Pat</v>
      </c>
      <c r="U11" s="141"/>
      <c r="V11" s="141"/>
      <c r="W11" s="141"/>
      <c r="X11" s="114">
        <f t="shared" si="0"/>
        <v>1</v>
      </c>
      <c r="Y11" s="114">
        <f t="shared" si="1"/>
        <v>1</v>
      </c>
      <c r="Z11" s="138">
        <v>0</v>
      </c>
      <c r="AA11" s="138">
        <v>0</v>
      </c>
      <c r="AB11" s="138">
        <v>0</v>
      </c>
      <c r="AC11" s="138">
        <v>0</v>
      </c>
      <c r="AD11" s="138">
        <v>0</v>
      </c>
      <c r="AE11" s="138">
        <v>0</v>
      </c>
      <c r="AF11" s="138">
        <v>0</v>
      </c>
      <c r="AG11" s="138">
        <v>0</v>
      </c>
      <c r="AH11" s="138">
        <v>1</v>
      </c>
      <c r="AI11" s="138">
        <v>0</v>
      </c>
      <c r="AJ11" s="138">
        <v>0</v>
      </c>
      <c r="AK11" s="138">
        <v>0</v>
      </c>
      <c r="AL11" s="138">
        <v>0</v>
      </c>
      <c r="AM11" s="138">
        <v>0</v>
      </c>
      <c r="AN11" s="138">
        <v>0</v>
      </c>
      <c r="AO11" s="138">
        <v>0</v>
      </c>
      <c r="AP11" s="138">
        <v>0</v>
      </c>
      <c r="AQ11" s="138">
        <v>0</v>
      </c>
      <c r="AR11" s="138">
        <v>0</v>
      </c>
      <c r="AS11" s="138">
        <v>0</v>
      </c>
      <c r="AT11" s="138">
        <v>0</v>
      </c>
      <c r="AU11" s="138">
        <v>0</v>
      </c>
      <c r="AV11" s="138">
        <v>0</v>
      </c>
      <c r="AW11" s="138">
        <v>0</v>
      </c>
      <c r="AX11" s="138">
        <v>0</v>
      </c>
      <c r="AY11" s="138">
        <v>0</v>
      </c>
      <c r="AZ11" s="138">
        <v>0</v>
      </c>
      <c r="BA11" s="138">
        <v>0</v>
      </c>
      <c r="BB11" s="138">
        <v>0</v>
      </c>
      <c r="BC11" s="138">
        <v>0</v>
      </c>
      <c r="BD11" s="138">
        <v>0</v>
      </c>
      <c r="BE11" s="126">
        <v>41410</v>
      </c>
      <c r="BF11" s="127"/>
      <c r="BG11" s="141"/>
      <c r="BH11" s="141" t="s">
        <v>340</v>
      </c>
      <c r="BI11" s="139"/>
      <c r="BJ11" s="139"/>
      <c r="BK11" s="139"/>
      <c r="BL11" s="139"/>
      <c r="BM11" s="139"/>
      <c r="BN11" s="139"/>
      <c r="BO11" s="139"/>
      <c r="BP11" s="139"/>
      <c r="BQ11" s="139"/>
      <c r="BR11" s="139"/>
      <c r="BS11" s="139"/>
      <c r="BT11" s="139"/>
      <c r="BU11" s="141">
        <v>1</v>
      </c>
      <c r="BV11" s="126">
        <v>41555</v>
      </c>
      <c r="BW11" s="126">
        <v>41555</v>
      </c>
      <c r="BX11" s="148"/>
      <c r="BY11" s="148"/>
      <c r="BZ11" s="141">
        <v>1</v>
      </c>
      <c r="CA11" s="160">
        <v>41920</v>
      </c>
      <c r="CB11" s="141" t="s">
        <v>437</v>
      </c>
      <c r="CC11" s="152" t="str">
        <f t="shared" si="2"/>
        <v xml:space="preserve">TRANSGOURMET  GAP </v>
      </c>
      <c r="CD11" s="141" t="s">
        <v>79</v>
      </c>
      <c r="CE11" s="21"/>
      <c r="CF11" s="21"/>
      <c r="CG11" s="111"/>
      <c r="CH11" s="21"/>
      <c r="CI11" s="296">
        <v>55</v>
      </c>
      <c r="CJ11" s="21"/>
      <c r="CK11" s="21"/>
      <c r="CL11" s="21"/>
      <c r="CM11" s="21"/>
      <c r="CN11" s="21"/>
      <c r="CO11" s="236"/>
      <c r="CP11" s="135" t="str">
        <f t="shared" si="3"/>
        <v>04</v>
      </c>
      <c r="CQ11" s="153" t="str">
        <f t="shared" si="4"/>
        <v>AM</v>
      </c>
      <c r="CR11" s="153" t="str">
        <f t="shared" si="5"/>
        <v>SR</v>
      </c>
      <c r="CS11" s="177">
        <v>0</v>
      </c>
      <c r="CT11" s="177">
        <v>0</v>
      </c>
      <c r="CU11" s="178">
        <v>1</v>
      </c>
      <c r="CV11" s="179">
        <v>0</v>
      </c>
      <c r="CW11" s="179">
        <v>0</v>
      </c>
      <c r="CX11" s="179">
        <v>0</v>
      </c>
      <c r="CY11" s="180">
        <v>1</v>
      </c>
      <c r="CZ11" s="179">
        <v>0</v>
      </c>
      <c r="DA11" s="179">
        <v>0</v>
      </c>
      <c r="DB11" s="179">
        <v>0</v>
      </c>
      <c r="DC11" s="179">
        <v>0</v>
      </c>
      <c r="DD11" s="179">
        <v>0</v>
      </c>
      <c r="DE11" s="179">
        <v>0</v>
      </c>
      <c r="DF11" s="155">
        <f t="shared" si="6"/>
        <v>2</v>
      </c>
    </row>
    <row r="12" spans="1:114" x14ac:dyDescent="0.25">
      <c r="C12" s="123" t="str">
        <f ca="1">IF(A12="NC","",SI_jaune(D12))</f>
        <v/>
      </c>
      <c r="R12" s="150" t="str">
        <f>IF(A12="","",IFERROR(VLOOKUP($Q12,'code revendeur'!$A$2:$B$2816,2,FALSE),"Code inconnu"))</f>
        <v/>
      </c>
      <c r="T12" s="191">
        <f>VLOOKUP($S12,'Catégorie client'!$A$5:$B$30,2,FALSE)</f>
        <v>0</v>
      </c>
      <c r="X12" s="114" t="str">
        <f t="shared" ref="X12:X16" si="7">IF(Y12&gt;0,1,"X")</f>
        <v>X</v>
      </c>
      <c r="Y12" s="114">
        <f t="shared" ref="Y12:Y16" si="8">SUM(Z12:AZ12)</f>
        <v>0</v>
      </c>
      <c r="CC12" s="152" t="str">
        <f t="shared" ref="CC12:CC55" si="9">+R12</f>
        <v/>
      </c>
      <c r="CK12" s="251"/>
      <c r="CP12" s="135" t="str">
        <f t="shared" ref="CP12:CP55" si="10">IF($K12="","",LEFT(TEXT(K12,"00000"),2))</f>
        <v/>
      </c>
      <c r="CQ12" s="153" t="str">
        <f t="shared" ref="CQ12:CQ63" si="11">IF($A12="","","AM")</f>
        <v/>
      </c>
      <c r="CR12" s="153" t="str">
        <f t="shared" ref="CR12:CR63" si="12">IF($A12="","","SR")</f>
        <v/>
      </c>
      <c r="CS12" s="107">
        <v>0</v>
      </c>
      <c r="CT12" s="107">
        <v>0</v>
      </c>
      <c r="CU12" s="107">
        <v>0</v>
      </c>
      <c r="CV12" s="107">
        <v>0</v>
      </c>
      <c r="CW12" s="107">
        <v>0</v>
      </c>
      <c r="CX12" s="107">
        <v>0</v>
      </c>
      <c r="CY12" s="107">
        <v>0</v>
      </c>
      <c r="CZ12" s="107">
        <v>0</v>
      </c>
      <c r="DA12" s="107">
        <v>0</v>
      </c>
      <c r="DB12" s="107">
        <v>0</v>
      </c>
      <c r="DC12" s="107">
        <v>0</v>
      </c>
      <c r="DD12" s="107">
        <v>0</v>
      </c>
      <c r="DE12" s="107">
        <v>0</v>
      </c>
      <c r="DF12" s="107">
        <f t="shared" ref="DF12:DF142" si="13">SUM(CS12:DE12)</f>
        <v>0</v>
      </c>
    </row>
    <row r="13" spans="1:114" x14ac:dyDescent="0.25">
      <c r="C13" s="123" t="str">
        <f ca="1">IF(A13="NC","",SI_jaune(D13))</f>
        <v/>
      </c>
      <c r="R13" s="150" t="str">
        <f>IF(A13="","",IFERROR(VLOOKUP($Q13,'code revendeur'!$A$2:$B$2816,2,FALSE),"Code inconnu"))</f>
        <v/>
      </c>
      <c r="T13" s="191">
        <f>VLOOKUP($S13,'Catégorie client'!$A$5:$B$30,2,FALSE)</f>
        <v>0</v>
      </c>
      <c r="X13" s="114" t="str">
        <f t="shared" si="7"/>
        <v>X</v>
      </c>
      <c r="Y13" s="114">
        <f t="shared" si="8"/>
        <v>0</v>
      </c>
      <c r="CC13" s="152" t="str">
        <f t="shared" si="9"/>
        <v/>
      </c>
      <c r="CP13" s="135" t="str">
        <f t="shared" si="10"/>
        <v/>
      </c>
      <c r="CQ13" s="153" t="str">
        <f t="shared" si="11"/>
        <v/>
      </c>
      <c r="CR13" s="153" t="str">
        <f t="shared" si="12"/>
        <v/>
      </c>
      <c r="CS13" s="107">
        <v>0</v>
      </c>
      <c r="CT13" s="107">
        <v>0</v>
      </c>
      <c r="CU13" s="107">
        <v>0</v>
      </c>
      <c r="CV13" s="107">
        <v>0</v>
      </c>
      <c r="CW13" s="107">
        <v>0</v>
      </c>
      <c r="CX13" s="107">
        <v>0</v>
      </c>
      <c r="CY13" s="107">
        <v>0</v>
      </c>
      <c r="CZ13" s="107">
        <v>0</v>
      </c>
      <c r="DA13" s="107">
        <v>0</v>
      </c>
      <c r="DB13" s="107">
        <v>0</v>
      </c>
      <c r="DC13" s="107">
        <v>0</v>
      </c>
      <c r="DD13" s="107">
        <v>0</v>
      </c>
      <c r="DE13" s="107">
        <v>0</v>
      </c>
      <c r="DF13" s="107">
        <f t="shared" si="13"/>
        <v>0</v>
      </c>
    </row>
    <row r="14" spans="1:114" x14ac:dyDescent="0.25">
      <c r="C14" s="123" t="str">
        <f ca="1">IF(A14="NC","",SI_jaune(D14))</f>
        <v/>
      </c>
      <c r="T14" s="191">
        <f>VLOOKUP($S14,'Catégorie client'!$A$5:$B$30,2,FALSE)</f>
        <v>0</v>
      </c>
      <c r="X14" s="114" t="str">
        <f t="shared" si="7"/>
        <v>X</v>
      </c>
      <c r="Y14" s="114">
        <f t="shared" si="8"/>
        <v>0</v>
      </c>
      <c r="CC14" s="152">
        <f t="shared" si="9"/>
        <v>0</v>
      </c>
      <c r="CP14" s="135" t="str">
        <f t="shared" si="10"/>
        <v/>
      </c>
      <c r="CQ14" s="153" t="str">
        <f t="shared" si="11"/>
        <v/>
      </c>
      <c r="CR14" s="153" t="str">
        <f t="shared" si="12"/>
        <v/>
      </c>
      <c r="CS14" s="107">
        <v>0</v>
      </c>
      <c r="CT14" s="107">
        <v>0</v>
      </c>
      <c r="CU14" s="107">
        <v>0</v>
      </c>
      <c r="CV14" s="107">
        <v>0</v>
      </c>
      <c r="CW14" s="107">
        <v>0</v>
      </c>
      <c r="CX14" s="107">
        <v>0</v>
      </c>
      <c r="CY14" s="107">
        <v>0</v>
      </c>
      <c r="CZ14" s="107">
        <v>0</v>
      </c>
      <c r="DA14" s="107">
        <v>0</v>
      </c>
      <c r="DB14" s="107">
        <v>0</v>
      </c>
      <c r="DC14" s="107">
        <v>0</v>
      </c>
      <c r="DD14" s="107">
        <v>0</v>
      </c>
      <c r="DE14" s="107">
        <v>0</v>
      </c>
      <c r="DF14" s="107">
        <f t="shared" si="13"/>
        <v>0</v>
      </c>
    </row>
    <row r="15" spans="1:114" x14ac:dyDescent="0.25">
      <c r="C15" s="123" t="str">
        <f ca="1">IF(A15="NC","",SI_jaune(D15))</f>
        <v/>
      </c>
      <c r="X15" s="114" t="str">
        <f t="shared" si="7"/>
        <v>X</v>
      </c>
      <c r="Y15" s="114">
        <f t="shared" si="8"/>
        <v>0</v>
      </c>
      <c r="CC15" s="152">
        <f t="shared" si="9"/>
        <v>0</v>
      </c>
      <c r="CP15" s="135" t="str">
        <f t="shared" si="10"/>
        <v/>
      </c>
      <c r="CQ15" s="153" t="str">
        <f t="shared" si="11"/>
        <v/>
      </c>
      <c r="CR15" s="153" t="str">
        <f t="shared" si="12"/>
        <v/>
      </c>
      <c r="CS15" s="107">
        <v>0</v>
      </c>
      <c r="CT15" s="107">
        <v>0</v>
      </c>
      <c r="CU15" s="107">
        <v>0</v>
      </c>
      <c r="CV15" s="107">
        <v>0</v>
      </c>
      <c r="CW15" s="107">
        <v>0</v>
      </c>
      <c r="CX15" s="107">
        <v>0</v>
      </c>
      <c r="CY15" s="107">
        <v>0</v>
      </c>
      <c r="CZ15" s="107">
        <v>0</v>
      </c>
      <c r="DA15" s="107">
        <v>0</v>
      </c>
      <c r="DB15" s="107">
        <v>0</v>
      </c>
      <c r="DC15" s="107">
        <v>0</v>
      </c>
      <c r="DD15" s="107">
        <v>0</v>
      </c>
      <c r="DE15" s="107">
        <v>0</v>
      </c>
      <c r="DF15" s="107">
        <f t="shared" si="13"/>
        <v>0</v>
      </c>
    </row>
    <row r="16" spans="1:114" x14ac:dyDescent="0.25">
      <c r="C16" s="123" t="str">
        <f ca="1">IF(A16="NC","",SI_jaune(D16))</f>
        <v/>
      </c>
      <c r="X16" s="114" t="str">
        <f t="shared" si="7"/>
        <v>X</v>
      </c>
      <c r="Y16" s="114">
        <f t="shared" si="8"/>
        <v>0</v>
      </c>
      <c r="CC16" s="152">
        <f t="shared" si="9"/>
        <v>0</v>
      </c>
      <c r="CP16" s="135" t="str">
        <f t="shared" si="10"/>
        <v/>
      </c>
      <c r="CQ16" s="153" t="str">
        <f t="shared" si="11"/>
        <v/>
      </c>
      <c r="CR16" s="153" t="str">
        <f t="shared" si="12"/>
        <v/>
      </c>
      <c r="CS16" s="107">
        <v>0</v>
      </c>
      <c r="CT16" s="107">
        <v>0</v>
      </c>
      <c r="CU16" s="107">
        <v>0</v>
      </c>
      <c r="CV16" s="107">
        <v>0</v>
      </c>
      <c r="CW16" s="107">
        <v>0</v>
      </c>
      <c r="CX16" s="107">
        <v>0</v>
      </c>
      <c r="CY16" s="107">
        <v>0</v>
      </c>
      <c r="CZ16" s="107">
        <v>0</v>
      </c>
      <c r="DA16" s="107">
        <v>0</v>
      </c>
      <c r="DB16" s="107">
        <v>0</v>
      </c>
      <c r="DC16" s="107">
        <v>0</v>
      </c>
      <c r="DD16" s="107">
        <v>0</v>
      </c>
      <c r="DE16" s="107">
        <v>0</v>
      </c>
      <c r="DF16" s="107">
        <f t="shared" si="13"/>
        <v>0</v>
      </c>
    </row>
    <row r="17" spans="3:110" x14ac:dyDescent="0.25">
      <c r="C17" s="123" t="str">
        <f ca="1">IF(A17="NC","",SI_jaune(D17))</f>
        <v/>
      </c>
      <c r="CC17" s="152">
        <f t="shared" si="9"/>
        <v>0</v>
      </c>
      <c r="CP17" s="135" t="str">
        <f t="shared" si="10"/>
        <v/>
      </c>
      <c r="CQ17" s="153" t="str">
        <f t="shared" si="11"/>
        <v/>
      </c>
      <c r="CR17" s="153" t="str">
        <f t="shared" si="12"/>
        <v/>
      </c>
      <c r="CS17" s="107">
        <v>0</v>
      </c>
      <c r="CT17" s="107">
        <v>0</v>
      </c>
      <c r="CU17" s="107">
        <v>0</v>
      </c>
      <c r="CV17" s="107">
        <v>0</v>
      </c>
      <c r="CW17" s="107">
        <v>0</v>
      </c>
      <c r="CX17" s="107">
        <v>0</v>
      </c>
      <c r="CY17" s="107">
        <v>0</v>
      </c>
      <c r="CZ17" s="107">
        <v>0</v>
      </c>
      <c r="DA17" s="107">
        <v>0</v>
      </c>
      <c r="DB17" s="107">
        <v>0</v>
      </c>
      <c r="DC17" s="107">
        <v>0</v>
      </c>
      <c r="DD17" s="107">
        <v>0</v>
      </c>
      <c r="DE17" s="107">
        <v>0</v>
      </c>
      <c r="DF17" s="107">
        <f t="shared" si="13"/>
        <v>0</v>
      </c>
    </row>
    <row r="18" spans="3:110" x14ac:dyDescent="0.25">
      <c r="C18" s="123" t="str">
        <f ca="1">IF(A18="NC","",SI_jaune(D18))</f>
        <v/>
      </c>
      <c r="CC18" s="152">
        <f t="shared" si="9"/>
        <v>0</v>
      </c>
      <c r="CP18" s="135" t="str">
        <f t="shared" si="10"/>
        <v/>
      </c>
      <c r="CQ18" s="153" t="str">
        <f t="shared" si="11"/>
        <v/>
      </c>
      <c r="CR18" s="153" t="str">
        <f t="shared" si="12"/>
        <v/>
      </c>
      <c r="CS18" s="107">
        <v>0</v>
      </c>
      <c r="CT18" s="107">
        <v>0</v>
      </c>
      <c r="CU18" s="107">
        <v>0</v>
      </c>
      <c r="CV18" s="107">
        <v>0</v>
      </c>
      <c r="CW18" s="107">
        <v>0</v>
      </c>
      <c r="CX18" s="107">
        <v>0</v>
      </c>
      <c r="CY18" s="107">
        <v>0</v>
      </c>
      <c r="CZ18" s="107">
        <v>0</v>
      </c>
      <c r="DA18" s="107">
        <v>0</v>
      </c>
      <c r="DB18" s="107">
        <v>0</v>
      </c>
      <c r="DC18" s="107">
        <v>0</v>
      </c>
      <c r="DD18" s="107">
        <v>0</v>
      </c>
      <c r="DE18" s="107">
        <v>0</v>
      </c>
      <c r="DF18" s="107">
        <f t="shared" si="13"/>
        <v>0</v>
      </c>
    </row>
    <row r="19" spans="3:110" x14ac:dyDescent="0.25">
      <c r="C19" s="123" t="str">
        <f ca="1">IF(A19="NC","",SI_jaune(D19))</f>
        <v/>
      </c>
      <c r="CC19" s="152">
        <f t="shared" si="9"/>
        <v>0</v>
      </c>
      <c r="CP19" s="135" t="str">
        <f t="shared" si="10"/>
        <v/>
      </c>
      <c r="CQ19" s="153" t="str">
        <f t="shared" si="11"/>
        <v/>
      </c>
      <c r="CR19" s="153" t="str">
        <f t="shared" si="12"/>
        <v/>
      </c>
      <c r="CS19" s="107">
        <v>0</v>
      </c>
      <c r="CT19" s="107">
        <v>0</v>
      </c>
      <c r="CU19" s="107">
        <v>0</v>
      </c>
      <c r="CV19" s="107">
        <v>0</v>
      </c>
      <c r="CW19" s="107">
        <v>0</v>
      </c>
      <c r="CX19" s="107">
        <v>0</v>
      </c>
      <c r="CY19" s="107">
        <v>0</v>
      </c>
      <c r="CZ19" s="107">
        <v>0</v>
      </c>
      <c r="DA19" s="107">
        <v>0</v>
      </c>
      <c r="DB19" s="107">
        <v>0</v>
      </c>
      <c r="DC19" s="107">
        <v>0</v>
      </c>
      <c r="DD19" s="107">
        <v>0</v>
      </c>
      <c r="DE19" s="107">
        <v>0</v>
      </c>
      <c r="DF19" s="107">
        <f t="shared" si="13"/>
        <v>0</v>
      </c>
    </row>
    <row r="20" spans="3:110" x14ac:dyDescent="0.25">
      <c r="C20" s="123" t="str">
        <f ca="1">IF(A20="NC","",SI_jaune(D20))</f>
        <v/>
      </c>
      <c r="CC20" s="152">
        <f t="shared" si="9"/>
        <v>0</v>
      </c>
      <c r="CP20" s="135" t="str">
        <f t="shared" si="10"/>
        <v/>
      </c>
      <c r="CQ20" s="153" t="str">
        <f t="shared" si="11"/>
        <v/>
      </c>
      <c r="CR20" s="153" t="str">
        <f t="shared" si="12"/>
        <v/>
      </c>
      <c r="CS20" s="107">
        <v>0</v>
      </c>
      <c r="CT20" s="107">
        <v>0</v>
      </c>
      <c r="CU20" s="107">
        <v>0</v>
      </c>
      <c r="CV20" s="107">
        <v>0</v>
      </c>
      <c r="CW20" s="107">
        <v>0</v>
      </c>
      <c r="CX20" s="107">
        <v>0</v>
      </c>
      <c r="CY20" s="107">
        <v>0</v>
      </c>
      <c r="CZ20" s="107">
        <v>0</v>
      </c>
      <c r="DA20" s="107">
        <v>0</v>
      </c>
      <c r="DB20" s="107">
        <v>0</v>
      </c>
      <c r="DC20" s="107">
        <v>0</v>
      </c>
      <c r="DD20" s="107">
        <v>0</v>
      </c>
      <c r="DE20" s="107">
        <v>0</v>
      </c>
      <c r="DF20" s="107">
        <f t="shared" si="13"/>
        <v>0</v>
      </c>
    </row>
    <row r="21" spans="3:110" x14ac:dyDescent="0.25">
      <c r="C21" s="123" t="str">
        <f ca="1">IF(A21="NC","",SI_jaune(D21))</f>
        <v/>
      </c>
      <c r="CC21" s="152">
        <f t="shared" si="9"/>
        <v>0</v>
      </c>
      <c r="CP21" s="135" t="str">
        <f t="shared" si="10"/>
        <v/>
      </c>
      <c r="CQ21" s="153" t="str">
        <f t="shared" si="11"/>
        <v/>
      </c>
      <c r="CR21" s="153" t="str">
        <f t="shared" si="12"/>
        <v/>
      </c>
      <c r="CS21" s="107">
        <v>0</v>
      </c>
      <c r="CT21" s="107">
        <v>0</v>
      </c>
      <c r="CU21" s="107">
        <v>0</v>
      </c>
      <c r="CV21" s="107">
        <v>0</v>
      </c>
      <c r="CW21" s="107">
        <v>0</v>
      </c>
      <c r="CX21" s="107">
        <v>0</v>
      </c>
      <c r="CY21" s="107">
        <v>0</v>
      </c>
      <c r="CZ21" s="107">
        <v>0</v>
      </c>
      <c r="DA21" s="107">
        <v>0</v>
      </c>
      <c r="DB21" s="107">
        <v>0</v>
      </c>
      <c r="DC21" s="107">
        <v>0</v>
      </c>
      <c r="DD21" s="107">
        <v>0</v>
      </c>
      <c r="DE21" s="107">
        <v>0</v>
      </c>
      <c r="DF21" s="107">
        <f t="shared" si="13"/>
        <v>0</v>
      </c>
    </row>
    <row r="22" spans="3:110" x14ac:dyDescent="0.25">
      <c r="C22" s="123" t="str">
        <f ca="1">IF(A22="NC","",SI_jaune(D22))</f>
        <v/>
      </c>
      <c r="CC22" s="152">
        <f t="shared" si="9"/>
        <v>0</v>
      </c>
      <c r="CP22" s="135" t="str">
        <f t="shared" si="10"/>
        <v/>
      </c>
      <c r="CQ22" s="153" t="str">
        <f t="shared" si="11"/>
        <v/>
      </c>
      <c r="CR22" s="153" t="str">
        <f t="shared" si="12"/>
        <v/>
      </c>
      <c r="CS22" s="107">
        <v>0</v>
      </c>
      <c r="CT22" s="107">
        <v>0</v>
      </c>
      <c r="CU22" s="107">
        <v>0</v>
      </c>
      <c r="CV22" s="107">
        <v>0</v>
      </c>
      <c r="CW22" s="107">
        <v>0</v>
      </c>
      <c r="CX22" s="107">
        <v>0</v>
      </c>
      <c r="CY22" s="107">
        <v>0</v>
      </c>
      <c r="CZ22" s="107">
        <v>0</v>
      </c>
      <c r="DA22" s="107">
        <v>0</v>
      </c>
      <c r="DB22" s="107">
        <v>0</v>
      </c>
      <c r="DC22" s="107">
        <v>0</v>
      </c>
      <c r="DD22" s="107">
        <v>0</v>
      </c>
      <c r="DE22" s="107">
        <v>0</v>
      </c>
      <c r="DF22" s="107">
        <f t="shared" si="13"/>
        <v>0</v>
      </c>
    </row>
    <row r="23" spans="3:110" x14ac:dyDescent="0.25">
      <c r="C23" s="123" t="str">
        <f ca="1">IF(A23="NC","",SI_jaune(D23))</f>
        <v/>
      </c>
      <c r="CC23" s="152">
        <f t="shared" si="9"/>
        <v>0</v>
      </c>
      <c r="CP23" s="135" t="str">
        <f t="shared" si="10"/>
        <v/>
      </c>
      <c r="CQ23" s="153" t="str">
        <f t="shared" si="11"/>
        <v/>
      </c>
      <c r="CR23" s="153" t="str">
        <f t="shared" si="12"/>
        <v/>
      </c>
      <c r="CS23" s="107">
        <v>0</v>
      </c>
      <c r="CT23" s="107">
        <v>0</v>
      </c>
      <c r="CU23" s="107">
        <v>0</v>
      </c>
      <c r="CV23" s="107">
        <v>0</v>
      </c>
      <c r="CW23" s="107">
        <v>0</v>
      </c>
      <c r="CX23" s="107">
        <v>0</v>
      </c>
      <c r="CY23" s="107">
        <v>0</v>
      </c>
      <c r="CZ23" s="107">
        <v>0</v>
      </c>
      <c r="DA23" s="107">
        <v>0</v>
      </c>
      <c r="DB23" s="107">
        <v>0</v>
      </c>
      <c r="DC23" s="107">
        <v>0</v>
      </c>
      <c r="DD23" s="107">
        <v>0</v>
      </c>
      <c r="DE23" s="107">
        <v>0</v>
      </c>
      <c r="DF23" s="107">
        <f t="shared" si="13"/>
        <v>0</v>
      </c>
    </row>
    <row r="24" spans="3:110" x14ac:dyDescent="0.25">
      <c r="C24" s="123" t="str">
        <f ca="1">IF(A24="NC","",SI_jaune(D24))</f>
        <v/>
      </c>
      <c r="CC24" s="152">
        <f t="shared" si="9"/>
        <v>0</v>
      </c>
      <c r="CP24" s="135" t="str">
        <f t="shared" si="10"/>
        <v/>
      </c>
      <c r="CQ24" s="153" t="str">
        <f t="shared" si="11"/>
        <v/>
      </c>
      <c r="CR24" s="153" t="str">
        <f t="shared" si="12"/>
        <v/>
      </c>
      <c r="CS24" s="107">
        <v>0</v>
      </c>
      <c r="CT24" s="107">
        <v>0</v>
      </c>
      <c r="CU24" s="107">
        <v>0</v>
      </c>
      <c r="CV24" s="107">
        <v>0</v>
      </c>
      <c r="CW24" s="107">
        <v>0</v>
      </c>
      <c r="CX24" s="107">
        <v>0</v>
      </c>
      <c r="CY24" s="107">
        <v>0</v>
      </c>
      <c r="CZ24" s="107">
        <v>0</v>
      </c>
      <c r="DA24" s="107">
        <v>0</v>
      </c>
      <c r="DB24" s="107">
        <v>0</v>
      </c>
      <c r="DC24" s="107">
        <v>0</v>
      </c>
      <c r="DD24" s="107">
        <v>0</v>
      </c>
      <c r="DE24" s="107">
        <v>0</v>
      </c>
      <c r="DF24" s="107">
        <f t="shared" si="13"/>
        <v>0</v>
      </c>
    </row>
    <row r="25" spans="3:110" x14ac:dyDescent="0.25">
      <c r="C25" s="123" t="str">
        <f ca="1">IF(A25="NC","",SI_jaune(D25))</f>
        <v/>
      </c>
      <c r="CC25" s="152">
        <f t="shared" si="9"/>
        <v>0</v>
      </c>
      <c r="CP25" s="135" t="str">
        <f t="shared" si="10"/>
        <v/>
      </c>
      <c r="CQ25" s="153" t="str">
        <f t="shared" si="11"/>
        <v/>
      </c>
      <c r="CR25" s="153" t="str">
        <f t="shared" si="12"/>
        <v/>
      </c>
      <c r="CS25" s="107">
        <v>0</v>
      </c>
      <c r="CT25" s="107">
        <v>0</v>
      </c>
      <c r="CU25" s="107">
        <v>0</v>
      </c>
      <c r="CV25" s="107">
        <v>0</v>
      </c>
      <c r="CW25" s="107">
        <v>0</v>
      </c>
      <c r="CX25" s="107">
        <v>0</v>
      </c>
      <c r="CY25" s="107">
        <v>0</v>
      </c>
      <c r="CZ25" s="107">
        <v>0</v>
      </c>
      <c r="DA25" s="107">
        <v>0</v>
      </c>
      <c r="DB25" s="107">
        <v>0</v>
      </c>
      <c r="DC25" s="107">
        <v>0</v>
      </c>
      <c r="DD25" s="107">
        <v>0</v>
      </c>
      <c r="DE25" s="107">
        <v>0</v>
      </c>
      <c r="DF25" s="107">
        <f t="shared" si="13"/>
        <v>0</v>
      </c>
    </row>
    <row r="26" spans="3:110" x14ac:dyDescent="0.25">
      <c r="C26" s="123" t="str">
        <f ca="1">IF(A26="NC","",SI_jaune(D26))</f>
        <v/>
      </c>
      <c r="CC26" s="152">
        <f t="shared" si="9"/>
        <v>0</v>
      </c>
      <c r="CP26" s="135" t="str">
        <f t="shared" si="10"/>
        <v/>
      </c>
      <c r="CQ26" s="153" t="str">
        <f t="shared" si="11"/>
        <v/>
      </c>
      <c r="CR26" s="153" t="str">
        <f t="shared" si="12"/>
        <v/>
      </c>
      <c r="CS26" s="107">
        <v>0</v>
      </c>
      <c r="CT26" s="107">
        <v>0</v>
      </c>
      <c r="CU26" s="107">
        <v>0</v>
      </c>
      <c r="CV26" s="107">
        <v>0</v>
      </c>
      <c r="CW26" s="107">
        <v>0</v>
      </c>
      <c r="CX26" s="107">
        <v>0</v>
      </c>
      <c r="CY26" s="107">
        <v>0</v>
      </c>
      <c r="CZ26" s="107">
        <v>0</v>
      </c>
      <c r="DA26" s="107">
        <v>0</v>
      </c>
      <c r="DB26" s="107">
        <v>0</v>
      </c>
      <c r="DC26" s="107">
        <v>0</v>
      </c>
      <c r="DD26" s="107">
        <v>0</v>
      </c>
      <c r="DE26" s="107">
        <v>0</v>
      </c>
      <c r="DF26" s="107">
        <f t="shared" si="13"/>
        <v>0</v>
      </c>
    </row>
    <row r="27" spans="3:110" x14ac:dyDescent="0.25">
      <c r="C27" s="123" t="str">
        <f ca="1">IF(A27="NC","",SI_jaune(D27))</f>
        <v/>
      </c>
      <c r="CC27" s="152">
        <f t="shared" si="9"/>
        <v>0</v>
      </c>
      <c r="CP27" s="135" t="str">
        <f t="shared" si="10"/>
        <v/>
      </c>
      <c r="CQ27" s="153" t="str">
        <f t="shared" si="11"/>
        <v/>
      </c>
      <c r="CR27" s="153" t="str">
        <f t="shared" si="12"/>
        <v/>
      </c>
      <c r="CS27" s="107">
        <v>0</v>
      </c>
      <c r="CT27" s="107">
        <v>0</v>
      </c>
      <c r="CU27" s="107">
        <v>0</v>
      </c>
      <c r="CV27" s="107">
        <v>0</v>
      </c>
      <c r="CW27" s="107">
        <v>0</v>
      </c>
      <c r="CX27" s="107">
        <v>0</v>
      </c>
      <c r="CY27" s="107">
        <v>0</v>
      </c>
      <c r="CZ27" s="107">
        <v>0</v>
      </c>
      <c r="DA27" s="107">
        <v>0</v>
      </c>
      <c r="DB27" s="107">
        <v>0</v>
      </c>
      <c r="DC27" s="107">
        <v>0</v>
      </c>
      <c r="DD27" s="107">
        <v>0</v>
      </c>
      <c r="DE27" s="107">
        <v>0</v>
      </c>
      <c r="DF27" s="107">
        <f t="shared" si="13"/>
        <v>0</v>
      </c>
    </row>
    <row r="28" spans="3:110" x14ac:dyDescent="0.25">
      <c r="C28" s="123" t="str">
        <f ca="1">IF(A28="NC","",SI_jaune(D28))</f>
        <v/>
      </c>
      <c r="CC28" s="152">
        <f t="shared" si="9"/>
        <v>0</v>
      </c>
      <c r="CP28" s="135" t="str">
        <f t="shared" si="10"/>
        <v/>
      </c>
      <c r="CQ28" s="153" t="str">
        <f t="shared" si="11"/>
        <v/>
      </c>
      <c r="CR28" s="153" t="str">
        <f t="shared" si="12"/>
        <v/>
      </c>
      <c r="CS28" s="107">
        <v>0</v>
      </c>
      <c r="CT28" s="107">
        <v>0</v>
      </c>
      <c r="CU28" s="107">
        <v>0</v>
      </c>
      <c r="CV28" s="107">
        <v>0</v>
      </c>
      <c r="CW28" s="107">
        <v>0</v>
      </c>
      <c r="CX28" s="107">
        <v>0</v>
      </c>
      <c r="CY28" s="107">
        <v>0</v>
      </c>
      <c r="CZ28" s="107">
        <v>0</v>
      </c>
      <c r="DA28" s="107">
        <v>0</v>
      </c>
      <c r="DB28" s="107">
        <v>0</v>
      </c>
      <c r="DC28" s="107">
        <v>0</v>
      </c>
      <c r="DD28" s="107">
        <v>0</v>
      </c>
      <c r="DE28" s="107">
        <v>0</v>
      </c>
      <c r="DF28" s="107">
        <f t="shared" si="13"/>
        <v>0</v>
      </c>
    </row>
    <row r="29" spans="3:110" x14ac:dyDescent="0.25">
      <c r="C29" s="123" t="str">
        <f ca="1">IF(A29="NC","",SI_jaune(D29))</f>
        <v/>
      </c>
      <c r="CC29" s="152">
        <f t="shared" si="9"/>
        <v>0</v>
      </c>
      <c r="CP29" s="135" t="str">
        <f t="shared" si="10"/>
        <v/>
      </c>
      <c r="CQ29" s="153" t="str">
        <f t="shared" si="11"/>
        <v/>
      </c>
      <c r="CR29" s="153" t="str">
        <f t="shared" si="12"/>
        <v/>
      </c>
      <c r="CS29" s="107">
        <v>0</v>
      </c>
      <c r="CT29" s="107">
        <v>0</v>
      </c>
      <c r="CU29" s="107">
        <v>0</v>
      </c>
      <c r="CV29" s="107">
        <v>0</v>
      </c>
      <c r="CW29" s="107">
        <v>0</v>
      </c>
      <c r="CX29" s="107">
        <v>0</v>
      </c>
      <c r="CY29" s="107">
        <v>0</v>
      </c>
      <c r="CZ29" s="107">
        <v>0</v>
      </c>
      <c r="DA29" s="107">
        <v>0</v>
      </c>
      <c r="DB29" s="107">
        <v>0</v>
      </c>
      <c r="DC29" s="107">
        <v>0</v>
      </c>
      <c r="DD29" s="107">
        <v>0</v>
      </c>
      <c r="DE29" s="107">
        <v>0</v>
      </c>
      <c r="DF29" s="107">
        <f t="shared" si="13"/>
        <v>0</v>
      </c>
    </row>
    <row r="30" spans="3:110" x14ac:dyDescent="0.25">
      <c r="C30" s="123" t="str">
        <f ca="1">IF(A30="NC","",SI_jaune(D30))</f>
        <v/>
      </c>
      <c r="CC30" s="152">
        <f t="shared" si="9"/>
        <v>0</v>
      </c>
      <c r="CP30" s="135" t="str">
        <f t="shared" si="10"/>
        <v/>
      </c>
      <c r="CQ30" s="153" t="str">
        <f t="shared" si="11"/>
        <v/>
      </c>
      <c r="CR30" s="153" t="str">
        <f t="shared" si="12"/>
        <v/>
      </c>
      <c r="CS30" s="107">
        <v>0</v>
      </c>
      <c r="CT30" s="107">
        <v>0</v>
      </c>
      <c r="CU30" s="107">
        <v>0</v>
      </c>
      <c r="CV30" s="107">
        <v>0</v>
      </c>
      <c r="CW30" s="107">
        <v>0</v>
      </c>
      <c r="CX30" s="107">
        <v>0</v>
      </c>
      <c r="CY30" s="107">
        <v>0</v>
      </c>
      <c r="CZ30" s="107">
        <v>0</v>
      </c>
      <c r="DA30" s="107">
        <v>0</v>
      </c>
      <c r="DB30" s="107">
        <v>0</v>
      </c>
      <c r="DC30" s="107">
        <v>0</v>
      </c>
      <c r="DD30" s="107">
        <v>0</v>
      </c>
      <c r="DE30" s="107">
        <v>0</v>
      </c>
      <c r="DF30" s="107">
        <f t="shared" si="13"/>
        <v>0</v>
      </c>
    </row>
    <row r="31" spans="3:110" x14ac:dyDescent="0.25">
      <c r="C31" s="123" t="str">
        <f ca="1">IF(A31="NC","",SI_jaune(D31))</f>
        <v/>
      </c>
      <c r="CC31" s="152">
        <f t="shared" si="9"/>
        <v>0</v>
      </c>
      <c r="CP31" s="135" t="str">
        <f t="shared" si="10"/>
        <v/>
      </c>
      <c r="CQ31" s="153" t="str">
        <f t="shared" si="11"/>
        <v/>
      </c>
      <c r="CR31" s="153" t="str">
        <f t="shared" si="12"/>
        <v/>
      </c>
      <c r="CS31" s="107">
        <v>0</v>
      </c>
      <c r="CT31" s="107">
        <v>0</v>
      </c>
      <c r="CU31" s="107">
        <v>0</v>
      </c>
      <c r="CV31" s="107">
        <v>0</v>
      </c>
      <c r="CW31" s="107">
        <v>0</v>
      </c>
      <c r="CX31" s="107">
        <v>0</v>
      </c>
      <c r="CY31" s="107">
        <v>0</v>
      </c>
      <c r="CZ31" s="107">
        <v>0</v>
      </c>
      <c r="DA31" s="107">
        <v>0</v>
      </c>
      <c r="DB31" s="107">
        <v>0</v>
      </c>
      <c r="DC31" s="107">
        <v>0</v>
      </c>
      <c r="DD31" s="107">
        <v>0</v>
      </c>
      <c r="DE31" s="107">
        <v>0</v>
      </c>
      <c r="DF31" s="107">
        <f t="shared" si="13"/>
        <v>0</v>
      </c>
    </row>
    <row r="32" spans="3:110" x14ac:dyDescent="0.25">
      <c r="C32" s="123" t="str">
        <f ca="1">IF(A32="NC","",SI_jaune(D32))</f>
        <v/>
      </c>
      <c r="CC32" s="152">
        <f t="shared" si="9"/>
        <v>0</v>
      </c>
      <c r="CP32" s="135" t="str">
        <f t="shared" si="10"/>
        <v/>
      </c>
      <c r="CQ32" s="153" t="str">
        <f t="shared" si="11"/>
        <v/>
      </c>
      <c r="CR32" s="153" t="str">
        <f t="shared" si="12"/>
        <v/>
      </c>
      <c r="CS32" s="107">
        <v>0</v>
      </c>
      <c r="CT32" s="107">
        <v>0</v>
      </c>
      <c r="CU32" s="107">
        <v>0</v>
      </c>
      <c r="CV32" s="107">
        <v>0</v>
      </c>
      <c r="CW32" s="107">
        <v>0</v>
      </c>
      <c r="CX32" s="107">
        <v>0</v>
      </c>
      <c r="CY32" s="107">
        <v>0</v>
      </c>
      <c r="CZ32" s="107">
        <v>0</v>
      </c>
      <c r="DA32" s="107">
        <v>0</v>
      </c>
      <c r="DB32" s="107">
        <v>0</v>
      </c>
      <c r="DC32" s="107">
        <v>0</v>
      </c>
      <c r="DD32" s="107">
        <v>0</v>
      </c>
      <c r="DE32" s="107">
        <v>0</v>
      </c>
      <c r="DF32" s="107">
        <f t="shared" si="13"/>
        <v>0</v>
      </c>
    </row>
    <row r="33" spans="3:110" x14ac:dyDescent="0.25">
      <c r="C33" s="123" t="str">
        <f ca="1">IF(A33="NC","",SI_jaune(D33))</f>
        <v/>
      </c>
      <c r="CC33" s="152">
        <f t="shared" si="9"/>
        <v>0</v>
      </c>
      <c r="CP33" s="135" t="str">
        <f t="shared" si="10"/>
        <v/>
      </c>
      <c r="CQ33" s="153" t="str">
        <f t="shared" si="11"/>
        <v/>
      </c>
      <c r="CR33" s="153" t="str">
        <f t="shared" si="12"/>
        <v/>
      </c>
      <c r="CS33" s="107">
        <v>0</v>
      </c>
      <c r="CT33" s="107">
        <v>0</v>
      </c>
      <c r="CU33" s="107">
        <v>0</v>
      </c>
      <c r="CV33" s="107">
        <v>0</v>
      </c>
      <c r="CW33" s="107">
        <v>0</v>
      </c>
      <c r="CX33" s="107">
        <v>0</v>
      </c>
      <c r="CY33" s="107">
        <v>0</v>
      </c>
      <c r="CZ33" s="107">
        <v>0</v>
      </c>
      <c r="DA33" s="107">
        <v>0</v>
      </c>
      <c r="DB33" s="107">
        <v>0</v>
      </c>
      <c r="DC33" s="107">
        <v>0</v>
      </c>
      <c r="DD33" s="107">
        <v>0</v>
      </c>
      <c r="DE33" s="107">
        <v>0</v>
      </c>
      <c r="DF33" s="107">
        <f t="shared" si="13"/>
        <v>0</v>
      </c>
    </row>
    <row r="34" spans="3:110" x14ac:dyDescent="0.25">
      <c r="C34" s="123" t="str">
        <f ca="1">IF(A34="NC","",SI_jaune(D34))</f>
        <v/>
      </c>
      <c r="CC34" s="152">
        <f t="shared" si="9"/>
        <v>0</v>
      </c>
      <c r="CP34" s="135" t="str">
        <f t="shared" si="10"/>
        <v/>
      </c>
      <c r="CQ34" s="153" t="str">
        <f t="shared" si="11"/>
        <v/>
      </c>
      <c r="CR34" s="153" t="str">
        <f t="shared" si="12"/>
        <v/>
      </c>
      <c r="CS34" s="107">
        <v>0</v>
      </c>
      <c r="CT34" s="107">
        <v>0</v>
      </c>
      <c r="CU34" s="107">
        <v>0</v>
      </c>
      <c r="CV34" s="107">
        <v>0</v>
      </c>
      <c r="CW34" s="107">
        <v>0</v>
      </c>
      <c r="CX34" s="107">
        <v>0</v>
      </c>
      <c r="CY34" s="107">
        <v>0</v>
      </c>
      <c r="CZ34" s="107">
        <v>0</v>
      </c>
      <c r="DA34" s="107">
        <v>0</v>
      </c>
      <c r="DB34" s="107">
        <v>0</v>
      </c>
      <c r="DC34" s="107">
        <v>0</v>
      </c>
      <c r="DD34" s="107">
        <v>0</v>
      </c>
      <c r="DE34" s="107">
        <v>0</v>
      </c>
      <c r="DF34" s="107">
        <f t="shared" si="13"/>
        <v>0</v>
      </c>
    </row>
    <row r="35" spans="3:110" x14ac:dyDescent="0.25">
      <c r="C35" s="123" t="str">
        <f ca="1">IF(A35="NC","",SI_jaune(D35))</f>
        <v/>
      </c>
      <c r="CC35" s="152">
        <f t="shared" si="9"/>
        <v>0</v>
      </c>
      <c r="CP35" s="135" t="str">
        <f t="shared" si="10"/>
        <v/>
      </c>
      <c r="CQ35" s="153" t="str">
        <f t="shared" si="11"/>
        <v/>
      </c>
      <c r="CR35" s="153" t="str">
        <f t="shared" si="12"/>
        <v/>
      </c>
      <c r="CS35" s="107">
        <v>0</v>
      </c>
      <c r="CT35" s="107">
        <v>0</v>
      </c>
      <c r="CU35" s="107">
        <v>0</v>
      </c>
      <c r="CV35" s="107">
        <v>0</v>
      </c>
      <c r="CW35" s="107">
        <v>0</v>
      </c>
      <c r="CX35" s="107">
        <v>0</v>
      </c>
      <c r="CY35" s="107">
        <v>0</v>
      </c>
      <c r="CZ35" s="107">
        <v>0</v>
      </c>
      <c r="DA35" s="107">
        <v>0</v>
      </c>
      <c r="DB35" s="107">
        <v>0</v>
      </c>
      <c r="DC35" s="107">
        <v>0</v>
      </c>
      <c r="DD35" s="107">
        <v>0</v>
      </c>
      <c r="DE35" s="107">
        <v>0</v>
      </c>
      <c r="DF35" s="107">
        <f t="shared" si="13"/>
        <v>0</v>
      </c>
    </row>
    <row r="36" spans="3:110" x14ac:dyDescent="0.25">
      <c r="C36" s="123" t="str">
        <f ca="1">IF(A36="NC","",SI_jaune(D36))</f>
        <v/>
      </c>
      <c r="CC36" s="152">
        <f t="shared" si="9"/>
        <v>0</v>
      </c>
      <c r="CP36" s="135" t="str">
        <f t="shared" si="10"/>
        <v/>
      </c>
      <c r="CQ36" s="153" t="str">
        <f t="shared" si="11"/>
        <v/>
      </c>
      <c r="CR36" s="153" t="str">
        <f t="shared" si="12"/>
        <v/>
      </c>
      <c r="CS36" s="107">
        <v>0</v>
      </c>
      <c r="CT36" s="107">
        <v>0</v>
      </c>
      <c r="CU36" s="107">
        <v>0</v>
      </c>
      <c r="CV36" s="107">
        <v>0</v>
      </c>
      <c r="CW36" s="107">
        <v>0</v>
      </c>
      <c r="CX36" s="107">
        <v>0</v>
      </c>
      <c r="CY36" s="107">
        <v>0</v>
      </c>
      <c r="CZ36" s="107">
        <v>0</v>
      </c>
      <c r="DA36" s="107">
        <v>0</v>
      </c>
      <c r="DB36" s="107">
        <v>0</v>
      </c>
      <c r="DC36" s="107">
        <v>0</v>
      </c>
      <c r="DD36" s="107">
        <v>0</v>
      </c>
      <c r="DE36" s="107">
        <v>0</v>
      </c>
      <c r="DF36" s="107">
        <f t="shared" si="13"/>
        <v>0</v>
      </c>
    </row>
    <row r="37" spans="3:110" x14ac:dyDescent="0.25">
      <c r="C37" s="123" t="str">
        <f ca="1">IF(A37="NC","",SI_jaune(D37))</f>
        <v/>
      </c>
      <c r="CC37" s="152">
        <f t="shared" si="9"/>
        <v>0</v>
      </c>
      <c r="CP37" s="135" t="str">
        <f t="shared" si="10"/>
        <v/>
      </c>
      <c r="CQ37" s="153" t="str">
        <f t="shared" si="11"/>
        <v/>
      </c>
      <c r="CR37" s="153" t="str">
        <f t="shared" si="12"/>
        <v/>
      </c>
      <c r="CS37" s="107">
        <v>0</v>
      </c>
      <c r="CT37" s="107">
        <v>0</v>
      </c>
      <c r="CU37" s="107">
        <v>0</v>
      </c>
      <c r="CV37" s="107">
        <v>0</v>
      </c>
      <c r="CW37" s="107">
        <v>0</v>
      </c>
      <c r="CX37" s="107">
        <v>0</v>
      </c>
      <c r="CY37" s="107">
        <v>0</v>
      </c>
      <c r="CZ37" s="107">
        <v>0</v>
      </c>
      <c r="DA37" s="107">
        <v>0</v>
      </c>
      <c r="DB37" s="107">
        <v>0</v>
      </c>
      <c r="DC37" s="107">
        <v>0</v>
      </c>
      <c r="DD37" s="107">
        <v>0</v>
      </c>
      <c r="DE37" s="107">
        <v>0</v>
      </c>
      <c r="DF37" s="107">
        <f t="shared" si="13"/>
        <v>0</v>
      </c>
    </row>
    <row r="38" spans="3:110" x14ac:dyDescent="0.25">
      <c r="C38" s="123" t="str">
        <f ca="1">IF(A38="NC","",SI_jaune(D38))</f>
        <v/>
      </c>
      <c r="CC38" s="152">
        <f t="shared" si="9"/>
        <v>0</v>
      </c>
      <c r="CP38" s="135" t="str">
        <f t="shared" si="10"/>
        <v/>
      </c>
      <c r="CQ38" s="153" t="str">
        <f t="shared" si="11"/>
        <v/>
      </c>
      <c r="CR38" s="153" t="str">
        <f t="shared" si="12"/>
        <v/>
      </c>
      <c r="CS38" s="107">
        <v>0</v>
      </c>
      <c r="CT38" s="107">
        <v>0</v>
      </c>
      <c r="CU38" s="107">
        <v>0</v>
      </c>
      <c r="CV38" s="107">
        <v>0</v>
      </c>
      <c r="CW38" s="107">
        <v>0</v>
      </c>
      <c r="CX38" s="107">
        <v>0</v>
      </c>
      <c r="CY38" s="107">
        <v>0</v>
      </c>
      <c r="CZ38" s="107">
        <v>0</v>
      </c>
      <c r="DA38" s="107">
        <v>0</v>
      </c>
      <c r="DB38" s="107">
        <v>0</v>
      </c>
      <c r="DC38" s="107">
        <v>0</v>
      </c>
      <c r="DD38" s="107">
        <v>0</v>
      </c>
      <c r="DE38" s="107">
        <v>0</v>
      </c>
      <c r="DF38" s="107">
        <f t="shared" si="13"/>
        <v>0</v>
      </c>
    </row>
    <row r="39" spans="3:110" x14ac:dyDescent="0.25">
      <c r="C39" s="123" t="str">
        <f ca="1">IF(A39="NC","",SI_jaune(D39))</f>
        <v/>
      </c>
      <c r="CC39" s="152">
        <f t="shared" si="9"/>
        <v>0</v>
      </c>
      <c r="CP39" s="135" t="str">
        <f t="shared" si="10"/>
        <v/>
      </c>
      <c r="CQ39" s="153" t="str">
        <f t="shared" si="11"/>
        <v/>
      </c>
      <c r="CR39" s="153" t="str">
        <f t="shared" si="12"/>
        <v/>
      </c>
      <c r="CS39" s="107">
        <v>0</v>
      </c>
      <c r="CT39" s="107">
        <v>0</v>
      </c>
      <c r="CU39" s="107">
        <v>0</v>
      </c>
      <c r="CV39" s="107">
        <v>0</v>
      </c>
      <c r="CW39" s="107">
        <v>0</v>
      </c>
      <c r="CX39" s="107">
        <v>0</v>
      </c>
      <c r="CY39" s="107">
        <v>0</v>
      </c>
      <c r="CZ39" s="107">
        <v>0</v>
      </c>
      <c r="DA39" s="107">
        <v>0</v>
      </c>
      <c r="DB39" s="107">
        <v>0</v>
      </c>
      <c r="DC39" s="107">
        <v>0</v>
      </c>
      <c r="DD39" s="107">
        <v>0</v>
      </c>
      <c r="DE39" s="107">
        <v>0</v>
      </c>
      <c r="DF39" s="107">
        <f t="shared" si="13"/>
        <v>0</v>
      </c>
    </row>
    <row r="40" spans="3:110" x14ac:dyDescent="0.25">
      <c r="C40" s="123" t="str">
        <f ca="1">IF(A40="NC","",SI_jaune(D40))</f>
        <v/>
      </c>
      <c r="CC40" s="152">
        <f t="shared" si="9"/>
        <v>0</v>
      </c>
      <c r="CP40" s="135" t="str">
        <f t="shared" si="10"/>
        <v/>
      </c>
      <c r="CQ40" s="153" t="str">
        <f t="shared" si="11"/>
        <v/>
      </c>
      <c r="CR40" s="153" t="str">
        <f t="shared" si="12"/>
        <v/>
      </c>
      <c r="CS40" s="107">
        <v>0</v>
      </c>
      <c r="CT40" s="107">
        <v>0</v>
      </c>
      <c r="CU40" s="107">
        <v>0</v>
      </c>
      <c r="CV40" s="107">
        <v>0</v>
      </c>
      <c r="CW40" s="107">
        <v>0</v>
      </c>
      <c r="CX40" s="107">
        <v>0</v>
      </c>
      <c r="CY40" s="107">
        <v>0</v>
      </c>
      <c r="CZ40" s="107">
        <v>0</v>
      </c>
      <c r="DA40" s="107">
        <v>0</v>
      </c>
      <c r="DB40" s="107">
        <v>0</v>
      </c>
      <c r="DC40" s="107">
        <v>0</v>
      </c>
      <c r="DD40" s="107">
        <v>0</v>
      </c>
      <c r="DE40" s="107">
        <v>0</v>
      </c>
      <c r="DF40" s="107">
        <f t="shared" si="13"/>
        <v>0</v>
      </c>
    </row>
    <row r="41" spans="3:110" x14ac:dyDescent="0.25">
      <c r="C41" s="123" t="str">
        <f ca="1">IF(A41="NC","",SI_jaune(D41))</f>
        <v/>
      </c>
      <c r="CC41" s="152">
        <f t="shared" si="9"/>
        <v>0</v>
      </c>
      <c r="CP41" s="135" t="str">
        <f t="shared" si="10"/>
        <v/>
      </c>
      <c r="CQ41" s="153" t="str">
        <f t="shared" si="11"/>
        <v/>
      </c>
      <c r="CR41" s="153" t="str">
        <f t="shared" si="12"/>
        <v/>
      </c>
      <c r="CS41" s="107">
        <v>0</v>
      </c>
      <c r="CT41" s="107">
        <v>0</v>
      </c>
      <c r="CU41" s="107">
        <v>0</v>
      </c>
      <c r="CV41" s="107">
        <v>0</v>
      </c>
      <c r="CW41" s="107">
        <v>0</v>
      </c>
      <c r="CX41" s="107">
        <v>0</v>
      </c>
      <c r="CY41" s="107">
        <v>0</v>
      </c>
      <c r="CZ41" s="107">
        <v>0</v>
      </c>
      <c r="DA41" s="107">
        <v>0</v>
      </c>
      <c r="DB41" s="107">
        <v>0</v>
      </c>
      <c r="DC41" s="107">
        <v>0</v>
      </c>
      <c r="DD41" s="107">
        <v>0</v>
      </c>
      <c r="DE41" s="107">
        <v>0</v>
      </c>
      <c r="DF41" s="107">
        <f t="shared" si="13"/>
        <v>0</v>
      </c>
    </row>
    <row r="42" spans="3:110" x14ac:dyDescent="0.25">
      <c r="C42" s="123" t="str">
        <f ca="1">IF(A42="NC","",SI_jaune(D42))</f>
        <v/>
      </c>
      <c r="CC42" s="152">
        <f t="shared" si="9"/>
        <v>0</v>
      </c>
      <c r="CP42" s="135" t="str">
        <f t="shared" si="10"/>
        <v/>
      </c>
      <c r="CQ42" s="153" t="str">
        <f t="shared" si="11"/>
        <v/>
      </c>
      <c r="CR42" s="153" t="str">
        <f t="shared" si="12"/>
        <v/>
      </c>
      <c r="CS42" s="107">
        <v>0</v>
      </c>
      <c r="CT42" s="107">
        <v>0</v>
      </c>
      <c r="CU42" s="107">
        <v>0</v>
      </c>
      <c r="CV42" s="107">
        <v>0</v>
      </c>
      <c r="CW42" s="107">
        <v>0</v>
      </c>
      <c r="CX42" s="107">
        <v>0</v>
      </c>
      <c r="CY42" s="107">
        <v>0</v>
      </c>
      <c r="CZ42" s="107">
        <v>0</v>
      </c>
      <c r="DA42" s="107">
        <v>0</v>
      </c>
      <c r="DB42" s="107">
        <v>0</v>
      </c>
      <c r="DC42" s="107">
        <v>0</v>
      </c>
      <c r="DD42" s="107">
        <v>0</v>
      </c>
      <c r="DE42" s="107">
        <v>0</v>
      </c>
      <c r="DF42" s="107">
        <f t="shared" si="13"/>
        <v>0</v>
      </c>
    </row>
    <row r="43" spans="3:110" x14ac:dyDescent="0.25">
      <c r="C43" s="123" t="str">
        <f ca="1">IF(A43="NC","",SI_jaune(D43))</f>
        <v/>
      </c>
      <c r="CC43" s="152">
        <f t="shared" si="9"/>
        <v>0</v>
      </c>
      <c r="CP43" s="135" t="str">
        <f t="shared" si="10"/>
        <v/>
      </c>
      <c r="CQ43" s="153" t="str">
        <f t="shared" si="11"/>
        <v/>
      </c>
      <c r="CR43" s="153" t="str">
        <f t="shared" si="12"/>
        <v/>
      </c>
      <c r="CS43" s="107">
        <v>0</v>
      </c>
      <c r="CT43" s="107">
        <v>0</v>
      </c>
      <c r="CU43" s="107">
        <v>0</v>
      </c>
      <c r="CV43" s="107">
        <v>0</v>
      </c>
      <c r="CW43" s="107">
        <v>0</v>
      </c>
      <c r="CX43" s="107">
        <v>0</v>
      </c>
      <c r="CY43" s="107">
        <v>0</v>
      </c>
      <c r="CZ43" s="107">
        <v>0</v>
      </c>
      <c r="DA43" s="107">
        <v>0</v>
      </c>
      <c r="DB43" s="107">
        <v>0</v>
      </c>
      <c r="DC43" s="107">
        <v>0</v>
      </c>
      <c r="DD43" s="107">
        <v>0</v>
      </c>
      <c r="DE43" s="107">
        <v>0</v>
      </c>
      <c r="DF43" s="107">
        <f t="shared" si="13"/>
        <v>0</v>
      </c>
    </row>
    <row r="44" spans="3:110" x14ac:dyDescent="0.25">
      <c r="C44" s="123" t="str">
        <f ca="1">IF(A44="NC","",SI_jaune(D44))</f>
        <v/>
      </c>
      <c r="CC44" s="152">
        <f t="shared" si="9"/>
        <v>0</v>
      </c>
      <c r="CP44" s="135" t="str">
        <f t="shared" si="10"/>
        <v/>
      </c>
      <c r="CQ44" s="153" t="str">
        <f t="shared" si="11"/>
        <v/>
      </c>
      <c r="CR44" s="153" t="str">
        <f t="shared" si="12"/>
        <v/>
      </c>
      <c r="CS44" s="107">
        <v>0</v>
      </c>
      <c r="CT44" s="107">
        <v>0</v>
      </c>
      <c r="CU44" s="107">
        <v>0</v>
      </c>
      <c r="CV44" s="107">
        <v>0</v>
      </c>
      <c r="CW44" s="107">
        <v>0</v>
      </c>
      <c r="CX44" s="107">
        <v>0</v>
      </c>
      <c r="CY44" s="107">
        <v>0</v>
      </c>
      <c r="CZ44" s="107">
        <v>0</v>
      </c>
      <c r="DA44" s="107">
        <v>0</v>
      </c>
      <c r="DB44" s="107">
        <v>0</v>
      </c>
      <c r="DC44" s="107">
        <v>0</v>
      </c>
      <c r="DD44" s="107">
        <v>0</v>
      </c>
      <c r="DE44" s="107">
        <v>0</v>
      </c>
      <c r="DF44" s="107">
        <f t="shared" si="13"/>
        <v>0</v>
      </c>
    </row>
    <row r="45" spans="3:110" x14ac:dyDescent="0.25">
      <c r="C45" s="123" t="str">
        <f ca="1">IF(A45="NC","",SI_jaune(D45))</f>
        <v/>
      </c>
      <c r="CC45" s="152">
        <f t="shared" si="9"/>
        <v>0</v>
      </c>
      <c r="CP45" s="135" t="str">
        <f t="shared" si="10"/>
        <v/>
      </c>
      <c r="CQ45" s="153" t="str">
        <f t="shared" si="11"/>
        <v/>
      </c>
      <c r="CR45" s="153" t="str">
        <f t="shared" si="12"/>
        <v/>
      </c>
      <c r="CS45" s="107">
        <v>0</v>
      </c>
      <c r="CT45" s="107">
        <v>0</v>
      </c>
      <c r="CU45" s="107">
        <v>0</v>
      </c>
      <c r="CV45" s="107">
        <v>0</v>
      </c>
      <c r="CW45" s="107">
        <v>0</v>
      </c>
      <c r="CX45" s="107">
        <v>0</v>
      </c>
      <c r="CY45" s="107">
        <v>0</v>
      </c>
      <c r="CZ45" s="107">
        <v>0</v>
      </c>
      <c r="DA45" s="107">
        <v>0</v>
      </c>
      <c r="DB45" s="107">
        <v>0</v>
      </c>
      <c r="DC45" s="107">
        <v>0</v>
      </c>
      <c r="DD45" s="107">
        <v>0</v>
      </c>
      <c r="DE45" s="107">
        <v>0</v>
      </c>
      <c r="DF45" s="107">
        <f t="shared" si="13"/>
        <v>0</v>
      </c>
    </row>
    <row r="46" spans="3:110" x14ac:dyDescent="0.25">
      <c r="C46" s="123" t="str">
        <f ca="1">IF(A46="NC","",SI_jaune(D46))</f>
        <v/>
      </c>
      <c r="CC46" s="152">
        <f t="shared" si="9"/>
        <v>0</v>
      </c>
      <c r="CP46" s="135" t="str">
        <f t="shared" si="10"/>
        <v/>
      </c>
      <c r="CQ46" s="153" t="str">
        <f t="shared" si="11"/>
        <v/>
      </c>
      <c r="CR46" s="153" t="str">
        <f t="shared" si="12"/>
        <v/>
      </c>
      <c r="CS46" s="107">
        <v>0</v>
      </c>
      <c r="CT46" s="107">
        <v>0</v>
      </c>
      <c r="CU46" s="107">
        <v>0</v>
      </c>
      <c r="CV46" s="107">
        <v>0</v>
      </c>
      <c r="CW46" s="107">
        <v>0</v>
      </c>
      <c r="CX46" s="107">
        <v>0</v>
      </c>
      <c r="CY46" s="107">
        <v>0</v>
      </c>
      <c r="CZ46" s="107">
        <v>0</v>
      </c>
      <c r="DA46" s="107">
        <v>0</v>
      </c>
      <c r="DB46" s="107">
        <v>0</v>
      </c>
      <c r="DC46" s="107">
        <v>0</v>
      </c>
      <c r="DD46" s="107">
        <v>0</v>
      </c>
      <c r="DE46" s="107">
        <v>0</v>
      </c>
      <c r="DF46" s="107">
        <f t="shared" si="13"/>
        <v>0</v>
      </c>
    </row>
    <row r="47" spans="3:110" x14ac:dyDescent="0.25">
      <c r="C47" s="123" t="str">
        <f ca="1">IF(A47="NC","",SI_jaune(D47))</f>
        <v/>
      </c>
      <c r="CC47" s="152">
        <f t="shared" si="9"/>
        <v>0</v>
      </c>
      <c r="CP47" s="135" t="str">
        <f t="shared" si="10"/>
        <v/>
      </c>
      <c r="CQ47" s="153" t="str">
        <f t="shared" si="11"/>
        <v/>
      </c>
      <c r="CR47" s="153" t="str">
        <f t="shared" si="12"/>
        <v/>
      </c>
      <c r="CS47" s="107">
        <v>0</v>
      </c>
      <c r="CT47" s="107">
        <v>0</v>
      </c>
      <c r="CU47" s="107">
        <v>0</v>
      </c>
      <c r="CV47" s="107">
        <v>0</v>
      </c>
      <c r="CW47" s="107">
        <v>0</v>
      </c>
      <c r="CX47" s="107">
        <v>0</v>
      </c>
      <c r="CY47" s="107">
        <v>0</v>
      </c>
      <c r="CZ47" s="107">
        <v>0</v>
      </c>
      <c r="DA47" s="107">
        <v>0</v>
      </c>
      <c r="DB47" s="107">
        <v>0</v>
      </c>
      <c r="DC47" s="107">
        <v>0</v>
      </c>
      <c r="DD47" s="107">
        <v>0</v>
      </c>
      <c r="DE47" s="107">
        <v>0</v>
      </c>
      <c r="DF47" s="107">
        <f t="shared" si="13"/>
        <v>0</v>
      </c>
    </row>
    <row r="48" spans="3:110" x14ac:dyDescent="0.25">
      <c r="C48" s="123" t="str">
        <f ca="1">IF(A48="NC","",SI_jaune(D48))</f>
        <v/>
      </c>
      <c r="CC48" s="152">
        <f t="shared" si="9"/>
        <v>0</v>
      </c>
      <c r="CP48" s="135" t="str">
        <f t="shared" si="10"/>
        <v/>
      </c>
      <c r="CQ48" s="153" t="str">
        <f t="shared" si="11"/>
        <v/>
      </c>
      <c r="CR48" s="153" t="str">
        <f t="shared" si="12"/>
        <v/>
      </c>
      <c r="CS48" s="107">
        <v>0</v>
      </c>
      <c r="CT48" s="107">
        <v>0</v>
      </c>
      <c r="CU48" s="107">
        <v>0</v>
      </c>
      <c r="CV48" s="107">
        <v>0</v>
      </c>
      <c r="CW48" s="107">
        <v>0</v>
      </c>
      <c r="CX48" s="107">
        <v>0</v>
      </c>
      <c r="CY48" s="107">
        <v>0</v>
      </c>
      <c r="CZ48" s="107">
        <v>0</v>
      </c>
      <c r="DA48" s="107">
        <v>0</v>
      </c>
      <c r="DB48" s="107">
        <v>0</v>
      </c>
      <c r="DC48" s="107">
        <v>0</v>
      </c>
      <c r="DD48" s="107">
        <v>0</v>
      </c>
      <c r="DE48" s="107">
        <v>0</v>
      </c>
      <c r="DF48" s="107">
        <f t="shared" si="13"/>
        <v>0</v>
      </c>
    </row>
    <row r="49" spans="3:110" x14ac:dyDescent="0.25">
      <c r="C49" s="123" t="str">
        <f ca="1">IF(A49="NC","",SI_jaune(D49))</f>
        <v/>
      </c>
      <c r="CC49" s="152">
        <f t="shared" si="9"/>
        <v>0</v>
      </c>
      <c r="CP49" s="135" t="str">
        <f t="shared" si="10"/>
        <v/>
      </c>
      <c r="CQ49" s="153" t="str">
        <f t="shared" si="11"/>
        <v/>
      </c>
      <c r="CR49" s="153" t="str">
        <f t="shared" si="12"/>
        <v/>
      </c>
      <c r="CS49" s="107">
        <v>0</v>
      </c>
      <c r="CT49" s="107">
        <v>0</v>
      </c>
      <c r="CU49" s="107">
        <v>0</v>
      </c>
      <c r="CV49" s="107">
        <v>0</v>
      </c>
      <c r="CW49" s="107">
        <v>0</v>
      </c>
      <c r="CX49" s="107">
        <v>0</v>
      </c>
      <c r="CY49" s="107">
        <v>0</v>
      </c>
      <c r="CZ49" s="107">
        <v>0</v>
      </c>
      <c r="DA49" s="107">
        <v>0</v>
      </c>
      <c r="DB49" s="107">
        <v>0</v>
      </c>
      <c r="DC49" s="107">
        <v>0</v>
      </c>
      <c r="DD49" s="107">
        <v>0</v>
      </c>
      <c r="DE49" s="107">
        <v>0</v>
      </c>
      <c r="DF49" s="107">
        <f t="shared" si="13"/>
        <v>0</v>
      </c>
    </row>
    <row r="50" spans="3:110" x14ac:dyDescent="0.25">
      <c r="C50" s="123" t="str">
        <f ca="1">IF(A50="NC","",SI_jaune(D50))</f>
        <v/>
      </c>
      <c r="CC50" s="152">
        <f t="shared" si="9"/>
        <v>0</v>
      </c>
      <c r="CP50" s="135" t="str">
        <f t="shared" si="10"/>
        <v/>
      </c>
      <c r="CQ50" s="153" t="str">
        <f t="shared" si="11"/>
        <v/>
      </c>
      <c r="CR50" s="153" t="str">
        <f t="shared" si="12"/>
        <v/>
      </c>
      <c r="CS50" s="107">
        <v>0</v>
      </c>
      <c r="CT50" s="107">
        <v>0</v>
      </c>
      <c r="CU50" s="107">
        <v>0</v>
      </c>
      <c r="CV50" s="107">
        <v>0</v>
      </c>
      <c r="CW50" s="107">
        <v>0</v>
      </c>
      <c r="CX50" s="107">
        <v>0</v>
      </c>
      <c r="CY50" s="107">
        <v>0</v>
      </c>
      <c r="CZ50" s="107">
        <v>0</v>
      </c>
      <c r="DA50" s="107">
        <v>0</v>
      </c>
      <c r="DB50" s="107">
        <v>0</v>
      </c>
      <c r="DC50" s="107">
        <v>0</v>
      </c>
      <c r="DD50" s="107">
        <v>0</v>
      </c>
      <c r="DE50" s="107">
        <v>0</v>
      </c>
      <c r="DF50" s="107">
        <f t="shared" si="13"/>
        <v>0</v>
      </c>
    </row>
    <row r="51" spans="3:110" x14ac:dyDescent="0.25">
      <c r="C51" s="123" t="str">
        <f ca="1">IF(A51="NC","",SI_jaune(D51))</f>
        <v/>
      </c>
      <c r="CC51" s="152">
        <f t="shared" si="9"/>
        <v>0</v>
      </c>
      <c r="CP51" s="135" t="str">
        <f t="shared" si="10"/>
        <v/>
      </c>
      <c r="CQ51" s="153" t="str">
        <f t="shared" si="11"/>
        <v/>
      </c>
      <c r="CR51" s="153" t="str">
        <f t="shared" si="12"/>
        <v/>
      </c>
      <c r="CS51" s="107">
        <v>0</v>
      </c>
      <c r="CT51" s="107">
        <v>0</v>
      </c>
      <c r="CU51" s="107">
        <v>0</v>
      </c>
      <c r="CV51" s="107">
        <v>0</v>
      </c>
      <c r="CW51" s="107">
        <v>0</v>
      </c>
      <c r="CX51" s="107">
        <v>0</v>
      </c>
      <c r="CY51" s="107">
        <v>0</v>
      </c>
      <c r="CZ51" s="107">
        <v>0</v>
      </c>
      <c r="DA51" s="107">
        <v>0</v>
      </c>
      <c r="DB51" s="107">
        <v>0</v>
      </c>
      <c r="DC51" s="107">
        <v>0</v>
      </c>
      <c r="DD51" s="107">
        <v>0</v>
      </c>
      <c r="DE51" s="107">
        <v>0</v>
      </c>
      <c r="DF51" s="107">
        <f t="shared" si="13"/>
        <v>0</v>
      </c>
    </row>
    <row r="52" spans="3:110" x14ac:dyDescent="0.25">
      <c r="C52" s="123" t="str">
        <f ca="1">IF(A52="NC","",SI_jaune(D52))</f>
        <v/>
      </c>
      <c r="CC52" s="152">
        <f t="shared" si="9"/>
        <v>0</v>
      </c>
      <c r="CP52" s="135" t="str">
        <f t="shared" si="10"/>
        <v/>
      </c>
      <c r="CQ52" s="153" t="str">
        <f t="shared" si="11"/>
        <v/>
      </c>
      <c r="CR52" s="153" t="str">
        <f t="shared" si="12"/>
        <v/>
      </c>
      <c r="CS52" s="107">
        <v>0</v>
      </c>
      <c r="CT52" s="107">
        <v>0</v>
      </c>
      <c r="CU52" s="107">
        <v>0</v>
      </c>
      <c r="CV52" s="107">
        <v>0</v>
      </c>
      <c r="CW52" s="107">
        <v>0</v>
      </c>
      <c r="CX52" s="107">
        <v>0</v>
      </c>
      <c r="CY52" s="107">
        <v>0</v>
      </c>
      <c r="CZ52" s="107">
        <v>0</v>
      </c>
      <c r="DA52" s="107">
        <v>0</v>
      </c>
      <c r="DB52" s="107">
        <v>0</v>
      </c>
      <c r="DC52" s="107">
        <v>0</v>
      </c>
      <c r="DD52" s="107">
        <v>0</v>
      </c>
      <c r="DE52" s="107">
        <v>0</v>
      </c>
      <c r="DF52" s="107">
        <f t="shared" si="13"/>
        <v>0</v>
      </c>
    </row>
    <row r="53" spans="3:110" x14ac:dyDescent="0.25">
      <c r="C53" s="123" t="str">
        <f ca="1">IF(A53="NC","",SI_jaune(D53))</f>
        <v/>
      </c>
      <c r="CC53" s="152">
        <f t="shared" si="9"/>
        <v>0</v>
      </c>
      <c r="CP53" s="135" t="str">
        <f t="shared" si="10"/>
        <v/>
      </c>
      <c r="CQ53" s="153" t="str">
        <f t="shared" si="11"/>
        <v/>
      </c>
      <c r="CR53" s="153" t="str">
        <f t="shared" si="12"/>
        <v/>
      </c>
      <c r="CS53" s="107">
        <v>0</v>
      </c>
      <c r="CT53" s="107">
        <v>0</v>
      </c>
      <c r="CU53" s="107">
        <v>0</v>
      </c>
      <c r="CV53" s="107">
        <v>0</v>
      </c>
      <c r="CW53" s="107">
        <v>0</v>
      </c>
      <c r="CX53" s="107">
        <v>0</v>
      </c>
      <c r="CY53" s="107">
        <v>0</v>
      </c>
      <c r="CZ53" s="107">
        <v>0</v>
      </c>
      <c r="DA53" s="107">
        <v>0</v>
      </c>
      <c r="DB53" s="107">
        <v>0</v>
      </c>
      <c r="DC53" s="107">
        <v>0</v>
      </c>
      <c r="DD53" s="107">
        <v>0</v>
      </c>
      <c r="DE53" s="107">
        <v>0</v>
      </c>
      <c r="DF53" s="107">
        <f t="shared" si="13"/>
        <v>0</v>
      </c>
    </row>
    <row r="54" spans="3:110" x14ac:dyDescent="0.25">
      <c r="C54" s="123" t="str">
        <f ca="1">IF(A54="NC","",SI_jaune(D54))</f>
        <v/>
      </c>
      <c r="CC54" s="152">
        <f t="shared" si="9"/>
        <v>0</v>
      </c>
      <c r="CP54" s="135" t="str">
        <f t="shared" si="10"/>
        <v/>
      </c>
      <c r="CQ54" s="153" t="str">
        <f t="shared" si="11"/>
        <v/>
      </c>
      <c r="CR54" s="153" t="str">
        <f t="shared" si="12"/>
        <v/>
      </c>
      <c r="CS54" s="107">
        <v>0</v>
      </c>
      <c r="CT54" s="107">
        <v>0</v>
      </c>
      <c r="CU54" s="107">
        <v>0</v>
      </c>
      <c r="CV54" s="107">
        <v>0</v>
      </c>
      <c r="CW54" s="107">
        <v>0</v>
      </c>
      <c r="CX54" s="107">
        <v>0</v>
      </c>
      <c r="CY54" s="107">
        <v>0</v>
      </c>
      <c r="CZ54" s="107">
        <v>0</v>
      </c>
      <c r="DA54" s="107">
        <v>0</v>
      </c>
      <c r="DB54" s="107">
        <v>0</v>
      </c>
      <c r="DC54" s="107">
        <v>0</v>
      </c>
      <c r="DD54" s="107">
        <v>0</v>
      </c>
      <c r="DE54" s="107">
        <v>0</v>
      </c>
      <c r="DF54" s="107">
        <f t="shared" si="13"/>
        <v>0</v>
      </c>
    </row>
    <row r="55" spans="3:110" x14ac:dyDescent="0.25">
      <c r="C55" s="123" t="str">
        <f ca="1">IF(A55="NC","",SI_jaune(D55))</f>
        <v/>
      </c>
      <c r="CC55" s="152">
        <f t="shared" si="9"/>
        <v>0</v>
      </c>
      <c r="CP55" s="135" t="str">
        <f t="shared" si="10"/>
        <v/>
      </c>
      <c r="CQ55" s="153" t="str">
        <f t="shared" si="11"/>
        <v/>
      </c>
      <c r="CR55" s="153" t="str">
        <f t="shared" si="12"/>
        <v/>
      </c>
      <c r="CS55" s="107">
        <v>0</v>
      </c>
      <c r="CT55" s="107">
        <v>0</v>
      </c>
      <c r="CU55" s="107">
        <v>0</v>
      </c>
      <c r="CV55" s="107">
        <v>0</v>
      </c>
      <c r="CW55" s="107">
        <v>0</v>
      </c>
      <c r="CX55" s="107">
        <v>0</v>
      </c>
      <c r="CY55" s="107">
        <v>0</v>
      </c>
      <c r="CZ55" s="107">
        <v>0</v>
      </c>
      <c r="DA55" s="107">
        <v>0</v>
      </c>
      <c r="DB55" s="107">
        <v>0</v>
      </c>
      <c r="DC55" s="107">
        <v>0</v>
      </c>
      <c r="DD55" s="107">
        <v>0</v>
      </c>
      <c r="DE55" s="107">
        <v>0</v>
      </c>
      <c r="DF55" s="107">
        <f t="shared" si="13"/>
        <v>0</v>
      </c>
    </row>
    <row r="56" spans="3:110" x14ac:dyDescent="0.25">
      <c r="C56" s="123" t="str">
        <f ca="1">IF(A56="NC","",SI_jaune(D56))</f>
        <v/>
      </c>
      <c r="CC56" s="152">
        <f t="shared" ref="CC56:CC119" si="14">+R56</f>
        <v>0</v>
      </c>
      <c r="CP56" s="135" t="str">
        <f t="shared" ref="CP56:CP119" si="15">IF($K56="","",LEFT(TEXT(K56,"00000"),2))</f>
        <v/>
      </c>
      <c r="CQ56" s="153" t="str">
        <f t="shared" si="11"/>
        <v/>
      </c>
      <c r="CR56" s="153" t="str">
        <f t="shared" si="12"/>
        <v/>
      </c>
      <c r="CS56" s="107">
        <v>0</v>
      </c>
      <c r="CT56" s="107">
        <v>0</v>
      </c>
      <c r="CU56" s="107">
        <v>0</v>
      </c>
      <c r="CV56" s="107">
        <v>0</v>
      </c>
      <c r="CW56" s="107">
        <v>0</v>
      </c>
      <c r="CX56" s="107">
        <v>0</v>
      </c>
      <c r="CY56" s="107">
        <v>0</v>
      </c>
      <c r="CZ56" s="107">
        <v>0</v>
      </c>
      <c r="DA56" s="107">
        <v>0</v>
      </c>
      <c r="DB56" s="107">
        <v>0</v>
      </c>
      <c r="DC56" s="107">
        <v>0</v>
      </c>
      <c r="DD56" s="107">
        <v>0</v>
      </c>
      <c r="DE56" s="107">
        <v>0</v>
      </c>
      <c r="DF56" s="107">
        <f t="shared" si="13"/>
        <v>0</v>
      </c>
    </row>
    <row r="57" spans="3:110" x14ac:dyDescent="0.25">
      <c r="C57" s="123" t="str">
        <f ca="1">IF(A57="NC","",SI_jaune(D57))</f>
        <v/>
      </c>
      <c r="CC57" s="152">
        <f t="shared" si="14"/>
        <v>0</v>
      </c>
      <c r="CP57" s="135" t="str">
        <f t="shared" si="15"/>
        <v/>
      </c>
      <c r="CQ57" s="153" t="str">
        <f t="shared" si="11"/>
        <v/>
      </c>
      <c r="CR57" s="153" t="str">
        <f t="shared" si="12"/>
        <v/>
      </c>
      <c r="CS57" s="107">
        <v>0</v>
      </c>
      <c r="CT57" s="107">
        <v>0</v>
      </c>
      <c r="CU57" s="107">
        <v>0</v>
      </c>
      <c r="CV57" s="107">
        <v>0</v>
      </c>
      <c r="CW57" s="107">
        <v>0</v>
      </c>
      <c r="CX57" s="107">
        <v>0</v>
      </c>
      <c r="CY57" s="107">
        <v>0</v>
      </c>
      <c r="CZ57" s="107">
        <v>0</v>
      </c>
      <c r="DA57" s="107">
        <v>0</v>
      </c>
      <c r="DB57" s="107">
        <v>0</v>
      </c>
      <c r="DC57" s="107">
        <v>0</v>
      </c>
      <c r="DD57" s="107">
        <v>0</v>
      </c>
      <c r="DE57" s="107">
        <v>0</v>
      </c>
      <c r="DF57" s="107">
        <f t="shared" si="13"/>
        <v>0</v>
      </c>
    </row>
    <row r="58" spans="3:110" x14ac:dyDescent="0.25">
      <c r="C58" s="123" t="str">
        <f ca="1">IF(A58="NC","",SI_jaune(D58))</f>
        <v/>
      </c>
      <c r="CC58" s="152">
        <f t="shared" si="14"/>
        <v>0</v>
      </c>
      <c r="CP58" s="135" t="str">
        <f t="shared" si="15"/>
        <v/>
      </c>
      <c r="CQ58" s="153" t="str">
        <f t="shared" si="11"/>
        <v/>
      </c>
      <c r="CR58" s="153" t="str">
        <f t="shared" si="12"/>
        <v/>
      </c>
      <c r="CS58" s="107">
        <v>0</v>
      </c>
      <c r="CT58" s="107">
        <v>0</v>
      </c>
      <c r="CU58" s="107">
        <v>0</v>
      </c>
      <c r="CV58" s="107">
        <v>0</v>
      </c>
      <c r="CW58" s="107">
        <v>0</v>
      </c>
      <c r="CX58" s="107">
        <v>0</v>
      </c>
      <c r="CY58" s="107">
        <v>0</v>
      </c>
      <c r="CZ58" s="107">
        <v>0</v>
      </c>
      <c r="DA58" s="107">
        <v>0</v>
      </c>
      <c r="DB58" s="107">
        <v>0</v>
      </c>
      <c r="DC58" s="107">
        <v>0</v>
      </c>
      <c r="DD58" s="107">
        <v>0</v>
      </c>
      <c r="DE58" s="107">
        <v>0</v>
      </c>
      <c r="DF58" s="107">
        <f t="shared" si="13"/>
        <v>0</v>
      </c>
    </row>
    <row r="59" spans="3:110" x14ac:dyDescent="0.25">
      <c r="C59" s="123" t="str">
        <f ca="1">IF(A59="NC","",SI_jaune(D59))</f>
        <v/>
      </c>
      <c r="CC59" s="152">
        <f t="shared" si="14"/>
        <v>0</v>
      </c>
      <c r="CP59" s="135" t="str">
        <f t="shared" si="15"/>
        <v/>
      </c>
      <c r="CQ59" s="153" t="str">
        <f t="shared" si="11"/>
        <v/>
      </c>
      <c r="CR59" s="153" t="str">
        <f t="shared" si="12"/>
        <v/>
      </c>
      <c r="CS59" s="107">
        <v>0</v>
      </c>
      <c r="CT59" s="107">
        <v>0</v>
      </c>
      <c r="CU59" s="107">
        <v>0</v>
      </c>
      <c r="CV59" s="107">
        <v>0</v>
      </c>
      <c r="CW59" s="107">
        <v>0</v>
      </c>
      <c r="CX59" s="107">
        <v>0</v>
      </c>
      <c r="CY59" s="107">
        <v>0</v>
      </c>
      <c r="CZ59" s="107">
        <v>0</v>
      </c>
      <c r="DA59" s="107">
        <v>0</v>
      </c>
      <c r="DB59" s="107">
        <v>0</v>
      </c>
      <c r="DC59" s="107">
        <v>0</v>
      </c>
      <c r="DD59" s="107">
        <v>0</v>
      </c>
      <c r="DE59" s="107">
        <v>0</v>
      </c>
      <c r="DF59" s="107">
        <f t="shared" si="13"/>
        <v>0</v>
      </c>
    </row>
    <row r="60" spans="3:110" x14ac:dyDescent="0.25">
      <c r="C60" s="123" t="str">
        <f ca="1">IF(A60="NC","",SI_jaune(D60))</f>
        <v/>
      </c>
      <c r="CC60" s="152">
        <f t="shared" si="14"/>
        <v>0</v>
      </c>
      <c r="CP60" s="135" t="str">
        <f t="shared" si="15"/>
        <v/>
      </c>
      <c r="CQ60" s="153" t="str">
        <f t="shared" si="11"/>
        <v/>
      </c>
      <c r="CR60" s="153" t="str">
        <f t="shared" si="12"/>
        <v/>
      </c>
      <c r="CS60" s="107">
        <v>0</v>
      </c>
      <c r="CT60" s="107">
        <v>0</v>
      </c>
      <c r="CU60" s="107">
        <v>0</v>
      </c>
      <c r="CV60" s="107">
        <v>0</v>
      </c>
      <c r="CW60" s="107">
        <v>0</v>
      </c>
      <c r="CX60" s="107">
        <v>0</v>
      </c>
      <c r="CY60" s="107">
        <v>0</v>
      </c>
      <c r="CZ60" s="107">
        <v>0</v>
      </c>
      <c r="DA60" s="107">
        <v>0</v>
      </c>
      <c r="DB60" s="107">
        <v>0</v>
      </c>
      <c r="DC60" s="107">
        <v>0</v>
      </c>
      <c r="DD60" s="107">
        <v>0</v>
      </c>
      <c r="DE60" s="107">
        <v>0</v>
      </c>
      <c r="DF60" s="107">
        <f t="shared" si="13"/>
        <v>0</v>
      </c>
    </row>
    <row r="61" spans="3:110" x14ac:dyDescent="0.25">
      <c r="C61" s="123" t="str">
        <f ca="1">IF(A61="NC","",SI_jaune(D61))</f>
        <v/>
      </c>
      <c r="CC61" s="152">
        <f t="shared" si="14"/>
        <v>0</v>
      </c>
      <c r="CP61" s="135" t="str">
        <f t="shared" si="15"/>
        <v/>
      </c>
      <c r="CQ61" s="153" t="str">
        <f t="shared" si="11"/>
        <v/>
      </c>
      <c r="CR61" s="153" t="str">
        <f t="shared" si="12"/>
        <v/>
      </c>
      <c r="CS61" s="107">
        <v>0</v>
      </c>
      <c r="CT61" s="107">
        <v>0</v>
      </c>
      <c r="CU61" s="107">
        <v>0</v>
      </c>
      <c r="CV61" s="107">
        <v>0</v>
      </c>
      <c r="CW61" s="107">
        <v>0</v>
      </c>
      <c r="CX61" s="107">
        <v>0</v>
      </c>
      <c r="CY61" s="107">
        <v>0</v>
      </c>
      <c r="CZ61" s="107">
        <v>0</v>
      </c>
      <c r="DA61" s="107">
        <v>0</v>
      </c>
      <c r="DB61" s="107">
        <v>0</v>
      </c>
      <c r="DC61" s="107">
        <v>0</v>
      </c>
      <c r="DD61" s="107">
        <v>0</v>
      </c>
      <c r="DE61" s="107">
        <v>0</v>
      </c>
      <c r="DF61" s="107">
        <f t="shared" si="13"/>
        <v>0</v>
      </c>
    </row>
    <row r="62" spans="3:110" x14ac:dyDescent="0.25">
      <c r="C62" s="123" t="str">
        <f ca="1">IF(A62="NC","",SI_jaune(D62))</f>
        <v/>
      </c>
      <c r="CC62" s="152">
        <f t="shared" si="14"/>
        <v>0</v>
      </c>
      <c r="CP62" s="135" t="str">
        <f t="shared" si="15"/>
        <v/>
      </c>
      <c r="CQ62" s="153" t="str">
        <f t="shared" si="11"/>
        <v/>
      </c>
      <c r="CR62" s="153" t="str">
        <f t="shared" si="12"/>
        <v/>
      </c>
      <c r="CS62" s="107">
        <v>0</v>
      </c>
      <c r="CT62" s="107">
        <v>0</v>
      </c>
      <c r="CU62" s="107">
        <v>0</v>
      </c>
      <c r="CV62" s="107">
        <v>0</v>
      </c>
      <c r="CW62" s="107">
        <v>0</v>
      </c>
      <c r="CX62" s="107">
        <v>0</v>
      </c>
      <c r="CY62" s="107">
        <v>0</v>
      </c>
      <c r="CZ62" s="107">
        <v>0</v>
      </c>
      <c r="DA62" s="107">
        <v>0</v>
      </c>
      <c r="DB62" s="107">
        <v>0</v>
      </c>
      <c r="DC62" s="107">
        <v>0</v>
      </c>
      <c r="DD62" s="107">
        <v>0</v>
      </c>
      <c r="DE62" s="107">
        <v>0</v>
      </c>
      <c r="DF62" s="107">
        <f t="shared" si="13"/>
        <v>0</v>
      </c>
    </row>
    <row r="63" spans="3:110" x14ac:dyDescent="0.25">
      <c r="C63" s="123" t="str">
        <f ca="1">IF(A63="NC","",SI_jaune(D63))</f>
        <v/>
      </c>
      <c r="CC63" s="152">
        <f t="shared" si="14"/>
        <v>0</v>
      </c>
      <c r="CP63" s="135" t="str">
        <f t="shared" si="15"/>
        <v/>
      </c>
      <c r="CQ63" s="153" t="str">
        <f t="shared" si="11"/>
        <v/>
      </c>
      <c r="CR63" s="153" t="str">
        <f t="shared" si="12"/>
        <v/>
      </c>
      <c r="CS63" s="107">
        <v>0</v>
      </c>
      <c r="CT63" s="107">
        <v>0</v>
      </c>
      <c r="CU63" s="107">
        <v>0</v>
      </c>
      <c r="CV63" s="107">
        <v>0</v>
      </c>
      <c r="CW63" s="107">
        <v>0</v>
      </c>
      <c r="CX63" s="107">
        <v>0</v>
      </c>
      <c r="CY63" s="107">
        <v>0</v>
      </c>
      <c r="CZ63" s="107">
        <v>0</v>
      </c>
      <c r="DA63" s="107">
        <v>0</v>
      </c>
      <c r="DB63" s="107">
        <v>0</v>
      </c>
      <c r="DC63" s="107">
        <v>0</v>
      </c>
      <c r="DD63" s="107">
        <v>0</v>
      </c>
      <c r="DE63" s="107">
        <v>0</v>
      </c>
      <c r="DF63" s="107">
        <f t="shared" si="13"/>
        <v>0</v>
      </c>
    </row>
    <row r="64" spans="3:110" x14ac:dyDescent="0.25">
      <c r="C64" s="123" t="str">
        <f ca="1">IF(A64="NC","",SI_jaune(D64))</f>
        <v/>
      </c>
      <c r="CC64" s="152">
        <f t="shared" si="14"/>
        <v>0</v>
      </c>
      <c r="CP64" s="135" t="str">
        <f t="shared" si="15"/>
        <v/>
      </c>
      <c r="CQ64" s="153" t="str">
        <f t="shared" ref="CQ64:CQ127" si="16">IF($A64="","","AM")</f>
        <v/>
      </c>
      <c r="CR64" s="153" t="str">
        <f t="shared" ref="CR64:CR127" si="17">IF($A64="","","SR")</f>
        <v/>
      </c>
      <c r="CS64" s="107">
        <v>0</v>
      </c>
      <c r="CT64" s="107">
        <v>0</v>
      </c>
      <c r="CU64" s="107">
        <v>0</v>
      </c>
      <c r="CV64" s="107">
        <v>0</v>
      </c>
      <c r="CW64" s="107">
        <v>0</v>
      </c>
      <c r="CX64" s="107">
        <v>0</v>
      </c>
      <c r="CY64" s="107">
        <v>0</v>
      </c>
      <c r="CZ64" s="107">
        <v>0</v>
      </c>
      <c r="DA64" s="107">
        <v>0</v>
      </c>
      <c r="DB64" s="107">
        <v>0</v>
      </c>
      <c r="DC64" s="107">
        <v>0</v>
      </c>
      <c r="DD64" s="107">
        <v>0</v>
      </c>
      <c r="DE64" s="107">
        <v>0</v>
      </c>
      <c r="DF64" s="107">
        <f t="shared" si="13"/>
        <v>0</v>
      </c>
    </row>
    <row r="65" spans="3:110" x14ac:dyDescent="0.25">
      <c r="C65" s="123" t="str">
        <f ca="1">IF(A65="NC","",SI_jaune(D65))</f>
        <v/>
      </c>
      <c r="CC65" s="152">
        <f t="shared" si="14"/>
        <v>0</v>
      </c>
      <c r="CP65" s="135" t="str">
        <f t="shared" si="15"/>
        <v/>
      </c>
      <c r="CQ65" s="153" t="str">
        <f t="shared" si="16"/>
        <v/>
      </c>
      <c r="CR65" s="153" t="str">
        <f t="shared" si="17"/>
        <v/>
      </c>
      <c r="CS65" s="107">
        <v>0</v>
      </c>
      <c r="CT65" s="107">
        <v>0</v>
      </c>
      <c r="CU65" s="107">
        <v>0</v>
      </c>
      <c r="CV65" s="107">
        <v>0</v>
      </c>
      <c r="CW65" s="107">
        <v>0</v>
      </c>
      <c r="CX65" s="107">
        <v>0</v>
      </c>
      <c r="CY65" s="107">
        <v>0</v>
      </c>
      <c r="CZ65" s="107">
        <v>0</v>
      </c>
      <c r="DA65" s="107">
        <v>0</v>
      </c>
      <c r="DB65" s="107">
        <v>0</v>
      </c>
      <c r="DC65" s="107">
        <v>0</v>
      </c>
      <c r="DD65" s="107">
        <v>0</v>
      </c>
      <c r="DE65" s="107">
        <v>0</v>
      </c>
      <c r="DF65" s="107">
        <f t="shared" si="13"/>
        <v>0</v>
      </c>
    </row>
    <row r="66" spans="3:110" x14ac:dyDescent="0.25">
      <c r="C66" s="123" t="str">
        <f ca="1">IF(A66="NC","",SI_jaune(D66))</f>
        <v/>
      </c>
      <c r="CC66" s="152">
        <f t="shared" si="14"/>
        <v>0</v>
      </c>
      <c r="CP66" s="135" t="str">
        <f t="shared" si="15"/>
        <v/>
      </c>
      <c r="CQ66" s="153" t="str">
        <f t="shared" si="16"/>
        <v/>
      </c>
      <c r="CR66" s="153" t="str">
        <f t="shared" si="17"/>
        <v/>
      </c>
      <c r="CS66" s="107">
        <v>0</v>
      </c>
      <c r="CT66" s="107">
        <v>0</v>
      </c>
      <c r="CU66" s="107">
        <v>0</v>
      </c>
      <c r="CV66" s="107">
        <v>0</v>
      </c>
      <c r="CW66" s="107">
        <v>0</v>
      </c>
      <c r="CX66" s="107">
        <v>0</v>
      </c>
      <c r="CY66" s="107">
        <v>0</v>
      </c>
      <c r="CZ66" s="107">
        <v>0</v>
      </c>
      <c r="DA66" s="107">
        <v>0</v>
      </c>
      <c r="DB66" s="107">
        <v>0</v>
      </c>
      <c r="DC66" s="107">
        <v>0</v>
      </c>
      <c r="DD66" s="107">
        <v>0</v>
      </c>
      <c r="DE66" s="107">
        <v>0</v>
      </c>
      <c r="DF66" s="107">
        <f t="shared" si="13"/>
        <v>0</v>
      </c>
    </row>
    <row r="67" spans="3:110" x14ac:dyDescent="0.25">
      <c r="C67" s="123" t="str">
        <f ca="1">IF(A67="NC","",SI_jaune(D67))</f>
        <v/>
      </c>
      <c r="CC67" s="152">
        <f t="shared" si="14"/>
        <v>0</v>
      </c>
      <c r="CP67" s="135" t="str">
        <f t="shared" si="15"/>
        <v/>
      </c>
      <c r="CQ67" s="153" t="str">
        <f t="shared" si="16"/>
        <v/>
      </c>
      <c r="CR67" s="153" t="str">
        <f t="shared" si="17"/>
        <v/>
      </c>
      <c r="CS67" s="107">
        <v>0</v>
      </c>
      <c r="CT67" s="107">
        <v>0</v>
      </c>
      <c r="CU67" s="107">
        <v>0</v>
      </c>
      <c r="CV67" s="107">
        <v>0</v>
      </c>
      <c r="CW67" s="107">
        <v>0</v>
      </c>
      <c r="CX67" s="107">
        <v>0</v>
      </c>
      <c r="CY67" s="107">
        <v>0</v>
      </c>
      <c r="CZ67" s="107">
        <v>0</v>
      </c>
      <c r="DA67" s="107">
        <v>0</v>
      </c>
      <c r="DB67" s="107">
        <v>0</v>
      </c>
      <c r="DC67" s="107">
        <v>0</v>
      </c>
      <c r="DD67" s="107">
        <v>0</v>
      </c>
      <c r="DE67" s="107">
        <v>0</v>
      </c>
      <c r="DF67" s="107">
        <f t="shared" si="13"/>
        <v>0</v>
      </c>
    </row>
    <row r="68" spans="3:110" x14ac:dyDescent="0.25">
      <c r="C68" s="123" t="str">
        <f ca="1">IF(A68="NC","",SI_jaune(D68))</f>
        <v/>
      </c>
      <c r="CC68" s="152">
        <f t="shared" si="14"/>
        <v>0</v>
      </c>
      <c r="CP68" s="135" t="str">
        <f t="shared" si="15"/>
        <v/>
      </c>
      <c r="CQ68" s="153" t="str">
        <f t="shared" si="16"/>
        <v/>
      </c>
      <c r="CR68" s="153" t="str">
        <f t="shared" si="17"/>
        <v/>
      </c>
      <c r="CS68" s="107">
        <v>0</v>
      </c>
      <c r="CT68" s="107">
        <v>0</v>
      </c>
      <c r="CU68" s="107">
        <v>0</v>
      </c>
      <c r="CV68" s="107">
        <v>0</v>
      </c>
      <c r="CW68" s="107">
        <v>0</v>
      </c>
      <c r="CX68" s="107">
        <v>0</v>
      </c>
      <c r="CY68" s="107">
        <v>0</v>
      </c>
      <c r="CZ68" s="107">
        <v>0</v>
      </c>
      <c r="DA68" s="107">
        <v>0</v>
      </c>
      <c r="DB68" s="107">
        <v>0</v>
      </c>
      <c r="DC68" s="107">
        <v>0</v>
      </c>
      <c r="DD68" s="107">
        <v>0</v>
      </c>
      <c r="DE68" s="107">
        <v>0</v>
      </c>
      <c r="DF68" s="107">
        <f t="shared" si="13"/>
        <v>0</v>
      </c>
    </row>
    <row r="69" spans="3:110" x14ac:dyDescent="0.25">
      <c r="C69" s="123" t="str">
        <f ca="1">IF(A69="NC","",SI_jaune(D69))</f>
        <v/>
      </c>
      <c r="CC69" s="152">
        <f t="shared" si="14"/>
        <v>0</v>
      </c>
      <c r="CP69" s="135" t="str">
        <f t="shared" si="15"/>
        <v/>
      </c>
      <c r="CQ69" s="153" t="str">
        <f t="shared" si="16"/>
        <v/>
      </c>
      <c r="CR69" s="153" t="str">
        <f t="shared" si="17"/>
        <v/>
      </c>
      <c r="CS69" s="107">
        <v>0</v>
      </c>
      <c r="CT69" s="107">
        <v>0</v>
      </c>
      <c r="CU69" s="107">
        <v>0</v>
      </c>
      <c r="CV69" s="107">
        <v>0</v>
      </c>
      <c r="CW69" s="107">
        <v>0</v>
      </c>
      <c r="CX69" s="107">
        <v>0</v>
      </c>
      <c r="CY69" s="107">
        <v>0</v>
      </c>
      <c r="CZ69" s="107">
        <v>0</v>
      </c>
      <c r="DA69" s="107">
        <v>0</v>
      </c>
      <c r="DB69" s="107">
        <v>0</v>
      </c>
      <c r="DC69" s="107">
        <v>0</v>
      </c>
      <c r="DD69" s="107">
        <v>0</v>
      </c>
      <c r="DE69" s="107">
        <v>0</v>
      </c>
      <c r="DF69" s="107">
        <f t="shared" si="13"/>
        <v>0</v>
      </c>
    </row>
    <row r="70" spans="3:110" x14ac:dyDescent="0.25">
      <c r="C70" s="123" t="str">
        <f ca="1">IF(A70="NC","",SI_jaune(D70))</f>
        <v/>
      </c>
      <c r="CC70" s="152">
        <f t="shared" si="14"/>
        <v>0</v>
      </c>
      <c r="CP70" s="135" t="str">
        <f t="shared" si="15"/>
        <v/>
      </c>
      <c r="CQ70" s="153" t="str">
        <f t="shared" si="16"/>
        <v/>
      </c>
      <c r="CR70" s="153" t="str">
        <f t="shared" si="17"/>
        <v/>
      </c>
      <c r="CS70" s="107">
        <v>0</v>
      </c>
      <c r="CT70" s="107">
        <v>0</v>
      </c>
      <c r="CU70" s="107">
        <v>0</v>
      </c>
      <c r="CV70" s="107">
        <v>0</v>
      </c>
      <c r="CW70" s="107">
        <v>0</v>
      </c>
      <c r="CX70" s="107">
        <v>0</v>
      </c>
      <c r="CY70" s="107">
        <v>0</v>
      </c>
      <c r="CZ70" s="107">
        <v>0</v>
      </c>
      <c r="DA70" s="107">
        <v>0</v>
      </c>
      <c r="DB70" s="107">
        <v>0</v>
      </c>
      <c r="DC70" s="107">
        <v>0</v>
      </c>
      <c r="DD70" s="107">
        <v>0</v>
      </c>
      <c r="DE70" s="107">
        <v>0</v>
      </c>
      <c r="DF70" s="107">
        <f t="shared" si="13"/>
        <v>0</v>
      </c>
    </row>
    <row r="71" spans="3:110" x14ac:dyDescent="0.25">
      <c r="C71" s="123" t="str">
        <f ca="1">IF(A71="NC","",SI_jaune(D71))</f>
        <v/>
      </c>
      <c r="CC71" s="152">
        <f t="shared" si="14"/>
        <v>0</v>
      </c>
      <c r="CP71" s="135" t="str">
        <f t="shared" si="15"/>
        <v/>
      </c>
      <c r="CQ71" s="153" t="str">
        <f t="shared" si="16"/>
        <v/>
      </c>
      <c r="CR71" s="153" t="str">
        <f t="shared" si="17"/>
        <v/>
      </c>
      <c r="CS71" s="107">
        <v>0</v>
      </c>
      <c r="CT71" s="107">
        <v>0</v>
      </c>
      <c r="CU71" s="107">
        <v>0</v>
      </c>
      <c r="CV71" s="107">
        <v>0</v>
      </c>
      <c r="CW71" s="107">
        <v>0</v>
      </c>
      <c r="CX71" s="107">
        <v>0</v>
      </c>
      <c r="CY71" s="107">
        <v>0</v>
      </c>
      <c r="CZ71" s="107">
        <v>0</v>
      </c>
      <c r="DA71" s="107">
        <v>0</v>
      </c>
      <c r="DB71" s="107">
        <v>0</v>
      </c>
      <c r="DC71" s="107">
        <v>0</v>
      </c>
      <c r="DD71" s="107">
        <v>0</v>
      </c>
      <c r="DE71" s="107">
        <v>0</v>
      </c>
      <c r="DF71" s="107">
        <f t="shared" si="13"/>
        <v>0</v>
      </c>
    </row>
    <row r="72" spans="3:110" x14ac:dyDescent="0.25">
      <c r="C72" s="123" t="str">
        <f ca="1">IF(A72="NC","",SI_jaune(D72))</f>
        <v/>
      </c>
      <c r="CC72" s="152">
        <f t="shared" si="14"/>
        <v>0</v>
      </c>
      <c r="CP72" s="135" t="str">
        <f t="shared" si="15"/>
        <v/>
      </c>
      <c r="CQ72" s="153" t="str">
        <f t="shared" si="16"/>
        <v/>
      </c>
      <c r="CR72" s="153" t="str">
        <f t="shared" si="17"/>
        <v/>
      </c>
      <c r="CS72" s="107">
        <v>0</v>
      </c>
      <c r="CT72" s="107">
        <v>0</v>
      </c>
      <c r="CU72" s="107">
        <v>0</v>
      </c>
      <c r="CV72" s="107">
        <v>0</v>
      </c>
      <c r="CW72" s="107">
        <v>0</v>
      </c>
      <c r="CX72" s="107">
        <v>0</v>
      </c>
      <c r="CY72" s="107">
        <v>0</v>
      </c>
      <c r="CZ72" s="107">
        <v>0</v>
      </c>
      <c r="DA72" s="107">
        <v>0</v>
      </c>
      <c r="DB72" s="107">
        <v>0</v>
      </c>
      <c r="DC72" s="107">
        <v>0</v>
      </c>
      <c r="DD72" s="107">
        <v>0</v>
      </c>
      <c r="DE72" s="107">
        <v>0</v>
      </c>
      <c r="DF72" s="107">
        <f t="shared" si="13"/>
        <v>0</v>
      </c>
    </row>
    <row r="73" spans="3:110" x14ac:dyDescent="0.25">
      <c r="C73" s="123" t="str">
        <f ca="1">IF(A73="NC","",SI_jaune(D73))</f>
        <v/>
      </c>
      <c r="CC73" s="152">
        <f t="shared" si="14"/>
        <v>0</v>
      </c>
      <c r="CP73" s="135" t="str">
        <f t="shared" si="15"/>
        <v/>
      </c>
      <c r="CQ73" s="153" t="str">
        <f t="shared" si="16"/>
        <v/>
      </c>
      <c r="CR73" s="153" t="str">
        <f t="shared" si="17"/>
        <v/>
      </c>
      <c r="CS73" s="107">
        <v>0</v>
      </c>
      <c r="CT73" s="107">
        <v>0</v>
      </c>
      <c r="CU73" s="107">
        <v>0</v>
      </c>
      <c r="CV73" s="107">
        <v>0</v>
      </c>
      <c r="CW73" s="107">
        <v>0</v>
      </c>
      <c r="CX73" s="107">
        <v>0</v>
      </c>
      <c r="CY73" s="107">
        <v>0</v>
      </c>
      <c r="CZ73" s="107">
        <v>0</v>
      </c>
      <c r="DA73" s="107">
        <v>0</v>
      </c>
      <c r="DB73" s="107">
        <v>0</v>
      </c>
      <c r="DC73" s="107">
        <v>0</v>
      </c>
      <c r="DD73" s="107">
        <v>0</v>
      </c>
      <c r="DE73" s="107">
        <v>0</v>
      </c>
      <c r="DF73" s="107">
        <f t="shared" si="13"/>
        <v>0</v>
      </c>
    </row>
    <row r="74" spans="3:110" x14ac:dyDescent="0.25">
      <c r="C74" s="123" t="str">
        <f ca="1">IF(A74="NC","",SI_jaune(D74))</f>
        <v/>
      </c>
      <c r="CC74" s="152">
        <f t="shared" si="14"/>
        <v>0</v>
      </c>
      <c r="CP74" s="135" t="str">
        <f t="shared" si="15"/>
        <v/>
      </c>
      <c r="CQ74" s="153" t="str">
        <f t="shared" si="16"/>
        <v/>
      </c>
      <c r="CR74" s="153" t="str">
        <f t="shared" si="17"/>
        <v/>
      </c>
      <c r="CS74" s="107">
        <v>0</v>
      </c>
      <c r="CT74" s="107">
        <v>0</v>
      </c>
      <c r="CU74" s="107">
        <v>0</v>
      </c>
      <c r="CV74" s="107">
        <v>0</v>
      </c>
      <c r="CW74" s="107">
        <v>0</v>
      </c>
      <c r="CX74" s="107">
        <v>0</v>
      </c>
      <c r="CY74" s="107">
        <v>0</v>
      </c>
      <c r="CZ74" s="107">
        <v>0</v>
      </c>
      <c r="DA74" s="107">
        <v>0</v>
      </c>
      <c r="DB74" s="107">
        <v>0</v>
      </c>
      <c r="DC74" s="107">
        <v>0</v>
      </c>
      <c r="DD74" s="107">
        <v>0</v>
      </c>
      <c r="DE74" s="107">
        <v>0</v>
      </c>
      <c r="DF74" s="107">
        <f t="shared" si="13"/>
        <v>0</v>
      </c>
    </row>
    <row r="75" spans="3:110" x14ac:dyDescent="0.25">
      <c r="C75" s="123" t="str">
        <f ca="1">IF(A75="NC","",SI_jaune(D75))</f>
        <v/>
      </c>
      <c r="CC75" s="152">
        <f t="shared" si="14"/>
        <v>0</v>
      </c>
      <c r="CP75" s="135" t="str">
        <f t="shared" si="15"/>
        <v/>
      </c>
      <c r="CQ75" s="153" t="str">
        <f t="shared" si="16"/>
        <v/>
      </c>
      <c r="CR75" s="153" t="str">
        <f t="shared" si="17"/>
        <v/>
      </c>
      <c r="CS75" s="107">
        <v>0</v>
      </c>
      <c r="CT75" s="107">
        <v>0</v>
      </c>
      <c r="CU75" s="107">
        <v>0</v>
      </c>
      <c r="CV75" s="107">
        <v>0</v>
      </c>
      <c r="CW75" s="107">
        <v>0</v>
      </c>
      <c r="CX75" s="107">
        <v>0</v>
      </c>
      <c r="CY75" s="107">
        <v>0</v>
      </c>
      <c r="CZ75" s="107">
        <v>0</v>
      </c>
      <c r="DA75" s="107">
        <v>0</v>
      </c>
      <c r="DB75" s="107">
        <v>0</v>
      </c>
      <c r="DC75" s="107">
        <v>0</v>
      </c>
      <c r="DD75" s="107">
        <v>0</v>
      </c>
      <c r="DE75" s="107">
        <v>0</v>
      </c>
      <c r="DF75" s="107">
        <f t="shared" si="13"/>
        <v>0</v>
      </c>
    </row>
    <row r="76" spans="3:110" x14ac:dyDescent="0.25">
      <c r="C76" s="123" t="str">
        <f ca="1">IF(A76="NC","",SI_jaune(D76))</f>
        <v/>
      </c>
      <c r="CC76" s="152">
        <f t="shared" si="14"/>
        <v>0</v>
      </c>
      <c r="CP76" s="135" t="str">
        <f t="shared" si="15"/>
        <v/>
      </c>
      <c r="CQ76" s="153" t="str">
        <f t="shared" si="16"/>
        <v/>
      </c>
      <c r="CR76" s="153" t="str">
        <f t="shared" si="17"/>
        <v/>
      </c>
      <c r="CS76" s="107">
        <v>0</v>
      </c>
      <c r="CT76" s="107">
        <v>0</v>
      </c>
      <c r="CU76" s="107">
        <v>0</v>
      </c>
      <c r="CV76" s="107">
        <v>0</v>
      </c>
      <c r="CW76" s="107">
        <v>0</v>
      </c>
      <c r="CX76" s="107">
        <v>0</v>
      </c>
      <c r="CY76" s="107">
        <v>0</v>
      </c>
      <c r="CZ76" s="107">
        <v>0</v>
      </c>
      <c r="DA76" s="107">
        <v>0</v>
      </c>
      <c r="DB76" s="107">
        <v>0</v>
      </c>
      <c r="DC76" s="107">
        <v>0</v>
      </c>
      <c r="DD76" s="107">
        <v>0</v>
      </c>
      <c r="DE76" s="107">
        <v>0</v>
      </c>
      <c r="DF76" s="107">
        <f t="shared" si="13"/>
        <v>0</v>
      </c>
    </row>
    <row r="77" spans="3:110" x14ac:dyDescent="0.25">
      <c r="C77" s="123" t="str">
        <f ca="1">IF(A77="NC","",SI_jaune(D77))</f>
        <v/>
      </c>
      <c r="CC77" s="152">
        <f t="shared" si="14"/>
        <v>0</v>
      </c>
      <c r="CP77" s="135" t="str">
        <f t="shared" si="15"/>
        <v/>
      </c>
      <c r="CQ77" s="153" t="str">
        <f t="shared" si="16"/>
        <v/>
      </c>
      <c r="CR77" s="153" t="str">
        <f t="shared" si="17"/>
        <v/>
      </c>
      <c r="CS77" s="107">
        <v>0</v>
      </c>
      <c r="CT77" s="107">
        <v>0</v>
      </c>
      <c r="CU77" s="107">
        <v>0</v>
      </c>
      <c r="CV77" s="107">
        <v>0</v>
      </c>
      <c r="CW77" s="107">
        <v>0</v>
      </c>
      <c r="CX77" s="107">
        <v>0</v>
      </c>
      <c r="CY77" s="107">
        <v>0</v>
      </c>
      <c r="CZ77" s="107">
        <v>0</v>
      </c>
      <c r="DA77" s="107">
        <v>0</v>
      </c>
      <c r="DB77" s="107">
        <v>0</v>
      </c>
      <c r="DC77" s="107">
        <v>0</v>
      </c>
      <c r="DD77" s="107">
        <v>0</v>
      </c>
      <c r="DE77" s="107">
        <v>0</v>
      </c>
      <c r="DF77" s="107">
        <f t="shared" si="13"/>
        <v>0</v>
      </c>
    </row>
    <row r="78" spans="3:110" x14ac:dyDescent="0.25">
      <c r="C78" s="123" t="str">
        <f ca="1">IF(A78="NC","",SI_jaune(D78))</f>
        <v/>
      </c>
      <c r="CC78" s="152">
        <f t="shared" si="14"/>
        <v>0</v>
      </c>
      <c r="CP78" s="135" t="str">
        <f t="shared" si="15"/>
        <v/>
      </c>
      <c r="CQ78" s="153" t="str">
        <f t="shared" si="16"/>
        <v/>
      </c>
      <c r="CR78" s="153" t="str">
        <f t="shared" si="17"/>
        <v/>
      </c>
      <c r="CS78" s="107">
        <v>0</v>
      </c>
      <c r="CT78" s="107">
        <v>0</v>
      </c>
      <c r="CU78" s="107">
        <v>0</v>
      </c>
      <c r="CV78" s="107">
        <v>0</v>
      </c>
      <c r="CW78" s="107">
        <v>0</v>
      </c>
      <c r="CX78" s="107">
        <v>0</v>
      </c>
      <c r="CY78" s="107">
        <v>0</v>
      </c>
      <c r="CZ78" s="107">
        <v>0</v>
      </c>
      <c r="DA78" s="107">
        <v>0</v>
      </c>
      <c r="DB78" s="107">
        <v>0</v>
      </c>
      <c r="DC78" s="107">
        <v>0</v>
      </c>
      <c r="DD78" s="107">
        <v>0</v>
      </c>
      <c r="DE78" s="107">
        <v>0</v>
      </c>
      <c r="DF78" s="107">
        <f t="shared" si="13"/>
        <v>0</v>
      </c>
    </row>
    <row r="79" spans="3:110" x14ac:dyDescent="0.25">
      <c r="C79" s="123" t="str">
        <f ca="1">IF(A79="NC","",SI_jaune(D79))</f>
        <v/>
      </c>
      <c r="CC79" s="152">
        <f t="shared" si="14"/>
        <v>0</v>
      </c>
      <c r="CP79" s="135" t="str">
        <f t="shared" si="15"/>
        <v/>
      </c>
      <c r="CQ79" s="153" t="str">
        <f t="shared" si="16"/>
        <v/>
      </c>
      <c r="CR79" s="153" t="str">
        <f t="shared" si="17"/>
        <v/>
      </c>
      <c r="CS79" s="107">
        <v>0</v>
      </c>
      <c r="CT79" s="107">
        <v>0</v>
      </c>
      <c r="CU79" s="107">
        <v>0</v>
      </c>
      <c r="CV79" s="107">
        <v>0</v>
      </c>
      <c r="CW79" s="107">
        <v>0</v>
      </c>
      <c r="CX79" s="107">
        <v>0</v>
      </c>
      <c r="CY79" s="107">
        <v>0</v>
      </c>
      <c r="CZ79" s="107">
        <v>0</v>
      </c>
      <c r="DA79" s="107">
        <v>0</v>
      </c>
      <c r="DB79" s="107">
        <v>0</v>
      </c>
      <c r="DC79" s="107">
        <v>0</v>
      </c>
      <c r="DD79" s="107">
        <v>0</v>
      </c>
      <c r="DE79" s="107">
        <v>0</v>
      </c>
      <c r="DF79" s="107">
        <f t="shared" si="13"/>
        <v>0</v>
      </c>
    </row>
    <row r="80" spans="3:110" x14ac:dyDescent="0.25">
      <c r="C80" s="123" t="str">
        <f ca="1">IF(A80="NC","",SI_jaune(D80))</f>
        <v/>
      </c>
      <c r="CC80" s="152">
        <f t="shared" si="14"/>
        <v>0</v>
      </c>
      <c r="CP80" s="135" t="str">
        <f t="shared" si="15"/>
        <v/>
      </c>
      <c r="CQ80" s="153" t="str">
        <f t="shared" si="16"/>
        <v/>
      </c>
      <c r="CR80" s="153" t="str">
        <f t="shared" si="17"/>
        <v/>
      </c>
      <c r="CS80" s="107">
        <v>0</v>
      </c>
      <c r="CT80" s="107">
        <v>0</v>
      </c>
      <c r="CU80" s="107">
        <v>0</v>
      </c>
      <c r="CV80" s="107">
        <v>0</v>
      </c>
      <c r="CW80" s="107">
        <v>0</v>
      </c>
      <c r="CX80" s="107">
        <v>0</v>
      </c>
      <c r="CY80" s="107">
        <v>0</v>
      </c>
      <c r="CZ80" s="107">
        <v>0</v>
      </c>
      <c r="DA80" s="107">
        <v>0</v>
      </c>
      <c r="DB80" s="107">
        <v>0</v>
      </c>
      <c r="DC80" s="107">
        <v>0</v>
      </c>
      <c r="DD80" s="107">
        <v>0</v>
      </c>
      <c r="DE80" s="107">
        <v>0</v>
      </c>
      <c r="DF80" s="107">
        <f t="shared" si="13"/>
        <v>0</v>
      </c>
    </row>
    <row r="81" spans="3:110" x14ac:dyDescent="0.25">
      <c r="C81" s="123" t="str">
        <f ca="1">IF(A81="NC","",SI_jaune(D81))</f>
        <v/>
      </c>
      <c r="CC81" s="152">
        <f t="shared" si="14"/>
        <v>0</v>
      </c>
      <c r="CP81" s="135" t="str">
        <f t="shared" si="15"/>
        <v/>
      </c>
      <c r="CQ81" s="153" t="str">
        <f t="shared" si="16"/>
        <v/>
      </c>
      <c r="CR81" s="153" t="str">
        <f t="shared" si="17"/>
        <v/>
      </c>
      <c r="CS81" s="107">
        <v>0</v>
      </c>
      <c r="CT81" s="107">
        <v>0</v>
      </c>
      <c r="CU81" s="107">
        <v>0</v>
      </c>
      <c r="CV81" s="107">
        <v>0</v>
      </c>
      <c r="CW81" s="107">
        <v>0</v>
      </c>
      <c r="CX81" s="107">
        <v>0</v>
      </c>
      <c r="CY81" s="107">
        <v>0</v>
      </c>
      <c r="CZ81" s="107">
        <v>0</v>
      </c>
      <c r="DA81" s="107">
        <v>0</v>
      </c>
      <c r="DB81" s="107">
        <v>0</v>
      </c>
      <c r="DC81" s="107">
        <v>0</v>
      </c>
      <c r="DD81" s="107">
        <v>0</v>
      </c>
      <c r="DE81" s="107">
        <v>0</v>
      </c>
      <c r="DF81" s="107">
        <f t="shared" si="13"/>
        <v>0</v>
      </c>
    </row>
    <row r="82" spans="3:110" x14ac:dyDescent="0.25">
      <c r="C82" s="123" t="str">
        <f ca="1">IF(A82="NC","",SI_jaune(D82))</f>
        <v/>
      </c>
      <c r="CC82" s="152">
        <f t="shared" si="14"/>
        <v>0</v>
      </c>
      <c r="CP82" s="135" t="str">
        <f t="shared" si="15"/>
        <v/>
      </c>
      <c r="CQ82" s="153" t="str">
        <f t="shared" si="16"/>
        <v/>
      </c>
      <c r="CR82" s="153" t="str">
        <f t="shared" si="17"/>
        <v/>
      </c>
      <c r="CS82" s="107">
        <v>0</v>
      </c>
      <c r="CT82" s="107">
        <v>0</v>
      </c>
      <c r="CU82" s="107">
        <v>0</v>
      </c>
      <c r="CV82" s="107">
        <v>0</v>
      </c>
      <c r="CW82" s="107">
        <v>0</v>
      </c>
      <c r="CX82" s="107">
        <v>0</v>
      </c>
      <c r="CY82" s="107">
        <v>0</v>
      </c>
      <c r="CZ82" s="107">
        <v>0</v>
      </c>
      <c r="DA82" s="107">
        <v>0</v>
      </c>
      <c r="DB82" s="107">
        <v>0</v>
      </c>
      <c r="DC82" s="107">
        <v>0</v>
      </c>
      <c r="DD82" s="107">
        <v>0</v>
      </c>
      <c r="DE82" s="107">
        <v>0</v>
      </c>
      <c r="DF82" s="107">
        <f t="shared" si="13"/>
        <v>0</v>
      </c>
    </row>
    <row r="83" spans="3:110" x14ac:dyDescent="0.25">
      <c r="C83" s="123" t="str">
        <f ca="1">IF(A83="NC","",SI_jaune(D83))</f>
        <v/>
      </c>
      <c r="CC83" s="152">
        <f t="shared" si="14"/>
        <v>0</v>
      </c>
      <c r="CP83" s="135" t="str">
        <f t="shared" si="15"/>
        <v/>
      </c>
      <c r="CQ83" s="153" t="str">
        <f t="shared" si="16"/>
        <v/>
      </c>
      <c r="CR83" s="153" t="str">
        <f t="shared" si="17"/>
        <v/>
      </c>
      <c r="CS83" s="107">
        <v>0</v>
      </c>
      <c r="CT83" s="107">
        <v>0</v>
      </c>
      <c r="CU83" s="107">
        <v>0</v>
      </c>
      <c r="CV83" s="107">
        <v>0</v>
      </c>
      <c r="CW83" s="107">
        <v>0</v>
      </c>
      <c r="CX83" s="107">
        <v>0</v>
      </c>
      <c r="CY83" s="107">
        <v>0</v>
      </c>
      <c r="CZ83" s="107">
        <v>0</v>
      </c>
      <c r="DA83" s="107">
        <v>0</v>
      </c>
      <c r="DB83" s="107">
        <v>0</v>
      </c>
      <c r="DC83" s="107">
        <v>0</v>
      </c>
      <c r="DD83" s="107">
        <v>0</v>
      </c>
      <c r="DE83" s="107">
        <v>0</v>
      </c>
      <c r="DF83" s="107">
        <f t="shared" si="13"/>
        <v>0</v>
      </c>
    </row>
    <row r="84" spans="3:110" x14ac:dyDescent="0.25">
      <c r="C84" s="123" t="str">
        <f ca="1">IF(A84="NC","",SI_jaune(D84))</f>
        <v/>
      </c>
      <c r="CC84" s="152">
        <f t="shared" si="14"/>
        <v>0</v>
      </c>
      <c r="CP84" s="135" t="str">
        <f t="shared" si="15"/>
        <v/>
      </c>
      <c r="CQ84" s="153" t="str">
        <f t="shared" si="16"/>
        <v/>
      </c>
      <c r="CR84" s="153" t="str">
        <f t="shared" si="17"/>
        <v/>
      </c>
      <c r="CS84" s="107">
        <v>0</v>
      </c>
      <c r="CT84" s="107">
        <v>0</v>
      </c>
      <c r="CU84" s="107">
        <v>0</v>
      </c>
      <c r="CV84" s="107">
        <v>0</v>
      </c>
      <c r="CW84" s="107">
        <v>0</v>
      </c>
      <c r="CX84" s="107">
        <v>0</v>
      </c>
      <c r="CY84" s="107">
        <v>0</v>
      </c>
      <c r="CZ84" s="107">
        <v>0</v>
      </c>
      <c r="DA84" s="107">
        <v>0</v>
      </c>
      <c r="DB84" s="107">
        <v>0</v>
      </c>
      <c r="DC84" s="107">
        <v>0</v>
      </c>
      <c r="DD84" s="107">
        <v>0</v>
      </c>
      <c r="DE84" s="107">
        <v>0</v>
      </c>
      <c r="DF84" s="107">
        <f t="shared" si="13"/>
        <v>0</v>
      </c>
    </row>
    <row r="85" spans="3:110" x14ac:dyDescent="0.25">
      <c r="C85" s="123" t="str">
        <f ca="1">IF(A85="NC","",SI_jaune(D85))</f>
        <v/>
      </c>
      <c r="CC85" s="152">
        <f t="shared" si="14"/>
        <v>0</v>
      </c>
      <c r="CP85" s="135" t="str">
        <f t="shared" si="15"/>
        <v/>
      </c>
      <c r="CQ85" s="153" t="str">
        <f t="shared" si="16"/>
        <v/>
      </c>
      <c r="CR85" s="153" t="str">
        <f t="shared" si="17"/>
        <v/>
      </c>
      <c r="CS85" s="107">
        <v>0</v>
      </c>
      <c r="CT85" s="107">
        <v>0</v>
      </c>
      <c r="CU85" s="107">
        <v>0</v>
      </c>
      <c r="CV85" s="107">
        <v>0</v>
      </c>
      <c r="CW85" s="107">
        <v>0</v>
      </c>
      <c r="CX85" s="107">
        <v>0</v>
      </c>
      <c r="CY85" s="107">
        <v>0</v>
      </c>
      <c r="CZ85" s="107">
        <v>0</v>
      </c>
      <c r="DA85" s="107">
        <v>0</v>
      </c>
      <c r="DB85" s="107">
        <v>0</v>
      </c>
      <c r="DC85" s="107">
        <v>0</v>
      </c>
      <c r="DD85" s="107">
        <v>0</v>
      </c>
      <c r="DE85" s="107">
        <v>0</v>
      </c>
      <c r="DF85" s="107">
        <f t="shared" si="13"/>
        <v>0</v>
      </c>
    </row>
    <row r="86" spans="3:110" x14ac:dyDescent="0.25">
      <c r="C86" s="123" t="str">
        <f ca="1">IF(A86="NC","",SI_jaune(D86))</f>
        <v/>
      </c>
      <c r="CC86" s="152">
        <f t="shared" si="14"/>
        <v>0</v>
      </c>
      <c r="CP86" s="135" t="str">
        <f t="shared" si="15"/>
        <v/>
      </c>
      <c r="CQ86" s="153" t="str">
        <f t="shared" si="16"/>
        <v/>
      </c>
      <c r="CR86" s="153" t="str">
        <f t="shared" si="17"/>
        <v/>
      </c>
      <c r="CS86" s="107">
        <v>0</v>
      </c>
      <c r="CT86" s="107">
        <v>0</v>
      </c>
      <c r="CU86" s="107">
        <v>0</v>
      </c>
      <c r="CV86" s="107">
        <v>0</v>
      </c>
      <c r="CW86" s="107">
        <v>0</v>
      </c>
      <c r="CX86" s="107">
        <v>0</v>
      </c>
      <c r="CY86" s="107">
        <v>0</v>
      </c>
      <c r="CZ86" s="107">
        <v>0</v>
      </c>
      <c r="DA86" s="107">
        <v>0</v>
      </c>
      <c r="DB86" s="107">
        <v>0</v>
      </c>
      <c r="DC86" s="107">
        <v>0</v>
      </c>
      <c r="DD86" s="107">
        <v>0</v>
      </c>
      <c r="DE86" s="107">
        <v>0</v>
      </c>
      <c r="DF86" s="107">
        <f t="shared" si="13"/>
        <v>0</v>
      </c>
    </row>
    <row r="87" spans="3:110" x14ac:dyDescent="0.25">
      <c r="C87" s="123" t="str">
        <f ca="1">IF(A87="NC","",SI_jaune(D87))</f>
        <v/>
      </c>
      <c r="CC87" s="152">
        <f t="shared" si="14"/>
        <v>0</v>
      </c>
      <c r="CP87" s="135" t="str">
        <f t="shared" si="15"/>
        <v/>
      </c>
      <c r="CQ87" s="153" t="str">
        <f t="shared" si="16"/>
        <v/>
      </c>
      <c r="CR87" s="153" t="str">
        <f t="shared" si="17"/>
        <v/>
      </c>
      <c r="CS87" s="107">
        <v>0</v>
      </c>
      <c r="CT87" s="107">
        <v>0</v>
      </c>
      <c r="CU87" s="107">
        <v>0</v>
      </c>
      <c r="CV87" s="107">
        <v>0</v>
      </c>
      <c r="CW87" s="107">
        <v>0</v>
      </c>
      <c r="CX87" s="107">
        <v>0</v>
      </c>
      <c r="CY87" s="107">
        <v>0</v>
      </c>
      <c r="CZ87" s="107">
        <v>0</v>
      </c>
      <c r="DA87" s="107">
        <v>0</v>
      </c>
      <c r="DB87" s="107">
        <v>0</v>
      </c>
      <c r="DC87" s="107">
        <v>0</v>
      </c>
      <c r="DD87" s="107">
        <v>0</v>
      </c>
      <c r="DE87" s="107">
        <v>0</v>
      </c>
      <c r="DF87" s="107">
        <f t="shared" si="13"/>
        <v>0</v>
      </c>
    </row>
    <row r="88" spans="3:110" x14ac:dyDescent="0.25">
      <c r="C88" s="123" t="str">
        <f ca="1">IF(A88="NC","",SI_jaune(D88))</f>
        <v/>
      </c>
      <c r="CC88" s="152">
        <f t="shared" si="14"/>
        <v>0</v>
      </c>
      <c r="CP88" s="135" t="str">
        <f t="shared" si="15"/>
        <v/>
      </c>
      <c r="CQ88" s="153" t="str">
        <f t="shared" si="16"/>
        <v/>
      </c>
      <c r="CR88" s="153" t="str">
        <f t="shared" si="17"/>
        <v/>
      </c>
      <c r="CS88" s="107">
        <v>0</v>
      </c>
      <c r="CT88" s="107">
        <v>0</v>
      </c>
      <c r="CU88" s="107">
        <v>0</v>
      </c>
      <c r="CV88" s="107">
        <v>0</v>
      </c>
      <c r="CW88" s="107">
        <v>0</v>
      </c>
      <c r="CX88" s="107">
        <v>0</v>
      </c>
      <c r="CY88" s="107">
        <v>0</v>
      </c>
      <c r="CZ88" s="107">
        <v>0</v>
      </c>
      <c r="DA88" s="107">
        <v>0</v>
      </c>
      <c r="DB88" s="107">
        <v>0</v>
      </c>
      <c r="DC88" s="107">
        <v>0</v>
      </c>
      <c r="DD88" s="107">
        <v>0</v>
      </c>
      <c r="DE88" s="107">
        <v>0</v>
      </c>
      <c r="DF88" s="107">
        <f t="shared" si="13"/>
        <v>0</v>
      </c>
    </row>
    <row r="89" spans="3:110" x14ac:dyDescent="0.25">
      <c r="C89" s="123" t="str">
        <f ca="1">IF(A89="NC","",SI_jaune(D89))</f>
        <v/>
      </c>
      <c r="CC89" s="152">
        <f t="shared" si="14"/>
        <v>0</v>
      </c>
      <c r="CP89" s="135" t="str">
        <f t="shared" si="15"/>
        <v/>
      </c>
      <c r="CQ89" s="153" t="str">
        <f t="shared" si="16"/>
        <v/>
      </c>
      <c r="CR89" s="153" t="str">
        <f t="shared" si="17"/>
        <v/>
      </c>
      <c r="CS89" s="107">
        <v>0</v>
      </c>
      <c r="CT89" s="107">
        <v>0</v>
      </c>
      <c r="CU89" s="107">
        <v>0</v>
      </c>
      <c r="CV89" s="107">
        <v>0</v>
      </c>
      <c r="CW89" s="107">
        <v>0</v>
      </c>
      <c r="CX89" s="107">
        <v>0</v>
      </c>
      <c r="CY89" s="107">
        <v>0</v>
      </c>
      <c r="CZ89" s="107">
        <v>0</v>
      </c>
      <c r="DA89" s="107">
        <v>0</v>
      </c>
      <c r="DB89" s="107">
        <v>0</v>
      </c>
      <c r="DC89" s="107">
        <v>0</v>
      </c>
      <c r="DD89" s="107">
        <v>0</v>
      </c>
      <c r="DE89" s="107">
        <v>0</v>
      </c>
      <c r="DF89" s="107">
        <f t="shared" si="13"/>
        <v>0</v>
      </c>
    </row>
    <row r="90" spans="3:110" x14ac:dyDescent="0.25">
      <c r="C90" s="123" t="str">
        <f ca="1">IF(A90="NC","",SI_jaune(D90))</f>
        <v/>
      </c>
      <c r="CC90" s="152">
        <f t="shared" si="14"/>
        <v>0</v>
      </c>
      <c r="CP90" s="135" t="str">
        <f t="shared" si="15"/>
        <v/>
      </c>
      <c r="CQ90" s="153" t="str">
        <f t="shared" si="16"/>
        <v/>
      </c>
      <c r="CR90" s="153" t="str">
        <f t="shared" si="17"/>
        <v/>
      </c>
      <c r="CS90" s="107">
        <v>0</v>
      </c>
      <c r="CT90" s="107">
        <v>0</v>
      </c>
      <c r="CU90" s="107">
        <v>0</v>
      </c>
      <c r="CV90" s="107">
        <v>0</v>
      </c>
      <c r="CW90" s="107">
        <v>0</v>
      </c>
      <c r="CX90" s="107">
        <v>0</v>
      </c>
      <c r="CY90" s="107">
        <v>0</v>
      </c>
      <c r="CZ90" s="107">
        <v>0</v>
      </c>
      <c r="DA90" s="107">
        <v>0</v>
      </c>
      <c r="DB90" s="107">
        <v>0</v>
      </c>
      <c r="DC90" s="107">
        <v>0</v>
      </c>
      <c r="DD90" s="107">
        <v>0</v>
      </c>
      <c r="DE90" s="107">
        <v>0</v>
      </c>
      <c r="DF90" s="107">
        <f t="shared" si="13"/>
        <v>0</v>
      </c>
    </row>
    <row r="91" spans="3:110" x14ac:dyDescent="0.25">
      <c r="C91" s="123" t="str">
        <f ca="1">IF(A91="NC","",SI_jaune(D91))</f>
        <v/>
      </c>
      <c r="CC91" s="152">
        <f t="shared" si="14"/>
        <v>0</v>
      </c>
      <c r="CP91" s="135" t="str">
        <f t="shared" si="15"/>
        <v/>
      </c>
      <c r="CQ91" s="153" t="str">
        <f t="shared" si="16"/>
        <v/>
      </c>
      <c r="CR91" s="153" t="str">
        <f t="shared" si="17"/>
        <v/>
      </c>
      <c r="CS91" s="107">
        <v>0</v>
      </c>
      <c r="CT91" s="107">
        <v>0</v>
      </c>
      <c r="CU91" s="107">
        <v>0</v>
      </c>
      <c r="CV91" s="107">
        <v>0</v>
      </c>
      <c r="CW91" s="107">
        <v>0</v>
      </c>
      <c r="CX91" s="107">
        <v>0</v>
      </c>
      <c r="CY91" s="107">
        <v>0</v>
      </c>
      <c r="CZ91" s="107">
        <v>0</v>
      </c>
      <c r="DA91" s="107">
        <v>0</v>
      </c>
      <c r="DB91" s="107">
        <v>0</v>
      </c>
      <c r="DC91" s="107">
        <v>0</v>
      </c>
      <c r="DD91" s="107">
        <v>0</v>
      </c>
      <c r="DE91" s="107">
        <v>0</v>
      </c>
      <c r="DF91" s="107">
        <f t="shared" si="13"/>
        <v>0</v>
      </c>
    </row>
    <row r="92" spans="3:110" x14ac:dyDescent="0.25">
      <c r="C92" s="123" t="str">
        <f ca="1">IF(A92="NC","",SI_jaune(D92))</f>
        <v/>
      </c>
      <c r="CC92" s="152">
        <f t="shared" si="14"/>
        <v>0</v>
      </c>
      <c r="CP92" s="135" t="str">
        <f t="shared" si="15"/>
        <v/>
      </c>
      <c r="CQ92" s="153" t="str">
        <f t="shared" si="16"/>
        <v/>
      </c>
      <c r="CR92" s="153" t="str">
        <f t="shared" si="17"/>
        <v/>
      </c>
      <c r="CS92" s="107">
        <v>0</v>
      </c>
      <c r="CT92" s="107">
        <v>0</v>
      </c>
      <c r="CU92" s="107">
        <v>0</v>
      </c>
      <c r="CV92" s="107">
        <v>0</v>
      </c>
      <c r="CW92" s="107">
        <v>0</v>
      </c>
      <c r="CX92" s="107">
        <v>0</v>
      </c>
      <c r="CY92" s="107">
        <v>0</v>
      </c>
      <c r="CZ92" s="107">
        <v>0</v>
      </c>
      <c r="DA92" s="107">
        <v>0</v>
      </c>
      <c r="DB92" s="107">
        <v>0</v>
      </c>
      <c r="DC92" s="107">
        <v>0</v>
      </c>
      <c r="DD92" s="107">
        <v>0</v>
      </c>
      <c r="DE92" s="107">
        <v>0</v>
      </c>
      <c r="DF92" s="107">
        <f t="shared" si="13"/>
        <v>0</v>
      </c>
    </row>
    <row r="93" spans="3:110" x14ac:dyDescent="0.25">
      <c r="C93" s="123" t="str">
        <f ca="1">IF(A93="NC","",SI_jaune(D93))</f>
        <v/>
      </c>
      <c r="CC93" s="152">
        <f t="shared" si="14"/>
        <v>0</v>
      </c>
      <c r="CP93" s="135" t="str">
        <f t="shared" si="15"/>
        <v/>
      </c>
      <c r="CQ93" s="153" t="str">
        <f t="shared" si="16"/>
        <v/>
      </c>
      <c r="CR93" s="153" t="str">
        <f t="shared" si="17"/>
        <v/>
      </c>
      <c r="CS93" s="107">
        <v>0</v>
      </c>
      <c r="CT93" s="107">
        <v>0</v>
      </c>
      <c r="CU93" s="107">
        <v>0</v>
      </c>
      <c r="CV93" s="107">
        <v>0</v>
      </c>
      <c r="CW93" s="107">
        <v>0</v>
      </c>
      <c r="CX93" s="107">
        <v>0</v>
      </c>
      <c r="CY93" s="107">
        <v>0</v>
      </c>
      <c r="CZ93" s="107">
        <v>0</v>
      </c>
      <c r="DA93" s="107">
        <v>0</v>
      </c>
      <c r="DB93" s="107">
        <v>0</v>
      </c>
      <c r="DC93" s="107">
        <v>0</v>
      </c>
      <c r="DD93" s="107">
        <v>0</v>
      </c>
      <c r="DE93" s="107">
        <v>0</v>
      </c>
      <c r="DF93" s="107">
        <f t="shared" si="13"/>
        <v>0</v>
      </c>
    </row>
    <row r="94" spans="3:110" x14ac:dyDescent="0.25">
      <c r="C94" s="123" t="str">
        <f ca="1">IF(A94="NC","",SI_jaune(D94))</f>
        <v/>
      </c>
      <c r="CC94" s="152">
        <f t="shared" si="14"/>
        <v>0</v>
      </c>
      <c r="CP94" s="135" t="str">
        <f t="shared" si="15"/>
        <v/>
      </c>
      <c r="CQ94" s="153" t="str">
        <f t="shared" si="16"/>
        <v/>
      </c>
      <c r="CR94" s="153" t="str">
        <f t="shared" si="17"/>
        <v/>
      </c>
      <c r="CS94" s="107">
        <v>0</v>
      </c>
      <c r="CT94" s="107">
        <v>0</v>
      </c>
      <c r="CU94" s="107">
        <v>0</v>
      </c>
      <c r="CV94" s="107">
        <v>0</v>
      </c>
      <c r="CW94" s="107">
        <v>0</v>
      </c>
      <c r="CX94" s="107">
        <v>0</v>
      </c>
      <c r="CY94" s="107">
        <v>0</v>
      </c>
      <c r="CZ94" s="107">
        <v>0</v>
      </c>
      <c r="DA94" s="107">
        <v>0</v>
      </c>
      <c r="DB94" s="107">
        <v>0</v>
      </c>
      <c r="DC94" s="107">
        <v>0</v>
      </c>
      <c r="DD94" s="107">
        <v>0</v>
      </c>
      <c r="DE94" s="107">
        <v>0</v>
      </c>
      <c r="DF94" s="107">
        <f t="shared" si="13"/>
        <v>0</v>
      </c>
    </row>
    <row r="95" spans="3:110" x14ac:dyDescent="0.25">
      <c r="C95" s="123" t="str">
        <f ca="1">IF(A95="NC","",SI_jaune(D95))</f>
        <v/>
      </c>
      <c r="CC95" s="152">
        <f t="shared" si="14"/>
        <v>0</v>
      </c>
      <c r="CP95" s="135" t="str">
        <f t="shared" si="15"/>
        <v/>
      </c>
      <c r="CQ95" s="153" t="str">
        <f t="shared" si="16"/>
        <v/>
      </c>
      <c r="CR95" s="153" t="str">
        <f t="shared" si="17"/>
        <v/>
      </c>
      <c r="CS95" s="107">
        <v>0</v>
      </c>
      <c r="CT95" s="107">
        <v>0</v>
      </c>
      <c r="CU95" s="107">
        <v>0</v>
      </c>
      <c r="CV95" s="107">
        <v>0</v>
      </c>
      <c r="CW95" s="107">
        <v>0</v>
      </c>
      <c r="CX95" s="107">
        <v>0</v>
      </c>
      <c r="CY95" s="107">
        <v>0</v>
      </c>
      <c r="CZ95" s="107">
        <v>0</v>
      </c>
      <c r="DA95" s="107">
        <v>0</v>
      </c>
      <c r="DB95" s="107">
        <v>0</v>
      </c>
      <c r="DC95" s="107">
        <v>0</v>
      </c>
      <c r="DD95" s="107">
        <v>0</v>
      </c>
      <c r="DE95" s="107">
        <v>0</v>
      </c>
      <c r="DF95" s="107">
        <f t="shared" si="13"/>
        <v>0</v>
      </c>
    </row>
    <row r="96" spans="3:110" x14ac:dyDescent="0.25">
      <c r="C96" s="123" t="str">
        <f ca="1">IF(A96="NC","",SI_jaune(D96))</f>
        <v/>
      </c>
      <c r="CC96" s="152">
        <f t="shared" si="14"/>
        <v>0</v>
      </c>
      <c r="CP96" s="135" t="str">
        <f t="shared" si="15"/>
        <v/>
      </c>
      <c r="CQ96" s="153" t="str">
        <f t="shared" si="16"/>
        <v/>
      </c>
      <c r="CR96" s="153" t="str">
        <f t="shared" si="17"/>
        <v/>
      </c>
      <c r="CS96" s="107">
        <v>0</v>
      </c>
      <c r="CT96" s="107">
        <v>0</v>
      </c>
      <c r="CU96" s="107">
        <v>0</v>
      </c>
      <c r="CV96" s="107">
        <v>0</v>
      </c>
      <c r="CW96" s="107">
        <v>0</v>
      </c>
      <c r="CX96" s="107">
        <v>0</v>
      </c>
      <c r="CY96" s="107">
        <v>0</v>
      </c>
      <c r="CZ96" s="107">
        <v>0</v>
      </c>
      <c r="DA96" s="107">
        <v>0</v>
      </c>
      <c r="DB96" s="107">
        <v>0</v>
      </c>
      <c r="DC96" s="107">
        <v>0</v>
      </c>
      <c r="DD96" s="107">
        <v>0</v>
      </c>
      <c r="DE96" s="107">
        <v>0</v>
      </c>
      <c r="DF96" s="107">
        <f t="shared" si="13"/>
        <v>0</v>
      </c>
    </row>
    <row r="97" spans="3:110" x14ac:dyDescent="0.25">
      <c r="C97" s="123" t="str">
        <f ca="1">IF(A97="NC","",SI_jaune(D97))</f>
        <v/>
      </c>
      <c r="CC97" s="152">
        <f t="shared" si="14"/>
        <v>0</v>
      </c>
      <c r="CP97" s="135" t="str">
        <f t="shared" si="15"/>
        <v/>
      </c>
      <c r="CQ97" s="153" t="str">
        <f t="shared" si="16"/>
        <v/>
      </c>
      <c r="CR97" s="153" t="str">
        <f t="shared" si="17"/>
        <v/>
      </c>
      <c r="CS97" s="107">
        <v>0</v>
      </c>
      <c r="CT97" s="107">
        <v>0</v>
      </c>
      <c r="CU97" s="107">
        <v>0</v>
      </c>
      <c r="CV97" s="107">
        <v>0</v>
      </c>
      <c r="CW97" s="107">
        <v>0</v>
      </c>
      <c r="CX97" s="107">
        <v>0</v>
      </c>
      <c r="CY97" s="107">
        <v>0</v>
      </c>
      <c r="CZ97" s="107">
        <v>0</v>
      </c>
      <c r="DA97" s="107">
        <v>0</v>
      </c>
      <c r="DB97" s="107">
        <v>0</v>
      </c>
      <c r="DC97" s="107">
        <v>0</v>
      </c>
      <c r="DD97" s="107">
        <v>0</v>
      </c>
      <c r="DE97" s="107">
        <v>0</v>
      </c>
      <c r="DF97" s="107">
        <f t="shared" si="13"/>
        <v>0</v>
      </c>
    </row>
    <row r="98" spans="3:110" x14ac:dyDescent="0.25">
      <c r="C98" s="123" t="str">
        <f ca="1">IF(A98="NC","",SI_jaune(D98))</f>
        <v/>
      </c>
      <c r="CC98" s="152">
        <f t="shared" si="14"/>
        <v>0</v>
      </c>
      <c r="CP98" s="135" t="str">
        <f t="shared" si="15"/>
        <v/>
      </c>
      <c r="CQ98" s="153" t="str">
        <f t="shared" si="16"/>
        <v/>
      </c>
      <c r="CR98" s="153" t="str">
        <f t="shared" si="17"/>
        <v/>
      </c>
      <c r="CS98" s="107">
        <v>0</v>
      </c>
      <c r="CT98" s="107">
        <v>0</v>
      </c>
      <c r="CU98" s="107">
        <v>0</v>
      </c>
      <c r="CV98" s="107">
        <v>0</v>
      </c>
      <c r="CW98" s="107">
        <v>0</v>
      </c>
      <c r="CX98" s="107">
        <v>0</v>
      </c>
      <c r="CY98" s="107">
        <v>0</v>
      </c>
      <c r="CZ98" s="107">
        <v>0</v>
      </c>
      <c r="DA98" s="107">
        <v>0</v>
      </c>
      <c r="DB98" s="107">
        <v>0</v>
      </c>
      <c r="DC98" s="107">
        <v>0</v>
      </c>
      <c r="DD98" s="107">
        <v>0</v>
      </c>
      <c r="DE98" s="107">
        <v>0</v>
      </c>
      <c r="DF98" s="107">
        <f t="shared" si="13"/>
        <v>0</v>
      </c>
    </row>
    <row r="99" spans="3:110" x14ac:dyDescent="0.25">
      <c r="C99" s="123" t="str">
        <f ca="1">IF(A99="NC","",SI_jaune(D99))</f>
        <v/>
      </c>
      <c r="CC99" s="152">
        <f t="shared" si="14"/>
        <v>0</v>
      </c>
      <c r="CP99" s="135" t="str">
        <f t="shared" si="15"/>
        <v/>
      </c>
      <c r="CQ99" s="153" t="str">
        <f t="shared" si="16"/>
        <v/>
      </c>
      <c r="CR99" s="153" t="str">
        <f t="shared" si="17"/>
        <v/>
      </c>
      <c r="CS99" s="107">
        <v>0</v>
      </c>
      <c r="CT99" s="107">
        <v>0</v>
      </c>
      <c r="CU99" s="107">
        <v>0</v>
      </c>
      <c r="CV99" s="107">
        <v>0</v>
      </c>
      <c r="CW99" s="107">
        <v>0</v>
      </c>
      <c r="CX99" s="107">
        <v>0</v>
      </c>
      <c r="CY99" s="107">
        <v>0</v>
      </c>
      <c r="CZ99" s="107">
        <v>0</v>
      </c>
      <c r="DA99" s="107">
        <v>0</v>
      </c>
      <c r="DB99" s="107">
        <v>0</v>
      </c>
      <c r="DC99" s="107">
        <v>0</v>
      </c>
      <c r="DD99" s="107">
        <v>0</v>
      </c>
      <c r="DE99" s="107">
        <v>0</v>
      </c>
      <c r="DF99" s="107">
        <f t="shared" si="13"/>
        <v>0</v>
      </c>
    </row>
    <row r="100" spans="3:110" x14ac:dyDescent="0.25">
      <c r="C100" s="123" t="str">
        <f ca="1">IF(A100="NC","",SI_jaune(D100))</f>
        <v/>
      </c>
      <c r="CC100" s="152">
        <f t="shared" si="14"/>
        <v>0</v>
      </c>
      <c r="CP100" s="135" t="str">
        <f t="shared" si="15"/>
        <v/>
      </c>
      <c r="CQ100" s="153" t="str">
        <f t="shared" si="16"/>
        <v/>
      </c>
      <c r="CR100" s="153" t="str">
        <f t="shared" si="17"/>
        <v/>
      </c>
      <c r="CS100" s="107">
        <v>0</v>
      </c>
      <c r="CT100" s="107">
        <v>0</v>
      </c>
      <c r="CU100" s="107">
        <v>0</v>
      </c>
      <c r="CV100" s="107">
        <v>0</v>
      </c>
      <c r="CW100" s="107">
        <v>0</v>
      </c>
      <c r="CX100" s="107">
        <v>0</v>
      </c>
      <c r="CY100" s="107">
        <v>0</v>
      </c>
      <c r="CZ100" s="107">
        <v>0</v>
      </c>
      <c r="DA100" s="107">
        <v>0</v>
      </c>
      <c r="DB100" s="107">
        <v>0</v>
      </c>
      <c r="DC100" s="107">
        <v>0</v>
      </c>
      <c r="DD100" s="107">
        <v>0</v>
      </c>
      <c r="DE100" s="107">
        <v>0</v>
      </c>
      <c r="DF100" s="107">
        <f t="shared" si="13"/>
        <v>0</v>
      </c>
    </row>
    <row r="101" spans="3:110" x14ac:dyDescent="0.25">
      <c r="C101" s="123" t="str">
        <f ca="1">IF(A101="NC","",SI_jaune(D101))</f>
        <v/>
      </c>
      <c r="CC101" s="152">
        <f t="shared" si="14"/>
        <v>0</v>
      </c>
      <c r="CP101" s="135" t="str">
        <f t="shared" si="15"/>
        <v/>
      </c>
      <c r="CQ101" s="153" t="str">
        <f t="shared" si="16"/>
        <v/>
      </c>
      <c r="CR101" s="153" t="str">
        <f t="shared" si="17"/>
        <v/>
      </c>
      <c r="CS101" s="107">
        <v>0</v>
      </c>
      <c r="CT101" s="107">
        <v>0</v>
      </c>
      <c r="CU101" s="107">
        <v>0</v>
      </c>
      <c r="CV101" s="107">
        <v>0</v>
      </c>
      <c r="CW101" s="107">
        <v>0</v>
      </c>
      <c r="CX101" s="107">
        <v>0</v>
      </c>
      <c r="CY101" s="107">
        <v>0</v>
      </c>
      <c r="CZ101" s="107">
        <v>0</v>
      </c>
      <c r="DA101" s="107">
        <v>0</v>
      </c>
      <c r="DB101" s="107">
        <v>0</v>
      </c>
      <c r="DC101" s="107">
        <v>0</v>
      </c>
      <c r="DD101" s="107">
        <v>0</v>
      </c>
      <c r="DE101" s="107">
        <v>0</v>
      </c>
      <c r="DF101" s="107">
        <f t="shared" si="13"/>
        <v>0</v>
      </c>
    </row>
    <row r="102" spans="3:110" x14ac:dyDescent="0.25">
      <c r="C102" s="123" t="str">
        <f ca="1">IF(A102="NC","",SI_jaune(D102))</f>
        <v/>
      </c>
      <c r="CC102" s="152">
        <f t="shared" si="14"/>
        <v>0</v>
      </c>
      <c r="CP102" s="135" t="str">
        <f t="shared" si="15"/>
        <v/>
      </c>
      <c r="CQ102" s="153" t="str">
        <f t="shared" si="16"/>
        <v/>
      </c>
      <c r="CR102" s="153" t="str">
        <f t="shared" si="17"/>
        <v/>
      </c>
      <c r="CS102" s="107">
        <v>0</v>
      </c>
      <c r="CT102" s="107">
        <v>0</v>
      </c>
      <c r="CU102" s="107">
        <v>0</v>
      </c>
      <c r="CV102" s="107">
        <v>0</v>
      </c>
      <c r="CW102" s="107">
        <v>0</v>
      </c>
      <c r="CX102" s="107">
        <v>0</v>
      </c>
      <c r="CY102" s="107">
        <v>0</v>
      </c>
      <c r="CZ102" s="107">
        <v>0</v>
      </c>
      <c r="DA102" s="107">
        <v>0</v>
      </c>
      <c r="DB102" s="107">
        <v>0</v>
      </c>
      <c r="DC102" s="107">
        <v>0</v>
      </c>
      <c r="DD102" s="107">
        <v>0</v>
      </c>
      <c r="DE102" s="107">
        <v>0</v>
      </c>
      <c r="DF102" s="107">
        <f t="shared" si="13"/>
        <v>0</v>
      </c>
    </row>
    <row r="103" spans="3:110" x14ac:dyDescent="0.25">
      <c r="C103" s="123" t="str">
        <f ca="1">IF(A103="NC","",SI_jaune(D103))</f>
        <v/>
      </c>
      <c r="CC103" s="152">
        <f t="shared" si="14"/>
        <v>0</v>
      </c>
      <c r="CP103" s="135" t="str">
        <f t="shared" si="15"/>
        <v/>
      </c>
      <c r="CQ103" s="153" t="str">
        <f t="shared" si="16"/>
        <v/>
      </c>
      <c r="CR103" s="153" t="str">
        <f t="shared" si="17"/>
        <v/>
      </c>
      <c r="CS103" s="107">
        <v>0</v>
      </c>
      <c r="CT103" s="107">
        <v>0</v>
      </c>
      <c r="CU103" s="107">
        <v>0</v>
      </c>
      <c r="CV103" s="107">
        <v>0</v>
      </c>
      <c r="CW103" s="107">
        <v>0</v>
      </c>
      <c r="CX103" s="107">
        <v>0</v>
      </c>
      <c r="CY103" s="107">
        <v>0</v>
      </c>
      <c r="CZ103" s="107">
        <v>0</v>
      </c>
      <c r="DA103" s="107">
        <v>0</v>
      </c>
      <c r="DB103" s="107">
        <v>0</v>
      </c>
      <c r="DC103" s="107">
        <v>0</v>
      </c>
      <c r="DD103" s="107">
        <v>0</v>
      </c>
      <c r="DE103" s="107">
        <v>0</v>
      </c>
      <c r="DF103" s="107">
        <f t="shared" si="13"/>
        <v>0</v>
      </c>
    </row>
    <row r="104" spans="3:110" x14ac:dyDescent="0.25">
      <c r="C104" s="123" t="str">
        <f ca="1">IF(A104="NC","",SI_jaune(D104))</f>
        <v/>
      </c>
      <c r="CC104" s="152">
        <f t="shared" si="14"/>
        <v>0</v>
      </c>
      <c r="CP104" s="135" t="str">
        <f t="shared" si="15"/>
        <v/>
      </c>
      <c r="CQ104" s="153" t="str">
        <f t="shared" si="16"/>
        <v/>
      </c>
      <c r="CR104" s="153" t="str">
        <f t="shared" si="17"/>
        <v/>
      </c>
      <c r="CS104" s="107">
        <v>0</v>
      </c>
      <c r="CT104" s="107">
        <v>0</v>
      </c>
      <c r="CU104" s="107">
        <v>0</v>
      </c>
      <c r="CV104" s="107">
        <v>0</v>
      </c>
      <c r="CW104" s="107">
        <v>0</v>
      </c>
      <c r="CX104" s="107">
        <v>0</v>
      </c>
      <c r="CY104" s="107">
        <v>0</v>
      </c>
      <c r="CZ104" s="107">
        <v>0</v>
      </c>
      <c r="DA104" s="107">
        <v>0</v>
      </c>
      <c r="DB104" s="107">
        <v>0</v>
      </c>
      <c r="DC104" s="107">
        <v>0</v>
      </c>
      <c r="DD104" s="107">
        <v>0</v>
      </c>
      <c r="DE104" s="107">
        <v>0</v>
      </c>
      <c r="DF104" s="107">
        <f t="shared" si="13"/>
        <v>0</v>
      </c>
    </row>
    <row r="105" spans="3:110" x14ac:dyDescent="0.25">
      <c r="C105" s="123" t="str">
        <f ca="1">IF(A105="NC","",SI_jaune(D105))</f>
        <v/>
      </c>
      <c r="CC105" s="152">
        <f t="shared" si="14"/>
        <v>0</v>
      </c>
      <c r="CP105" s="135" t="str">
        <f t="shared" si="15"/>
        <v/>
      </c>
      <c r="CQ105" s="153" t="str">
        <f t="shared" si="16"/>
        <v/>
      </c>
      <c r="CR105" s="153" t="str">
        <f t="shared" si="17"/>
        <v/>
      </c>
      <c r="CS105" s="107">
        <v>0</v>
      </c>
      <c r="CT105" s="107">
        <v>0</v>
      </c>
      <c r="CU105" s="107">
        <v>0</v>
      </c>
      <c r="CV105" s="107">
        <v>0</v>
      </c>
      <c r="CW105" s="107">
        <v>0</v>
      </c>
      <c r="CX105" s="107">
        <v>0</v>
      </c>
      <c r="CY105" s="107">
        <v>0</v>
      </c>
      <c r="CZ105" s="107">
        <v>0</v>
      </c>
      <c r="DA105" s="107">
        <v>0</v>
      </c>
      <c r="DB105" s="107">
        <v>0</v>
      </c>
      <c r="DC105" s="107">
        <v>0</v>
      </c>
      <c r="DD105" s="107">
        <v>0</v>
      </c>
      <c r="DE105" s="107">
        <v>0</v>
      </c>
      <c r="DF105" s="107">
        <f t="shared" si="13"/>
        <v>0</v>
      </c>
    </row>
    <row r="106" spans="3:110" x14ac:dyDescent="0.25">
      <c r="C106" s="123" t="str">
        <f ca="1">IF(A106="NC","",SI_jaune(D106))</f>
        <v/>
      </c>
      <c r="CC106" s="152">
        <f t="shared" si="14"/>
        <v>0</v>
      </c>
      <c r="CP106" s="135" t="str">
        <f t="shared" si="15"/>
        <v/>
      </c>
      <c r="CQ106" s="153" t="str">
        <f t="shared" si="16"/>
        <v/>
      </c>
      <c r="CR106" s="153" t="str">
        <f t="shared" si="17"/>
        <v/>
      </c>
      <c r="CS106" s="107">
        <v>0</v>
      </c>
      <c r="CT106" s="107">
        <v>0</v>
      </c>
      <c r="CU106" s="107">
        <v>0</v>
      </c>
      <c r="CV106" s="107">
        <v>0</v>
      </c>
      <c r="CW106" s="107">
        <v>0</v>
      </c>
      <c r="CX106" s="107">
        <v>0</v>
      </c>
      <c r="CY106" s="107">
        <v>0</v>
      </c>
      <c r="CZ106" s="107">
        <v>0</v>
      </c>
      <c r="DA106" s="107">
        <v>0</v>
      </c>
      <c r="DB106" s="107">
        <v>0</v>
      </c>
      <c r="DC106" s="107">
        <v>0</v>
      </c>
      <c r="DD106" s="107">
        <v>0</v>
      </c>
      <c r="DE106" s="107">
        <v>0</v>
      </c>
      <c r="DF106" s="107">
        <f t="shared" si="13"/>
        <v>0</v>
      </c>
    </row>
    <row r="107" spans="3:110" x14ac:dyDescent="0.25">
      <c r="C107" s="123" t="str">
        <f ca="1">IF(A107="NC","",SI_jaune(D107))</f>
        <v/>
      </c>
      <c r="CC107" s="152">
        <f t="shared" si="14"/>
        <v>0</v>
      </c>
      <c r="CP107" s="135" t="str">
        <f t="shared" si="15"/>
        <v/>
      </c>
      <c r="CQ107" s="153" t="str">
        <f t="shared" si="16"/>
        <v/>
      </c>
      <c r="CR107" s="153" t="str">
        <f t="shared" si="17"/>
        <v/>
      </c>
      <c r="CS107" s="107">
        <v>0</v>
      </c>
      <c r="CT107" s="107">
        <v>0</v>
      </c>
      <c r="CU107" s="107">
        <v>0</v>
      </c>
      <c r="CV107" s="107">
        <v>0</v>
      </c>
      <c r="CW107" s="107">
        <v>0</v>
      </c>
      <c r="CX107" s="107">
        <v>0</v>
      </c>
      <c r="CY107" s="107">
        <v>0</v>
      </c>
      <c r="CZ107" s="107">
        <v>0</v>
      </c>
      <c r="DA107" s="107">
        <v>0</v>
      </c>
      <c r="DB107" s="107">
        <v>0</v>
      </c>
      <c r="DC107" s="107">
        <v>0</v>
      </c>
      <c r="DD107" s="107">
        <v>0</v>
      </c>
      <c r="DE107" s="107">
        <v>0</v>
      </c>
      <c r="DF107" s="107">
        <f t="shared" si="13"/>
        <v>0</v>
      </c>
    </row>
    <row r="108" spans="3:110" x14ac:dyDescent="0.25">
      <c r="CC108" s="152">
        <f t="shared" si="14"/>
        <v>0</v>
      </c>
      <c r="CP108" s="135" t="str">
        <f t="shared" si="15"/>
        <v/>
      </c>
      <c r="CQ108" s="153" t="str">
        <f t="shared" si="16"/>
        <v/>
      </c>
      <c r="CR108" s="153" t="str">
        <f t="shared" si="17"/>
        <v/>
      </c>
      <c r="CS108" s="107">
        <v>0</v>
      </c>
      <c r="CT108" s="107">
        <v>0</v>
      </c>
      <c r="CU108" s="107">
        <v>0</v>
      </c>
      <c r="CV108" s="107">
        <v>0</v>
      </c>
      <c r="CW108" s="107">
        <v>0</v>
      </c>
      <c r="CX108" s="107">
        <v>0</v>
      </c>
      <c r="CY108" s="107">
        <v>0</v>
      </c>
      <c r="CZ108" s="107">
        <v>0</v>
      </c>
      <c r="DA108" s="107">
        <v>0</v>
      </c>
      <c r="DB108" s="107">
        <v>0</v>
      </c>
      <c r="DC108" s="107">
        <v>0</v>
      </c>
      <c r="DD108" s="107">
        <v>0</v>
      </c>
      <c r="DE108" s="107">
        <v>0</v>
      </c>
      <c r="DF108" s="107">
        <f t="shared" si="13"/>
        <v>0</v>
      </c>
    </row>
    <row r="109" spans="3:110" x14ac:dyDescent="0.25">
      <c r="CC109" s="152">
        <f t="shared" si="14"/>
        <v>0</v>
      </c>
      <c r="CP109" s="135" t="str">
        <f t="shared" si="15"/>
        <v/>
      </c>
      <c r="CQ109" s="153" t="str">
        <f t="shared" si="16"/>
        <v/>
      </c>
      <c r="CR109" s="153" t="str">
        <f t="shared" si="17"/>
        <v/>
      </c>
      <c r="CS109" s="107">
        <v>0</v>
      </c>
      <c r="CT109" s="107">
        <v>0</v>
      </c>
      <c r="CU109" s="107">
        <v>0</v>
      </c>
      <c r="CV109" s="107">
        <v>0</v>
      </c>
      <c r="CW109" s="107">
        <v>0</v>
      </c>
      <c r="CX109" s="107">
        <v>0</v>
      </c>
      <c r="CY109" s="107">
        <v>0</v>
      </c>
      <c r="CZ109" s="107">
        <v>0</v>
      </c>
      <c r="DA109" s="107">
        <v>0</v>
      </c>
      <c r="DB109" s="107">
        <v>0</v>
      </c>
      <c r="DC109" s="107">
        <v>0</v>
      </c>
      <c r="DD109" s="107">
        <v>0</v>
      </c>
      <c r="DE109" s="107">
        <v>0</v>
      </c>
      <c r="DF109" s="107">
        <f t="shared" si="13"/>
        <v>0</v>
      </c>
    </row>
    <row r="110" spans="3:110" x14ac:dyDescent="0.25">
      <c r="CC110" s="152">
        <f t="shared" si="14"/>
        <v>0</v>
      </c>
      <c r="CP110" s="135" t="str">
        <f t="shared" si="15"/>
        <v/>
      </c>
      <c r="CQ110" s="153" t="str">
        <f t="shared" si="16"/>
        <v/>
      </c>
      <c r="CR110" s="153" t="str">
        <f t="shared" si="17"/>
        <v/>
      </c>
      <c r="CS110" s="107">
        <v>0</v>
      </c>
      <c r="CT110" s="107">
        <v>0</v>
      </c>
      <c r="CU110" s="107">
        <v>0</v>
      </c>
      <c r="CV110" s="107">
        <v>0</v>
      </c>
      <c r="CW110" s="107">
        <v>0</v>
      </c>
      <c r="CX110" s="107">
        <v>0</v>
      </c>
      <c r="CY110" s="107">
        <v>0</v>
      </c>
      <c r="CZ110" s="107">
        <v>0</v>
      </c>
      <c r="DA110" s="107">
        <v>0</v>
      </c>
      <c r="DB110" s="107">
        <v>0</v>
      </c>
      <c r="DC110" s="107">
        <v>0</v>
      </c>
      <c r="DD110" s="107">
        <v>0</v>
      </c>
      <c r="DE110" s="107">
        <v>0</v>
      </c>
      <c r="DF110" s="107">
        <f t="shared" si="13"/>
        <v>0</v>
      </c>
    </row>
    <row r="111" spans="3:110" x14ac:dyDescent="0.25">
      <c r="CC111" s="152">
        <f t="shared" si="14"/>
        <v>0</v>
      </c>
      <c r="CP111" s="135" t="str">
        <f t="shared" si="15"/>
        <v/>
      </c>
      <c r="CQ111" s="153" t="str">
        <f t="shared" si="16"/>
        <v/>
      </c>
      <c r="CR111" s="153" t="str">
        <f t="shared" si="17"/>
        <v/>
      </c>
      <c r="CS111" s="107">
        <v>0</v>
      </c>
      <c r="CT111" s="107">
        <v>0</v>
      </c>
      <c r="CU111" s="107">
        <v>0</v>
      </c>
      <c r="CV111" s="107">
        <v>0</v>
      </c>
      <c r="CW111" s="107">
        <v>0</v>
      </c>
      <c r="CX111" s="107">
        <v>0</v>
      </c>
      <c r="CY111" s="107">
        <v>0</v>
      </c>
      <c r="CZ111" s="107">
        <v>0</v>
      </c>
      <c r="DA111" s="107">
        <v>0</v>
      </c>
      <c r="DB111" s="107">
        <v>0</v>
      </c>
      <c r="DC111" s="107">
        <v>0</v>
      </c>
      <c r="DD111" s="107">
        <v>0</v>
      </c>
      <c r="DE111" s="107">
        <v>0</v>
      </c>
      <c r="DF111" s="107">
        <f t="shared" si="13"/>
        <v>0</v>
      </c>
    </row>
    <row r="112" spans="3:110" x14ac:dyDescent="0.25">
      <c r="CC112" s="152">
        <f t="shared" si="14"/>
        <v>0</v>
      </c>
      <c r="CP112" s="135" t="str">
        <f t="shared" si="15"/>
        <v/>
      </c>
      <c r="CQ112" s="153" t="str">
        <f t="shared" si="16"/>
        <v/>
      </c>
      <c r="CR112" s="153" t="str">
        <f t="shared" si="17"/>
        <v/>
      </c>
      <c r="CS112" s="107">
        <v>0</v>
      </c>
      <c r="CT112" s="107">
        <v>0</v>
      </c>
      <c r="CU112" s="107">
        <v>0</v>
      </c>
      <c r="CV112" s="107">
        <v>0</v>
      </c>
      <c r="CW112" s="107">
        <v>0</v>
      </c>
      <c r="CX112" s="107">
        <v>0</v>
      </c>
      <c r="CY112" s="107">
        <v>0</v>
      </c>
      <c r="CZ112" s="107">
        <v>0</v>
      </c>
      <c r="DA112" s="107">
        <v>0</v>
      </c>
      <c r="DB112" s="107">
        <v>0</v>
      </c>
      <c r="DC112" s="107">
        <v>0</v>
      </c>
      <c r="DD112" s="107">
        <v>0</v>
      </c>
      <c r="DE112" s="107">
        <v>0</v>
      </c>
      <c r="DF112" s="107">
        <f t="shared" si="13"/>
        <v>0</v>
      </c>
    </row>
    <row r="113" spans="81:110" x14ac:dyDescent="0.25">
      <c r="CC113" s="152">
        <f t="shared" si="14"/>
        <v>0</v>
      </c>
      <c r="CP113" s="135" t="str">
        <f t="shared" si="15"/>
        <v/>
      </c>
      <c r="CQ113" s="153" t="str">
        <f t="shared" si="16"/>
        <v/>
      </c>
      <c r="CR113" s="153" t="str">
        <f t="shared" si="17"/>
        <v/>
      </c>
      <c r="CS113" s="107">
        <v>0</v>
      </c>
      <c r="CT113" s="107">
        <v>0</v>
      </c>
      <c r="CU113" s="107">
        <v>0</v>
      </c>
      <c r="CV113" s="107">
        <v>0</v>
      </c>
      <c r="CW113" s="107">
        <v>0</v>
      </c>
      <c r="CX113" s="107">
        <v>0</v>
      </c>
      <c r="CY113" s="107">
        <v>0</v>
      </c>
      <c r="CZ113" s="107">
        <v>0</v>
      </c>
      <c r="DA113" s="107">
        <v>0</v>
      </c>
      <c r="DB113" s="107">
        <v>0</v>
      </c>
      <c r="DC113" s="107">
        <v>0</v>
      </c>
      <c r="DD113" s="107">
        <v>0</v>
      </c>
      <c r="DE113" s="107">
        <v>0</v>
      </c>
      <c r="DF113" s="107">
        <f t="shared" si="13"/>
        <v>0</v>
      </c>
    </row>
    <row r="114" spans="81:110" x14ac:dyDescent="0.25">
      <c r="CC114" s="152">
        <f t="shared" si="14"/>
        <v>0</v>
      </c>
      <c r="CP114" s="135" t="str">
        <f t="shared" si="15"/>
        <v/>
      </c>
      <c r="CQ114" s="153" t="str">
        <f t="shared" si="16"/>
        <v/>
      </c>
      <c r="CR114" s="153" t="str">
        <f t="shared" si="17"/>
        <v/>
      </c>
      <c r="CS114" s="107">
        <v>0</v>
      </c>
      <c r="CT114" s="107">
        <v>0</v>
      </c>
      <c r="CU114" s="107">
        <v>0</v>
      </c>
      <c r="CV114" s="107">
        <v>0</v>
      </c>
      <c r="CW114" s="107">
        <v>0</v>
      </c>
      <c r="CX114" s="107">
        <v>0</v>
      </c>
      <c r="CY114" s="107">
        <v>0</v>
      </c>
      <c r="CZ114" s="107">
        <v>0</v>
      </c>
      <c r="DA114" s="107">
        <v>0</v>
      </c>
      <c r="DB114" s="107">
        <v>0</v>
      </c>
      <c r="DC114" s="107">
        <v>0</v>
      </c>
      <c r="DD114" s="107">
        <v>0</v>
      </c>
      <c r="DE114" s="107">
        <v>0</v>
      </c>
      <c r="DF114" s="107">
        <f t="shared" si="13"/>
        <v>0</v>
      </c>
    </row>
    <row r="115" spans="81:110" x14ac:dyDescent="0.25">
      <c r="CC115" s="152">
        <f t="shared" si="14"/>
        <v>0</v>
      </c>
      <c r="CP115" s="135" t="str">
        <f t="shared" si="15"/>
        <v/>
      </c>
      <c r="CQ115" s="153" t="str">
        <f t="shared" si="16"/>
        <v/>
      </c>
      <c r="CR115" s="153" t="str">
        <f t="shared" si="17"/>
        <v/>
      </c>
      <c r="CS115" s="107">
        <v>0</v>
      </c>
      <c r="CT115" s="107">
        <v>0</v>
      </c>
      <c r="CU115" s="107">
        <v>0</v>
      </c>
      <c r="CV115" s="107">
        <v>0</v>
      </c>
      <c r="CW115" s="107">
        <v>0</v>
      </c>
      <c r="CX115" s="107">
        <v>0</v>
      </c>
      <c r="CY115" s="107">
        <v>0</v>
      </c>
      <c r="CZ115" s="107">
        <v>0</v>
      </c>
      <c r="DA115" s="107">
        <v>0</v>
      </c>
      <c r="DB115" s="107">
        <v>0</v>
      </c>
      <c r="DC115" s="107">
        <v>0</v>
      </c>
      <c r="DD115" s="107">
        <v>0</v>
      </c>
      <c r="DE115" s="107">
        <v>0</v>
      </c>
      <c r="DF115" s="107">
        <f t="shared" si="13"/>
        <v>0</v>
      </c>
    </row>
    <row r="116" spans="81:110" x14ac:dyDescent="0.25">
      <c r="CC116" s="152">
        <f t="shared" si="14"/>
        <v>0</v>
      </c>
      <c r="CP116" s="135" t="str">
        <f t="shared" si="15"/>
        <v/>
      </c>
      <c r="CQ116" s="153" t="str">
        <f t="shared" si="16"/>
        <v/>
      </c>
      <c r="CR116" s="153" t="str">
        <f t="shared" si="17"/>
        <v/>
      </c>
      <c r="CS116" s="107">
        <v>0</v>
      </c>
      <c r="CT116" s="107">
        <v>0</v>
      </c>
      <c r="CU116" s="107">
        <v>0</v>
      </c>
      <c r="CV116" s="107">
        <v>0</v>
      </c>
      <c r="CW116" s="107">
        <v>0</v>
      </c>
      <c r="CX116" s="107">
        <v>0</v>
      </c>
      <c r="CY116" s="107">
        <v>0</v>
      </c>
      <c r="CZ116" s="107">
        <v>0</v>
      </c>
      <c r="DA116" s="107">
        <v>0</v>
      </c>
      <c r="DB116" s="107">
        <v>0</v>
      </c>
      <c r="DC116" s="107">
        <v>0</v>
      </c>
      <c r="DD116" s="107">
        <v>0</v>
      </c>
      <c r="DE116" s="107">
        <v>0</v>
      </c>
      <c r="DF116" s="107">
        <f t="shared" si="13"/>
        <v>0</v>
      </c>
    </row>
    <row r="117" spans="81:110" x14ac:dyDescent="0.25">
      <c r="CC117" s="152">
        <f t="shared" si="14"/>
        <v>0</v>
      </c>
      <c r="CP117" s="135" t="str">
        <f t="shared" si="15"/>
        <v/>
      </c>
      <c r="CQ117" s="153" t="str">
        <f t="shared" si="16"/>
        <v/>
      </c>
      <c r="CR117" s="153" t="str">
        <f t="shared" si="17"/>
        <v/>
      </c>
      <c r="CS117" s="107">
        <v>0</v>
      </c>
      <c r="CT117" s="107">
        <v>0</v>
      </c>
      <c r="CU117" s="107">
        <v>0</v>
      </c>
      <c r="CV117" s="107">
        <v>0</v>
      </c>
      <c r="CW117" s="107">
        <v>0</v>
      </c>
      <c r="CX117" s="107">
        <v>0</v>
      </c>
      <c r="CY117" s="107">
        <v>0</v>
      </c>
      <c r="CZ117" s="107">
        <v>0</v>
      </c>
      <c r="DA117" s="107">
        <v>0</v>
      </c>
      <c r="DB117" s="107">
        <v>0</v>
      </c>
      <c r="DC117" s="107">
        <v>0</v>
      </c>
      <c r="DD117" s="107">
        <v>0</v>
      </c>
      <c r="DE117" s="107">
        <v>0</v>
      </c>
      <c r="DF117" s="107">
        <f t="shared" si="13"/>
        <v>0</v>
      </c>
    </row>
    <row r="118" spans="81:110" x14ac:dyDescent="0.25">
      <c r="CC118" s="152">
        <f t="shared" si="14"/>
        <v>0</v>
      </c>
      <c r="CP118" s="135" t="str">
        <f t="shared" si="15"/>
        <v/>
      </c>
      <c r="CQ118" s="153" t="str">
        <f t="shared" si="16"/>
        <v/>
      </c>
      <c r="CR118" s="153" t="str">
        <f t="shared" si="17"/>
        <v/>
      </c>
      <c r="CS118" s="107">
        <v>0</v>
      </c>
      <c r="CT118" s="107">
        <v>0</v>
      </c>
      <c r="CU118" s="107">
        <v>0</v>
      </c>
      <c r="CV118" s="107">
        <v>0</v>
      </c>
      <c r="CW118" s="107">
        <v>0</v>
      </c>
      <c r="CX118" s="107">
        <v>0</v>
      </c>
      <c r="CY118" s="107">
        <v>0</v>
      </c>
      <c r="CZ118" s="107">
        <v>0</v>
      </c>
      <c r="DA118" s="107">
        <v>0</v>
      </c>
      <c r="DB118" s="107">
        <v>0</v>
      </c>
      <c r="DC118" s="107">
        <v>0</v>
      </c>
      <c r="DD118" s="107">
        <v>0</v>
      </c>
      <c r="DE118" s="107">
        <v>0</v>
      </c>
      <c r="DF118" s="107">
        <f t="shared" si="13"/>
        <v>0</v>
      </c>
    </row>
    <row r="119" spans="81:110" x14ac:dyDescent="0.25">
      <c r="CC119" s="152">
        <f t="shared" si="14"/>
        <v>0</v>
      </c>
      <c r="CP119" s="135" t="str">
        <f t="shared" si="15"/>
        <v/>
      </c>
      <c r="CQ119" s="153" t="str">
        <f t="shared" si="16"/>
        <v/>
      </c>
      <c r="CR119" s="153" t="str">
        <f t="shared" si="17"/>
        <v/>
      </c>
      <c r="CS119" s="107">
        <v>0</v>
      </c>
      <c r="CT119" s="107">
        <v>0</v>
      </c>
      <c r="CU119" s="107">
        <v>0</v>
      </c>
      <c r="CV119" s="107">
        <v>0</v>
      </c>
      <c r="CW119" s="107">
        <v>0</v>
      </c>
      <c r="CX119" s="107">
        <v>0</v>
      </c>
      <c r="CY119" s="107">
        <v>0</v>
      </c>
      <c r="CZ119" s="107">
        <v>0</v>
      </c>
      <c r="DA119" s="107">
        <v>0</v>
      </c>
      <c r="DB119" s="107">
        <v>0</v>
      </c>
      <c r="DC119" s="107">
        <v>0</v>
      </c>
      <c r="DD119" s="107">
        <v>0</v>
      </c>
      <c r="DE119" s="107">
        <v>0</v>
      </c>
      <c r="DF119" s="107">
        <f t="shared" si="13"/>
        <v>0</v>
      </c>
    </row>
    <row r="120" spans="81:110" x14ac:dyDescent="0.25">
      <c r="CC120" s="152">
        <f t="shared" ref="CC120:CC152" si="18">+R120</f>
        <v>0</v>
      </c>
      <c r="CP120" s="135" t="str">
        <f t="shared" ref="CP120:CP142" si="19">IF($K120="","",LEFT(TEXT(K120,"00000"),2))</f>
        <v/>
      </c>
      <c r="CQ120" s="153" t="str">
        <f t="shared" si="16"/>
        <v/>
      </c>
      <c r="CR120" s="153" t="str">
        <f t="shared" si="17"/>
        <v/>
      </c>
      <c r="CS120" s="107">
        <v>0</v>
      </c>
      <c r="CT120" s="107">
        <v>0</v>
      </c>
      <c r="CU120" s="107">
        <v>0</v>
      </c>
      <c r="CV120" s="107">
        <v>0</v>
      </c>
      <c r="CW120" s="107">
        <v>0</v>
      </c>
      <c r="CX120" s="107">
        <v>0</v>
      </c>
      <c r="CY120" s="107">
        <v>0</v>
      </c>
      <c r="CZ120" s="107">
        <v>0</v>
      </c>
      <c r="DA120" s="107">
        <v>0</v>
      </c>
      <c r="DB120" s="107">
        <v>0</v>
      </c>
      <c r="DC120" s="107">
        <v>0</v>
      </c>
      <c r="DD120" s="107">
        <v>0</v>
      </c>
      <c r="DE120" s="107">
        <v>0</v>
      </c>
      <c r="DF120" s="107">
        <f t="shared" si="13"/>
        <v>0</v>
      </c>
    </row>
    <row r="121" spans="81:110" x14ac:dyDescent="0.25">
      <c r="CC121" s="152">
        <f t="shared" si="18"/>
        <v>0</v>
      </c>
      <c r="CP121" s="135" t="str">
        <f t="shared" si="19"/>
        <v/>
      </c>
      <c r="CQ121" s="153" t="str">
        <f t="shared" si="16"/>
        <v/>
      </c>
      <c r="CR121" s="153" t="str">
        <f t="shared" si="17"/>
        <v/>
      </c>
      <c r="CS121" s="107">
        <v>0</v>
      </c>
      <c r="CT121" s="107">
        <v>0</v>
      </c>
      <c r="CU121" s="107">
        <v>0</v>
      </c>
      <c r="CV121" s="107">
        <v>0</v>
      </c>
      <c r="CW121" s="107">
        <v>0</v>
      </c>
      <c r="CX121" s="107">
        <v>0</v>
      </c>
      <c r="CY121" s="107">
        <v>0</v>
      </c>
      <c r="CZ121" s="107">
        <v>0</v>
      </c>
      <c r="DA121" s="107">
        <v>0</v>
      </c>
      <c r="DB121" s="107">
        <v>0</v>
      </c>
      <c r="DC121" s="107">
        <v>0</v>
      </c>
      <c r="DD121" s="107">
        <v>0</v>
      </c>
      <c r="DE121" s="107">
        <v>0</v>
      </c>
      <c r="DF121" s="107">
        <f t="shared" si="13"/>
        <v>0</v>
      </c>
    </row>
    <row r="122" spans="81:110" x14ac:dyDescent="0.25">
      <c r="CC122" s="152">
        <f t="shared" si="18"/>
        <v>0</v>
      </c>
      <c r="CP122" s="135" t="str">
        <f t="shared" si="19"/>
        <v/>
      </c>
      <c r="CQ122" s="153" t="str">
        <f t="shared" si="16"/>
        <v/>
      </c>
      <c r="CR122" s="153" t="str">
        <f t="shared" si="17"/>
        <v/>
      </c>
      <c r="CS122" s="107">
        <v>0</v>
      </c>
      <c r="CT122" s="107">
        <v>0</v>
      </c>
      <c r="CU122" s="107">
        <v>0</v>
      </c>
      <c r="CV122" s="107">
        <v>0</v>
      </c>
      <c r="CW122" s="107">
        <v>0</v>
      </c>
      <c r="CX122" s="107">
        <v>0</v>
      </c>
      <c r="CY122" s="107">
        <v>0</v>
      </c>
      <c r="CZ122" s="107">
        <v>0</v>
      </c>
      <c r="DA122" s="107">
        <v>0</v>
      </c>
      <c r="DB122" s="107">
        <v>0</v>
      </c>
      <c r="DC122" s="107">
        <v>0</v>
      </c>
      <c r="DD122" s="107">
        <v>0</v>
      </c>
      <c r="DE122" s="107">
        <v>0</v>
      </c>
      <c r="DF122" s="107">
        <f t="shared" si="13"/>
        <v>0</v>
      </c>
    </row>
    <row r="123" spans="81:110" x14ac:dyDescent="0.25">
      <c r="CC123" s="152">
        <f t="shared" si="18"/>
        <v>0</v>
      </c>
      <c r="CP123" s="135" t="str">
        <f t="shared" si="19"/>
        <v/>
      </c>
      <c r="CQ123" s="153" t="str">
        <f t="shared" si="16"/>
        <v/>
      </c>
      <c r="CR123" s="153" t="str">
        <f t="shared" si="17"/>
        <v/>
      </c>
      <c r="CS123" s="107">
        <v>0</v>
      </c>
      <c r="CT123" s="107">
        <v>0</v>
      </c>
      <c r="CU123" s="107">
        <v>0</v>
      </c>
      <c r="CV123" s="107">
        <v>0</v>
      </c>
      <c r="CW123" s="107">
        <v>0</v>
      </c>
      <c r="CX123" s="107">
        <v>0</v>
      </c>
      <c r="CY123" s="107">
        <v>0</v>
      </c>
      <c r="CZ123" s="107">
        <v>0</v>
      </c>
      <c r="DA123" s="107">
        <v>0</v>
      </c>
      <c r="DB123" s="107">
        <v>0</v>
      </c>
      <c r="DC123" s="107">
        <v>0</v>
      </c>
      <c r="DD123" s="107">
        <v>0</v>
      </c>
      <c r="DE123" s="107">
        <v>0</v>
      </c>
      <c r="DF123" s="107">
        <f t="shared" si="13"/>
        <v>0</v>
      </c>
    </row>
    <row r="124" spans="81:110" x14ac:dyDescent="0.25">
      <c r="CC124" s="152">
        <f t="shared" si="18"/>
        <v>0</v>
      </c>
      <c r="CP124" s="135" t="str">
        <f t="shared" si="19"/>
        <v/>
      </c>
      <c r="CQ124" s="153" t="str">
        <f t="shared" si="16"/>
        <v/>
      </c>
      <c r="CR124" s="153" t="str">
        <f t="shared" si="17"/>
        <v/>
      </c>
      <c r="CS124" s="107">
        <v>0</v>
      </c>
      <c r="CT124" s="107">
        <v>0</v>
      </c>
      <c r="CU124" s="107">
        <v>0</v>
      </c>
      <c r="CV124" s="107">
        <v>0</v>
      </c>
      <c r="CW124" s="107">
        <v>0</v>
      </c>
      <c r="CX124" s="107">
        <v>0</v>
      </c>
      <c r="CY124" s="107">
        <v>0</v>
      </c>
      <c r="CZ124" s="107">
        <v>0</v>
      </c>
      <c r="DA124" s="107">
        <v>0</v>
      </c>
      <c r="DB124" s="107">
        <v>0</v>
      </c>
      <c r="DC124" s="107">
        <v>0</v>
      </c>
      <c r="DD124" s="107">
        <v>0</v>
      </c>
      <c r="DE124" s="107">
        <v>0</v>
      </c>
      <c r="DF124" s="107">
        <f t="shared" si="13"/>
        <v>0</v>
      </c>
    </row>
    <row r="125" spans="81:110" x14ac:dyDescent="0.25">
      <c r="CC125" s="152">
        <f t="shared" si="18"/>
        <v>0</v>
      </c>
      <c r="CP125" s="135" t="str">
        <f t="shared" si="19"/>
        <v/>
      </c>
      <c r="CQ125" s="153" t="str">
        <f t="shared" si="16"/>
        <v/>
      </c>
      <c r="CR125" s="153" t="str">
        <f t="shared" si="17"/>
        <v/>
      </c>
      <c r="CS125" s="107">
        <v>0</v>
      </c>
      <c r="CT125" s="107">
        <v>0</v>
      </c>
      <c r="CU125" s="107">
        <v>0</v>
      </c>
      <c r="CV125" s="107">
        <v>0</v>
      </c>
      <c r="CW125" s="107">
        <v>0</v>
      </c>
      <c r="CX125" s="107">
        <v>0</v>
      </c>
      <c r="CY125" s="107">
        <v>0</v>
      </c>
      <c r="CZ125" s="107">
        <v>0</v>
      </c>
      <c r="DA125" s="107">
        <v>0</v>
      </c>
      <c r="DB125" s="107">
        <v>0</v>
      </c>
      <c r="DC125" s="107">
        <v>0</v>
      </c>
      <c r="DD125" s="107">
        <v>0</v>
      </c>
      <c r="DE125" s="107">
        <v>0</v>
      </c>
      <c r="DF125" s="107">
        <f t="shared" si="13"/>
        <v>0</v>
      </c>
    </row>
    <row r="126" spans="81:110" x14ac:dyDescent="0.25">
      <c r="CC126" s="152">
        <f t="shared" si="18"/>
        <v>0</v>
      </c>
      <c r="CP126" s="135" t="str">
        <f t="shared" si="19"/>
        <v/>
      </c>
      <c r="CQ126" s="153" t="str">
        <f t="shared" si="16"/>
        <v/>
      </c>
      <c r="CR126" s="153" t="str">
        <f t="shared" si="17"/>
        <v/>
      </c>
      <c r="CS126" s="107">
        <v>0</v>
      </c>
      <c r="CT126" s="107">
        <v>0</v>
      </c>
      <c r="CU126" s="107">
        <v>0</v>
      </c>
      <c r="CV126" s="107">
        <v>0</v>
      </c>
      <c r="CW126" s="107">
        <v>0</v>
      </c>
      <c r="CX126" s="107">
        <v>0</v>
      </c>
      <c r="CY126" s="107">
        <v>0</v>
      </c>
      <c r="CZ126" s="107">
        <v>0</v>
      </c>
      <c r="DA126" s="107">
        <v>0</v>
      </c>
      <c r="DB126" s="107">
        <v>0</v>
      </c>
      <c r="DC126" s="107">
        <v>0</v>
      </c>
      <c r="DD126" s="107">
        <v>0</v>
      </c>
      <c r="DE126" s="107">
        <v>0</v>
      </c>
      <c r="DF126" s="107">
        <f t="shared" si="13"/>
        <v>0</v>
      </c>
    </row>
    <row r="127" spans="81:110" x14ac:dyDescent="0.25">
      <c r="CC127" s="152">
        <f t="shared" si="18"/>
        <v>0</v>
      </c>
      <c r="CP127" s="135" t="str">
        <f t="shared" si="19"/>
        <v/>
      </c>
      <c r="CQ127" s="153" t="str">
        <f t="shared" si="16"/>
        <v/>
      </c>
      <c r="CR127" s="153" t="str">
        <f t="shared" si="17"/>
        <v/>
      </c>
      <c r="CS127" s="107">
        <v>0</v>
      </c>
      <c r="CT127" s="107">
        <v>0</v>
      </c>
      <c r="CU127" s="107">
        <v>0</v>
      </c>
      <c r="CV127" s="107">
        <v>0</v>
      </c>
      <c r="CW127" s="107">
        <v>0</v>
      </c>
      <c r="CX127" s="107">
        <v>0</v>
      </c>
      <c r="CY127" s="107">
        <v>0</v>
      </c>
      <c r="CZ127" s="107">
        <v>0</v>
      </c>
      <c r="DA127" s="107">
        <v>0</v>
      </c>
      <c r="DB127" s="107">
        <v>0</v>
      </c>
      <c r="DC127" s="107">
        <v>0</v>
      </c>
      <c r="DD127" s="107">
        <v>0</v>
      </c>
      <c r="DE127" s="107">
        <v>0</v>
      </c>
      <c r="DF127" s="107">
        <f t="shared" si="13"/>
        <v>0</v>
      </c>
    </row>
    <row r="128" spans="81:110" x14ac:dyDescent="0.25">
      <c r="CC128" s="152">
        <f t="shared" si="18"/>
        <v>0</v>
      </c>
      <c r="CP128" s="135" t="str">
        <f t="shared" si="19"/>
        <v/>
      </c>
      <c r="CQ128" s="153" t="str">
        <f t="shared" ref="CQ128:CQ142" si="20">IF($A128="","","AM")</f>
        <v/>
      </c>
      <c r="CR128" s="153" t="str">
        <f t="shared" ref="CR128:CR142" si="21">IF($A128="","","SR")</f>
        <v/>
      </c>
      <c r="CS128" s="107">
        <v>0</v>
      </c>
      <c r="CT128" s="107">
        <v>0</v>
      </c>
      <c r="CU128" s="107">
        <v>0</v>
      </c>
      <c r="CV128" s="107">
        <v>0</v>
      </c>
      <c r="CW128" s="107">
        <v>0</v>
      </c>
      <c r="CX128" s="107">
        <v>0</v>
      </c>
      <c r="CY128" s="107">
        <v>0</v>
      </c>
      <c r="CZ128" s="107">
        <v>0</v>
      </c>
      <c r="DA128" s="107">
        <v>0</v>
      </c>
      <c r="DB128" s="107">
        <v>0</v>
      </c>
      <c r="DC128" s="107">
        <v>0</v>
      </c>
      <c r="DD128" s="107">
        <v>0</v>
      </c>
      <c r="DE128" s="107">
        <v>0</v>
      </c>
      <c r="DF128" s="107">
        <f t="shared" si="13"/>
        <v>0</v>
      </c>
    </row>
    <row r="129" spans="81:110" x14ac:dyDescent="0.25">
      <c r="CC129" s="152">
        <f t="shared" si="18"/>
        <v>0</v>
      </c>
      <c r="CP129" s="135" t="str">
        <f t="shared" si="19"/>
        <v/>
      </c>
      <c r="CQ129" s="153" t="str">
        <f t="shared" si="20"/>
        <v/>
      </c>
      <c r="CR129" s="153" t="str">
        <f t="shared" si="21"/>
        <v/>
      </c>
      <c r="CS129" s="107">
        <v>0</v>
      </c>
      <c r="CT129" s="107">
        <v>0</v>
      </c>
      <c r="CU129" s="107">
        <v>0</v>
      </c>
      <c r="CV129" s="107">
        <v>0</v>
      </c>
      <c r="CW129" s="107">
        <v>0</v>
      </c>
      <c r="CX129" s="107">
        <v>0</v>
      </c>
      <c r="CY129" s="107">
        <v>0</v>
      </c>
      <c r="CZ129" s="107">
        <v>0</v>
      </c>
      <c r="DA129" s="107">
        <v>0</v>
      </c>
      <c r="DB129" s="107">
        <v>0</v>
      </c>
      <c r="DC129" s="107">
        <v>0</v>
      </c>
      <c r="DD129" s="107">
        <v>0</v>
      </c>
      <c r="DE129" s="107">
        <v>0</v>
      </c>
      <c r="DF129" s="107">
        <f t="shared" si="13"/>
        <v>0</v>
      </c>
    </row>
    <row r="130" spans="81:110" x14ac:dyDescent="0.25">
      <c r="CC130" s="152">
        <f t="shared" si="18"/>
        <v>0</v>
      </c>
      <c r="CP130" s="135" t="str">
        <f t="shared" si="19"/>
        <v/>
      </c>
      <c r="CQ130" s="153" t="str">
        <f t="shared" si="20"/>
        <v/>
      </c>
      <c r="CR130" s="153" t="str">
        <f t="shared" si="21"/>
        <v/>
      </c>
      <c r="CS130" s="107">
        <v>0</v>
      </c>
      <c r="CT130" s="107">
        <v>0</v>
      </c>
      <c r="CU130" s="107">
        <v>0</v>
      </c>
      <c r="CV130" s="107">
        <v>0</v>
      </c>
      <c r="CW130" s="107">
        <v>0</v>
      </c>
      <c r="CX130" s="107">
        <v>0</v>
      </c>
      <c r="CY130" s="107">
        <v>0</v>
      </c>
      <c r="CZ130" s="107">
        <v>0</v>
      </c>
      <c r="DA130" s="107">
        <v>0</v>
      </c>
      <c r="DB130" s="107">
        <v>0</v>
      </c>
      <c r="DC130" s="107">
        <v>0</v>
      </c>
      <c r="DD130" s="107">
        <v>0</v>
      </c>
      <c r="DE130" s="107">
        <v>0</v>
      </c>
      <c r="DF130" s="107">
        <f t="shared" si="13"/>
        <v>0</v>
      </c>
    </row>
    <row r="131" spans="81:110" x14ac:dyDescent="0.25">
      <c r="CC131" s="152">
        <f t="shared" si="18"/>
        <v>0</v>
      </c>
      <c r="CP131" s="135" t="str">
        <f t="shared" si="19"/>
        <v/>
      </c>
      <c r="CQ131" s="153" t="str">
        <f t="shared" si="20"/>
        <v/>
      </c>
      <c r="CR131" s="153" t="str">
        <f t="shared" si="21"/>
        <v/>
      </c>
      <c r="CS131" s="107">
        <v>0</v>
      </c>
      <c r="CT131" s="107">
        <v>0</v>
      </c>
      <c r="CU131" s="107">
        <v>0</v>
      </c>
      <c r="CV131" s="107">
        <v>0</v>
      </c>
      <c r="CW131" s="107">
        <v>0</v>
      </c>
      <c r="CX131" s="107">
        <v>0</v>
      </c>
      <c r="CY131" s="107">
        <v>0</v>
      </c>
      <c r="CZ131" s="107">
        <v>0</v>
      </c>
      <c r="DA131" s="107">
        <v>0</v>
      </c>
      <c r="DB131" s="107">
        <v>0</v>
      </c>
      <c r="DC131" s="107">
        <v>0</v>
      </c>
      <c r="DD131" s="107">
        <v>0</v>
      </c>
      <c r="DE131" s="107">
        <v>0</v>
      </c>
      <c r="DF131" s="107">
        <f t="shared" si="13"/>
        <v>0</v>
      </c>
    </row>
    <row r="132" spans="81:110" x14ac:dyDescent="0.25">
      <c r="CC132" s="152">
        <f t="shared" si="18"/>
        <v>0</v>
      </c>
      <c r="CP132" s="135" t="str">
        <f t="shared" si="19"/>
        <v/>
      </c>
      <c r="CQ132" s="153" t="str">
        <f t="shared" si="20"/>
        <v/>
      </c>
      <c r="CR132" s="153" t="str">
        <f t="shared" si="21"/>
        <v/>
      </c>
      <c r="CS132" s="107">
        <v>0</v>
      </c>
      <c r="CT132" s="107">
        <v>0</v>
      </c>
      <c r="CU132" s="107">
        <v>0</v>
      </c>
      <c r="CV132" s="107">
        <v>0</v>
      </c>
      <c r="CW132" s="107">
        <v>0</v>
      </c>
      <c r="CX132" s="107">
        <v>0</v>
      </c>
      <c r="CY132" s="107">
        <v>0</v>
      </c>
      <c r="CZ132" s="107">
        <v>0</v>
      </c>
      <c r="DA132" s="107">
        <v>0</v>
      </c>
      <c r="DB132" s="107">
        <v>0</v>
      </c>
      <c r="DC132" s="107">
        <v>0</v>
      </c>
      <c r="DD132" s="107">
        <v>0</v>
      </c>
      <c r="DE132" s="107">
        <v>0</v>
      </c>
      <c r="DF132" s="107">
        <f t="shared" si="13"/>
        <v>0</v>
      </c>
    </row>
    <row r="133" spans="81:110" x14ac:dyDescent="0.25">
      <c r="CC133" s="152">
        <f t="shared" si="18"/>
        <v>0</v>
      </c>
      <c r="CP133" s="135" t="str">
        <f t="shared" si="19"/>
        <v/>
      </c>
      <c r="CQ133" s="153" t="str">
        <f t="shared" si="20"/>
        <v/>
      </c>
      <c r="CR133" s="153" t="str">
        <f t="shared" si="21"/>
        <v/>
      </c>
      <c r="CS133" s="107">
        <v>0</v>
      </c>
      <c r="CT133" s="107">
        <v>0</v>
      </c>
      <c r="CU133" s="107">
        <v>0</v>
      </c>
      <c r="CV133" s="107">
        <v>0</v>
      </c>
      <c r="CW133" s="107">
        <v>0</v>
      </c>
      <c r="CX133" s="107">
        <v>0</v>
      </c>
      <c r="CY133" s="107">
        <v>0</v>
      </c>
      <c r="CZ133" s="107">
        <v>0</v>
      </c>
      <c r="DA133" s="107">
        <v>0</v>
      </c>
      <c r="DB133" s="107">
        <v>0</v>
      </c>
      <c r="DC133" s="107">
        <v>0</v>
      </c>
      <c r="DD133" s="107">
        <v>0</v>
      </c>
      <c r="DE133" s="107">
        <v>0</v>
      </c>
      <c r="DF133" s="107">
        <f t="shared" si="13"/>
        <v>0</v>
      </c>
    </row>
    <row r="134" spans="81:110" x14ac:dyDescent="0.25">
      <c r="CC134" s="152">
        <f t="shared" si="18"/>
        <v>0</v>
      </c>
      <c r="CP134" s="135" t="str">
        <f t="shared" si="19"/>
        <v/>
      </c>
      <c r="CQ134" s="153" t="str">
        <f t="shared" si="20"/>
        <v/>
      </c>
      <c r="CR134" s="153" t="str">
        <f t="shared" si="21"/>
        <v/>
      </c>
      <c r="CS134" s="107">
        <v>0</v>
      </c>
      <c r="CT134" s="107">
        <v>0</v>
      </c>
      <c r="CU134" s="107">
        <v>0</v>
      </c>
      <c r="CV134" s="107">
        <v>0</v>
      </c>
      <c r="CW134" s="107">
        <v>0</v>
      </c>
      <c r="CX134" s="107">
        <v>0</v>
      </c>
      <c r="CY134" s="107">
        <v>0</v>
      </c>
      <c r="CZ134" s="107">
        <v>0</v>
      </c>
      <c r="DA134" s="107">
        <v>0</v>
      </c>
      <c r="DB134" s="107">
        <v>0</v>
      </c>
      <c r="DC134" s="107">
        <v>0</v>
      </c>
      <c r="DD134" s="107">
        <v>0</v>
      </c>
      <c r="DE134" s="107">
        <v>0</v>
      </c>
      <c r="DF134" s="107">
        <f t="shared" si="13"/>
        <v>0</v>
      </c>
    </row>
    <row r="135" spans="81:110" x14ac:dyDescent="0.25">
      <c r="CC135" s="152">
        <f t="shared" si="18"/>
        <v>0</v>
      </c>
      <c r="CP135" s="135" t="str">
        <f t="shared" si="19"/>
        <v/>
      </c>
      <c r="CQ135" s="153" t="str">
        <f t="shared" si="20"/>
        <v/>
      </c>
      <c r="CR135" s="153" t="str">
        <f t="shared" si="21"/>
        <v/>
      </c>
      <c r="CS135" s="107">
        <v>0</v>
      </c>
      <c r="CT135" s="107">
        <v>0</v>
      </c>
      <c r="CU135" s="107">
        <v>0</v>
      </c>
      <c r="CV135" s="107">
        <v>0</v>
      </c>
      <c r="CW135" s="107">
        <v>0</v>
      </c>
      <c r="CX135" s="107">
        <v>0</v>
      </c>
      <c r="CY135" s="107">
        <v>0</v>
      </c>
      <c r="CZ135" s="107">
        <v>0</v>
      </c>
      <c r="DA135" s="107">
        <v>0</v>
      </c>
      <c r="DB135" s="107">
        <v>0</v>
      </c>
      <c r="DC135" s="107">
        <v>0</v>
      </c>
      <c r="DD135" s="107">
        <v>0</v>
      </c>
      <c r="DE135" s="107">
        <v>0</v>
      </c>
      <c r="DF135" s="107">
        <f t="shared" si="13"/>
        <v>0</v>
      </c>
    </row>
    <row r="136" spans="81:110" x14ac:dyDescent="0.25">
      <c r="CC136" s="152">
        <f t="shared" si="18"/>
        <v>0</v>
      </c>
      <c r="CP136" s="135" t="str">
        <f t="shared" si="19"/>
        <v/>
      </c>
      <c r="CQ136" s="153" t="str">
        <f t="shared" si="20"/>
        <v/>
      </c>
      <c r="CR136" s="153" t="str">
        <f t="shared" si="21"/>
        <v/>
      </c>
      <c r="CS136" s="107">
        <v>0</v>
      </c>
      <c r="CT136" s="107">
        <v>0</v>
      </c>
      <c r="CU136" s="107">
        <v>0</v>
      </c>
      <c r="CV136" s="107">
        <v>0</v>
      </c>
      <c r="CW136" s="107">
        <v>0</v>
      </c>
      <c r="CX136" s="107">
        <v>0</v>
      </c>
      <c r="CY136" s="107">
        <v>0</v>
      </c>
      <c r="CZ136" s="107">
        <v>0</v>
      </c>
      <c r="DA136" s="107">
        <v>0</v>
      </c>
      <c r="DB136" s="107">
        <v>0</v>
      </c>
      <c r="DC136" s="107">
        <v>0</v>
      </c>
      <c r="DD136" s="107">
        <v>0</v>
      </c>
      <c r="DE136" s="107">
        <v>0</v>
      </c>
      <c r="DF136" s="107">
        <f t="shared" si="13"/>
        <v>0</v>
      </c>
    </row>
    <row r="137" spans="81:110" x14ac:dyDescent="0.25">
      <c r="CC137" s="152">
        <f t="shared" si="18"/>
        <v>0</v>
      </c>
      <c r="CP137" s="135" t="str">
        <f t="shared" si="19"/>
        <v/>
      </c>
      <c r="CQ137" s="153" t="str">
        <f t="shared" si="20"/>
        <v/>
      </c>
      <c r="CR137" s="153" t="str">
        <f t="shared" si="21"/>
        <v/>
      </c>
      <c r="CS137" s="107">
        <v>0</v>
      </c>
      <c r="CT137" s="107">
        <v>0</v>
      </c>
      <c r="CU137" s="107">
        <v>0</v>
      </c>
      <c r="CV137" s="107">
        <v>0</v>
      </c>
      <c r="CW137" s="107">
        <v>0</v>
      </c>
      <c r="CX137" s="107">
        <v>0</v>
      </c>
      <c r="CY137" s="107">
        <v>0</v>
      </c>
      <c r="CZ137" s="107">
        <v>0</v>
      </c>
      <c r="DA137" s="107">
        <v>0</v>
      </c>
      <c r="DB137" s="107">
        <v>0</v>
      </c>
      <c r="DC137" s="107">
        <v>0</v>
      </c>
      <c r="DD137" s="107">
        <v>0</v>
      </c>
      <c r="DE137" s="107">
        <v>0</v>
      </c>
      <c r="DF137" s="107">
        <f t="shared" si="13"/>
        <v>0</v>
      </c>
    </row>
    <row r="138" spans="81:110" x14ac:dyDescent="0.25">
      <c r="CC138" s="152">
        <f t="shared" si="18"/>
        <v>0</v>
      </c>
      <c r="CP138" s="135" t="str">
        <f t="shared" si="19"/>
        <v/>
      </c>
      <c r="CQ138" s="153" t="str">
        <f t="shared" si="20"/>
        <v/>
      </c>
      <c r="CR138" s="153" t="str">
        <f t="shared" si="21"/>
        <v/>
      </c>
      <c r="CS138" s="107">
        <v>0</v>
      </c>
      <c r="CT138" s="107">
        <v>0</v>
      </c>
      <c r="CU138" s="107">
        <v>0</v>
      </c>
      <c r="CV138" s="107">
        <v>0</v>
      </c>
      <c r="CW138" s="107">
        <v>0</v>
      </c>
      <c r="CX138" s="107">
        <v>0</v>
      </c>
      <c r="CY138" s="107">
        <v>0</v>
      </c>
      <c r="CZ138" s="107">
        <v>0</v>
      </c>
      <c r="DA138" s="107">
        <v>0</v>
      </c>
      <c r="DB138" s="107">
        <v>0</v>
      </c>
      <c r="DC138" s="107">
        <v>0</v>
      </c>
      <c r="DD138" s="107">
        <v>0</v>
      </c>
      <c r="DE138" s="107">
        <v>0</v>
      </c>
      <c r="DF138" s="107">
        <f t="shared" si="13"/>
        <v>0</v>
      </c>
    </row>
    <row r="139" spans="81:110" x14ac:dyDescent="0.25">
      <c r="CC139" s="152">
        <f t="shared" si="18"/>
        <v>0</v>
      </c>
      <c r="CP139" s="135" t="str">
        <f t="shared" si="19"/>
        <v/>
      </c>
      <c r="CQ139" s="153" t="str">
        <f t="shared" si="20"/>
        <v/>
      </c>
      <c r="CR139" s="153" t="str">
        <f t="shared" si="21"/>
        <v/>
      </c>
      <c r="CS139" s="107">
        <v>0</v>
      </c>
      <c r="CT139" s="107">
        <v>0</v>
      </c>
      <c r="CU139" s="107">
        <v>0</v>
      </c>
      <c r="CV139" s="107">
        <v>0</v>
      </c>
      <c r="CW139" s="107">
        <v>0</v>
      </c>
      <c r="CX139" s="107">
        <v>0</v>
      </c>
      <c r="CY139" s="107">
        <v>0</v>
      </c>
      <c r="CZ139" s="107">
        <v>0</v>
      </c>
      <c r="DA139" s="107">
        <v>0</v>
      </c>
      <c r="DB139" s="107">
        <v>0</v>
      </c>
      <c r="DC139" s="107">
        <v>0</v>
      </c>
      <c r="DD139" s="107">
        <v>0</v>
      </c>
      <c r="DE139" s="107">
        <v>0</v>
      </c>
      <c r="DF139" s="107">
        <f t="shared" si="13"/>
        <v>0</v>
      </c>
    </row>
    <row r="140" spans="81:110" x14ac:dyDescent="0.25">
      <c r="CC140" s="152">
        <f t="shared" si="18"/>
        <v>0</v>
      </c>
      <c r="CP140" s="135" t="str">
        <f t="shared" si="19"/>
        <v/>
      </c>
      <c r="CQ140" s="153" t="str">
        <f t="shared" si="20"/>
        <v/>
      </c>
      <c r="CR140" s="153" t="str">
        <f t="shared" si="21"/>
        <v/>
      </c>
      <c r="CS140" s="107">
        <v>0</v>
      </c>
      <c r="CT140" s="107">
        <v>0</v>
      </c>
      <c r="CU140" s="107">
        <v>0</v>
      </c>
      <c r="CV140" s="107">
        <v>0</v>
      </c>
      <c r="CW140" s="107">
        <v>0</v>
      </c>
      <c r="CX140" s="107">
        <v>0</v>
      </c>
      <c r="CY140" s="107">
        <v>0</v>
      </c>
      <c r="CZ140" s="107">
        <v>0</v>
      </c>
      <c r="DA140" s="107">
        <v>0</v>
      </c>
      <c r="DB140" s="107">
        <v>0</v>
      </c>
      <c r="DC140" s="107">
        <v>0</v>
      </c>
      <c r="DD140" s="107">
        <v>0</v>
      </c>
      <c r="DE140" s="107">
        <v>0</v>
      </c>
      <c r="DF140" s="107">
        <f t="shared" si="13"/>
        <v>0</v>
      </c>
    </row>
    <row r="141" spans="81:110" x14ac:dyDescent="0.25">
      <c r="CC141" s="152">
        <f t="shared" si="18"/>
        <v>0</v>
      </c>
      <c r="CP141" s="135" t="str">
        <f t="shared" si="19"/>
        <v/>
      </c>
      <c r="CQ141" s="153" t="str">
        <f t="shared" si="20"/>
        <v/>
      </c>
      <c r="CR141" s="153" t="str">
        <f t="shared" si="21"/>
        <v/>
      </c>
      <c r="CS141" s="107">
        <v>0</v>
      </c>
      <c r="CT141" s="107">
        <v>0</v>
      </c>
      <c r="CU141" s="107">
        <v>0</v>
      </c>
      <c r="CV141" s="107">
        <v>0</v>
      </c>
      <c r="CW141" s="107">
        <v>0</v>
      </c>
      <c r="CX141" s="107">
        <v>0</v>
      </c>
      <c r="CY141" s="107">
        <v>0</v>
      </c>
      <c r="CZ141" s="107">
        <v>0</v>
      </c>
      <c r="DA141" s="107">
        <v>0</v>
      </c>
      <c r="DB141" s="107">
        <v>0</v>
      </c>
      <c r="DC141" s="107">
        <v>0</v>
      </c>
      <c r="DD141" s="107">
        <v>0</v>
      </c>
      <c r="DE141" s="107">
        <v>0</v>
      </c>
      <c r="DF141" s="107">
        <f t="shared" si="13"/>
        <v>0</v>
      </c>
    </row>
    <row r="142" spans="81:110" x14ac:dyDescent="0.25">
      <c r="CC142" s="152">
        <f t="shared" si="18"/>
        <v>0</v>
      </c>
      <c r="CP142" s="135" t="str">
        <f t="shared" si="19"/>
        <v/>
      </c>
      <c r="CQ142" s="153" t="str">
        <f t="shared" si="20"/>
        <v/>
      </c>
      <c r="CR142" s="153" t="str">
        <f t="shared" si="21"/>
        <v/>
      </c>
      <c r="CS142" s="107">
        <v>0</v>
      </c>
      <c r="CT142" s="107">
        <v>0</v>
      </c>
      <c r="CU142" s="107">
        <v>0</v>
      </c>
      <c r="CV142" s="107">
        <v>0</v>
      </c>
      <c r="CW142" s="107">
        <v>0</v>
      </c>
      <c r="CX142" s="107">
        <v>0</v>
      </c>
      <c r="CY142" s="107">
        <v>0</v>
      </c>
      <c r="CZ142" s="107">
        <v>0</v>
      </c>
      <c r="DA142" s="107">
        <v>0</v>
      </c>
      <c r="DB142" s="107">
        <v>0</v>
      </c>
      <c r="DC142" s="107">
        <v>0</v>
      </c>
      <c r="DD142" s="107">
        <v>0</v>
      </c>
      <c r="DE142" s="107">
        <v>0</v>
      </c>
      <c r="DF142" s="107">
        <f t="shared" si="13"/>
        <v>0</v>
      </c>
    </row>
    <row r="143" spans="81:110" x14ac:dyDescent="0.25">
      <c r="CC143" s="152">
        <f t="shared" si="18"/>
        <v>0</v>
      </c>
    </row>
    <row r="144" spans="81:110" x14ac:dyDescent="0.25">
      <c r="CC144" s="152">
        <f t="shared" si="18"/>
        <v>0</v>
      </c>
    </row>
    <row r="145" spans="81:81" x14ac:dyDescent="0.25">
      <c r="CC145" s="152">
        <f t="shared" si="18"/>
        <v>0</v>
      </c>
    </row>
    <row r="146" spans="81:81" x14ac:dyDescent="0.25">
      <c r="CC146" s="152">
        <f t="shared" si="18"/>
        <v>0</v>
      </c>
    </row>
    <row r="147" spans="81:81" x14ac:dyDescent="0.25">
      <c r="CC147" s="152">
        <f t="shared" si="18"/>
        <v>0</v>
      </c>
    </row>
    <row r="148" spans="81:81" x14ac:dyDescent="0.25">
      <c r="CC148" s="152">
        <f t="shared" si="18"/>
        <v>0</v>
      </c>
    </row>
    <row r="149" spans="81:81" x14ac:dyDescent="0.25">
      <c r="CC149" s="152">
        <f t="shared" si="18"/>
        <v>0</v>
      </c>
    </row>
    <row r="150" spans="81:81" x14ac:dyDescent="0.25">
      <c r="CC150" s="152">
        <f t="shared" si="18"/>
        <v>0</v>
      </c>
    </row>
    <row r="151" spans="81:81" x14ac:dyDescent="0.25">
      <c r="CC151" s="152">
        <f t="shared" si="18"/>
        <v>0</v>
      </c>
    </row>
    <row r="152" spans="81:81" x14ac:dyDescent="0.25">
      <c r="CC152" s="152">
        <f t="shared" si="18"/>
        <v>0</v>
      </c>
    </row>
  </sheetData>
  <sheetProtection autoFilter="0"/>
  <protectedRanges>
    <protectedRange password="CF91" sqref="CC2:CC3" name="Plage1_1_1"/>
    <protectedRange password="CF91" sqref="CC4:CC11" name="Plage1_1_1_1"/>
    <protectedRange password="CF91" sqref="CC153:CC49997" name="Plage1_99"/>
  </protectedRanges>
  <autoFilter ref="A3:DJ152"/>
  <sortState ref="A4:DF488">
    <sortCondition ref="K4:K488"/>
  </sortState>
  <mergeCells count="2">
    <mergeCell ref="A2:B2"/>
    <mergeCell ref="BH2:BT2"/>
  </mergeCells>
  <phoneticPr fontId="4" type="noConversion"/>
  <conditionalFormatting sqref="A4:E1048576">
    <cfRule type="expression" dxfId="8" priority="66">
      <formula>$A4="NC"</formula>
    </cfRule>
  </conditionalFormatting>
  <conditionalFormatting sqref="C4:C107">
    <cfRule type="expression" dxfId="7" priority="24" stopIfTrue="1">
      <formula>$A4="nc"</formula>
    </cfRule>
  </conditionalFormatting>
  <conditionalFormatting sqref="A1:A1048576">
    <cfRule type="duplicateValues" dxfId="0" priority="1661"/>
  </conditionalFormatting>
  <dataValidations count="9">
    <dataValidation allowBlank="1" showErrorMessage="1" promptTitle="Colonne avec formule " prompt="recopier vers le bas les formules ne rien n'écrire à l'intérieur" sqref="X2:Y2"/>
    <dataValidation type="list" allowBlank="1" showInputMessage="1" showErrorMessage="1" sqref="W2:W1048576">
      <formula1>motif</formula1>
    </dataValidation>
    <dataValidation type="list" allowBlank="1" showInputMessage="1" showErrorMessage="1" sqref="U2:U1048576">
      <formula1>motif2</formula1>
    </dataValidation>
    <dataValidation allowBlank="1" showInputMessage="1" showErrorMessage="1" error="Date incohérente" sqref="BV1:BW5 BX1:BY11 BW7:BW11 BW12:BY1048576 BV6:BV1048576"/>
    <dataValidation type="list" allowBlank="1" showInputMessage="1" showErrorMessage="1" sqref="CN1:CN1048576">
      <formula1>BRITA</formula1>
    </dataValidation>
    <dataValidation type="list" allowBlank="1" showErrorMessage="1" error="Choisir la désignation client dans la liste déroulante" sqref="S2:S1048576">
      <formula1>categorie</formula1>
    </dataValidation>
    <dataValidation allowBlank="1" showErrorMessage="1" error="Ne rien écrire sur cette colonne Olivier elle m'est réservée. Merci " sqref="L2:L1048576"/>
    <dataValidation type="list" allowBlank="1" showInputMessage="1" showErrorMessage="1" error="Choisir la civilité dans la liste déroulante" sqref="O2:O1048576">
      <formula1>civilité</formula1>
    </dataValidation>
    <dataValidation allowBlank="1" showInputMessage="1" showErrorMessage="1" promptTitle="Date" prompt="Mettre la date à laquelle le BRITA a été changé" sqref="CO1:CO1048576"/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D25"/>
  <sheetViews>
    <sheetView workbookViewId="0">
      <selection activeCell="D23" sqref="D23"/>
    </sheetView>
  </sheetViews>
  <sheetFormatPr baseColWidth="10" defaultRowHeight="13.2" x14ac:dyDescent="0.25"/>
  <cols>
    <col min="1" max="1" width="24.88671875" customWidth="1"/>
    <col min="2" max="2" width="15.5546875" customWidth="1"/>
  </cols>
  <sheetData>
    <row r="2" spans="1:4" x14ac:dyDescent="0.25">
      <c r="A2" s="3" t="s">
        <v>198</v>
      </c>
    </row>
    <row r="4" spans="1:4" x14ac:dyDescent="0.25">
      <c r="A4" s="1" t="s">
        <v>211</v>
      </c>
      <c r="B4" t="s">
        <v>199</v>
      </c>
    </row>
    <row r="5" spans="1:4" x14ac:dyDescent="0.25">
      <c r="A5" t="s">
        <v>119</v>
      </c>
      <c r="D5" s="147" t="s">
        <v>538</v>
      </c>
    </row>
    <row r="6" spans="1:4" x14ac:dyDescent="0.25">
      <c r="A6" s="4" t="s">
        <v>236</v>
      </c>
      <c r="D6" s="133" t="s">
        <v>389</v>
      </c>
    </row>
    <row r="7" spans="1:4" x14ac:dyDescent="0.25">
      <c r="A7" s="4" t="s">
        <v>235</v>
      </c>
      <c r="D7" s="133" t="s">
        <v>357</v>
      </c>
    </row>
    <row r="8" spans="1:4" x14ac:dyDescent="0.25">
      <c r="A8" s="4" t="s">
        <v>197</v>
      </c>
      <c r="D8" s="133" t="s">
        <v>245</v>
      </c>
    </row>
    <row r="9" spans="1:4" x14ac:dyDescent="0.25">
      <c r="A9" t="s">
        <v>120</v>
      </c>
      <c r="D9" s="133" t="s">
        <v>384</v>
      </c>
    </row>
    <row r="10" spans="1:4" x14ac:dyDescent="0.25">
      <c r="A10" t="s">
        <v>118</v>
      </c>
      <c r="D10" s="133" t="s">
        <v>453</v>
      </c>
    </row>
    <row r="11" spans="1:4" x14ac:dyDescent="0.25">
      <c r="D11" s="147" t="s">
        <v>18</v>
      </c>
    </row>
    <row r="12" spans="1:4" x14ac:dyDescent="0.25">
      <c r="D12" s="147" t="s">
        <v>536</v>
      </c>
    </row>
    <row r="13" spans="1:4" x14ac:dyDescent="0.25">
      <c r="D13" s="133" t="s">
        <v>351</v>
      </c>
    </row>
    <row r="14" spans="1:4" x14ac:dyDescent="0.25">
      <c r="D14" s="133" t="s">
        <v>393</v>
      </c>
    </row>
    <row r="15" spans="1:4" x14ac:dyDescent="0.25">
      <c r="D15" s="133" t="s">
        <v>386</v>
      </c>
    </row>
    <row r="16" spans="1:4" x14ac:dyDescent="0.25">
      <c r="D16" s="133" t="s">
        <v>350</v>
      </c>
    </row>
    <row r="17" spans="1:4" x14ac:dyDescent="0.25">
      <c r="D17" s="147" t="s">
        <v>310</v>
      </c>
    </row>
    <row r="18" spans="1:4" x14ac:dyDescent="0.25">
      <c r="A18" s="310" t="s">
        <v>67</v>
      </c>
      <c r="B18" s="310"/>
      <c r="D18" s="133" t="s">
        <v>367</v>
      </c>
    </row>
    <row r="19" spans="1:4" x14ac:dyDescent="0.25">
      <c r="D19" s="147" t="s">
        <v>537</v>
      </c>
    </row>
    <row r="20" spans="1:4" x14ac:dyDescent="0.25">
      <c r="A20" t="s">
        <v>68</v>
      </c>
      <c r="D20" s="133" t="s">
        <v>360</v>
      </c>
    </row>
    <row r="21" spans="1:4" x14ac:dyDescent="0.25">
      <c r="A21" s="4" t="s">
        <v>74</v>
      </c>
      <c r="D21" s="133" t="s">
        <v>352</v>
      </c>
    </row>
    <row r="22" spans="1:4" x14ac:dyDescent="0.25">
      <c r="A22" s="4" t="s">
        <v>75</v>
      </c>
      <c r="D22" s="133" t="s">
        <v>355</v>
      </c>
    </row>
    <row r="23" spans="1:4" x14ac:dyDescent="0.25">
      <c r="A23" s="4" t="s">
        <v>76</v>
      </c>
      <c r="D23" s="190" t="s">
        <v>443</v>
      </c>
    </row>
    <row r="24" spans="1:4" x14ac:dyDescent="0.25">
      <c r="A24" s="5" t="s">
        <v>529</v>
      </c>
    </row>
    <row r="25" spans="1:4" x14ac:dyDescent="0.25">
      <c r="A25" t="s">
        <v>77</v>
      </c>
    </row>
  </sheetData>
  <mergeCells count="1">
    <mergeCell ref="A18:B18"/>
  </mergeCells>
  <phoneticPr fontId="4" type="noConversion"/>
  <conditionalFormatting sqref="D5:D23">
    <cfRule type="duplicateValues" dxfId="6" priority="1"/>
  </conditionalFormatting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indexed="13"/>
  </sheetPr>
  <dimension ref="A1:AW1003"/>
  <sheetViews>
    <sheetView zoomScale="55" zoomScaleNormal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16" sqref="A16"/>
    </sheetView>
  </sheetViews>
  <sheetFormatPr baseColWidth="10" defaultColWidth="11.44140625" defaultRowHeight="13.8" x14ac:dyDescent="0.25"/>
  <cols>
    <col min="1" max="1" width="21.109375" style="204" customWidth="1"/>
    <col min="2" max="2" width="23.88671875" style="204" customWidth="1"/>
    <col min="3" max="3" width="1.44140625" style="204" customWidth="1"/>
    <col min="4" max="4" width="17.6640625" style="204" customWidth="1"/>
    <col min="5" max="5" width="10.6640625" style="204" customWidth="1"/>
    <col min="6" max="6" width="18.88671875" style="204" customWidth="1"/>
    <col min="7" max="7" width="13.5546875" style="204" customWidth="1"/>
    <col min="8" max="8" width="30.88671875" style="204" customWidth="1"/>
    <col min="9" max="9" width="1.33203125" style="204" customWidth="1"/>
    <col min="10" max="10" width="10.6640625" style="205" customWidth="1"/>
    <col min="11" max="11" width="7.33203125" style="235" customWidth="1"/>
    <col min="12" max="12" width="0.88671875" style="204" hidden="1" customWidth="1"/>
    <col min="13" max="13" width="12.33203125" style="204" customWidth="1"/>
    <col min="14" max="14" width="7.6640625" style="299" customWidth="1"/>
    <col min="15" max="15" width="5.6640625" style="204" customWidth="1"/>
    <col min="16" max="16" width="12.33203125" style="206" customWidth="1"/>
    <col min="17" max="17" width="11.44140625" style="241"/>
    <col min="18" max="19" width="11.44140625" style="5"/>
    <col min="20" max="48" width="11.44140625" style="204"/>
    <col min="49" max="49" width="11.44140625" style="207"/>
    <col min="50" max="16384" width="11.44140625" style="204"/>
  </cols>
  <sheetData>
    <row r="1" spans="1:49" ht="59.25" customHeight="1" thickBot="1" x14ac:dyDescent="0.3">
      <c r="K1" s="24">
        <f>SUM(K2:K26)</f>
        <v>0</v>
      </c>
      <c r="N1" s="24">
        <f>SUM(N2:N24)</f>
        <v>0</v>
      </c>
      <c r="Q1" s="240">
        <f>SUBTOTAL(3,Q3:Q1193)</f>
        <v>0</v>
      </c>
      <c r="R1" s="313" t="s">
        <v>805</v>
      </c>
      <c r="S1" s="313"/>
      <c r="AW1" s="204"/>
    </row>
    <row r="2" spans="1:49" s="20" customFormat="1" ht="29.25" customHeight="1" thickBot="1" x14ac:dyDescent="0.3">
      <c r="A2" s="14" t="s">
        <v>123</v>
      </c>
      <c r="B2" s="15"/>
      <c r="C2" s="15"/>
      <c r="D2" s="15"/>
      <c r="E2" s="16"/>
      <c r="F2" s="17" t="s">
        <v>109</v>
      </c>
      <c r="G2" s="18">
        <f>IFERROR(VLOOKUP($B$4,'FICHIER DE BASE'!$A$4:$CO$2353,11,FALSE),0)</f>
        <v>0</v>
      </c>
      <c r="H2" s="19">
        <f>IF(ISERROR(VLOOKUP($B$4,'FICHIER DE BASE'!$A$4:$CO$2353,19,FALSE)),0,(VLOOKUP($B$4,'FICHIER DE BASE'!$A$4:$CO$2353,19,FALSE)))</f>
        <v>0</v>
      </c>
      <c r="I2" s="25"/>
      <c r="J2" s="70" t="s">
        <v>137</v>
      </c>
      <c r="K2" s="24">
        <f>IFERROR(VLOOKUP($B$4,'FICHIER DE BASE'!$A$4:$CO$2353,26,FALSE),0)</f>
        <v>0</v>
      </c>
      <c r="M2" s="317" t="s">
        <v>94</v>
      </c>
      <c r="N2" s="318">
        <f>IFERROR(VLOOKUP($B$4,'FICHIER DE BASE'!$A:$DE,97,FALSE),0)</f>
        <v>0</v>
      </c>
      <c r="P2" s="203"/>
      <c r="Q2" s="203"/>
      <c r="R2" s="313"/>
      <c r="S2" s="313"/>
      <c r="U2" s="304"/>
      <c r="V2" s="304"/>
      <c r="AW2" s="22"/>
    </row>
    <row r="3" spans="1:49" ht="18" customHeight="1" thickBot="1" x14ac:dyDescent="0.3">
      <c r="A3" s="271"/>
      <c r="B3" s="6"/>
      <c r="C3" s="6"/>
      <c r="D3" s="6"/>
      <c r="E3" s="6"/>
      <c r="F3" s="272"/>
      <c r="G3" s="8"/>
      <c r="H3" s="273"/>
      <c r="I3" s="7"/>
      <c r="J3" s="70" t="s">
        <v>138</v>
      </c>
      <c r="K3" s="24">
        <f>IFERROR(VLOOKUP($B$4,'FICHIER DE BASE'!$A$4:$CO$2353,27,FALSE),0)</f>
        <v>0</v>
      </c>
      <c r="M3" s="317"/>
      <c r="N3" s="318"/>
      <c r="U3" s="216"/>
      <c r="V3" s="216"/>
    </row>
    <row r="4" spans="1:49" ht="18" customHeight="1" x14ac:dyDescent="0.25">
      <c r="A4" s="274" t="s">
        <v>202</v>
      </c>
      <c r="B4" s="36" t="s">
        <v>831</v>
      </c>
      <c r="C4" s="6"/>
      <c r="D4" s="6"/>
      <c r="E4" s="6"/>
      <c r="F4" s="272"/>
      <c r="G4" s="8"/>
      <c r="H4" s="275"/>
      <c r="I4" s="7"/>
      <c r="J4" s="70" t="s">
        <v>139</v>
      </c>
      <c r="K4" s="24">
        <f>IFERROR(VLOOKUP($B$4,'FICHIER DE BASE'!$A$4:$CO$2353,28,FALSE),0)</f>
        <v>0</v>
      </c>
      <c r="M4" s="317" t="s">
        <v>95</v>
      </c>
      <c r="N4" s="318">
        <f>IFERROR(VLOOKUP($B$4,'FICHIER DE BASE'!$A:$DE,98,FALSE),0)</f>
        <v>0</v>
      </c>
      <c r="Q4" s="242"/>
      <c r="U4" s="216"/>
      <c r="V4" s="216"/>
    </row>
    <row r="5" spans="1:49" ht="16.8" x14ac:dyDescent="0.25">
      <c r="A5" s="208"/>
      <c r="B5" s="209"/>
      <c r="C5" s="276"/>
      <c r="D5" s="276"/>
      <c r="E5" s="276"/>
      <c r="F5" s="209"/>
      <c r="G5" s="210"/>
      <c r="H5" s="277"/>
      <c r="I5" s="211"/>
      <c r="J5" s="70" t="s">
        <v>140</v>
      </c>
      <c r="K5" s="24">
        <f>IFERROR(VLOOKUP($B$4,'FICHIER DE BASE'!$A$4:$CO$2353,29,FALSE),0)</f>
        <v>0</v>
      </c>
      <c r="M5" s="317"/>
      <c r="N5" s="318"/>
      <c r="P5" s="249" t="str">
        <f>+B4</f>
        <v>N</v>
      </c>
      <c r="Q5" s="243"/>
    </row>
    <row r="6" spans="1:49" ht="18" customHeight="1" x14ac:dyDescent="0.25">
      <c r="A6" s="278" t="s">
        <v>814</v>
      </c>
      <c r="B6" s="316">
        <f>IFERROR(VLOOKUP($B$4,'FICHIER DE BASE'!$A$4:$CO$2353,4,FALSE),0)</f>
        <v>0</v>
      </c>
      <c r="C6" s="316"/>
      <c r="D6" s="316"/>
      <c r="E6" s="316"/>
      <c r="F6" s="279" t="s">
        <v>815</v>
      </c>
      <c r="G6" s="314">
        <f>IFERROR(VLOOKUP($B$4,'FICHIER DE BASE'!$A$4:$CO$2353,81,FALSE),0)</f>
        <v>0</v>
      </c>
      <c r="H6" s="315"/>
      <c r="I6" s="212"/>
      <c r="J6" s="70" t="s">
        <v>141</v>
      </c>
      <c r="K6" s="24">
        <f>IFERROR(VLOOKUP($B$4,'FICHIER DE BASE'!$A$4:$CO$2353,30,FALSE),0)</f>
        <v>0</v>
      </c>
      <c r="M6" s="317" t="s">
        <v>96</v>
      </c>
      <c r="N6" s="318">
        <f>IFERROR(VLOOKUP($B$4,'FICHIER DE BASE'!$A:$DE,99,FALSE),0)</f>
        <v>0</v>
      </c>
      <c r="Q6" s="243"/>
    </row>
    <row r="7" spans="1:49" ht="16.95" customHeight="1" x14ac:dyDescent="0.25">
      <c r="A7" s="280" t="s">
        <v>110</v>
      </c>
      <c r="B7" s="316">
        <f>IFERROR(VLOOKUP($B$4,'FICHIER DE BASE'!$A$4:$CO$2353,5,FALSE),0)</f>
        <v>0</v>
      </c>
      <c r="C7" s="316"/>
      <c r="D7" s="316"/>
      <c r="E7" s="316"/>
      <c r="F7" s="281"/>
      <c r="G7" s="281"/>
      <c r="H7" s="217"/>
      <c r="I7" s="214"/>
      <c r="J7" s="70" t="s">
        <v>142</v>
      </c>
      <c r="K7" s="24">
        <f>IFERROR(VLOOKUP($B$4,'FICHIER DE BASE'!$A$4:$CO$2353,31,FALSE),0)</f>
        <v>0</v>
      </c>
      <c r="M7" s="317"/>
      <c r="N7" s="318"/>
      <c r="Q7" s="243"/>
    </row>
    <row r="8" spans="1:49" ht="18" customHeight="1" x14ac:dyDescent="0.25">
      <c r="A8" s="278" t="s">
        <v>816</v>
      </c>
      <c r="B8" s="282">
        <f>IFERROR(VLOOKUP($B$4,'FICHIER DE BASE'!$A$4:$CO$2353,8,FALSE),0)</f>
        <v>0</v>
      </c>
      <c r="C8" s="316">
        <f>IFERROR(VLOOKUP($B$4,'FICHIER DE BASE'!$A$4:$CO$2353,9,FALSE),0)</f>
        <v>0</v>
      </c>
      <c r="D8" s="316"/>
      <c r="E8" s="316"/>
      <c r="F8" s="279" t="s">
        <v>817</v>
      </c>
      <c r="G8" s="281">
        <f>IFERROR(VLOOKUP($B$4,'FICHIER DE BASE'!$A$4:$CO$2353,80,FALSE),0)</f>
        <v>0</v>
      </c>
      <c r="H8" s="215"/>
      <c r="I8" s="216"/>
      <c r="J8" s="71" t="s">
        <v>5</v>
      </c>
      <c r="K8" s="24">
        <f>IFERROR(VLOOKUP($B$4,'FICHIER DE BASE'!$A$4:$CO$2353,32,FALSE),0)</f>
        <v>0</v>
      </c>
      <c r="M8" s="317" t="s">
        <v>97</v>
      </c>
      <c r="N8" s="318">
        <f>IFERROR(VLOOKUP($B$4,'FICHIER DE BASE'!$A:$DE,100,FALSE),0)</f>
        <v>0</v>
      </c>
      <c r="Q8" s="243"/>
    </row>
    <row r="9" spans="1:49" ht="18" customHeight="1" x14ac:dyDescent="0.25">
      <c r="A9" s="280"/>
      <c r="B9" s="281"/>
      <c r="C9" s="281"/>
      <c r="D9" s="281"/>
      <c r="E9" s="281"/>
      <c r="F9" s="281"/>
      <c r="G9" s="281"/>
      <c r="H9" s="217"/>
      <c r="I9" s="209"/>
      <c r="J9" s="70" t="s">
        <v>143</v>
      </c>
      <c r="K9" s="24">
        <f>IFERROR(VLOOKUP($B$4,'FICHIER DE BASE'!$A$4:$CO$2353,33,FALSE),0)</f>
        <v>0</v>
      </c>
      <c r="M9" s="317"/>
      <c r="N9" s="318"/>
      <c r="Q9" s="243"/>
    </row>
    <row r="10" spans="1:49" ht="24" customHeight="1" x14ac:dyDescent="0.25">
      <c r="A10" s="278" t="s">
        <v>818</v>
      </c>
      <c r="B10" s="283">
        <f>IFERROR(VLOOKUP($B$4,'FICHIER DE BASE'!$A$4:$CO$2353,10,FALSE),0)</f>
        <v>0</v>
      </c>
      <c r="C10" s="282"/>
      <c r="D10" s="282"/>
      <c r="E10" s="6"/>
      <c r="F10" s="279" t="s">
        <v>819</v>
      </c>
      <c r="G10" s="281">
        <f>IFERROR(VLOOKUP($B$4,'FICHIER DE BASE'!$A$4:$CO$2353,85,FALSE),0)</f>
        <v>0</v>
      </c>
      <c r="H10" s="284"/>
      <c r="I10" s="213"/>
      <c r="J10" s="71" t="s">
        <v>1</v>
      </c>
      <c r="K10" s="24">
        <f>IFERROR(VLOOKUP($B$4,'FICHIER DE BASE'!$A$4:$CO$2353,34,FALSE),0)</f>
        <v>0</v>
      </c>
      <c r="M10" s="317" t="s">
        <v>98</v>
      </c>
      <c r="N10" s="318">
        <f>IFERROR(VLOOKUP($B$4,'FICHIER DE BASE'!$A:$DE,101,FALSE),0)</f>
        <v>0</v>
      </c>
      <c r="Q10" s="243"/>
    </row>
    <row r="11" spans="1:49" ht="18" customHeight="1" x14ac:dyDescent="0.25">
      <c r="A11" s="280"/>
      <c r="B11" s="281"/>
      <c r="C11" s="281"/>
      <c r="D11" s="281"/>
      <c r="E11" s="281"/>
      <c r="F11" s="281"/>
      <c r="G11" s="281"/>
      <c r="H11" s="284"/>
      <c r="I11" s="213"/>
      <c r="J11" s="70" t="s">
        <v>144</v>
      </c>
      <c r="K11" s="24">
        <f>IFERROR(VLOOKUP($B$4,'FICHIER DE BASE'!$A$4:$CO$2353,35,FALSE),0)</f>
        <v>0</v>
      </c>
      <c r="M11" s="317"/>
      <c r="N11" s="318"/>
      <c r="Q11" s="243"/>
    </row>
    <row r="12" spans="1:49" ht="18" customHeight="1" x14ac:dyDescent="0.25">
      <c r="C12" s="281"/>
      <c r="D12" s="281"/>
      <c r="E12" s="6"/>
      <c r="F12" s="285" t="s">
        <v>820</v>
      </c>
      <c r="G12" s="281">
        <f>+N37</f>
        <v>0</v>
      </c>
      <c r="H12" s="215"/>
      <c r="I12" s="216"/>
      <c r="J12" s="70" t="s">
        <v>83</v>
      </c>
      <c r="K12" s="24">
        <f>IFERROR(VLOOKUP($B$4,'FICHIER DE BASE'!$A$4:$CO$2353,36,FALSE),0)</f>
        <v>0</v>
      </c>
      <c r="M12" s="317" t="s">
        <v>106</v>
      </c>
      <c r="N12" s="318">
        <f>IFERROR(VLOOKUP($B$4,'FICHIER DE BASE'!$A:$DE,102,FALSE),0)</f>
        <v>0</v>
      </c>
      <c r="Q12" s="243"/>
    </row>
    <row r="13" spans="1:49" ht="26.25" customHeight="1" x14ac:dyDescent="0.25">
      <c r="A13" s="280"/>
      <c r="B13" s="281"/>
      <c r="C13" s="281"/>
      <c r="D13" s="281"/>
      <c r="E13" s="281"/>
      <c r="F13" s="281"/>
      <c r="G13" s="218"/>
      <c r="H13" s="215"/>
      <c r="I13" s="216"/>
      <c r="J13" s="70" t="s">
        <v>145</v>
      </c>
      <c r="K13" s="24">
        <f>IFERROR(VLOOKUP($B$4,'FICHIER DE BASE'!$A$4:$CO$2353,37,FALSE),0)</f>
        <v>0</v>
      </c>
      <c r="M13" s="317"/>
      <c r="N13" s="318"/>
      <c r="Q13" s="243"/>
      <c r="AV13" s="207"/>
      <c r="AW13" s="204"/>
    </row>
    <row r="14" spans="1:49" ht="18" customHeight="1" x14ac:dyDescent="0.25">
      <c r="A14" s="278" t="s">
        <v>111</v>
      </c>
      <c r="B14" s="282">
        <f>IFERROR(VLOOKUP($B$4,'FICHIER DE BASE'!$A$4:$CO$2353,15,FALSE),0)</f>
        <v>0</v>
      </c>
      <c r="C14" s="282">
        <f>IFERROR(VLOOKUP($B$4,'FICHIER DE BASE'!$A$4:$CO$2353,16,FALSE),0)</f>
        <v>0</v>
      </c>
      <c r="E14" s="6"/>
      <c r="F14" s="279" t="s">
        <v>821</v>
      </c>
      <c r="G14" s="311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312"/>
      <c r="I14" s="216"/>
      <c r="J14" s="70" t="s">
        <v>146</v>
      </c>
      <c r="K14" s="24">
        <f>IFERROR(VLOOKUP($B$4,'FICHIER DE BASE'!$A$4:$CO$2353,38,FALSE),0)</f>
        <v>0</v>
      </c>
      <c r="M14" s="317" t="s">
        <v>99</v>
      </c>
      <c r="N14" s="318">
        <f>IFERROR(VLOOKUP($B$4,'FICHIER DE BASE'!$A:$DE,103,FALSE),0)</f>
        <v>0</v>
      </c>
      <c r="Q14" s="243"/>
      <c r="AV14" s="207"/>
      <c r="AW14" s="204"/>
    </row>
    <row r="15" spans="1:49" ht="21" customHeight="1" x14ac:dyDescent="0.25">
      <c r="A15" s="280"/>
      <c r="B15" s="281"/>
      <c r="C15" s="281"/>
      <c r="D15" s="281"/>
      <c r="E15" s="281"/>
      <c r="F15" s="281"/>
      <c r="G15" s="285"/>
      <c r="H15" s="284"/>
      <c r="I15" s="213"/>
      <c r="J15" s="70" t="s">
        <v>147</v>
      </c>
      <c r="K15" s="24">
        <f>IFERROR(VLOOKUP($B$4,'FICHIER DE BASE'!$A$4:$CO$2353,39,FALSE),0)</f>
        <v>0</v>
      </c>
      <c r="M15" s="317"/>
      <c r="N15" s="318"/>
      <c r="Q15" s="243"/>
      <c r="AV15" s="207"/>
      <c r="AW15" s="204"/>
    </row>
    <row r="16" spans="1:49" ht="18" customHeight="1" x14ac:dyDescent="0.25">
      <c r="A16" s="278" t="s">
        <v>822</v>
      </c>
      <c r="B16" s="319">
        <f>IFERROR(VLOOKUP($B$4,'FICHIER DE BASE'!$A$4:$CO$2353,14,FALSE),0)</f>
        <v>0</v>
      </c>
      <c r="C16" s="319"/>
      <c r="D16" s="286"/>
      <c r="E16" s="286"/>
      <c r="F16" s="279" t="s">
        <v>823</v>
      </c>
      <c r="G16" s="281">
        <f>+K1</f>
        <v>0</v>
      </c>
      <c r="H16" s="215"/>
      <c r="I16" s="216"/>
      <c r="J16" s="70" t="s">
        <v>148</v>
      </c>
      <c r="K16" s="24">
        <f>IFERROR(VLOOKUP($B$4,'FICHIER DE BASE'!$A$4:$CO$2353,40,FALSE),0)</f>
        <v>0</v>
      </c>
      <c r="M16" s="317" t="s">
        <v>100</v>
      </c>
      <c r="N16" s="318">
        <f>IFERROR(VLOOKUP($B$4,'FICHIER DE BASE'!$A:$DE,104,FALSE),0)</f>
        <v>0</v>
      </c>
      <c r="Q16" s="243"/>
    </row>
    <row r="17" spans="1:49" ht="32.4" customHeight="1" x14ac:dyDescent="0.25">
      <c r="A17" s="278" t="s">
        <v>824</v>
      </c>
      <c r="B17" s="282"/>
      <c r="C17" s="282"/>
      <c r="D17" s="282"/>
      <c r="E17" s="281"/>
      <c r="F17" s="281"/>
      <c r="G17" s="281"/>
      <c r="H17" s="284"/>
      <c r="I17" s="213"/>
      <c r="J17" s="193" t="s">
        <v>829</v>
      </c>
      <c r="K17" s="24">
        <f>IFERROR(VLOOKUP($B$4,'FICHIER DE BASE'!$A$4:$CO$2353,41,FALSE),0)</f>
        <v>0</v>
      </c>
      <c r="M17" s="317"/>
      <c r="N17" s="318"/>
      <c r="Q17" s="243"/>
      <c r="AW17" s="204"/>
    </row>
    <row r="18" spans="1:49" ht="24" customHeight="1" x14ac:dyDescent="0.25">
      <c r="A18" s="278" t="s">
        <v>121</v>
      </c>
      <c r="B18" s="316">
        <f>IFERROR(VLOOKUP($B$4,'FICHIER DE BASE'!$A$4:$CO$2353,86,FALSE),0)</f>
        <v>0</v>
      </c>
      <c r="C18" s="316"/>
      <c r="D18" s="316"/>
      <c r="E18" s="316"/>
      <c r="F18" s="279" t="s">
        <v>825</v>
      </c>
      <c r="G18" s="281">
        <f>+N1</f>
        <v>0</v>
      </c>
      <c r="H18" s="284"/>
      <c r="I18" s="213"/>
      <c r="J18" s="70" t="s">
        <v>149</v>
      </c>
      <c r="K18" s="24">
        <f>IFERROR(VLOOKUP($B$4,'FICHIER DE BASE'!$A$4:$CO$2353,42,FALSE),0)</f>
        <v>0</v>
      </c>
      <c r="M18" s="317" t="s">
        <v>101</v>
      </c>
      <c r="N18" s="318">
        <f>IFERROR(VLOOKUP($B$4,'FICHIER DE BASE'!$A:$DE,105,FALSE),0)</f>
        <v>0</v>
      </c>
      <c r="Q18" s="243"/>
      <c r="AW18" s="204"/>
    </row>
    <row r="19" spans="1:49" ht="27" customHeight="1" x14ac:dyDescent="0.25">
      <c r="A19" s="278" t="s">
        <v>122</v>
      </c>
      <c r="B19" s="316">
        <f>IFERROR(VLOOKUP($B$4,'FICHIER DE BASE'!$A$4:$CO$2353,12,FALSE),0)</f>
        <v>0</v>
      </c>
      <c r="C19" s="316"/>
      <c r="D19" s="281"/>
      <c r="E19" s="281"/>
      <c r="F19" s="281"/>
      <c r="G19" s="283"/>
      <c r="H19" s="217"/>
      <c r="I19" s="209"/>
      <c r="J19" s="193" t="s">
        <v>540</v>
      </c>
      <c r="K19" s="24">
        <f>IFERROR(VLOOKUP($B$4,'FICHIER DE BASE'!$A$4:$CO$2353,43,FALSE),0)</f>
        <v>0</v>
      </c>
      <c r="M19" s="317"/>
      <c r="N19" s="318"/>
      <c r="Q19" s="243"/>
      <c r="AW19" s="204"/>
    </row>
    <row r="20" spans="1:49" ht="24" customHeight="1" x14ac:dyDescent="0.25">
      <c r="A20" s="278" t="s">
        <v>826</v>
      </c>
      <c r="B20" s="316">
        <f>IFERROR(VLOOKUP($B$4,'FICHIER DE BASE'!$A$4:$CO$2353,84,FALSE),0)</f>
        <v>0</v>
      </c>
      <c r="C20" s="316"/>
      <c r="D20" s="287"/>
      <c r="E20" s="281"/>
      <c r="F20" s="209"/>
      <c r="G20" s="209"/>
      <c r="H20" s="217"/>
      <c r="I20" s="209"/>
      <c r="J20" s="70" t="s">
        <v>150</v>
      </c>
      <c r="K20" s="24">
        <f>IFERROR(VLOOKUP($B$4,'FICHIER DE BASE'!$A$4:$CO$2353,44,FALSE),0)</f>
        <v>0</v>
      </c>
      <c r="M20" s="317" t="s">
        <v>102</v>
      </c>
      <c r="N20" s="318">
        <f>IFERROR(VLOOKUP($B$4,'FICHIER DE BASE'!$A:$DE,106,FALSE),0)</f>
        <v>0</v>
      </c>
      <c r="Q20" s="243"/>
      <c r="AW20" s="204"/>
    </row>
    <row r="21" spans="1:49" ht="24" customHeight="1" thickBot="1" x14ac:dyDescent="0.3">
      <c r="A21" s="288" t="s">
        <v>827</v>
      </c>
      <c r="B21" s="289"/>
      <c r="C21" s="289"/>
      <c r="D21" s="219"/>
      <c r="E21" s="290"/>
      <c r="F21" s="219"/>
      <c r="G21" s="219"/>
      <c r="H21" s="291"/>
      <c r="I21" s="220"/>
      <c r="J21" s="70" t="s">
        <v>151</v>
      </c>
      <c r="K21" s="24">
        <f>IFERROR(VLOOKUP($B$4,'FICHIER DE BASE'!$A$4:$CO$2353,45,FALSE),0)</f>
        <v>0</v>
      </c>
      <c r="M21" s="317"/>
      <c r="N21" s="318"/>
      <c r="Q21" s="243"/>
      <c r="AW21" s="204"/>
    </row>
    <row r="22" spans="1:49" ht="26.4" customHeight="1" thickBot="1" x14ac:dyDescent="0.3">
      <c r="A22" s="292" t="s">
        <v>112</v>
      </c>
      <c r="B22" s="293" t="s">
        <v>113</v>
      </c>
      <c r="C22" s="221"/>
      <c r="D22" s="222"/>
      <c r="E22" s="294" t="s">
        <v>114</v>
      </c>
      <c r="F22" s="221"/>
      <c r="G22" s="222"/>
      <c r="H22" s="295" t="s">
        <v>115</v>
      </c>
      <c r="I22" s="223"/>
      <c r="J22" s="70" t="s">
        <v>152</v>
      </c>
      <c r="K22" s="24">
        <f>IFERROR(VLOOKUP($B$4,'FICHIER DE BASE'!$A$4:$CO$2353,46,FALSE),0)</f>
        <v>0</v>
      </c>
      <c r="M22" s="297" t="s">
        <v>104</v>
      </c>
      <c r="N22" s="300">
        <f>IFERROR(VLOOKUP($B$4,'FICHIER DE BASE'!$A:$DE,107,FALSE),0)</f>
        <v>0</v>
      </c>
      <c r="Q22" s="243"/>
      <c r="AW22" s="204"/>
    </row>
    <row r="23" spans="1:49" ht="153" customHeight="1" x14ac:dyDescent="0.25">
      <c r="A23" s="37"/>
      <c r="B23" s="224"/>
      <c r="C23" s="225"/>
      <c r="D23" s="226"/>
      <c r="E23" s="224"/>
      <c r="F23" s="225"/>
      <c r="G23" s="226"/>
      <c r="H23" s="227"/>
      <c r="I23" s="228"/>
      <c r="J23" s="70" t="s">
        <v>153</v>
      </c>
      <c r="K23" s="24">
        <f>IFERROR(VLOOKUP($B$4,'FICHIER DE BASE'!$A$4:$CO$2353,47,FALSE),0)</f>
        <v>0</v>
      </c>
      <c r="M23" s="297" t="s">
        <v>103</v>
      </c>
      <c r="N23" s="300">
        <f>IFERROR(VLOOKUP($B$4,'FICHIER DE BASE'!$A:$DE,108,FALSE),0)</f>
        <v>0</v>
      </c>
      <c r="Q23" s="243"/>
      <c r="AW23" s="204"/>
    </row>
    <row r="24" spans="1:49" ht="150" customHeight="1" x14ac:dyDescent="0.25">
      <c r="A24" s="229"/>
      <c r="B24" s="230"/>
      <c r="C24" s="231"/>
      <c r="D24" s="232"/>
      <c r="E24" s="230"/>
      <c r="F24" s="231"/>
      <c r="G24" s="232"/>
      <c r="H24" s="233"/>
      <c r="I24" s="228"/>
      <c r="J24" s="70" t="s">
        <v>154</v>
      </c>
      <c r="K24" s="24">
        <f>IFERROR(VLOOKUP($B$4,'FICHIER DE BASE'!$A$4:$CO$2353,48,FALSE),0)</f>
        <v>0</v>
      </c>
      <c r="M24" s="297" t="s">
        <v>105</v>
      </c>
      <c r="N24" s="300">
        <f>IFERROR(VLOOKUP($B$4,'FICHIER DE BASE'!$A:$DE,109,FALSE),0)</f>
        <v>0</v>
      </c>
      <c r="Q24" s="243"/>
      <c r="AW24" s="204"/>
    </row>
    <row r="25" spans="1:49" ht="149.25" customHeight="1" x14ac:dyDescent="0.25">
      <c r="A25" s="229"/>
      <c r="B25" s="230"/>
      <c r="C25" s="231"/>
      <c r="D25" s="232"/>
      <c r="E25" s="230"/>
      <c r="F25" s="231"/>
      <c r="G25" s="232"/>
      <c r="H25" s="233"/>
      <c r="I25" s="228"/>
      <c r="J25" s="70" t="s">
        <v>155</v>
      </c>
      <c r="K25" s="24">
        <f>IFERROR(VLOOKUP($B$4,'FICHIER DE BASE'!$A$4:$CO$2353,49,FALSE),0)</f>
        <v>0</v>
      </c>
      <c r="M25" s="301" t="s">
        <v>84</v>
      </c>
      <c r="N25" s="299">
        <f>IFERROR(VLOOKUP($B$4,'FICHIER DE BASE'!$A$4:$DE$2491,61,FALSE),0)</f>
        <v>0</v>
      </c>
      <c r="Q25" s="243"/>
      <c r="AW25" s="204"/>
    </row>
    <row r="26" spans="1:49" ht="150.75" customHeight="1" x14ac:dyDescent="0.25">
      <c r="A26" s="229"/>
      <c r="B26" s="230"/>
      <c r="C26" s="231"/>
      <c r="D26" s="232"/>
      <c r="E26" s="230"/>
      <c r="F26" s="231"/>
      <c r="G26" s="232"/>
      <c r="H26" s="233"/>
      <c r="I26" s="234"/>
      <c r="J26" s="70" t="s">
        <v>156</v>
      </c>
      <c r="K26" s="24">
        <f>IFERROR(VLOOKUP($B$4,'FICHIER DE BASE'!$A$4:$CO$2353,50,FALSE),0)</f>
        <v>0</v>
      </c>
      <c r="M26" s="301" t="s">
        <v>81</v>
      </c>
      <c r="N26" s="299">
        <f>IFERROR(VLOOKUP($B$4,'FICHIER DE BASE'!$A$4:$DE$2491,62,FALSE),0)</f>
        <v>0</v>
      </c>
      <c r="Q26" s="243"/>
      <c r="AW26" s="204"/>
    </row>
    <row r="27" spans="1:49" ht="149.25" customHeight="1" x14ac:dyDescent="0.25">
      <c r="A27" s="256"/>
      <c r="B27" s="257"/>
      <c r="C27" s="258"/>
      <c r="D27" s="259"/>
      <c r="E27" s="257"/>
      <c r="F27" s="258"/>
      <c r="G27" s="259"/>
      <c r="H27" s="260"/>
      <c r="I27" s="234"/>
      <c r="J27" s="70" t="s">
        <v>157</v>
      </c>
      <c r="K27" s="24">
        <f>IFERROR(VLOOKUP($B$4,'FICHIER DE BASE'!$A$4:$CO$2353,51,FALSE),0)</f>
        <v>0</v>
      </c>
      <c r="M27" s="301" t="s">
        <v>800</v>
      </c>
      <c r="N27" s="299">
        <f>IFERROR(VLOOKUP($B$4,'FICHIER DE BASE'!$A$4:$DE$2491,63,FALSE),0)</f>
        <v>0</v>
      </c>
      <c r="Q27" s="243"/>
      <c r="AW27" s="204"/>
    </row>
    <row r="28" spans="1:49" ht="150" customHeight="1" x14ac:dyDescent="0.25">
      <c r="A28" s="261"/>
      <c r="B28" s="262"/>
      <c r="C28" s="263"/>
      <c r="D28" s="264"/>
      <c r="E28" s="262"/>
      <c r="F28" s="263"/>
      <c r="G28" s="264"/>
      <c r="H28" s="265"/>
      <c r="I28" s="234"/>
      <c r="J28" s="70" t="s">
        <v>80</v>
      </c>
      <c r="K28" s="24">
        <f>IFERROR(VLOOKUP($B$4,'FICHIER DE BASE'!$A$4:$CO$2353,52,FALSE),0)</f>
        <v>0</v>
      </c>
      <c r="M28" s="302" t="s">
        <v>801</v>
      </c>
      <c r="N28" s="299">
        <f>IFERROR(VLOOKUP($B$4,'FICHIER DE BASE'!$A$4:$DE$2491,64,FALSE),0)</f>
        <v>0</v>
      </c>
      <c r="Q28" s="243"/>
      <c r="AW28" s="204"/>
    </row>
    <row r="29" spans="1:49" ht="150.75" customHeight="1" x14ac:dyDescent="0.25">
      <c r="A29" s="266"/>
      <c r="B29" s="267"/>
      <c r="C29" s="268"/>
      <c r="D29" s="269"/>
      <c r="E29" s="267"/>
      <c r="F29" s="268"/>
      <c r="G29" s="269"/>
      <c r="H29" s="270"/>
      <c r="I29" s="234"/>
      <c r="J29" s="70" t="s">
        <v>400</v>
      </c>
      <c r="K29" s="24">
        <f>IFERROR(VLOOKUP($B$4,'FICHIER DE BASE'!$A$4:$CO$2353,53,FALSE),0)</f>
        <v>0</v>
      </c>
      <c r="M29" s="301" t="s">
        <v>802</v>
      </c>
      <c r="N29" s="299">
        <f>IFERROR(VLOOKUP($B$4,'FICHIER DE BASE'!$A$4:$DE$2491,65,FALSE),0)</f>
        <v>0</v>
      </c>
      <c r="Q29" s="243"/>
      <c r="AW29" s="204"/>
    </row>
    <row r="30" spans="1:49" ht="150" customHeight="1" x14ac:dyDescent="0.25">
      <c r="A30" s="229"/>
      <c r="B30" s="230"/>
      <c r="C30" s="231"/>
      <c r="D30" s="232"/>
      <c r="E30" s="230"/>
      <c r="F30" s="231"/>
      <c r="G30" s="232"/>
      <c r="H30" s="233"/>
      <c r="I30" s="234"/>
      <c r="J30" s="70" t="s">
        <v>401</v>
      </c>
      <c r="K30" s="24">
        <f>IFERROR(VLOOKUP($B$4,'FICHIER DE BASE'!$A$4:$CO$2353,54,FALSE),0)</f>
        <v>0</v>
      </c>
      <c r="M30" s="301" t="s">
        <v>262</v>
      </c>
      <c r="N30" s="299">
        <f>IFERROR(VLOOKUP($B$4,'FICHIER DE BASE'!$A$4:$DE$2491,66,FALSE),0)</f>
        <v>0</v>
      </c>
      <c r="Q30" s="243"/>
      <c r="AW30" s="204"/>
    </row>
    <row r="31" spans="1:49" ht="99.6" customHeight="1" x14ac:dyDescent="0.25">
      <c r="A31" s="229"/>
      <c r="B31" s="230"/>
      <c r="C31" s="231"/>
      <c r="D31" s="232"/>
      <c r="E31" s="230"/>
      <c r="F31" s="231"/>
      <c r="G31" s="232"/>
      <c r="H31" s="233"/>
      <c r="I31" s="234"/>
      <c r="J31" s="70" t="s">
        <v>254</v>
      </c>
      <c r="K31" s="24">
        <f>IFERROR(VLOOKUP($B$4,'FICHIER DE BASE'!$A$4:$CO$2353,55,FALSE),0)</f>
        <v>0</v>
      </c>
      <c r="M31" s="301" t="s">
        <v>239</v>
      </c>
      <c r="N31" s="299">
        <f>IFERROR(VLOOKUP($B$4,'FICHIER DE BASE'!$A$4:$DE$2491,67,FALSE),0)</f>
        <v>0</v>
      </c>
      <c r="Q31" s="243"/>
      <c r="AW31" s="204"/>
    </row>
    <row r="32" spans="1:49" ht="81" customHeight="1" x14ac:dyDescent="0.25">
      <c r="A32" s="229"/>
      <c r="B32" s="230"/>
      <c r="C32" s="231"/>
      <c r="D32" s="232"/>
      <c r="E32" s="230"/>
      <c r="F32" s="231"/>
      <c r="G32" s="232"/>
      <c r="H32" s="233"/>
      <c r="I32" s="234"/>
      <c r="J32" s="70" t="s">
        <v>402</v>
      </c>
      <c r="K32" s="24">
        <f>IFERROR(VLOOKUP($B$4,'FICHIER DE BASE'!$A$4:$CO$2353,56,FALSE),0)</f>
        <v>0</v>
      </c>
      <c r="M32" s="301" t="s">
        <v>803</v>
      </c>
      <c r="N32" s="299">
        <f>IFERROR(VLOOKUP($B$4,'FICHIER DE BASE'!$A$4:$DE$2491,68,FALSE),0)</f>
        <v>0</v>
      </c>
      <c r="Q32" s="243"/>
      <c r="AW32" s="204"/>
    </row>
    <row r="33" spans="1:49" ht="44.4" customHeight="1" x14ac:dyDescent="0.25">
      <c r="M33" s="301" t="s">
        <v>804</v>
      </c>
      <c r="N33" s="299">
        <f>IFERROR(VLOOKUP($B$4,'FICHIER DE BASE'!$A$4:$DE$2491,69,FALSE),0)</f>
        <v>0</v>
      </c>
      <c r="Q33" s="243"/>
      <c r="AW33" s="204"/>
    </row>
    <row r="34" spans="1:49" ht="44.4" customHeight="1" x14ac:dyDescent="0.25">
      <c r="M34" s="301" t="s">
        <v>797</v>
      </c>
      <c r="N34" s="299">
        <f>IFERROR(VLOOKUP($B$4,'FICHIER DE BASE'!$A$4:$DE$2491,70,FALSE),0)</f>
        <v>0</v>
      </c>
      <c r="Q34" s="243"/>
      <c r="AW34" s="204"/>
    </row>
    <row r="35" spans="1:49" ht="44.4" customHeight="1" x14ac:dyDescent="0.25">
      <c r="M35" s="301" t="s">
        <v>528</v>
      </c>
      <c r="N35" s="299">
        <f>IFERROR(VLOOKUP($B$4,'FICHIER DE BASE'!$A$4:$DE$2491,71,FALSE),0)</f>
        <v>0</v>
      </c>
      <c r="Q35" s="243"/>
      <c r="AW35" s="204"/>
    </row>
    <row r="36" spans="1:49" ht="44.4" customHeight="1" x14ac:dyDescent="0.25">
      <c r="M36" s="301" t="s">
        <v>256</v>
      </c>
      <c r="N36" s="299">
        <f>IFERROR(VLOOKUP($B$4,'FICHIER DE BASE'!$A$4:$DE$2491,72,FALSE),0)</f>
        <v>0</v>
      </c>
      <c r="Q36" s="243"/>
      <c r="AW36" s="204"/>
    </row>
    <row r="37" spans="1:49" ht="50.4" customHeight="1" x14ac:dyDescent="0.25">
      <c r="M37" s="303" t="s">
        <v>828</v>
      </c>
      <c r="N37" s="299">
        <f>SUM(N25:N36)</f>
        <v>0</v>
      </c>
      <c r="Q37" s="243"/>
      <c r="AW37" s="204"/>
    </row>
    <row r="38" spans="1:49" ht="18" customHeight="1" x14ac:dyDescent="0.25">
      <c r="Q38" s="243"/>
      <c r="AW38" s="204"/>
    </row>
    <row r="39" spans="1:49" ht="18" customHeight="1" x14ac:dyDescent="0.25">
      <c r="Q39" s="243"/>
      <c r="AW39" s="204"/>
    </row>
    <row r="40" spans="1:49" ht="18" customHeight="1" x14ac:dyDescent="0.25">
      <c r="Q40" s="243"/>
      <c r="AW40" s="204"/>
    </row>
    <row r="41" spans="1:49" ht="18" customHeight="1" x14ac:dyDescent="0.25">
      <c r="J41" s="298" t="str">
        <f>IF(N25&gt;0,M25,"")</f>
        <v/>
      </c>
      <c r="Q41" s="243"/>
      <c r="AW41" s="204"/>
    </row>
    <row r="42" spans="1:49" ht="18" customHeight="1" x14ac:dyDescent="0.25">
      <c r="A42" s="216"/>
      <c r="B42" s="216"/>
      <c r="C42" s="216"/>
      <c r="D42" s="216"/>
      <c r="E42" s="216"/>
      <c r="F42" s="216"/>
      <c r="G42" s="216"/>
      <c r="J42" s="298" t="str">
        <f t="shared" ref="J42:J52" si="0">IF(N26&gt;0,M26,"")</f>
        <v/>
      </c>
      <c r="Q42" s="243"/>
      <c r="AW42" s="204"/>
    </row>
    <row r="43" spans="1:49" ht="18" customHeight="1" x14ac:dyDescent="0.25">
      <c r="A43" s="216"/>
      <c r="B43" s="216"/>
      <c r="C43" s="216"/>
      <c r="D43" s="216"/>
      <c r="E43" s="216"/>
      <c r="F43" s="216"/>
      <c r="G43" s="216"/>
      <c r="J43" s="298" t="str">
        <f t="shared" si="0"/>
        <v/>
      </c>
      <c r="Q43" s="243"/>
      <c r="AW43" s="204"/>
    </row>
    <row r="44" spans="1:49" ht="18" customHeight="1" x14ac:dyDescent="0.25">
      <c r="J44" s="298" t="str">
        <f t="shared" si="0"/>
        <v/>
      </c>
      <c r="Q44" s="243"/>
      <c r="AW44" s="204"/>
    </row>
    <row r="45" spans="1:49" ht="12.75" customHeight="1" x14ac:dyDescent="0.25">
      <c r="J45" s="298" t="str">
        <f t="shared" si="0"/>
        <v/>
      </c>
      <c r="Q45" s="243"/>
      <c r="AW45" s="204"/>
    </row>
    <row r="46" spans="1:49" ht="13.95" customHeight="1" x14ac:dyDescent="0.25">
      <c r="J46" s="298" t="str">
        <f t="shared" si="0"/>
        <v/>
      </c>
      <c r="Q46" s="243"/>
      <c r="AW46" s="204"/>
    </row>
    <row r="47" spans="1:49" ht="13.95" customHeight="1" x14ac:dyDescent="0.25">
      <c r="J47" s="298" t="str">
        <f t="shared" si="0"/>
        <v/>
      </c>
      <c r="Q47" s="243"/>
      <c r="AW47" s="204"/>
    </row>
    <row r="48" spans="1:49" ht="13.95" customHeight="1" x14ac:dyDescent="0.25">
      <c r="J48" s="298" t="str">
        <f t="shared" si="0"/>
        <v/>
      </c>
      <c r="Q48" s="243"/>
      <c r="AW48" s="204"/>
    </row>
    <row r="49" spans="10:49" ht="13.95" customHeight="1" x14ac:dyDescent="0.25">
      <c r="J49" s="298" t="str">
        <f t="shared" si="0"/>
        <v/>
      </c>
      <c r="Q49" s="243"/>
      <c r="AW49" s="204"/>
    </row>
    <row r="50" spans="10:49" ht="13.95" customHeight="1" x14ac:dyDescent="0.25">
      <c r="J50" s="298" t="str">
        <f t="shared" si="0"/>
        <v/>
      </c>
      <c r="Q50" s="243"/>
      <c r="AW50" s="204"/>
    </row>
    <row r="51" spans="10:49" ht="13.95" customHeight="1" x14ac:dyDescent="0.25">
      <c r="J51" s="298" t="str">
        <f t="shared" si="0"/>
        <v/>
      </c>
      <c r="Q51" s="243"/>
      <c r="AW51" s="204"/>
    </row>
    <row r="52" spans="10:49" ht="13.95" customHeight="1" x14ac:dyDescent="0.25">
      <c r="J52" s="298" t="str">
        <f t="shared" si="0"/>
        <v/>
      </c>
      <c r="Q52" s="243"/>
      <c r="AW52" s="204"/>
    </row>
    <row r="53" spans="10:49" ht="13.95" customHeight="1" x14ac:dyDescent="0.25">
      <c r="Q53" s="243"/>
      <c r="AW53" s="204"/>
    </row>
    <row r="54" spans="10:49" ht="13.95" customHeight="1" x14ac:dyDescent="0.25">
      <c r="Q54" s="243"/>
      <c r="AW54" s="204"/>
    </row>
    <row r="55" spans="10:49" ht="13.95" customHeight="1" x14ac:dyDescent="0.25">
      <c r="Q55" s="243"/>
      <c r="AW55" s="204"/>
    </row>
    <row r="56" spans="10:49" ht="13.95" customHeight="1" x14ac:dyDescent="0.25">
      <c r="Q56" s="243"/>
      <c r="AW56" s="204"/>
    </row>
    <row r="57" spans="10:49" ht="13.95" customHeight="1" x14ac:dyDescent="0.25">
      <c r="Q57" s="243"/>
      <c r="AW57" s="204"/>
    </row>
    <row r="58" spans="10:49" ht="13.95" customHeight="1" x14ac:dyDescent="0.25">
      <c r="Q58" s="243"/>
      <c r="AW58" s="204"/>
    </row>
    <row r="59" spans="10:49" ht="13.95" customHeight="1" x14ac:dyDescent="0.25">
      <c r="J59" s="204"/>
      <c r="K59" s="204"/>
      <c r="P59" s="204"/>
      <c r="Q59" s="243"/>
      <c r="AW59" s="204"/>
    </row>
    <row r="60" spans="10:49" ht="13.95" customHeight="1" x14ac:dyDescent="0.25">
      <c r="J60" s="204"/>
      <c r="K60" s="204"/>
      <c r="P60" s="204"/>
      <c r="Q60" s="244"/>
      <c r="AW60" s="204"/>
    </row>
    <row r="61" spans="10:49" ht="13.95" customHeight="1" x14ac:dyDescent="0.25">
      <c r="J61" s="204"/>
      <c r="K61" s="204"/>
      <c r="P61" s="204"/>
      <c r="Q61" s="243"/>
      <c r="AW61" s="204"/>
    </row>
    <row r="62" spans="10:49" ht="13.95" customHeight="1" x14ac:dyDescent="0.25">
      <c r="J62" s="204"/>
      <c r="K62" s="204"/>
      <c r="P62" s="204"/>
      <c r="Q62" s="243"/>
      <c r="AW62" s="204"/>
    </row>
    <row r="63" spans="10:49" ht="13.95" customHeight="1" x14ac:dyDescent="0.25">
      <c r="J63" s="204"/>
      <c r="K63" s="204"/>
      <c r="P63" s="204"/>
      <c r="Q63" s="244"/>
      <c r="AW63" s="204"/>
    </row>
    <row r="64" spans="10:49" ht="13.95" customHeight="1" x14ac:dyDescent="0.25">
      <c r="J64" s="204"/>
      <c r="K64" s="204"/>
      <c r="P64" s="204"/>
      <c r="Q64" s="244"/>
      <c r="AW64" s="204"/>
    </row>
    <row r="65" spans="10:49" ht="13.95" customHeight="1" x14ac:dyDescent="0.25">
      <c r="J65" s="204"/>
      <c r="K65" s="204"/>
      <c r="P65" s="204"/>
      <c r="Q65" s="243"/>
      <c r="AW65" s="204"/>
    </row>
    <row r="66" spans="10:49" ht="13.95" customHeight="1" x14ac:dyDescent="0.25">
      <c r="J66" s="204"/>
      <c r="K66" s="204"/>
      <c r="P66" s="204"/>
      <c r="Q66" s="244"/>
      <c r="AW66" s="204"/>
    </row>
    <row r="67" spans="10:49" ht="13.95" customHeight="1" x14ac:dyDescent="0.25">
      <c r="J67" s="204"/>
      <c r="K67" s="204"/>
      <c r="P67" s="204"/>
      <c r="Q67" s="243"/>
      <c r="AW67" s="204"/>
    </row>
    <row r="68" spans="10:49" ht="13.95" customHeight="1" x14ac:dyDescent="0.25">
      <c r="J68" s="204"/>
      <c r="K68" s="204"/>
      <c r="P68" s="204"/>
      <c r="Q68" s="244"/>
      <c r="AW68" s="204"/>
    </row>
    <row r="69" spans="10:49" ht="13.95" customHeight="1" x14ac:dyDescent="0.25">
      <c r="J69" s="204"/>
      <c r="K69" s="204"/>
      <c r="P69" s="204"/>
      <c r="Q69" s="244"/>
      <c r="AW69" s="204"/>
    </row>
    <row r="70" spans="10:49" ht="13.95" customHeight="1" x14ac:dyDescent="0.25">
      <c r="J70" s="204"/>
      <c r="K70" s="204"/>
      <c r="P70" s="204"/>
      <c r="Q70" s="244"/>
      <c r="AW70" s="204"/>
    </row>
    <row r="71" spans="10:49" ht="13.95" customHeight="1" x14ac:dyDescent="0.25">
      <c r="J71" s="204"/>
      <c r="K71" s="204"/>
      <c r="P71" s="204"/>
      <c r="Q71" s="244"/>
      <c r="AW71" s="204"/>
    </row>
    <row r="72" spans="10:49" ht="13.95" customHeight="1" x14ac:dyDescent="0.25">
      <c r="J72" s="204"/>
      <c r="K72" s="204"/>
      <c r="P72" s="204"/>
      <c r="Q72" s="244"/>
      <c r="AW72" s="204"/>
    </row>
    <row r="73" spans="10:49" ht="13.95" customHeight="1" x14ac:dyDescent="0.25">
      <c r="J73" s="204"/>
      <c r="K73" s="204"/>
      <c r="P73" s="204"/>
      <c r="Q73" s="243"/>
      <c r="AW73" s="204"/>
    </row>
    <row r="74" spans="10:49" ht="13.95" customHeight="1" x14ac:dyDescent="0.25">
      <c r="J74" s="204"/>
      <c r="K74" s="204"/>
      <c r="P74" s="204"/>
      <c r="Q74" s="244"/>
      <c r="AW74" s="204"/>
    </row>
    <row r="75" spans="10:49" ht="13.95" customHeight="1" x14ac:dyDescent="0.25">
      <c r="J75" s="204"/>
      <c r="K75" s="204"/>
      <c r="P75" s="204"/>
      <c r="Q75" s="244"/>
      <c r="AW75" s="204"/>
    </row>
    <row r="76" spans="10:49" ht="13.95" customHeight="1" x14ac:dyDescent="0.25">
      <c r="J76" s="204"/>
      <c r="K76" s="204"/>
      <c r="P76" s="204"/>
      <c r="Q76" s="243"/>
      <c r="AW76" s="204"/>
    </row>
    <row r="77" spans="10:49" ht="13.95" customHeight="1" x14ac:dyDescent="0.25">
      <c r="J77" s="204"/>
      <c r="K77" s="204"/>
      <c r="P77" s="204"/>
      <c r="Q77" s="243"/>
      <c r="AW77" s="204"/>
    </row>
    <row r="78" spans="10:49" ht="13.95" customHeight="1" x14ac:dyDescent="0.25">
      <c r="J78" s="204"/>
      <c r="K78" s="204"/>
      <c r="P78" s="204"/>
      <c r="Q78" s="244"/>
      <c r="AW78" s="204"/>
    </row>
    <row r="79" spans="10:49" ht="13.95" customHeight="1" x14ac:dyDescent="0.25">
      <c r="J79" s="204"/>
      <c r="K79" s="204"/>
      <c r="P79" s="204"/>
      <c r="Q79" s="244"/>
      <c r="AW79" s="204"/>
    </row>
    <row r="80" spans="10:49" ht="13.95" customHeight="1" x14ac:dyDescent="0.25">
      <c r="J80" s="204"/>
      <c r="K80" s="204"/>
      <c r="P80" s="204"/>
      <c r="Q80" s="243"/>
      <c r="AW80" s="204"/>
    </row>
    <row r="81" spans="10:49" ht="13.95" customHeight="1" x14ac:dyDescent="0.25">
      <c r="J81" s="204"/>
      <c r="K81" s="204"/>
      <c r="P81" s="204"/>
      <c r="Q81" s="244"/>
      <c r="AW81" s="204"/>
    </row>
    <row r="82" spans="10:49" ht="13.95" customHeight="1" x14ac:dyDescent="0.25">
      <c r="J82" s="204"/>
      <c r="K82" s="204"/>
      <c r="P82" s="204"/>
      <c r="Q82" s="244"/>
      <c r="AW82" s="204"/>
    </row>
    <row r="83" spans="10:49" ht="13.95" customHeight="1" x14ac:dyDescent="0.25">
      <c r="J83" s="204"/>
      <c r="K83" s="204"/>
      <c r="P83" s="204"/>
      <c r="Q83" s="244"/>
      <c r="AW83" s="204"/>
    </row>
    <row r="84" spans="10:49" ht="13.95" customHeight="1" x14ac:dyDescent="0.25">
      <c r="J84" s="204"/>
      <c r="K84" s="204"/>
      <c r="P84" s="204"/>
      <c r="Q84" s="244"/>
      <c r="AW84" s="204"/>
    </row>
    <row r="85" spans="10:49" ht="13.95" customHeight="1" x14ac:dyDescent="0.25">
      <c r="J85" s="204"/>
      <c r="K85" s="204"/>
      <c r="P85" s="204"/>
      <c r="Q85" s="244"/>
      <c r="AW85" s="204"/>
    </row>
    <row r="86" spans="10:49" ht="13.95" customHeight="1" x14ac:dyDescent="0.25">
      <c r="J86" s="204"/>
      <c r="K86" s="204"/>
      <c r="P86" s="204"/>
      <c r="Q86" s="244"/>
      <c r="AW86" s="204"/>
    </row>
    <row r="87" spans="10:49" ht="13.95" customHeight="1" x14ac:dyDescent="0.25">
      <c r="J87" s="204"/>
      <c r="K87" s="204"/>
      <c r="P87" s="204"/>
      <c r="Q87" s="244"/>
      <c r="AW87" s="204"/>
    </row>
    <row r="88" spans="10:49" ht="13.95" customHeight="1" x14ac:dyDescent="0.25">
      <c r="J88" s="204"/>
      <c r="K88" s="204"/>
      <c r="P88" s="204"/>
      <c r="Q88" s="243"/>
      <c r="AW88" s="204"/>
    </row>
    <row r="89" spans="10:49" ht="13.95" customHeight="1" x14ac:dyDescent="0.25">
      <c r="J89" s="204"/>
      <c r="K89" s="204"/>
      <c r="P89" s="204"/>
      <c r="Q89" s="244"/>
      <c r="AW89" s="204"/>
    </row>
    <row r="90" spans="10:49" ht="13.95" customHeight="1" x14ac:dyDescent="0.25">
      <c r="J90" s="204"/>
      <c r="K90" s="204"/>
      <c r="P90" s="204"/>
      <c r="Q90" s="243"/>
      <c r="AW90" s="204"/>
    </row>
    <row r="91" spans="10:49" ht="13.95" customHeight="1" x14ac:dyDescent="0.25">
      <c r="J91" s="204"/>
      <c r="K91" s="204"/>
      <c r="P91" s="204"/>
      <c r="Q91" s="243"/>
      <c r="AW91" s="204"/>
    </row>
    <row r="92" spans="10:49" ht="13.95" customHeight="1" x14ac:dyDescent="0.25">
      <c r="J92" s="204"/>
      <c r="K92" s="204"/>
      <c r="P92" s="204"/>
      <c r="Q92" s="243"/>
      <c r="AW92" s="204"/>
    </row>
    <row r="93" spans="10:49" ht="13.95" customHeight="1" x14ac:dyDescent="0.25">
      <c r="J93" s="204"/>
      <c r="K93" s="204"/>
      <c r="P93" s="204"/>
      <c r="Q93" s="243"/>
      <c r="AW93" s="204"/>
    </row>
    <row r="94" spans="10:49" ht="13.95" customHeight="1" x14ac:dyDescent="0.25">
      <c r="J94" s="204"/>
      <c r="K94" s="204"/>
      <c r="P94" s="204"/>
      <c r="Q94" s="244"/>
      <c r="AW94" s="204"/>
    </row>
    <row r="95" spans="10:49" ht="13.95" customHeight="1" x14ac:dyDescent="0.25">
      <c r="J95" s="204"/>
      <c r="K95" s="204"/>
      <c r="P95" s="204"/>
      <c r="Q95" s="244"/>
      <c r="AW95" s="204"/>
    </row>
    <row r="96" spans="10:49" ht="13.95" customHeight="1" x14ac:dyDescent="0.25">
      <c r="J96" s="204"/>
      <c r="K96" s="204"/>
      <c r="P96" s="204"/>
      <c r="Q96" s="244"/>
      <c r="AW96" s="204"/>
    </row>
    <row r="97" spans="10:49" ht="13.95" customHeight="1" x14ac:dyDescent="0.25">
      <c r="J97" s="204"/>
      <c r="K97" s="204"/>
      <c r="P97" s="204"/>
      <c r="Q97" s="243"/>
      <c r="AW97" s="204"/>
    </row>
    <row r="98" spans="10:49" ht="13.95" customHeight="1" x14ac:dyDescent="0.25">
      <c r="J98" s="204"/>
      <c r="K98" s="204"/>
      <c r="P98" s="204"/>
      <c r="Q98" s="244"/>
      <c r="AW98" s="204"/>
    </row>
    <row r="99" spans="10:49" ht="13.95" customHeight="1" x14ac:dyDescent="0.25">
      <c r="J99" s="204"/>
      <c r="K99" s="204"/>
      <c r="P99" s="204"/>
      <c r="Q99" s="243"/>
      <c r="AW99" s="204"/>
    </row>
    <row r="100" spans="10:49" ht="13.95" customHeight="1" x14ac:dyDescent="0.25">
      <c r="J100" s="204"/>
      <c r="K100" s="204"/>
      <c r="P100" s="204"/>
      <c r="Q100" s="243"/>
      <c r="AW100" s="204"/>
    </row>
    <row r="101" spans="10:49" ht="13.95" customHeight="1" x14ac:dyDescent="0.25">
      <c r="J101" s="204"/>
      <c r="K101" s="204"/>
      <c r="P101" s="204"/>
      <c r="Q101" s="243"/>
      <c r="AW101" s="204"/>
    </row>
    <row r="102" spans="10:49" ht="13.95" customHeight="1" x14ac:dyDescent="0.25">
      <c r="J102" s="204"/>
      <c r="K102" s="204"/>
      <c r="P102" s="204"/>
      <c r="Q102" s="244"/>
      <c r="AW102" s="204"/>
    </row>
    <row r="103" spans="10:49" ht="13.95" customHeight="1" x14ac:dyDescent="0.25">
      <c r="J103" s="204"/>
      <c r="K103" s="204"/>
      <c r="P103" s="204"/>
      <c r="Q103" s="244"/>
      <c r="AW103" s="204"/>
    </row>
    <row r="104" spans="10:49" ht="13.95" customHeight="1" x14ac:dyDescent="0.25">
      <c r="J104" s="204"/>
      <c r="K104" s="204"/>
      <c r="P104" s="204"/>
      <c r="Q104" s="244"/>
      <c r="AW104" s="204"/>
    </row>
    <row r="105" spans="10:49" ht="13.95" customHeight="1" x14ac:dyDescent="0.25">
      <c r="J105" s="204"/>
      <c r="K105" s="204"/>
      <c r="P105" s="204"/>
      <c r="Q105" s="244"/>
      <c r="AW105" s="204"/>
    </row>
    <row r="106" spans="10:49" ht="13.95" customHeight="1" x14ac:dyDescent="0.25">
      <c r="J106" s="204"/>
      <c r="K106" s="204"/>
      <c r="P106" s="204"/>
      <c r="Q106" s="244"/>
      <c r="AW106" s="204"/>
    </row>
    <row r="107" spans="10:49" ht="13.95" customHeight="1" x14ac:dyDescent="0.25">
      <c r="J107" s="204"/>
      <c r="K107" s="204"/>
      <c r="P107" s="204"/>
      <c r="Q107" s="244"/>
      <c r="AW107" s="204"/>
    </row>
    <row r="108" spans="10:49" ht="13.95" customHeight="1" x14ac:dyDescent="0.25">
      <c r="J108" s="204"/>
      <c r="K108" s="204"/>
      <c r="P108" s="204"/>
      <c r="Q108" s="243"/>
      <c r="AW108" s="204"/>
    </row>
    <row r="109" spans="10:49" ht="13.95" customHeight="1" x14ac:dyDescent="0.25">
      <c r="J109" s="204"/>
      <c r="K109" s="204"/>
      <c r="P109" s="204"/>
      <c r="Q109" s="243"/>
      <c r="AW109" s="204"/>
    </row>
    <row r="110" spans="10:49" ht="13.95" customHeight="1" x14ac:dyDescent="0.25">
      <c r="J110" s="204"/>
      <c r="K110" s="204"/>
      <c r="P110" s="204"/>
      <c r="Q110" s="243"/>
      <c r="AW110" s="204"/>
    </row>
    <row r="111" spans="10:49" ht="13.95" customHeight="1" x14ac:dyDescent="0.25">
      <c r="J111" s="204"/>
      <c r="K111" s="204"/>
      <c r="P111" s="204"/>
      <c r="Q111" s="244"/>
      <c r="AW111" s="204"/>
    </row>
    <row r="112" spans="10:49" ht="13.95" customHeight="1" x14ac:dyDescent="0.25">
      <c r="J112" s="204"/>
      <c r="K112" s="204"/>
      <c r="P112" s="204"/>
      <c r="Q112" s="244"/>
      <c r="AW112" s="204"/>
    </row>
    <row r="113" spans="10:49" ht="13.95" customHeight="1" x14ac:dyDescent="0.25">
      <c r="J113" s="204"/>
      <c r="K113" s="204"/>
      <c r="P113" s="204"/>
      <c r="Q113" s="243"/>
      <c r="AW113" s="204"/>
    </row>
    <row r="114" spans="10:49" ht="13.95" customHeight="1" x14ac:dyDescent="0.25">
      <c r="J114" s="204"/>
      <c r="K114" s="204"/>
      <c r="P114" s="204"/>
      <c r="Q114" s="243"/>
      <c r="AW114" s="204"/>
    </row>
    <row r="115" spans="10:49" ht="13.95" customHeight="1" x14ac:dyDescent="0.25">
      <c r="J115" s="204"/>
      <c r="K115" s="204"/>
      <c r="P115" s="204"/>
      <c r="Q115" s="244"/>
      <c r="AW115" s="204"/>
    </row>
    <row r="116" spans="10:49" ht="13.95" customHeight="1" x14ac:dyDescent="0.25">
      <c r="J116" s="204"/>
      <c r="K116" s="204"/>
      <c r="P116" s="204"/>
      <c r="Q116" s="244"/>
      <c r="AW116" s="204"/>
    </row>
    <row r="117" spans="10:49" ht="13.95" customHeight="1" x14ac:dyDescent="0.25">
      <c r="J117" s="204"/>
      <c r="K117" s="204"/>
      <c r="P117" s="204"/>
      <c r="Q117" s="244"/>
      <c r="AW117" s="204"/>
    </row>
    <row r="118" spans="10:49" ht="13.95" customHeight="1" x14ac:dyDescent="0.25">
      <c r="J118" s="204"/>
      <c r="K118" s="204"/>
      <c r="P118" s="204"/>
      <c r="Q118" s="243"/>
      <c r="AW118" s="204"/>
    </row>
    <row r="119" spans="10:49" ht="13.95" customHeight="1" x14ac:dyDescent="0.25">
      <c r="J119" s="204"/>
      <c r="K119" s="204"/>
      <c r="P119" s="204"/>
      <c r="Q119" s="243"/>
      <c r="AW119" s="204"/>
    </row>
    <row r="120" spans="10:49" ht="13.95" customHeight="1" x14ac:dyDescent="0.25">
      <c r="J120" s="204"/>
      <c r="K120" s="204"/>
      <c r="P120" s="204"/>
      <c r="Q120" s="244"/>
      <c r="AW120" s="204"/>
    </row>
    <row r="121" spans="10:49" ht="13.95" customHeight="1" x14ac:dyDescent="0.25">
      <c r="J121" s="204"/>
      <c r="K121" s="204"/>
      <c r="P121" s="204"/>
      <c r="Q121" s="244"/>
      <c r="AW121" s="204"/>
    </row>
    <row r="122" spans="10:49" ht="13.95" customHeight="1" x14ac:dyDescent="0.25">
      <c r="J122" s="204"/>
      <c r="K122" s="204"/>
      <c r="P122" s="204"/>
      <c r="Q122" s="243"/>
      <c r="AW122" s="204"/>
    </row>
    <row r="123" spans="10:49" ht="13.95" customHeight="1" x14ac:dyDescent="0.25">
      <c r="J123" s="204"/>
      <c r="K123" s="204"/>
      <c r="P123" s="204"/>
      <c r="Q123" s="244"/>
      <c r="AW123" s="204"/>
    </row>
    <row r="124" spans="10:49" ht="13.95" customHeight="1" x14ac:dyDescent="0.25">
      <c r="J124" s="204"/>
      <c r="K124" s="204"/>
      <c r="P124" s="204"/>
      <c r="Q124" s="244"/>
      <c r="AW124" s="204"/>
    </row>
    <row r="125" spans="10:49" ht="13.95" customHeight="1" x14ac:dyDescent="0.25">
      <c r="J125" s="204"/>
      <c r="K125" s="204"/>
      <c r="P125" s="204"/>
      <c r="Q125" s="244"/>
      <c r="AW125" s="204"/>
    </row>
    <row r="126" spans="10:49" ht="13.95" customHeight="1" x14ac:dyDescent="0.25">
      <c r="J126" s="204"/>
      <c r="K126" s="204"/>
      <c r="P126" s="204"/>
      <c r="Q126" s="243"/>
      <c r="AW126" s="204"/>
    </row>
    <row r="127" spans="10:49" ht="13.95" customHeight="1" x14ac:dyDescent="0.25">
      <c r="J127" s="204"/>
      <c r="K127" s="204"/>
      <c r="P127" s="204"/>
      <c r="Q127" s="244"/>
      <c r="AW127" s="204"/>
    </row>
    <row r="128" spans="10:49" ht="13.95" customHeight="1" x14ac:dyDescent="0.25">
      <c r="J128" s="204"/>
      <c r="K128" s="204"/>
      <c r="P128" s="204"/>
      <c r="Q128" s="244"/>
      <c r="AW128" s="204"/>
    </row>
    <row r="129" spans="10:49" ht="13.95" customHeight="1" x14ac:dyDescent="0.25">
      <c r="J129" s="204"/>
      <c r="K129" s="204"/>
      <c r="P129" s="204"/>
      <c r="Q129" s="244"/>
      <c r="AW129" s="204"/>
    </row>
    <row r="130" spans="10:49" ht="13.95" customHeight="1" x14ac:dyDescent="0.25">
      <c r="J130" s="204"/>
      <c r="K130" s="204"/>
      <c r="P130" s="204"/>
      <c r="Q130" s="244"/>
      <c r="AW130" s="204"/>
    </row>
    <row r="131" spans="10:49" ht="13.95" customHeight="1" x14ac:dyDescent="0.25">
      <c r="J131" s="204"/>
      <c r="K131" s="204"/>
      <c r="P131" s="204"/>
      <c r="Q131" s="244"/>
      <c r="AW131" s="204"/>
    </row>
    <row r="132" spans="10:49" ht="13.95" customHeight="1" x14ac:dyDescent="0.25">
      <c r="J132" s="204"/>
      <c r="K132" s="204"/>
      <c r="P132" s="204"/>
      <c r="Q132" s="244"/>
      <c r="AW132" s="204"/>
    </row>
    <row r="133" spans="10:49" ht="13.95" customHeight="1" x14ac:dyDescent="0.25">
      <c r="J133" s="204"/>
      <c r="K133" s="204"/>
      <c r="P133" s="204"/>
      <c r="Q133" s="244"/>
      <c r="AW133" s="204"/>
    </row>
    <row r="134" spans="10:49" ht="13.95" customHeight="1" x14ac:dyDescent="0.25">
      <c r="J134" s="204"/>
      <c r="K134" s="204"/>
      <c r="P134" s="204"/>
      <c r="Q134" s="244"/>
      <c r="AW134" s="204"/>
    </row>
    <row r="135" spans="10:49" ht="13.95" customHeight="1" x14ac:dyDescent="0.25">
      <c r="J135" s="204"/>
      <c r="K135" s="204"/>
      <c r="P135" s="204"/>
      <c r="Q135" s="243"/>
      <c r="AW135" s="204"/>
    </row>
    <row r="136" spans="10:49" ht="13.95" customHeight="1" x14ac:dyDescent="0.25">
      <c r="J136" s="204"/>
      <c r="K136" s="204"/>
      <c r="P136" s="204"/>
      <c r="Q136" s="243"/>
      <c r="AW136" s="204"/>
    </row>
    <row r="137" spans="10:49" ht="13.95" customHeight="1" x14ac:dyDescent="0.25">
      <c r="J137" s="204"/>
      <c r="K137" s="204"/>
      <c r="P137" s="204"/>
      <c r="Q137" s="243"/>
      <c r="AW137" s="204"/>
    </row>
    <row r="138" spans="10:49" ht="13.95" customHeight="1" x14ac:dyDescent="0.25">
      <c r="J138" s="204"/>
      <c r="K138" s="204"/>
      <c r="P138" s="204"/>
      <c r="Q138" s="244"/>
      <c r="AW138" s="204"/>
    </row>
    <row r="139" spans="10:49" ht="13.95" customHeight="1" x14ac:dyDescent="0.25">
      <c r="J139" s="204"/>
      <c r="K139" s="204"/>
      <c r="P139" s="204"/>
      <c r="Q139" s="243"/>
      <c r="AW139" s="204"/>
    </row>
    <row r="140" spans="10:49" ht="13.95" customHeight="1" x14ac:dyDescent="0.25">
      <c r="J140" s="204"/>
      <c r="K140" s="204"/>
      <c r="P140" s="204"/>
      <c r="Q140" s="244"/>
      <c r="AW140" s="204"/>
    </row>
    <row r="141" spans="10:49" ht="13.95" customHeight="1" x14ac:dyDescent="0.25">
      <c r="J141" s="204"/>
      <c r="K141" s="204"/>
      <c r="P141" s="204"/>
      <c r="Q141" s="244"/>
      <c r="AW141" s="204"/>
    </row>
    <row r="142" spans="10:49" ht="13.95" customHeight="1" x14ac:dyDescent="0.25">
      <c r="J142" s="204"/>
      <c r="K142" s="204"/>
      <c r="P142" s="204"/>
      <c r="Q142" s="244"/>
      <c r="AW142" s="204"/>
    </row>
    <row r="143" spans="10:49" ht="13.95" customHeight="1" x14ac:dyDescent="0.25">
      <c r="J143" s="204"/>
      <c r="K143" s="204"/>
      <c r="P143" s="204"/>
      <c r="Q143" s="244"/>
      <c r="AW143" s="204"/>
    </row>
    <row r="144" spans="10:49" ht="13.95" customHeight="1" x14ac:dyDescent="0.25">
      <c r="J144" s="204"/>
      <c r="K144" s="204"/>
      <c r="P144" s="204"/>
      <c r="Q144" s="244"/>
      <c r="AW144" s="204"/>
    </row>
    <row r="145" spans="10:49" ht="13.95" customHeight="1" x14ac:dyDescent="0.25">
      <c r="J145" s="204"/>
      <c r="K145" s="204"/>
      <c r="P145" s="204"/>
      <c r="Q145" s="244"/>
      <c r="AW145" s="204"/>
    </row>
    <row r="146" spans="10:49" ht="13.95" customHeight="1" x14ac:dyDescent="0.25">
      <c r="J146" s="204"/>
      <c r="K146" s="204"/>
      <c r="P146" s="204"/>
      <c r="Q146" s="243"/>
      <c r="AW146" s="204"/>
    </row>
    <row r="147" spans="10:49" ht="13.95" customHeight="1" x14ac:dyDescent="0.25">
      <c r="J147" s="204"/>
      <c r="K147" s="204"/>
      <c r="P147" s="204"/>
      <c r="Q147" s="243"/>
      <c r="AW147" s="204"/>
    </row>
    <row r="148" spans="10:49" ht="13.95" customHeight="1" x14ac:dyDescent="0.25">
      <c r="J148" s="204"/>
      <c r="K148" s="204"/>
      <c r="P148" s="204"/>
      <c r="Q148" s="243"/>
      <c r="AW148" s="204"/>
    </row>
    <row r="149" spans="10:49" ht="13.95" customHeight="1" x14ac:dyDescent="0.25">
      <c r="J149" s="204"/>
      <c r="K149" s="204"/>
      <c r="P149" s="204"/>
      <c r="Q149" s="243"/>
      <c r="AW149" s="204"/>
    </row>
    <row r="150" spans="10:49" ht="13.95" customHeight="1" x14ac:dyDescent="0.25">
      <c r="J150" s="204"/>
      <c r="K150" s="204"/>
      <c r="P150" s="204"/>
      <c r="Q150" s="243"/>
      <c r="AW150" s="204"/>
    </row>
    <row r="151" spans="10:49" ht="13.95" customHeight="1" x14ac:dyDescent="0.25">
      <c r="J151" s="204"/>
      <c r="K151" s="204"/>
      <c r="P151" s="204"/>
      <c r="Q151" s="244"/>
      <c r="AW151" s="204"/>
    </row>
    <row r="152" spans="10:49" ht="13.95" customHeight="1" x14ac:dyDescent="0.25">
      <c r="J152" s="204"/>
      <c r="K152" s="204"/>
      <c r="P152" s="204"/>
      <c r="Q152" s="244"/>
      <c r="AW152" s="204"/>
    </row>
    <row r="153" spans="10:49" ht="13.95" customHeight="1" x14ac:dyDescent="0.25">
      <c r="J153" s="204"/>
      <c r="K153" s="204"/>
      <c r="P153" s="204"/>
      <c r="Q153" s="244"/>
      <c r="AW153" s="204"/>
    </row>
    <row r="154" spans="10:49" ht="13.95" customHeight="1" x14ac:dyDescent="0.25">
      <c r="J154" s="204"/>
      <c r="K154" s="204"/>
      <c r="P154" s="204"/>
      <c r="Q154" s="244"/>
      <c r="AW154" s="204"/>
    </row>
    <row r="155" spans="10:49" ht="13.95" customHeight="1" x14ac:dyDescent="0.25">
      <c r="J155" s="204"/>
      <c r="K155" s="204"/>
      <c r="P155" s="204"/>
      <c r="Q155" s="244"/>
      <c r="AW155" s="204"/>
    </row>
    <row r="156" spans="10:49" ht="13.95" customHeight="1" x14ac:dyDescent="0.25">
      <c r="J156" s="204"/>
      <c r="K156" s="204"/>
      <c r="P156" s="204"/>
      <c r="Q156" s="243"/>
      <c r="AW156" s="204"/>
    </row>
    <row r="157" spans="10:49" ht="13.95" customHeight="1" x14ac:dyDescent="0.25">
      <c r="J157" s="204"/>
      <c r="K157" s="204"/>
      <c r="P157" s="204"/>
      <c r="Q157" s="244"/>
      <c r="AW157" s="204"/>
    </row>
    <row r="158" spans="10:49" ht="13.95" customHeight="1" x14ac:dyDescent="0.25">
      <c r="J158" s="204"/>
      <c r="K158" s="204"/>
      <c r="P158" s="204"/>
      <c r="Q158" s="244"/>
      <c r="AW158" s="204"/>
    </row>
    <row r="159" spans="10:49" ht="13.95" customHeight="1" x14ac:dyDescent="0.25">
      <c r="J159" s="204"/>
      <c r="K159" s="204"/>
      <c r="P159" s="204"/>
      <c r="Q159" s="244"/>
      <c r="AW159" s="204"/>
    </row>
    <row r="160" spans="10:49" ht="13.95" customHeight="1" x14ac:dyDescent="0.25">
      <c r="J160" s="204"/>
      <c r="K160" s="204"/>
      <c r="P160" s="204"/>
      <c r="Q160" s="244"/>
      <c r="AW160" s="204"/>
    </row>
    <row r="161" spans="10:49" ht="13.95" customHeight="1" x14ac:dyDescent="0.25">
      <c r="J161" s="204"/>
      <c r="K161" s="204"/>
      <c r="P161" s="204"/>
      <c r="Q161" s="243"/>
      <c r="AW161" s="204"/>
    </row>
    <row r="162" spans="10:49" ht="13.95" customHeight="1" x14ac:dyDescent="0.25">
      <c r="J162" s="204"/>
      <c r="K162" s="204"/>
      <c r="P162" s="204"/>
      <c r="Q162" s="243"/>
      <c r="AW162" s="204"/>
    </row>
    <row r="163" spans="10:49" ht="13.95" customHeight="1" x14ac:dyDescent="0.25">
      <c r="J163" s="204"/>
      <c r="K163" s="204"/>
      <c r="P163" s="204"/>
      <c r="Q163" s="244"/>
      <c r="AW163" s="204"/>
    </row>
    <row r="164" spans="10:49" ht="13.95" customHeight="1" x14ac:dyDescent="0.25">
      <c r="J164" s="204"/>
      <c r="K164" s="204"/>
      <c r="P164" s="204"/>
      <c r="Q164" s="243"/>
      <c r="AW164" s="204"/>
    </row>
    <row r="165" spans="10:49" ht="13.95" customHeight="1" x14ac:dyDescent="0.25">
      <c r="J165" s="204"/>
      <c r="K165" s="204"/>
      <c r="P165" s="204"/>
      <c r="Q165" s="244"/>
      <c r="AW165" s="204"/>
    </row>
    <row r="166" spans="10:49" ht="13.95" customHeight="1" x14ac:dyDescent="0.25">
      <c r="J166" s="204"/>
      <c r="K166" s="204"/>
      <c r="P166" s="204"/>
      <c r="Q166" s="244"/>
      <c r="AW166" s="204"/>
    </row>
    <row r="167" spans="10:49" ht="13.95" customHeight="1" x14ac:dyDescent="0.25">
      <c r="J167" s="204"/>
      <c r="K167" s="204"/>
      <c r="P167" s="204"/>
      <c r="Q167" s="244"/>
      <c r="AW167" s="204"/>
    </row>
    <row r="168" spans="10:49" ht="13.95" customHeight="1" x14ac:dyDescent="0.25">
      <c r="J168" s="204"/>
      <c r="K168" s="204"/>
      <c r="P168" s="204"/>
      <c r="Q168" s="244"/>
      <c r="AW168" s="204"/>
    </row>
    <row r="169" spans="10:49" ht="13.95" customHeight="1" x14ac:dyDescent="0.25">
      <c r="J169" s="204"/>
      <c r="K169" s="204"/>
      <c r="P169" s="204"/>
      <c r="Q169" s="244"/>
      <c r="AW169" s="204"/>
    </row>
    <row r="170" spans="10:49" ht="13.95" customHeight="1" x14ac:dyDescent="0.25">
      <c r="J170" s="204"/>
      <c r="K170" s="204"/>
      <c r="P170" s="204"/>
      <c r="Q170" s="244"/>
      <c r="AW170" s="204"/>
    </row>
    <row r="171" spans="10:49" ht="13.95" customHeight="1" x14ac:dyDescent="0.25">
      <c r="J171" s="204"/>
      <c r="K171" s="204"/>
      <c r="P171" s="204"/>
      <c r="Q171" s="243"/>
      <c r="AW171" s="204"/>
    </row>
    <row r="172" spans="10:49" ht="13.95" customHeight="1" x14ac:dyDescent="0.25">
      <c r="J172" s="204"/>
      <c r="K172" s="204"/>
      <c r="P172" s="204"/>
      <c r="Q172" s="244"/>
      <c r="AW172" s="204"/>
    </row>
    <row r="173" spans="10:49" ht="13.95" customHeight="1" x14ac:dyDescent="0.25">
      <c r="J173" s="204"/>
      <c r="K173" s="204"/>
      <c r="P173" s="204"/>
      <c r="Q173" s="244"/>
      <c r="AW173" s="204"/>
    </row>
    <row r="174" spans="10:49" ht="13.95" customHeight="1" x14ac:dyDescent="0.25">
      <c r="J174" s="204"/>
      <c r="K174" s="204"/>
      <c r="P174" s="204"/>
      <c r="Q174" s="243"/>
      <c r="AW174" s="204"/>
    </row>
    <row r="175" spans="10:49" ht="13.95" customHeight="1" x14ac:dyDescent="0.25">
      <c r="J175" s="204"/>
      <c r="K175" s="204"/>
      <c r="P175" s="204"/>
      <c r="Q175" s="243"/>
      <c r="AW175" s="204"/>
    </row>
    <row r="176" spans="10:49" ht="13.95" customHeight="1" x14ac:dyDescent="0.25">
      <c r="J176" s="204"/>
      <c r="K176" s="204"/>
      <c r="P176" s="204"/>
      <c r="Q176" s="244"/>
      <c r="AW176" s="204"/>
    </row>
    <row r="177" spans="10:49" ht="13.95" customHeight="1" x14ac:dyDescent="0.25">
      <c r="J177" s="204"/>
      <c r="K177" s="204"/>
      <c r="P177" s="204"/>
      <c r="Q177" s="243"/>
      <c r="AW177" s="204"/>
    </row>
    <row r="178" spans="10:49" ht="13.95" customHeight="1" x14ac:dyDescent="0.25">
      <c r="J178" s="204"/>
      <c r="K178" s="204"/>
      <c r="P178" s="204"/>
      <c r="Q178" s="244"/>
      <c r="AW178" s="204"/>
    </row>
    <row r="179" spans="10:49" ht="13.95" customHeight="1" x14ac:dyDescent="0.25">
      <c r="J179" s="204"/>
      <c r="K179" s="204"/>
      <c r="P179" s="204"/>
      <c r="Q179" s="243"/>
      <c r="AW179" s="204"/>
    </row>
    <row r="180" spans="10:49" ht="13.95" customHeight="1" x14ac:dyDescent="0.25">
      <c r="J180" s="204"/>
      <c r="K180" s="204"/>
      <c r="P180" s="204"/>
      <c r="Q180" s="244"/>
      <c r="AW180" s="204"/>
    </row>
    <row r="181" spans="10:49" ht="13.95" customHeight="1" x14ac:dyDescent="0.25">
      <c r="J181" s="204"/>
      <c r="K181" s="204"/>
      <c r="P181" s="204"/>
      <c r="Q181" s="244"/>
      <c r="AW181" s="204"/>
    </row>
    <row r="182" spans="10:49" ht="13.95" customHeight="1" x14ac:dyDescent="0.25">
      <c r="J182" s="204"/>
      <c r="K182" s="204"/>
      <c r="P182" s="204"/>
      <c r="Q182" s="244"/>
      <c r="AW182" s="204"/>
    </row>
    <row r="183" spans="10:49" ht="13.95" customHeight="1" x14ac:dyDescent="0.25">
      <c r="J183" s="204"/>
      <c r="K183" s="204"/>
      <c r="P183" s="204"/>
      <c r="Q183" s="244"/>
      <c r="AW183" s="204"/>
    </row>
    <row r="184" spans="10:49" ht="13.95" customHeight="1" x14ac:dyDescent="0.25">
      <c r="J184" s="204"/>
      <c r="K184" s="204"/>
      <c r="P184" s="204"/>
      <c r="Q184" s="244"/>
      <c r="AW184" s="204"/>
    </row>
    <row r="185" spans="10:49" ht="13.95" customHeight="1" x14ac:dyDescent="0.25">
      <c r="J185" s="204"/>
      <c r="K185" s="204"/>
      <c r="P185" s="204"/>
      <c r="Q185" s="244"/>
      <c r="AW185" s="204"/>
    </row>
    <row r="186" spans="10:49" ht="13.95" customHeight="1" x14ac:dyDescent="0.25">
      <c r="J186" s="204"/>
      <c r="K186" s="204"/>
      <c r="P186" s="204"/>
      <c r="Q186" s="244"/>
      <c r="AW186" s="204"/>
    </row>
    <row r="187" spans="10:49" ht="13.95" customHeight="1" x14ac:dyDescent="0.25">
      <c r="J187" s="204"/>
      <c r="K187" s="204"/>
      <c r="P187" s="204"/>
      <c r="Q187" s="244"/>
      <c r="AW187" s="204"/>
    </row>
    <row r="188" spans="10:49" ht="13.95" customHeight="1" x14ac:dyDescent="0.25">
      <c r="J188" s="204"/>
      <c r="K188" s="204"/>
      <c r="P188" s="204"/>
      <c r="Q188" s="244"/>
      <c r="AW188" s="204"/>
    </row>
    <row r="189" spans="10:49" ht="13.95" customHeight="1" x14ac:dyDescent="0.25">
      <c r="J189" s="204"/>
      <c r="K189" s="204"/>
      <c r="P189" s="204"/>
      <c r="Q189" s="244"/>
      <c r="AW189" s="204"/>
    </row>
    <row r="190" spans="10:49" ht="13.95" customHeight="1" x14ac:dyDescent="0.25">
      <c r="J190" s="204"/>
      <c r="K190" s="204"/>
      <c r="P190" s="204"/>
      <c r="Q190" s="243"/>
      <c r="AW190" s="204"/>
    </row>
    <row r="191" spans="10:49" ht="13.95" customHeight="1" x14ac:dyDescent="0.25">
      <c r="J191" s="204"/>
      <c r="K191" s="204"/>
      <c r="P191" s="204"/>
      <c r="Q191" s="244"/>
      <c r="AW191" s="204"/>
    </row>
    <row r="192" spans="10:49" ht="13.95" customHeight="1" x14ac:dyDescent="0.25">
      <c r="J192" s="204"/>
      <c r="K192" s="204"/>
      <c r="P192" s="204"/>
      <c r="Q192" s="244"/>
      <c r="AW192" s="204"/>
    </row>
    <row r="193" spans="10:49" ht="13.95" customHeight="1" x14ac:dyDescent="0.25">
      <c r="J193" s="204"/>
      <c r="K193" s="204"/>
      <c r="P193" s="204"/>
      <c r="Q193" s="244"/>
      <c r="AW193" s="204"/>
    </row>
    <row r="194" spans="10:49" ht="13.95" customHeight="1" x14ac:dyDescent="0.25">
      <c r="J194" s="204"/>
      <c r="K194" s="204"/>
      <c r="P194" s="204"/>
      <c r="Q194" s="244"/>
      <c r="AW194" s="204"/>
    </row>
    <row r="195" spans="10:49" ht="13.95" customHeight="1" x14ac:dyDescent="0.25">
      <c r="J195" s="204"/>
      <c r="K195" s="204"/>
      <c r="P195" s="204"/>
      <c r="Q195" s="244"/>
      <c r="AW195" s="204"/>
    </row>
    <row r="196" spans="10:49" ht="13.95" customHeight="1" x14ac:dyDescent="0.25">
      <c r="J196" s="204"/>
      <c r="K196" s="204"/>
      <c r="P196" s="204"/>
      <c r="Q196" s="244"/>
      <c r="AW196" s="204"/>
    </row>
    <row r="197" spans="10:49" ht="13.95" customHeight="1" x14ac:dyDescent="0.25">
      <c r="J197" s="204"/>
      <c r="K197" s="204"/>
      <c r="P197" s="204"/>
      <c r="Q197" s="243"/>
      <c r="AW197" s="204"/>
    </row>
    <row r="198" spans="10:49" ht="13.95" customHeight="1" x14ac:dyDescent="0.25">
      <c r="J198" s="204"/>
      <c r="K198" s="204"/>
      <c r="P198" s="204"/>
      <c r="Q198" s="244"/>
      <c r="AW198" s="204"/>
    </row>
    <row r="199" spans="10:49" ht="13.95" customHeight="1" x14ac:dyDescent="0.25">
      <c r="J199" s="204"/>
      <c r="K199" s="204"/>
      <c r="P199" s="204"/>
      <c r="Q199" s="244"/>
      <c r="AW199" s="204"/>
    </row>
    <row r="200" spans="10:49" ht="13.95" customHeight="1" x14ac:dyDescent="0.25">
      <c r="J200" s="204"/>
      <c r="K200" s="204"/>
      <c r="P200" s="204"/>
      <c r="Q200" s="244"/>
      <c r="AW200" s="204"/>
    </row>
    <row r="201" spans="10:49" ht="13.95" customHeight="1" x14ac:dyDescent="0.25">
      <c r="J201" s="204"/>
      <c r="K201" s="204"/>
      <c r="P201" s="204"/>
      <c r="Q201" s="244"/>
      <c r="AW201" s="204"/>
    </row>
    <row r="202" spans="10:49" ht="13.95" customHeight="1" x14ac:dyDescent="0.25">
      <c r="J202" s="204"/>
      <c r="K202" s="204"/>
      <c r="P202" s="204"/>
      <c r="Q202" s="244"/>
      <c r="AW202" s="204"/>
    </row>
    <row r="203" spans="10:49" ht="13.95" customHeight="1" x14ac:dyDescent="0.25">
      <c r="J203" s="204"/>
      <c r="K203" s="204"/>
      <c r="P203" s="204"/>
      <c r="Q203" s="243"/>
      <c r="AW203" s="204"/>
    </row>
    <row r="204" spans="10:49" ht="13.95" customHeight="1" x14ac:dyDescent="0.25">
      <c r="J204" s="204"/>
      <c r="K204" s="204"/>
      <c r="P204" s="204"/>
      <c r="Q204" s="243"/>
      <c r="AW204" s="204"/>
    </row>
    <row r="205" spans="10:49" ht="13.95" customHeight="1" x14ac:dyDescent="0.25">
      <c r="J205" s="204"/>
      <c r="K205" s="204"/>
      <c r="P205" s="204"/>
      <c r="Q205" s="243"/>
      <c r="AW205" s="204"/>
    </row>
    <row r="206" spans="10:49" ht="13.95" customHeight="1" x14ac:dyDescent="0.25">
      <c r="J206" s="204"/>
      <c r="K206" s="204"/>
      <c r="P206" s="204"/>
      <c r="Q206" s="243"/>
      <c r="AW206" s="204"/>
    </row>
    <row r="207" spans="10:49" ht="13.95" customHeight="1" x14ac:dyDescent="0.25">
      <c r="J207" s="204"/>
      <c r="K207" s="204"/>
      <c r="P207" s="204"/>
      <c r="Q207" s="244"/>
      <c r="AW207" s="204"/>
    </row>
    <row r="208" spans="10:49" ht="13.95" customHeight="1" x14ac:dyDescent="0.25">
      <c r="J208" s="204"/>
      <c r="K208" s="204"/>
      <c r="P208" s="204"/>
      <c r="Q208" s="243"/>
      <c r="AW208" s="204"/>
    </row>
    <row r="209" spans="10:49" ht="13.95" customHeight="1" x14ac:dyDescent="0.25">
      <c r="J209" s="204"/>
      <c r="K209" s="204"/>
      <c r="P209" s="204"/>
      <c r="Q209" s="244"/>
      <c r="AW209" s="204"/>
    </row>
    <row r="210" spans="10:49" ht="13.95" customHeight="1" x14ac:dyDescent="0.25">
      <c r="J210" s="204"/>
      <c r="K210" s="204"/>
      <c r="P210" s="204"/>
      <c r="Q210" s="244"/>
      <c r="AW210" s="204"/>
    </row>
    <row r="211" spans="10:49" ht="13.95" customHeight="1" x14ac:dyDescent="0.25">
      <c r="J211" s="204"/>
      <c r="K211" s="204"/>
      <c r="P211" s="204"/>
      <c r="Q211" s="244"/>
      <c r="AW211" s="204"/>
    </row>
    <row r="212" spans="10:49" ht="13.95" customHeight="1" x14ac:dyDescent="0.25">
      <c r="J212" s="204"/>
      <c r="K212" s="204"/>
      <c r="P212" s="204"/>
      <c r="Q212" s="243"/>
      <c r="AW212" s="204"/>
    </row>
    <row r="213" spans="10:49" ht="13.95" customHeight="1" x14ac:dyDescent="0.25">
      <c r="J213" s="204"/>
      <c r="K213" s="204"/>
      <c r="P213" s="204"/>
      <c r="Q213" s="243"/>
      <c r="AW213" s="204"/>
    </row>
    <row r="214" spans="10:49" ht="13.95" customHeight="1" x14ac:dyDescent="0.25">
      <c r="J214" s="204"/>
      <c r="K214" s="204"/>
      <c r="P214" s="204"/>
      <c r="Q214" s="244"/>
      <c r="AW214" s="204"/>
    </row>
    <row r="215" spans="10:49" ht="13.95" customHeight="1" x14ac:dyDescent="0.25">
      <c r="J215" s="204"/>
      <c r="K215" s="204"/>
      <c r="P215" s="204"/>
      <c r="Q215" s="243"/>
      <c r="AW215" s="204"/>
    </row>
    <row r="216" spans="10:49" ht="13.95" customHeight="1" x14ac:dyDescent="0.25">
      <c r="J216" s="204"/>
      <c r="K216" s="204"/>
      <c r="P216" s="204"/>
      <c r="Q216" s="244"/>
      <c r="AW216" s="204"/>
    </row>
    <row r="217" spans="10:49" ht="13.95" customHeight="1" x14ac:dyDescent="0.25">
      <c r="J217" s="204"/>
      <c r="K217" s="204"/>
      <c r="P217" s="204"/>
      <c r="Q217" s="243"/>
      <c r="AW217" s="204"/>
    </row>
    <row r="218" spans="10:49" ht="13.95" customHeight="1" x14ac:dyDescent="0.25">
      <c r="J218" s="204"/>
      <c r="K218" s="204"/>
      <c r="P218" s="204"/>
      <c r="Q218" s="243"/>
      <c r="AW218" s="204"/>
    </row>
    <row r="219" spans="10:49" ht="13.95" customHeight="1" x14ac:dyDescent="0.25">
      <c r="J219" s="204"/>
      <c r="K219" s="204"/>
      <c r="P219" s="204"/>
      <c r="Q219" s="244"/>
      <c r="AW219" s="204"/>
    </row>
    <row r="220" spans="10:49" ht="13.95" customHeight="1" x14ac:dyDescent="0.25">
      <c r="J220" s="204"/>
      <c r="K220" s="204"/>
      <c r="P220" s="204"/>
      <c r="Q220" s="244"/>
      <c r="AW220" s="204"/>
    </row>
    <row r="221" spans="10:49" ht="13.95" customHeight="1" x14ac:dyDescent="0.25">
      <c r="J221" s="204"/>
      <c r="K221" s="204"/>
      <c r="P221" s="204"/>
      <c r="Q221" s="243"/>
      <c r="AW221" s="204"/>
    </row>
    <row r="222" spans="10:49" ht="13.95" customHeight="1" x14ac:dyDescent="0.25">
      <c r="J222" s="204"/>
      <c r="K222" s="204"/>
      <c r="P222" s="204"/>
      <c r="Q222" s="244"/>
      <c r="AW222" s="204"/>
    </row>
    <row r="223" spans="10:49" ht="13.95" customHeight="1" x14ac:dyDescent="0.25">
      <c r="J223" s="204"/>
      <c r="K223" s="204"/>
      <c r="P223" s="204"/>
      <c r="Q223" s="244"/>
      <c r="AW223" s="204"/>
    </row>
    <row r="224" spans="10:49" ht="13.95" customHeight="1" x14ac:dyDescent="0.25">
      <c r="J224" s="204"/>
      <c r="K224" s="204"/>
      <c r="P224" s="204"/>
      <c r="Q224" s="244"/>
      <c r="AW224" s="204"/>
    </row>
    <row r="225" spans="10:49" ht="13.95" customHeight="1" x14ac:dyDescent="0.25">
      <c r="J225" s="204"/>
      <c r="K225" s="204"/>
      <c r="P225" s="204"/>
      <c r="Q225" s="243"/>
      <c r="AW225" s="204"/>
    </row>
    <row r="226" spans="10:49" ht="13.95" customHeight="1" x14ac:dyDescent="0.25">
      <c r="J226" s="204"/>
      <c r="K226" s="204"/>
      <c r="P226" s="204"/>
      <c r="Q226" s="244"/>
      <c r="AW226" s="204"/>
    </row>
    <row r="227" spans="10:49" ht="13.95" customHeight="1" x14ac:dyDescent="0.25">
      <c r="J227" s="204"/>
      <c r="K227" s="204"/>
      <c r="P227" s="204"/>
      <c r="Q227" s="244"/>
      <c r="AW227" s="204"/>
    </row>
    <row r="228" spans="10:49" ht="13.95" customHeight="1" x14ac:dyDescent="0.25">
      <c r="J228" s="204"/>
      <c r="K228" s="204"/>
      <c r="P228" s="204"/>
      <c r="Q228" s="244"/>
      <c r="AW228" s="204"/>
    </row>
    <row r="229" spans="10:49" ht="13.95" customHeight="1" x14ac:dyDescent="0.25">
      <c r="J229" s="204"/>
      <c r="K229" s="204"/>
      <c r="P229" s="204"/>
      <c r="Q229" s="244"/>
      <c r="AW229" s="204"/>
    </row>
    <row r="230" spans="10:49" ht="13.95" customHeight="1" x14ac:dyDescent="0.25">
      <c r="J230" s="204"/>
      <c r="K230" s="204"/>
      <c r="P230" s="204"/>
      <c r="Q230" s="244"/>
      <c r="AW230" s="204"/>
    </row>
    <row r="231" spans="10:49" ht="13.95" customHeight="1" x14ac:dyDescent="0.25">
      <c r="J231" s="204"/>
      <c r="K231" s="204"/>
      <c r="P231" s="204"/>
      <c r="Q231" s="244"/>
      <c r="AW231" s="204"/>
    </row>
    <row r="232" spans="10:49" ht="13.95" customHeight="1" x14ac:dyDescent="0.25">
      <c r="J232" s="204"/>
      <c r="K232" s="204"/>
      <c r="P232" s="204"/>
      <c r="Q232" s="244"/>
      <c r="AW232" s="204"/>
    </row>
    <row r="233" spans="10:49" ht="13.95" customHeight="1" x14ac:dyDescent="0.25">
      <c r="J233" s="204"/>
      <c r="K233" s="204"/>
      <c r="P233" s="204"/>
      <c r="Q233" s="244"/>
      <c r="AW233" s="204"/>
    </row>
    <row r="234" spans="10:49" ht="13.95" customHeight="1" x14ac:dyDescent="0.25">
      <c r="J234" s="204"/>
      <c r="K234" s="204"/>
      <c r="P234" s="204"/>
      <c r="Q234" s="244"/>
      <c r="AW234" s="204"/>
    </row>
    <row r="235" spans="10:49" ht="13.95" customHeight="1" x14ac:dyDescent="0.25">
      <c r="J235" s="204"/>
      <c r="K235" s="204"/>
      <c r="P235" s="204"/>
      <c r="Q235" s="244"/>
      <c r="AW235" s="204"/>
    </row>
    <row r="236" spans="10:49" ht="13.95" customHeight="1" x14ac:dyDescent="0.25">
      <c r="J236" s="204"/>
      <c r="K236" s="204"/>
      <c r="P236" s="204"/>
      <c r="Q236" s="244"/>
      <c r="AW236" s="204"/>
    </row>
    <row r="237" spans="10:49" ht="13.95" customHeight="1" x14ac:dyDescent="0.25">
      <c r="J237" s="204"/>
      <c r="K237" s="204"/>
      <c r="P237" s="204"/>
      <c r="Q237" s="244"/>
      <c r="AW237" s="204"/>
    </row>
    <row r="238" spans="10:49" ht="13.95" customHeight="1" x14ac:dyDescent="0.25">
      <c r="J238" s="204"/>
      <c r="K238" s="204"/>
      <c r="P238" s="204"/>
      <c r="Q238" s="244"/>
      <c r="AW238" s="204"/>
    </row>
    <row r="239" spans="10:49" ht="13.95" customHeight="1" x14ac:dyDescent="0.25">
      <c r="J239" s="204"/>
      <c r="K239" s="204"/>
      <c r="P239" s="204"/>
      <c r="Q239" s="243"/>
      <c r="AW239" s="204"/>
    </row>
    <row r="240" spans="10:49" ht="13.95" customHeight="1" x14ac:dyDescent="0.25">
      <c r="J240" s="204"/>
      <c r="K240" s="204"/>
      <c r="P240" s="204"/>
      <c r="Q240" s="244"/>
      <c r="AW240" s="204"/>
    </row>
    <row r="241" spans="10:49" ht="13.95" customHeight="1" x14ac:dyDescent="0.25">
      <c r="J241" s="204"/>
      <c r="K241" s="204"/>
      <c r="P241" s="204"/>
      <c r="Q241" s="244"/>
      <c r="AW241" s="204"/>
    </row>
    <row r="242" spans="10:49" ht="13.95" customHeight="1" x14ac:dyDescent="0.25">
      <c r="J242" s="204"/>
      <c r="K242" s="204"/>
      <c r="P242" s="204"/>
      <c r="Q242" s="243"/>
      <c r="AW242" s="204"/>
    </row>
    <row r="243" spans="10:49" ht="13.95" customHeight="1" x14ac:dyDescent="0.25">
      <c r="J243" s="204"/>
      <c r="K243" s="204"/>
      <c r="P243" s="204"/>
      <c r="Q243" s="243"/>
      <c r="AW243" s="204"/>
    </row>
    <row r="244" spans="10:49" ht="13.95" customHeight="1" x14ac:dyDescent="0.25">
      <c r="J244" s="204"/>
      <c r="K244" s="204"/>
      <c r="P244" s="204"/>
      <c r="Q244" s="243"/>
      <c r="AW244" s="204"/>
    </row>
    <row r="245" spans="10:49" ht="13.95" customHeight="1" x14ac:dyDescent="0.25">
      <c r="J245" s="204"/>
      <c r="K245" s="204"/>
      <c r="P245" s="204"/>
      <c r="Q245" s="244"/>
      <c r="AW245" s="204"/>
    </row>
    <row r="246" spans="10:49" ht="13.95" customHeight="1" x14ac:dyDescent="0.25">
      <c r="J246" s="204"/>
      <c r="K246" s="204"/>
      <c r="P246" s="204"/>
      <c r="Q246" s="244"/>
      <c r="AW246" s="204"/>
    </row>
    <row r="247" spans="10:49" ht="13.95" customHeight="1" x14ac:dyDescent="0.25">
      <c r="J247" s="204"/>
      <c r="K247" s="204"/>
      <c r="P247" s="204"/>
      <c r="Q247" s="243"/>
      <c r="AW247" s="204"/>
    </row>
    <row r="248" spans="10:49" ht="13.95" customHeight="1" x14ac:dyDescent="0.25">
      <c r="J248" s="204"/>
      <c r="K248" s="204"/>
      <c r="P248" s="204"/>
      <c r="Q248" s="243"/>
      <c r="AW248" s="204"/>
    </row>
    <row r="249" spans="10:49" ht="13.95" customHeight="1" x14ac:dyDescent="0.25">
      <c r="J249" s="204"/>
      <c r="K249" s="204"/>
      <c r="P249" s="204"/>
      <c r="Q249" s="244"/>
      <c r="AW249" s="204"/>
    </row>
    <row r="250" spans="10:49" ht="13.95" customHeight="1" x14ac:dyDescent="0.25">
      <c r="J250" s="204"/>
      <c r="K250" s="204"/>
      <c r="P250" s="204"/>
      <c r="Q250" s="243"/>
      <c r="AW250" s="204"/>
    </row>
    <row r="251" spans="10:49" ht="13.95" customHeight="1" x14ac:dyDescent="0.25">
      <c r="J251" s="204"/>
      <c r="K251" s="204"/>
      <c r="P251" s="204"/>
      <c r="Q251" s="244"/>
      <c r="AW251" s="204"/>
    </row>
    <row r="252" spans="10:49" ht="13.95" customHeight="1" x14ac:dyDescent="0.25">
      <c r="J252" s="204"/>
      <c r="K252" s="204"/>
      <c r="P252" s="204"/>
      <c r="Q252" s="243"/>
      <c r="AW252" s="204"/>
    </row>
    <row r="253" spans="10:49" ht="13.95" customHeight="1" x14ac:dyDescent="0.25">
      <c r="J253" s="204"/>
      <c r="K253" s="204"/>
      <c r="P253" s="204"/>
      <c r="Q253" s="244"/>
      <c r="AW253" s="204"/>
    </row>
    <row r="254" spans="10:49" ht="13.95" customHeight="1" x14ac:dyDescent="0.25">
      <c r="J254" s="204"/>
      <c r="K254" s="204"/>
      <c r="P254" s="204"/>
      <c r="Q254" s="244"/>
      <c r="AW254" s="204"/>
    </row>
    <row r="255" spans="10:49" ht="13.95" customHeight="1" x14ac:dyDescent="0.25">
      <c r="J255" s="204"/>
      <c r="K255" s="204"/>
      <c r="P255" s="204"/>
      <c r="Q255" s="243"/>
      <c r="AW255" s="204"/>
    </row>
    <row r="256" spans="10:49" ht="13.95" customHeight="1" x14ac:dyDescent="0.25">
      <c r="J256" s="204"/>
      <c r="K256" s="204"/>
      <c r="P256" s="204"/>
      <c r="Q256" s="243"/>
      <c r="AW256" s="204"/>
    </row>
    <row r="257" spans="10:49" ht="13.95" customHeight="1" x14ac:dyDescent="0.25">
      <c r="J257" s="204"/>
      <c r="K257" s="204"/>
      <c r="P257" s="204"/>
      <c r="Q257" s="243"/>
      <c r="AW257" s="204"/>
    </row>
    <row r="258" spans="10:49" ht="13.95" customHeight="1" x14ac:dyDescent="0.25">
      <c r="J258" s="204"/>
      <c r="K258" s="204"/>
      <c r="P258" s="204"/>
      <c r="Q258" s="244"/>
      <c r="AW258" s="204"/>
    </row>
    <row r="259" spans="10:49" ht="13.95" customHeight="1" x14ac:dyDescent="0.25">
      <c r="J259" s="204"/>
      <c r="K259" s="204"/>
      <c r="P259" s="204"/>
      <c r="Q259" s="244"/>
      <c r="AW259" s="204"/>
    </row>
    <row r="260" spans="10:49" ht="13.95" customHeight="1" x14ac:dyDescent="0.25">
      <c r="J260" s="204"/>
      <c r="K260" s="204"/>
      <c r="P260" s="204"/>
      <c r="Q260" s="243"/>
      <c r="AW260" s="204"/>
    </row>
    <row r="261" spans="10:49" ht="13.95" customHeight="1" x14ac:dyDescent="0.25">
      <c r="J261" s="204"/>
      <c r="K261" s="204"/>
      <c r="P261" s="204"/>
      <c r="Q261" s="244"/>
      <c r="AW261" s="204"/>
    </row>
    <row r="262" spans="10:49" ht="13.95" customHeight="1" x14ac:dyDescent="0.25">
      <c r="J262" s="204"/>
      <c r="K262" s="204"/>
      <c r="P262" s="204"/>
      <c r="Q262" s="243"/>
      <c r="AW262" s="204"/>
    </row>
    <row r="263" spans="10:49" ht="13.95" customHeight="1" x14ac:dyDescent="0.25">
      <c r="J263" s="204"/>
      <c r="K263" s="204"/>
      <c r="P263" s="204"/>
      <c r="Q263" s="243"/>
      <c r="AW263" s="204"/>
    </row>
    <row r="264" spans="10:49" ht="13.95" customHeight="1" x14ac:dyDescent="0.25">
      <c r="J264" s="204"/>
      <c r="K264" s="204"/>
      <c r="P264" s="204"/>
      <c r="Q264" s="244"/>
      <c r="AW264" s="204"/>
    </row>
    <row r="265" spans="10:49" ht="13.95" customHeight="1" x14ac:dyDescent="0.25">
      <c r="J265" s="204"/>
      <c r="K265" s="204"/>
      <c r="P265" s="204"/>
      <c r="Q265" s="244"/>
      <c r="AW265" s="204"/>
    </row>
    <row r="266" spans="10:49" ht="13.95" customHeight="1" x14ac:dyDescent="0.25">
      <c r="J266" s="204"/>
      <c r="K266" s="204"/>
      <c r="P266" s="204"/>
      <c r="Q266" s="243"/>
      <c r="AW266" s="204"/>
    </row>
    <row r="267" spans="10:49" ht="13.95" customHeight="1" x14ac:dyDescent="0.25">
      <c r="J267" s="204"/>
      <c r="K267" s="204"/>
      <c r="P267" s="204"/>
      <c r="Q267" s="243"/>
      <c r="AW267" s="204"/>
    </row>
    <row r="268" spans="10:49" ht="13.95" customHeight="1" x14ac:dyDescent="0.25">
      <c r="J268" s="204"/>
      <c r="K268" s="204"/>
      <c r="P268" s="204"/>
      <c r="Q268" s="244"/>
      <c r="AW268" s="204"/>
    </row>
    <row r="269" spans="10:49" ht="13.95" customHeight="1" x14ac:dyDescent="0.25">
      <c r="J269" s="204"/>
      <c r="K269" s="204"/>
      <c r="P269" s="204"/>
      <c r="Q269" s="244"/>
      <c r="AW269" s="204"/>
    </row>
    <row r="270" spans="10:49" ht="13.95" customHeight="1" x14ac:dyDescent="0.25">
      <c r="J270" s="204"/>
      <c r="K270" s="204"/>
      <c r="P270" s="204"/>
      <c r="Q270" s="244"/>
      <c r="AW270" s="204"/>
    </row>
    <row r="271" spans="10:49" ht="13.95" customHeight="1" x14ac:dyDescent="0.25">
      <c r="J271" s="204"/>
      <c r="K271" s="204"/>
      <c r="P271" s="204"/>
      <c r="Q271" s="243"/>
      <c r="AW271" s="204"/>
    </row>
    <row r="272" spans="10:49" ht="13.95" customHeight="1" x14ac:dyDescent="0.25">
      <c r="J272" s="204"/>
      <c r="K272" s="204"/>
      <c r="P272" s="204"/>
      <c r="Q272" s="243"/>
      <c r="AW272" s="204"/>
    </row>
    <row r="273" spans="10:49" ht="13.95" customHeight="1" x14ac:dyDescent="0.25">
      <c r="J273" s="204"/>
      <c r="K273" s="204"/>
      <c r="P273" s="204"/>
      <c r="Q273" s="244"/>
      <c r="AW273" s="204"/>
    </row>
    <row r="274" spans="10:49" ht="13.95" customHeight="1" x14ac:dyDescent="0.25">
      <c r="J274" s="204"/>
      <c r="K274" s="204"/>
      <c r="P274" s="204"/>
      <c r="Q274" s="244"/>
      <c r="AW274" s="204"/>
    </row>
    <row r="275" spans="10:49" ht="13.95" customHeight="1" x14ac:dyDescent="0.25">
      <c r="J275" s="204"/>
      <c r="K275" s="204"/>
      <c r="P275" s="204"/>
      <c r="Q275" s="244"/>
      <c r="AW275" s="204"/>
    </row>
    <row r="276" spans="10:49" ht="13.95" customHeight="1" x14ac:dyDescent="0.25">
      <c r="J276" s="204"/>
      <c r="K276" s="204"/>
      <c r="P276" s="204"/>
      <c r="Q276" s="244"/>
      <c r="AW276" s="204"/>
    </row>
    <row r="277" spans="10:49" ht="13.95" customHeight="1" x14ac:dyDescent="0.25">
      <c r="J277" s="204"/>
      <c r="K277" s="204"/>
      <c r="P277" s="204"/>
      <c r="Q277" s="244"/>
      <c r="AW277" s="204"/>
    </row>
    <row r="278" spans="10:49" ht="13.95" customHeight="1" x14ac:dyDescent="0.25">
      <c r="J278" s="204"/>
      <c r="K278" s="204"/>
      <c r="P278" s="204"/>
      <c r="Q278" s="244"/>
      <c r="AW278" s="204"/>
    </row>
    <row r="279" spans="10:49" ht="13.95" customHeight="1" x14ac:dyDescent="0.25">
      <c r="J279" s="204"/>
      <c r="K279" s="204"/>
      <c r="P279" s="204"/>
      <c r="Q279" s="244"/>
      <c r="AW279" s="204"/>
    </row>
    <row r="280" spans="10:49" ht="13.95" customHeight="1" x14ac:dyDescent="0.25">
      <c r="J280" s="204"/>
      <c r="K280" s="204"/>
      <c r="P280" s="204"/>
      <c r="Q280" s="244"/>
      <c r="AW280" s="204"/>
    </row>
    <row r="281" spans="10:49" ht="13.95" customHeight="1" x14ac:dyDescent="0.25">
      <c r="J281" s="204"/>
      <c r="K281" s="204"/>
      <c r="P281" s="204"/>
      <c r="Q281" s="244"/>
      <c r="AW281" s="204"/>
    </row>
    <row r="282" spans="10:49" ht="13.95" customHeight="1" x14ac:dyDescent="0.25">
      <c r="J282" s="204"/>
      <c r="K282" s="204"/>
      <c r="P282" s="204"/>
      <c r="Q282" s="243"/>
      <c r="AW282" s="204"/>
    </row>
    <row r="283" spans="10:49" ht="13.95" customHeight="1" x14ac:dyDescent="0.25">
      <c r="J283" s="204"/>
      <c r="K283" s="204"/>
      <c r="P283" s="204"/>
      <c r="Q283" s="244"/>
      <c r="AW283" s="204"/>
    </row>
    <row r="284" spans="10:49" ht="13.95" customHeight="1" x14ac:dyDescent="0.25">
      <c r="J284" s="204"/>
      <c r="K284" s="204"/>
      <c r="P284" s="204"/>
      <c r="Q284" s="243"/>
      <c r="AW284" s="204"/>
    </row>
    <row r="285" spans="10:49" ht="13.95" customHeight="1" x14ac:dyDescent="0.25">
      <c r="J285" s="204"/>
      <c r="K285" s="204"/>
      <c r="P285" s="204"/>
      <c r="Q285" s="243"/>
      <c r="AW285" s="204"/>
    </row>
    <row r="286" spans="10:49" ht="13.95" customHeight="1" x14ac:dyDescent="0.25">
      <c r="J286" s="204"/>
      <c r="K286" s="204"/>
      <c r="P286" s="204"/>
      <c r="Q286" s="243"/>
      <c r="AW286" s="204"/>
    </row>
    <row r="287" spans="10:49" ht="13.95" customHeight="1" x14ac:dyDescent="0.25">
      <c r="J287" s="204"/>
      <c r="K287" s="204"/>
      <c r="P287" s="204"/>
      <c r="Q287" s="243"/>
      <c r="AW287" s="204"/>
    </row>
    <row r="288" spans="10:49" ht="13.95" customHeight="1" x14ac:dyDescent="0.25">
      <c r="J288" s="204"/>
      <c r="K288" s="204"/>
      <c r="P288" s="204"/>
      <c r="Q288" s="243"/>
      <c r="AW288" s="204"/>
    </row>
    <row r="289" spans="10:49" ht="13.95" customHeight="1" x14ac:dyDescent="0.25">
      <c r="J289" s="204"/>
      <c r="K289" s="204"/>
      <c r="P289" s="204"/>
      <c r="Q289" s="244"/>
      <c r="AW289" s="204"/>
    </row>
    <row r="290" spans="10:49" ht="13.95" customHeight="1" x14ac:dyDescent="0.25">
      <c r="J290" s="204"/>
      <c r="K290" s="204"/>
      <c r="P290" s="204"/>
      <c r="Q290" s="244"/>
      <c r="AW290" s="204"/>
    </row>
    <row r="291" spans="10:49" ht="13.95" customHeight="1" x14ac:dyDescent="0.25">
      <c r="J291" s="204"/>
      <c r="K291" s="204"/>
      <c r="P291" s="204"/>
      <c r="Q291" s="244"/>
      <c r="AW291" s="204"/>
    </row>
    <row r="292" spans="10:49" ht="13.95" customHeight="1" x14ac:dyDescent="0.25">
      <c r="J292" s="204"/>
      <c r="K292" s="204"/>
      <c r="P292" s="204"/>
      <c r="Q292" s="243"/>
      <c r="AW292" s="204"/>
    </row>
    <row r="293" spans="10:49" ht="13.95" customHeight="1" x14ac:dyDescent="0.25">
      <c r="J293" s="204"/>
      <c r="K293" s="204"/>
      <c r="P293" s="204"/>
      <c r="Q293" s="244"/>
      <c r="AW293" s="204"/>
    </row>
    <row r="294" spans="10:49" ht="13.95" customHeight="1" x14ac:dyDescent="0.25">
      <c r="J294" s="204"/>
      <c r="K294" s="204"/>
      <c r="P294" s="204"/>
      <c r="Q294" s="244"/>
      <c r="AW294" s="204"/>
    </row>
    <row r="295" spans="10:49" ht="13.95" customHeight="1" x14ac:dyDescent="0.25">
      <c r="J295" s="204"/>
      <c r="K295" s="204"/>
      <c r="P295" s="204"/>
      <c r="Q295" s="244"/>
      <c r="AW295" s="204"/>
    </row>
    <row r="296" spans="10:49" ht="13.95" customHeight="1" x14ac:dyDescent="0.25">
      <c r="J296" s="204"/>
      <c r="K296" s="204"/>
      <c r="P296" s="204"/>
      <c r="Q296" s="244"/>
      <c r="AW296" s="204"/>
    </row>
    <row r="297" spans="10:49" ht="13.95" customHeight="1" x14ac:dyDescent="0.25">
      <c r="J297" s="204"/>
      <c r="K297" s="204"/>
      <c r="P297" s="204"/>
      <c r="Q297" s="244"/>
      <c r="AW297" s="204"/>
    </row>
    <row r="298" spans="10:49" ht="13.95" customHeight="1" x14ac:dyDescent="0.25">
      <c r="J298" s="204"/>
      <c r="K298" s="204"/>
      <c r="P298" s="204"/>
      <c r="Q298" s="243"/>
      <c r="AW298" s="204"/>
    </row>
    <row r="299" spans="10:49" ht="13.95" customHeight="1" x14ac:dyDescent="0.25">
      <c r="J299" s="204"/>
      <c r="K299" s="204"/>
      <c r="P299" s="204"/>
      <c r="Q299" s="243"/>
      <c r="AW299" s="204"/>
    </row>
    <row r="300" spans="10:49" ht="13.95" customHeight="1" x14ac:dyDescent="0.25">
      <c r="J300" s="204"/>
      <c r="K300" s="204"/>
      <c r="P300" s="204"/>
      <c r="Q300" s="244"/>
      <c r="AW300" s="204"/>
    </row>
    <row r="301" spans="10:49" ht="13.95" customHeight="1" x14ac:dyDescent="0.25">
      <c r="J301" s="204"/>
      <c r="K301" s="204"/>
      <c r="P301" s="204"/>
      <c r="Q301" s="244"/>
      <c r="AW301" s="204"/>
    </row>
    <row r="302" spans="10:49" ht="13.95" customHeight="1" x14ac:dyDescent="0.25">
      <c r="J302" s="204"/>
      <c r="K302" s="204"/>
      <c r="P302" s="204"/>
      <c r="Q302" s="244"/>
      <c r="AW302" s="204"/>
    </row>
    <row r="303" spans="10:49" ht="13.95" customHeight="1" x14ac:dyDescent="0.25">
      <c r="J303" s="204"/>
      <c r="K303" s="204"/>
      <c r="P303" s="204"/>
      <c r="Q303" s="244"/>
      <c r="AW303" s="204"/>
    </row>
    <row r="304" spans="10:49" ht="13.95" customHeight="1" x14ac:dyDescent="0.25">
      <c r="J304" s="204"/>
      <c r="K304" s="204"/>
      <c r="P304" s="204"/>
      <c r="Q304" s="244"/>
      <c r="AW304" s="204"/>
    </row>
    <row r="305" spans="10:49" ht="13.95" customHeight="1" x14ac:dyDescent="0.25">
      <c r="J305" s="204"/>
      <c r="K305" s="204"/>
      <c r="P305" s="204"/>
      <c r="Q305" s="244"/>
      <c r="AW305" s="204"/>
    </row>
    <row r="306" spans="10:49" ht="13.95" customHeight="1" x14ac:dyDescent="0.25">
      <c r="J306" s="204"/>
      <c r="K306" s="204"/>
      <c r="P306" s="204"/>
      <c r="Q306" s="243"/>
      <c r="AW306" s="204"/>
    </row>
    <row r="307" spans="10:49" ht="13.95" customHeight="1" x14ac:dyDescent="0.25">
      <c r="J307" s="204"/>
      <c r="K307" s="204"/>
      <c r="P307" s="204"/>
      <c r="Q307" s="243"/>
      <c r="AW307" s="204"/>
    </row>
    <row r="308" spans="10:49" ht="13.95" customHeight="1" x14ac:dyDescent="0.25">
      <c r="J308" s="204"/>
      <c r="K308" s="204"/>
      <c r="P308" s="204"/>
      <c r="Q308" s="244"/>
      <c r="AW308" s="204"/>
    </row>
    <row r="309" spans="10:49" ht="13.95" customHeight="1" x14ac:dyDescent="0.25">
      <c r="J309" s="204"/>
      <c r="K309" s="204"/>
      <c r="P309" s="204"/>
      <c r="Q309" s="244"/>
      <c r="AW309" s="204"/>
    </row>
    <row r="310" spans="10:49" ht="13.95" customHeight="1" x14ac:dyDescent="0.25">
      <c r="J310" s="204"/>
      <c r="K310" s="204"/>
      <c r="P310" s="204"/>
      <c r="Q310" s="244"/>
      <c r="AW310" s="204"/>
    </row>
    <row r="311" spans="10:49" ht="13.95" customHeight="1" x14ac:dyDescent="0.25">
      <c r="J311" s="204"/>
      <c r="K311" s="204"/>
      <c r="P311" s="204"/>
      <c r="Q311" s="244"/>
      <c r="AW311" s="204"/>
    </row>
    <row r="312" spans="10:49" ht="13.95" customHeight="1" x14ac:dyDescent="0.25">
      <c r="J312" s="204"/>
      <c r="K312" s="204"/>
      <c r="P312" s="204"/>
      <c r="Q312" s="244"/>
      <c r="AW312" s="204"/>
    </row>
    <row r="313" spans="10:49" ht="13.95" customHeight="1" x14ac:dyDescent="0.25">
      <c r="J313" s="204"/>
      <c r="K313" s="204"/>
      <c r="P313" s="204"/>
      <c r="Q313" s="243"/>
      <c r="AW313" s="204"/>
    </row>
    <row r="314" spans="10:49" ht="13.95" customHeight="1" x14ac:dyDescent="0.25">
      <c r="J314" s="204"/>
      <c r="K314" s="204"/>
      <c r="P314" s="204"/>
      <c r="Q314" s="243"/>
      <c r="AW314" s="204"/>
    </row>
    <row r="315" spans="10:49" ht="13.95" customHeight="1" x14ac:dyDescent="0.25">
      <c r="J315" s="204"/>
      <c r="K315" s="204"/>
      <c r="P315" s="204"/>
      <c r="Q315" s="243"/>
      <c r="AW315" s="204"/>
    </row>
    <row r="316" spans="10:49" ht="13.95" customHeight="1" x14ac:dyDescent="0.25">
      <c r="J316" s="204"/>
      <c r="K316" s="204"/>
      <c r="P316" s="204"/>
      <c r="Q316" s="244"/>
      <c r="AW316" s="204"/>
    </row>
    <row r="317" spans="10:49" ht="13.95" customHeight="1" x14ac:dyDescent="0.25">
      <c r="J317" s="204"/>
      <c r="K317" s="204"/>
      <c r="P317" s="204"/>
      <c r="Q317" s="243"/>
      <c r="AW317" s="204"/>
    </row>
    <row r="318" spans="10:49" ht="13.95" customHeight="1" x14ac:dyDescent="0.25">
      <c r="J318" s="204"/>
      <c r="K318" s="204"/>
      <c r="P318" s="204"/>
      <c r="Q318" s="244"/>
      <c r="AW318" s="204"/>
    </row>
    <row r="319" spans="10:49" ht="13.95" customHeight="1" x14ac:dyDescent="0.25">
      <c r="J319" s="204"/>
      <c r="K319" s="204"/>
      <c r="P319" s="204"/>
      <c r="Q319" s="244"/>
      <c r="AW319" s="204"/>
    </row>
    <row r="320" spans="10:49" ht="13.95" customHeight="1" x14ac:dyDescent="0.25">
      <c r="J320" s="204"/>
      <c r="K320" s="204"/>
      <c r="P320" s="204"/>
      <c r="Q320" s="244"/>
      <c r="AW320" s="204"/>
    </row>
    <row r="321" spans="10:49" ht="13.95" customHeight="1" x14ac:dyDescent="0.25">
      <c r="J321" s="204"/>
      <c r="K321" s="204"/>
      <c r="P321" s="204"/>
      <c r="Q321" s="243"/>
      <c r="AW321" s="204"/>
    </row>
    <row r="322" spans="10:49" ht="13.95" customHeight="1" x14ac:dyDescent="0.25">
      <c r="J322" s="204"/>
      <c r="K322" s="204"/>
      <c r="P322" s="204"/>
      <c r="Q322" s="243"/>
      <c r="AW322" s="204"/>
    </row>
    <row r="323" spans="10:49" ht="13.95" customHeight="1" x14ac:dyDescent="0.25">
      <c r="J323" s="204"/>
      <c r="K323" s="204"/>
      <c r="P323" s="204"/>
      <c r="Q323" s="244"/>
      <c r="AW323" s="204"/>
    </row>
    <row r="324" spans="10:49" ht="13.95" customHeight="1" x14ac:dyDescent="0.25">
      <c r="J324" s="204"/>
      <c r="K324" s="204"/>
      <c r="P324" s="204"/>
      <c r="Q324" s="244"/>
      <c r="AW324" s="204"/>
    </row>
    <row r="325" spans="10:49" ht="13.95" customHeight="1" x14ac:dyDescent="0.25">
      <c r="J325" s="204"/>
      <c r="K325" s="204"/>
      <c r="P325" s="204"/>
      <c r="Q325" s="244"/>
      <c r="AW325" s="204"/>
    </row>
    <row r="326" spans="10:49" ht="13.95" customHeight="1" x14ac:dyDescent="0.25">
      <c r="J326" s="204"/>
      <c r="K326" s="204"/>
      <c r="P326" s="204"/>
      <c r="Q326" s="243"/>
      <c r="AW326" s="204"/>
    </row>
    <row r="327" spans="10:49" ht="13.95" customHeight="1" x14ac:dyDescent="0.25">
      <c r="J327" s="204"/>
      <c r="K327" s="204"/>
      <c r="P327" s="204"/>
      <c r="Q327" s="245"/>
      <c r="AW327" s="204"/>
    </row>
    <row r="328" spans="10:49" ht="13.95" customHeight="1" x14ac:dyDescent="0.25">
      <c r="J328" s="204"/>
      <c r="K328" s="204"/>
      <c r="P328" s="204"/>
      <c r="Q328" s="244"/>
      <c r="AW328" s="204"/>
    </row>
    <row r="329" spans="10:49" ht="13.95" customHeight="1" x14ac:dyDescent="0.25">
      <c r="J329" s="204"/>
      <c r="K329" s="204"/>
      <c r="P329" s="204"/>
      <c r="Q329" s="245"/>
      <c r="AW329" s="204"/>
    </row>
    <row r="330" spans="10:49" ht="13.95" customHeight="1" x14ac:dyDescent="0.25">
      <c r="J330" s="204"/>
      <c r="K330" s="204"/>
      <c r="P330" s="204"/>
      <c r="Q330" s="244"/>
      <c r="AW330" s="204"/>
    </row>
    <row r="331" spans="10:49" ht="13.95" customHeight="1" x14ac:dyDescent="0.25">
      <c r="J331" s="204"/>
      <c r="K331" s="204"/>
      <c r="P331" s="204"/>
      <c r="Q331" s="244"/>
      <c r="AW331" s="204"/>
    </row>
    <row r="332" spans="10:49" ht="13.95" customHeight="1" x14ac:dyDescent="0.25">
      <c r="J332" s="204"/>
      <c r="K332" s="204"/>
      <c r="P332" s="204"/>
      <c r="Q332" s="244"/>
      <c r="AW332" s="204"/>
    </row>
    <row r="333" spans="10:49" ht="13.95" customHeight="1" x14ac:dyDescent="0.25">
      <c r="J333" s="204"/>
      <c r="K333" s="204"/>
      <c r="P333" s="204"/>
      <c r="Q333" s="244"/>
      <c r="AW333" s="204"/>
    </row>
    <row r="334" spans="10:49" ht="13.95" customHeight="1" x14ac:dyDescent="0.25">
      <c r="J334" s="204"/>
      <c r="K334" s="204"/>
      <c r="P334" s="204"/>
      <c r="Q334" s="244"/>
      <c r="AW334" s="204"/>
    </row>
    <row r="335" spans="10:49" ht="13.95" customHeight="1" x14ac:dyDescent="0.25">
      <c r="J335" s="204"/>
      <c r="K335" s="204"/>
      <c r="P335" s="204"/>
      <c r="Q335" s="244"/>
      <c r="AW335" s="204"/>
    </row>
    <row r="336" spans="10:49" ht="13.95" customHeight="1" x14ac:dyDescent="0.25">
      <c r="J336" s="204"/>
      <c r="K336" s="204"/>
      <c r="P336" s="204"/>
      <c r="Q336" s="243"/>
      <c r="AW336" s="204"/>
    </row>
    <row r="337" spans="10:49" ht="13.95" customHeight="1" x14ac:dyDescent="0.25">
      <c r="J337" s="204"/>
      <c r="K337" s="204"/>
      <c r="P337" s="204"/>
      <c r="Q337" s="243"/>
      <c r="AW337" s="204"/>
    </row>
    <row r="338" spans="10:49" ht="13.95" customHeight="1" x14ac:dyDescent="0.25">
      <c r="J338" s="204"/>
      <c r="K338" s="204"/>
      <c r="P338" s="204"/>
      <c r="Q338" s="244"/>
      <c r="AW338" s="204"/>
    </row>
    <row r="339" spans="10:49" ht="13.95" customHeight="1" x14ac:dyDescent="0.25">
      <c r="J339" s="204"/>
      <c r="K339" s="204"/>
      <c r="P339" s="204"/>
      <c r="Q339" s="244"/>
      <c r="AW339" s="204"/>
    </row>
    <row r="340" spans="10:49" ht="13.95" customHeight="1" x14ac:dyDescent="0.25">
      <c r="J340" s="204"/>
      <c r="K340" s="204"/>
      <c r="P340" s="204"/>
      <c r="Q340" s="243"/>
      <c r="AW340" s="204"/>
    </row>
    <row r="341" spans="10:49" ht="13.95" customHeight="1" x14ac:dyDescent="0.25">
      <c r="J341" s="204"/>
      <c r="K341" s="204"/>
      <c r="P341" s="204"/>
      <c r="Q341" s="243"/>
      <c r="AW341" s="204"/>
    </row>
    <row r="342" spans="10:49" ht="13.95" customHeight="1" x14ac:dyDescent="0.25">
      <c r="J342" s="204"/>
      <c r="K342" s="204"/>
      <c r="P342" s="204"/>
      <c r="Q342" s="243"/>
      <c r="AW342" s="204"/>
    </row>
    <row r="343" spans="10:49" ht="13.95" customHeight="1" x14ac:dyDescent="0.25">
      <c r="J343" s="204"/>
      <c r="K343" s="204"/>
      <c r="P343" s="204"/>
      <c r="Q343" s="244"/>
      <c r="AW343" s="204"/>
    </row>
    <row r="344" spans="10:49" ht="13.95" customHeight="1" x14ac:dyDescent="0.25">
      <c r="J344" s="204"/>
      <c r="K344" s="204"/>
      <c r="P344" s="204"/>
      <c r="Q344" s="244"/>
      <c r="AW344" s="204"/>
    </row>
    <row r="345" spans="10:49" ht="13.95" customHeight="1" x14ac:dyDescent="0.25">
      <c r="J345" s="204"/>
      <c r="K345" s="204"/>
      <c r="P345" s="204"/>
      <c r="Q345" s="244"/>
      <c r="AW345" s="204"/>
    </row>
    <row r="346" spans="10:49" ht="13.95" customHeight="1" x14ac:dyDescent="0.25">
      <c r="J346" s="204"/>
      <c r="K346" s="204"/>
      <c r="P346" s="204"/>
      <c r="Q346" s="243"/>
      <c r="AW346" s="204"/>
    </row>
    <row r="347" spans="10:49" ht="13.95" customHeight="1" x14ac:dyDescent="0.25">
      <c r="J347" s="204"/>
      <c r="K347" s="204"/>
      <c r="P347" s="204"/>
      <c r="Q347" s="244"/>
      <c r="AW347" s="204"/>
    </row>
    <row r="348" spans="10:49" ht="13.95" customHeight="1" x14ac:dyDescent="0.25">
      <c r="J348" s="204"/>
      <c r="K348" s="204"/>
      <c r="P348" s="204"/>
      <c r="Q348" s="243"/>
      <c r="AW348" s="204"/>
    </row>
    <row r="349" spans="10:49" ht="13.95" customHeight="1" x14ac:dyDescent="0.25">
      <c r="J349" s="204"/>
      <c r="K349" s="204"/>
      <c r="P349" s="204"/>
      <c r="Q349" s="244"/>
      <c r="AW349" s="204"/>
    </row>
    <row r="350" spans="10:49" ht="13.95" customHeight="1" x14ac:dyDescent="0.25">
      <c r="J350" s="204"/>
      <c r="K350" s="204"/>
      <c r="P350" s="204"/>
      <c r="Q350" s="244"/>
      <c r="AW350" s="204"/>
    </row>
    <row r="351" spans="10:49" ht="13.95" customHeight="1" x14ac:dyDescent="0.25">
      <c r="J351" s="204"/>
      <c r="K351" s="204"/>
      <c r="P351" s="204"/>
      <c r="Q351" s="243"/>
      <c r="AW351" s="204"/>
    </row>
    <row r="352" spans="10:49" ht="13.95" customHeight="1" x14ac:dyDescent="0.25">
      <c r="J352" s="204"/>
      <c r="K352" s="204"/>
      <c r="P352" s="204"/>
      <c r="Q352" s="243"/>
      <c r="AW352" s="204"/>
    </row>
    <row r="353" spans="10:49" ht="13.95" customHeight="1" x14ac:dyDescent="0.25">
      <c r="J353" s="204"/>
      <c r="K353" s="204"/>
      <c r="P353" s="204"/>
      <c r="Q353" s="243"/>
      <c r="AW353" s="204"/>
    </row>
    <row r="354" spans="10:49" ht="13.95" customHeight="1" x14ac:dyDescent="0.25">
      <c r="J354" s="204"/>
      <c r="K354" s="204"/>
      <c r="P354" s="204"/>
      <c r="Q354" s="244"/>
      <c r="AW354" s="204"/>
    </row>
    <row r="355" spans="10:49" ht="13.95" customHeight="1" x14ac:dyDescent="0.25">
      <c r="J355" s="204"/>
      <c r="K355" s="204"/>
      <c r="P355" s="204"/>
      <c r="Q355" s="243"/>
      <c r="AW355" s="204"/>
    </row>
    <row r="356" spans="10:49" ht="13.95" customHeight="1" x14ac:dyDescent="0.25">
      <c r="J356" s="204"/>
      <c r="K356" s="204"/>
      <c r="P356" s="204"/>
      <c r="Q356" s="244"/>
      <c r="AW356" s="204"/>
    </row>
    <row r="357" spans="10:49" ht="13.95" customHeight="1" x14ac:dyDescent="0.25">
      <c r="J357" s="204"/>
      <c r="K357" s="204"/>
      <c r="P357" s="204"/>
      <c r="Q357" s="244"/>
      <c r="AW357" s="204"/>
    </row>
    <row r="358" spans="10:49" ht="13.95" customHeight="1" x14ac:dyDescent="0.25">
      <c r="J358" s="204"/>
      <c r="K358" s="204"/>
      <c r="P358" s="204"/>
      <c r="Q358" s="244"/>
      <c r="AW358" s="204"/>
    </row>
    <row r="359" spans="10:49" ht="13.95" customHeight="1" x14ac:dyDescent="0.25">
      <c r="J359" s="204"/>
      <c r="K359" s="204"/>
      <c r="P359" s="204"/>
      <c r="Q359" s="244"/>
      <c r="AW359" s="204"/>
    </row>
    <row r="360" spans="10:49" ht="13.95" customHeight="1" x14ac:dyDescent="0.25">
      <c r="J360" s="204"/>
      <c r="K360" s="204"/>
      <c r="P360" s="204"/>
      <c r="Q360" s="243"/>
      <c r="AW360" s="204"/>
    </row>
    <row r="361" spans="10:49" ht="13.95" customHeight="1" x14ac:dyDescent="0.25">
      <c r="J361" s="204"/>
      <c r="K361" s="204"/>
      <c r="P361" s="204"/>
      <c r="Q361" s="243"/>
      <c r="AW361" s="204"/>
    </row>
    <row r="362" spans="10:49" ht="13.95" customHeight="1" x14ac:dyDescent="0.25">
      <c r="J362" s="204"/>
      <c r="K362" s="204"/>
      <c r="P362" s="204"/>
      <c r="Q362" s="243"/>
      <c r="AW362" s="204"/>
    </row>
    <row r="363" spans="10:49" ht="13.95" customHeight="1" x14ac:dyDescent="0.25">
      <c r="J363" s="204"/>
      <c r="K363" s="204"/>
      <c r="P363" s="204"/>
      <c r="Q363" s="244"/>
      <c r="AW363" s="204"/>
    </row>
    <row r="364" spans="10:49" ht="13.95" customHeight="1" x14ac:dyDescent="0.25">
      <c r="J364" s="204"/>
      <c r="K364" s="204"/>
      <c r="P364" s="204"/>
      <c r="Q364" s="244"/>
      <c r="AW364" s="204"/>
    </row>
    <row r="365" spans="10:49" ht="13.95" customHeight="1" x14ac:dyDescent="0.25">
      <c r="J365" s="204"/>
      <c r="K365" s="204"/>
      <c r="P365" s="204"/>
      <c r="Q365" s="244"/>
      <c r="AW365" s="204"/>
    </row>
    <row r="366" spans="10:49" ht="13.95" customHeight="1" x14ac:dyDescent="0.25">
      <c r="J366" s="204"/>
      <c r="K366" s="204"/>
      <c r="P366" s="204"/>
      <c r="Q366" s="243"/>
      <c r="AW366" s="204"/>
    </row>
    <row r="367" spans="10:49" ht="13.95" customHeight="1" x14ac:dyDescent="0.25">
      <c r="J367" s="204"/>
      <c r="K367" s="204"/>
      <c r="P367" s="204"/>
      <c r="Q367" s="244"/>
      <c r="AW367" s="204"/>
    </row>
    <row r="368" spans="10:49" ht="13.95" customHeight="1" x14ac:dyDescent="0.25">
      <c r="J368" s="204"/>
      <c r="K368" s="204"/>
      <c r="P368" s="204"/>
      <c r="Q368" s="243"/>
      <c r="AW368" s="204"/>
    </row>
    <row r="369" spans="10:49" ht="13.95" customHeight="1" x14ac:dyDescent="0.25">
      <c r="J369" s="204"/>
      <c r="K369" s="204"/>
      <c r="P369" s="204"/>
      <c r="Q369" s="243"/>
      <c r="AW369" s="204"/>
    </row>
    <row r="370" spans="10:49" ht="13.95" customHeight="1" x14ac:dyDescent="0.25">
      <c r="J370" s="204"/>
      <c r="K370" s="204"/>
      <c r="P370" s="204"/>
      <c r="Q370" s="244"/>
      <c r="AW370" s="204"/>
    </row>
    <row r="371" spans="10:49" ht="13.95" customHeight="1" x14ac:dyDescent="0.25">
      <c r="J371" s="204"/>
      <c r="K371" s="204"/>
      <c r="P371" s="204"/>
      <c r="Q371" s="244"/>
      <c r="AW371" s="204"/>
    </row>
    <row r="372" spans="10:49" ht="13.95" customHeight="1" x14ac:dyDescent="0.25">
      <c r="J372" s="204"/>
      <c r="K372" s="204"/>
      <c r="P372" s="204"/>
      <c r="Q372" s="244"/>
      <c r="AW372" s="204"/>
    </row>
    <row r="373" spans="10:49" ht="13.95" customHeight="1" x14ac:dyDescent="0.25">
      <c r="J373" s="204"/>
      <c r="K373" s="204"/>
      <c r="P373" s="204"/>
      <c r="Q373" s="244"/>
      <c r="AW373" s="204"/>
    </row>
    <row r="374" spans="10:49" ht="13.95" customHeight="1" x14ac:dyDescent="0.25">
      <c r="J374" s="204"/>
      <c r="K374" s="204"/>
      <c r="P374" s="204"/>
      <c r="Q374" s="244"/>
      <c r="AW374" s="204"/>
    </row>
    <row r="375" spans="10:49" ht="13.95" customHeight="1" x14ac:dyDescent="0.25">
      <c r="J375" s="204"/>
      <c r="K375" s="204"/>
      <c r="P375" s="204"/>
      <c r="Q375" s="244"/>
      <c r="AW375" s="204"/>
    </row>
    <row r="376" spans="10:49" ht="13.95" customHeight="1" x14ac:dyDescent="0.25">
      <c r="J376" s="204"/>
      <c r="K376" s="204"/>
      <c r="P376" s="204"/>
      <c r="Q376" s="244"/>
      <c r="AW376" s="204"/>
    </row>
    <row r="377" spans="10:49" ht="13.95" customHeight="1" x14ac:dyDescent="0.25">
      <c r="J377" s="204"/>
      <c r="K377" s="204"/>
      <c r="P377" s="204"/>
      <c r="Q377" s="244"/>
      <c r="AW377" s="204"/>
    </row>
    <row r="378" spans="10:49" ht="13.95" customHeight="1" x14ac:dyDescent="0.25">
      <c r="J378" s="204"/>
      <c r="K378" s="204"/>
      <c r="P378" s="204"/>
      <c r="Q378" s="244"/>
      <c r="AW378" s="204"/>
    </row>
    <row r="379" spans="10:49" ht="13.95" customHeight="1" x14ac:dyDescent="0.25">
      <c r="J379" s="204"/>
      <c r="K379" s="204"/>
      <c r="P379" s="204"/>
      <c r="Q379" s="244"/>
      <c r="AW379" s="204"/>
    </row>
    <row r="380" spans="10:49" ht="13.95" customHeight="1" x14ac:dyDescent="0.25">
      <c r="J380" s="204"/>
      <c r="K380" s="204"/>
      <c r="P380" s="204"/>
      <c r="Q380" s="244"/>
      <c r="AW380" s="204"/>
    </row>
    <row r="381" spans="10:49" ht="13.95" customHeight="1" x14ac:dyDescent="0.25">
      <c r="J381" s="204"/>
      <c r="K381" s="204"/>
      <c r="P381" s="204"/>
      <c r="Q381" s="244"/>
      <c r="AW381" s="204"/>
    </row>
    <row r="382" spans="10:49" ht="13.95" customHeight="1" x14ac:dyDescent="0.25">
      <c r="J382" s="204"/>
      <c r="K382" s="204"/>
      <c r="P382" s="204"/>
      <c r="Q382" s="244"/>
      <c r="AW382" s="204"/>
    </row>
    <row r="383" spans="10:49" ht="13.95" customHeight="1" x14ac:dyDescent="0.25">
      <c r="J383" s="204"/>
      <c r="K383" s="204"/>
      <c r="P383" s="204"/>
      <c r="Q383" s="243"/>
      <c r="AW383" s="204"/>
    </row>
    <row r="384" spans="10:49" ht="13.95" customHeight="1" x14ac:dyDescent="0.25">
      <c r="J384" s="204"/>
      <c r="K384" s="204"/>
      <c r="P384" s="204"/>
      <c r="Q384" s="244"/>
      <c r="AW384" s="204"/>
    </row>
    <row r="385" spans="10:49" ht="13.95" customHeight="1" x14ac:dyDescent="0.25">
      <c r="J385" s="204"/>
      <c r="K385" s="204"/>
      <c r="P385" s="204"/>
      <c r="Q385" s="244"/>
      <c r="AW385" s="204"/>
    </row>
    <row r="386" spans="10:49" ht="13.95" customHeight="1" x14ac:dyDescent="0.25">
      <c r="J386" s="204"/>
      <c r="K386" s="204"/>
      <c r="P386" s="204"/>
      <c r="Q386" s="244"/>
      <c r="AW386" s="204"/>
    </row>
    <row r="387" spans="10:49" ht="13.95" customHeight="1" x14ac:dyDescent="0.25">
      <c r="J387" s="204"/>
      <c r="K387" s="204"/>
      <c r="P387" s="204"/>
      <c r="Q387" s="244"/>
      <c r="AW387" s="204"/>
    </row>
    <row r="388" spans="10:49" ht="13.95" customHeight="1" x14ac:dyDescent="0.25">
      <c r="J388" s="204"/>
      <c r="K388" s="204"/>
      <c r="P388" s="204"/>
      <c r="Q388" s="244"/>
      <c r="AW388" s="204"/>
    </row>
    <row r="389" spans="10:49" ht="13.95" customHeight="1" x14ac:dyDescent="0.25">
      <c r="J389" s="204"/>
      <c r="K389" s="204"/>
      <c r="P389" s="204"/>
      <c r="Q389" s="244"/>
      <c r="AW389" s="204"/>
    </row>
    <row r="390" spans="10:49" ht="13.95" customHeight="1" x14ac:dyDescent="0.25">
      <c r="J390" s="204"/>
      <c r="K390" s="204"/>
      <c r="P390" s="204"/>
      <c r="Q390" s="244"/>
      <c r="AW390" s="204"/>
    </row>
    <row r="391" spans="10:49" ht="13.95" customHeight="1" x14ac:dyDescent="0.25">
      <c r="J391" s="204"/>
      <c r="K391" s="204"/>
      <c r="P391" s="204"/>
      <c r="Q391" s="243"/>
      <c r="AW391" s="204"/>
    </row>
    <row r="392" spans="10:49" ht="13.95" customHeight="1" x14ac:dyDescent="0.25">
      <c r="J392" s="204"/>
      <c r="K392" s="204"/>
      <c r="P392" s="204"/>
      <c r="Q392" s="246"/>
      <c r="AW392" s="204"/>
    </row>
    <row r="393" spans="10:49" ht="13.95" customHeight="1" x14ac:dyDescent="0.25">
      <c r="J393" s="204"/>
      <c r="K393" s="204"/>
      <c r="P393" s="204"/>
      <c r="Q393" s="246"/>
      <c r="AW393" s="204"/>
    </row>
    <row r="394" spans="10:49" ht="13.95" customHeight="1" x14ac:dyDescent="0.25">
      <c r="J394" s="204"/>
      <c r="K394" s="204"/>
      <c r="P394" s="204"/>
      <c r="Q394" s="246"/>
      <c r="AW394" s="204"/>
    </row>
    <row r="395" spans="10:49" ht="13.95" customHeight="1" x14ac:dyDescent="0.25">
      <c r="J395" s="204"/>
      <c r="K395" s="204"/>
      <c r="P395" s="204"/>
      <c r="Q395" s="246"/>
      <c r="AW395" s="204"/>
    </row>
    <row r="396" spans="10:49" ht="13.95" customHeight="1" x14ac:dyDescent="0.25">
      <c r="J396" s="204"/>
      <c r="K396" s="204"/>
      <c r="P396" s="204"/>
      <c r="Q396" s="246"/>
      <c r="AW396" s="204"/>
    </row>
    <row r="397" spans="10:49" ht="13.95" customHeight="1" x14ac:dyDescent="0.25">
      <c r="J397" s="204"/>
      <c r="K397" s="204"/>
      <c r="P397" s="204"/>
      <c r="Q397" s="246"/>
      <c r="AW397" s="204"/>
    </row>
    <row r="398" spans="10:49" ht="13.95" customHeight="1" x14ac:dyDescent="0.25">
      <c r="J398" s="204"/>
      <c r="K398" s="204"/>
      <c r="P398" s="204"/>
      <c r="Q398" s="246"/>
      <c r="AW398" s="204"/>
    </row>
    <row r="399" spans="10:49" ht="13.95" customHeight="1" x14ac:dyDescent="0.25">
      <c r="J399" s="204"/>
      <c r="K399" s="204"/>
      <c r="P399" s="204"/>
      <c r="Q399" s="246"/>
      <c r="AW399" s="204"/>
    </row>
    <row r="400" spans="10:49" ht="13.95" customHeight="1" x14ac:dyDescent="0.25">
      <c r="J400" s="204"/>
      <c r="K400" s="204"/>
      <c r="P400" s="204"/>
      <c r="Q400" s="246"/>
      <c r="AW400" s="204"/>
    </row>
    <row r="401" spans="10:49" ht="13.95" customHeight="1" x14ac:dyDescent="0.25">
      <c r="J401" s="204"/>
      <c r="K401" s="204"/>
      <c r="P401" s="204"/>
      <c r="Q401" s="246"/>
      <c r="AW401" s="204"/>
    </row>
    <row r="402" spans="10:49" ht="13.95" customHeight="1" x14ac:dyDescent="0.25">
      <c r="J402" s="204"/>
      <c r="K402" s="204"/>
      <c r="P402" s="204"/>
      <c r="Q402" s="246"/>
      <c r="AW402" s="204"/>
    </row>
    <row r="403" spans="10:49" ht="13.95" customHeight="1" x14ac:dyDescent="0.25">
      <c r="J403" s="204"/>
      <c r="K403" s="204"/>
      <c r="P403" s="204"/>
      <c r="Q403" s="246"/>
      <c r="AW403" s="204"/>
    </row>
    <row r="404" spans="10:49" ht="13.95" customHeight="1" x14ac:dyDescent="0.25">
      <c r="J404" s="204"/>
      <c r="K404" s="204"/>
      <c r="P404" s="204"/>
      <c r="Q404" s="246"/>
      <c r="AW404" s="204"/>
    </row>
    <row r="405" spans="10:49" ht="13.95" customHeight="1" x14ac:dyDescent="0.25">
      <c r="J405" s="204"/>
      <c r="K405" s="204"/>
      <c r="P405" s="204"/>
      <c r="Q405" s="246"/>
      <c r="AW405" s="204"/>
    </row>
    <row r="406" spans="10:49" ht="13.95" customHeight="1" x14ac:dyDescent="0.25">
      <c r="J406" s="204"/>
      <c r="K406" s="204"/>
      <c r="P406" s="204"/>
      <c r="Q406" s="246"/>
      <c r="AW406" s="204"/>
    </row>
    <row r="407" spans="10:49" ht="13.95" customHeight="1" x14ac:dyDescent="0.25">
      <c r="J407" s="204"/>
      <c r="K407" s="204"/>
      <c r="P407" s="204"/>
      <c r="Q407" s="246"/>
      <c r="AW407" s="204"/>
    </row>
    <row r="408" spans="10:49" ht="13.95" customHeight="1" x14ac:dyDescent="0.25">
      <c r="J408" s="204"/>
      <c r="K408" s="204"/>
      <c r="P408" s="204"/>
      <c r="Q408" s="246"/>
      <c r="AW408" s="204"/>
    </row>
    <row r="409" spans="10:49" ht="13.95" customHeight="1" x14ac:dyDescent="0.25">
      <c r="J409" s="204"/>
      <c r="K409" s="204"/>
      <c r="P409" s="204"/>
      <c r="Q409" s="246"/>
      <c r="AW409" s="204"/>
    </row>
    <row r="410" spans="10:49" ht="13.95" customHeight="1" x14ac:dyDescent="0.25">
      <c r="J410" s="204"/>
      <c r="K410" s="204"/>
      <c r="P410" s="204"/>
      <c r="Q410" s="246"/>
      <c r="AW410" s="204"/>
    </row>
    <row r="411" spans="10:49" ht="13.95" customHeight="1" x14ac:dyDescent="0.25">
      <c r="J411" s="204"/>
      <c r="K411" s="204"/>
      <c r="P411" s="204"/>
      <c r="Q411" s="246"/>
      <c r="AW411" s="204"/>
    </row>
    <row r="412" spans="10:49" ht="13.95" customHeight="1" x14ac:dyDescent="0.25">
      <c r="J412" s="204"/>
      <c r="K412" s="204"/>
      <c r="P412" s="204"/>
      <c r="Q412" s="246"/>
      <c r="AW412" s="204"/>
    </row>
    <row r="413" spans="10:49" ht="13.95" customHeight="1" x14ac:dyDescent="0.25">
      <c r="J413" s="204"/>
      <c r="K413" s="204"/>
      <c r="P413" s="204"/>
      <c r="Q413" s="246"/>
      <c r="AW413" s="204"/>
    </row>
    <row r="414" spans="10:49" ht="13.95" customHeight="1" x14ac:dyDescent="0.25">
      <c r="J414" s="204"/>
      <c r="K414" s="204"/>
      <c r="P414" s="204"/>
      <c r="Q414" s="246"/>
      <c r="AW414" s="204"/>
    </row>
    <row r="415" spans="10:49" ht="13.95" customHeight="1" x14ac:dyDescent="0.25">
      <c r="J415" s="204"/>
      <c r="K415" s="204"/>
      <c r="P415" s="204"/>
      <c r="Q415" s="246"/>
      <c r="AW415" s="204"/>
    </row>
    <row r="416" spans="10:49" ht="13.95" customHeight="1" x14ac:dyDescent="0.25">
      <c r="J416" s="204"/>
      <c r="K416" s="204"/>
      <c r="P416" s="204"/>
      <c r="Q416" s="246"/>
      <c r="AW416" s="204"/>
    </row>
    <row r="417" spans="10:49" ht="13.95" customHeight="1" x14ac:dyDescent="0.25">
      <c r="J417" s="204"/>
      <c r="K417" s="204"/>
      <c r="P417" s="204"/>
      <c r="Q417" s="246"/>
      <c r="AW417" s="204"/>
    </row>
    <row r="418" spans="10:49" ht="13.95" customHeight="1" x14ac:dyDescent="0.25">
      <c r="J418" s="204"/>
      <c r="K418" s="204"/>
      <c r="P418" s="204"/>
      <c r="Q418" s="246"/>
      <c r="AW418" s="204"/>
    </row>
    <row r="419" spans="10:49" ht="13.95" customHeight="1" x14ac:dyDescent="0.25">
      <c r="J419" s="204"/>
      <c r="K419" s="204"/>
      <c r="P419" s="204"/>
      <c r="Q419" s="246"/>
      <c r="AW419" s="204"/>
    </row>
    <row r="420" spans="10:49" ht="13.95" customHeight="1" x14ac:dyDescent="0.25">
      <c r="J420" s="204"/>
      <c r="K420" s="204"/>
      <c r="P420" s="204"/>
      <c r="Q420" s="246"/>
      <c r="AW420" s="204"/>
    </row>
    <row r="421" spans="10:49" ht="13.95" customHeight="1" x14ac:dyDescent="0.25">
      <c r="J421" s="204"/>
      <c r="K421" s="204"/>
      <c r="P421" s="204"/>
      <c r="Q421" s="246"/>
      <c r="AW421" s="204"/>
    </row>
    <row r="422" spans="10:49" ht="13.95" customHeight="1" x14ac:dyDescent="0.25">
      <c r="J422" s="204"/>
      <c r="K422" s="204"/>
      <c r="P422" s="204"/>
      <c r="Q422" s="246"/>
      <c r="AW422" s="204"/>
    </row>
    <row r="423" spans="10:49" ht="13.95" customHeight="1" x14ac:dyDescent="0.25">
      <c r="J423" s="204"/>
      <c r="K423" s="204"/>
      <c r="P423" s="204"/>
      <c r="Q423" s="246"/>
      <c r="AW423" s="204"/>
    </row>
    <row r="424" spans="10:49" ht="13.95" customHeight="1" x14ac:dyDescent="0.25">
      <c r="J424" s="204"/>
      <c r="K424" s="204"/>
      <c r="P424" s="204"/>
      <c r="Q424" s="246"/>
      <c r="AW424" s="204"/>
    </row>
    <row r="425" spans="10:49" ht="13.95" customHeight="1" x14ac:dyDescent="0.25">
      <c r="J425" s="204"/>
      <c r="K425" s="204"/>
      <c r="P425" s="204"/>
      <c r="Q425" s="246"/>
      <c r="AW425" s="204"/>
    </row>
    <row r="426" spans="10:49" ht="13.95" customHeight="1" x14ac:dyDescent="0.25">
      <c r="J426" s="204"/>
      <c r="K426" s="204"/>
      <c r="P426" s="204"/>
      <c r="Q426" s="246"/>
      <c r="AW426" s="204"/>
    </row>
    <row r="427" spans="10:49" ht="13.2" x14ac:dyDescent="0.25">
      <c r="J427" s="204"/>
      <c r="K427" s="204"/>
      <c r="P427" s="204"/>
      <c r="Q427" s="246"/>
    </row>
    <row r="428" spans="10:49" ht="13.2" x14ac:dyDescent="0.25">
      <c r="J428" s="204"/>
      <c r="K428" s="204"/>
      <c r="P428" s="204"/>
      <c r="Q428" s="246"/>
    </row>
    <row r="429" spans="10:49" ht="13.2" x14ac:dyDescent="0.25">
      <c r="J429" s="204"/>
      <c r="K429" s="204"/>
      <c r="P429" s="204"/>
      <c r="Q429" s="246"/>
    </row>
    <row r="430" spans="10:49" ht="13.2" x14ac:dyDescent="0.25">
      <c r="J430" s="204"/>
      <c r="K430" s="204"/>
      <c r="P430" s="204"/>
      <c r="Q430" s="246"/>
    </row>
    <row r="431" spans="10:49" ht="13.2" x14ac:dyDescent="0.25">
      <c r="J431" s="204"/>
      <c r="K431" s="204"/>
      <c r="P431" s="204"/>
      <c r="Q431" s="246"/>
    </row>
    <row r="432" spans="10:49" ht="13.2" x14ac:dyDescent="0.25">
      <c r="J432" s="204"/>
      <c r="K432" s="204"/>
      <c r="P432" s="204"/>
      <c r="Q432" s="246"/>
    </row>
    <row r="433" spans="10:49" ht="13.2" x14ac:dyDescent="0.25">
      <c r="J433" s="204"/>
      <c r="K433" s="204"/>
      <c r="P433" s="204"/>
      <c r="Q433" s="246"/>
    </row>
    <row r="434" spans="10:49" ht="13.2" x14ac:dyDescent="0.25">
      <c r="J434" s="204"/>
      <c r="K434" s="204"/>
      <c r="P434" s="204"/>
      <c r="Q434" s="246"/>
    </row>
    <row r="435" spans="10:49" ht="13.2" x14ac:dyDescent="0.25">
      <c r="J435" s="204"/>
      <c r="K435" s="204"/>
      <c r="P435" s="204"/>
      <c r="Q435" s="246"/>
      <c r="AV435" s="207"/>
      <c r="AW435" s="204"/>
    </row>
    <row r="436" spans="10:49" ht="13.2" x14ac:dyDescent="0.25">
      <c r="J436" s="204"/>
      <c r="K436" s="204"/>
      <c r="P436" s="204"/>
      <c r="Q436" s="246"/>
      <c r="AU436" s="207"/>
      <c r="AW436" s="204"/>
    </row>
    <row r="437" spans="10:49" x14ac:dyDescent="0.25">
      <c r="Q437" s="246"/>
    </row>
    <row r="438" spans="10:49" x14ac:dyDescent="0.25">
      <c r="Q438" s="246"/>
    </row>
    <row r="439" spans="10:49" x14ac:dyDescent="0.25">
      <c r="Q439" s="246"/>
    </row>
    <row r="440" spans="10:49" x14ac:dyDescent="0.25">
      <c r="Q440" s="246"/>
    </row>
    <row r="441" spans="10:49" x14ac:dyDescent="0.25">
      <c r="Q441" s="246"/>
    </row>
    <row r="442" spans="10:49" x14ac:dyDescent="0.25">
      <c r="Q442" s="246"/>
    </row>
    <row r="443" spans="10:49" x14ac:dyDescent="0.25">
      <c r="Q443" s="246"/>
    </row>
    <row r="444" spans="10:49" x14ac:dyDescent="0.25">
      <c r="Q444" s="246"/>
    </row>
    <row r="445" spans="10:49" x14ac:dyDescent="0.25">
      <c r="Q445" s="246"/>
    </row>
    <row r="446" spans="10:49" x14ac:dyDescent="0.25">
      <c r="Q446" s="246"/>
    </row>
    <row r="447" spans="10:49" x14ac:dyDescent="0.25">
      <c r="Q447" s="246"/>
    </row>
    <row r="448" spans="10:49" x14ac:dyDescent="0.25">
      <c r="Q448" s="246"/>
    </row>
    <row r="449" spans="17:17" x14ac:dyDescent="0.25">
      <c r="Q449" s="246"/>
    </row>
    <row r="450" spans="17:17" x14ac:dyDescent="0.25">
      <c r="Q450" s="246"/>
    </row>
    <row r="451" spans="17:17" x14ac:dyDescent="0.25">
      <c r="Q451" s="246"/>
    </row>
    <row r="452" spans="17:17" x14ac:dyDescent="0.25">
      <c r="Q452" s="246"/>
    </row>
    <row r="453" spans="17:17" x14ac:dyDescent="0.25">
      <c r="Q453" s="246"/>
    </row>
    <row r="454" spans="17:17" x14ac:dyDescent="0.25">
      <c r="Q454" s="246"/>
    </row>
    <row r="455" spans="17:17" x14ac:dyDescent="0.25">
      <c r="Q455" s="246"/>
    </row>
    <row r="456" spans="17:17" x14ac:dyDescent="0.25">
      <c r="Q456" s="246"/>
    </row>
    <row r="457" spans="17:17" x14ac:dyDescent="0.25">
      <c r="Q457" s="246"/>
    </row>
    <row r="458" spans="17:17" x14ac:dyDescent="0.25">
      <c r="Q458" s="246"/>
    </row>
    <row r="459" spans="17:17" x14ac:dyDescent="0.25">
      <c r="Q459" s="246"/>
    </row>
    <row r="460" spans="17:17" x14ac:dyDescent="0.25">
      <c r="Q460" s="246"/>
    </row>
    <row r="461" spans="17:17" x14ac:dyDescent="0.25">
      <c r="Q461" s="246"/>
    </row>
    <row r="462" spans="17:17" x14ac:dyDescent="0.25">
      <c r="Q462" s="246"/>
    </row>
    <row r="463" spans="17:17" x14ac:dyDescent="0.25">
      <c r="Q463" s="246"/>
    </row>
    <row r="464" spans="17:17" x14ac:dyDescent="0.25">
      <c r="Q464" s="246"/>
    </row>
    <row r="465" spans="17:17" x14ac:dyDescent="0.25">
      <c r="Q465" s="246"/>
    </row>
    <row r="466" spans="17:17" x14ac:dyDescent="0.25">
      <c r="Q466" s="246"/>
    </row>
    <row r="467" spans="17:17" x14ac:dyDescent="0.25">
      <c r="Q467" s="246"/>
    </row>
    <row r="468" spans="17:17" x14ac:dyDescent="0.25">
      <c r="Q468" s="246"/>
    </row>
    <row r="469" spans="17:17" x14ac:dyDescent="0.25">
      <c r="Q469" s="246"/>
    </row>
    <row r="470" spans="17:17" x14ac:dyDescent="0.25">
      <c r="Q470" s="246"/>
    </row>
    <row r="471" spans="17:17" x14ac:dyDescent="0.25">
      <c r="Q471" s="246"/>
    </row>
    <row r="472" spans="17:17" x14ac:dyDescent="0.25">
      <c r="Q472" s="246"/>
    </row>
    <row r="473" spans="17:17" x14ac:dyDescent="0.25">
      <c r="Q473" s="246"/>
    </row>
    <row r="474" spans="17:17" x14ac:dyDescent="0.25">
      <c r="Q474" s="246"/>
    </row>
    <row r="475" spans="17:17" x14ac:dyDescent="0.25">
      <c r="Q475" s="246"/>
    </row>
    <row r="476" spans="17:17" x14ac:dyDescent="0.25">
      <c r="Q476" s="246"/>
    </row>
    <row r="477" spans="17:17" x14ac:dyDescent="0.25">
      <c r="Q477" s="246"/>
    </row>
    <row r="478" spans="17:17" x14ac:dyDescent="0.25">
      <c r="Q478" s="246"/>
    </row>
    <row r="479" spans="17:17" x14ac:dyDescent="0.25">
      <c r="Q479" s="246"/>
    </row>
    <row r="480" spans="17:17" x14ac:dyDescent="0.25">
      <c r="Q480" s="246"/>
    </row>
    <row r="481" spans="17:17" x14ac:dyDescent="0.25">
      <c r="Q481" s="246"/>
    </row>
    <row r="482" spans="17:17" x14ac:dyDescent="0.25">
      <c r="Q482" s="246"/>
    </row>
    <row r="483" spans="17:17" x14ac:dyDescent="0.25">
      <c r="Q483" s="246"/>
    </row>
    <row r="484" spans="17:17" x14ac:dyDescent="0.25">
      <c r="Q484" s="246"/>
    </row>
    <row r="485" spans="17:17" x14ac:dyDescent="0.25">
      <c r="Q485" s="246"/>
    </row>
    <row r="486" spans="17:17" x14ac:dyDescent="0.25">
      <c r="Q486" s="246"/>
    </row>
    <row r="487" spans="17:17" x14ac:dyDescent="0.25">
      <c r="Q487" s="246"/>
    </row>
    <row r="488" spans="17:17" x14ac:dyDescent="0.25">
      <c r="Q488" s="247"/>
    </row>
    <row r="489" spans="17:17" x14ac:dyDescent="0.25">
      <c r="Q489" s="247"/>
    </row>
    <row r="490" spans="17:17" x14ac:dyDescent="0.25">
      <c r="Q490" s="247"/>
    </row>
    <row r="491" spans="17:17" x14ac:dyDescent="0.25">
      <c r="Q491" s="247"/>
    </row>
    <row r="492" spans="17:17" x14ac:dyDescent="0.25">
      <c r="Q492" s="247"/>
    </row>
    <row r="493" spans="17:17" x14ac:dyDescent="0.25">
      <c r="Q493" s="247"/>
    </row>
    <row r="494" spans="17:17" x14ac:dyDescent="0.25">
      <c r="Q494" s="247"/>
    </row>
    <row r="495" spans="17:17" x14ac:dyDescent="0.25">
      <c r="Q495" s="247"/>
    </row>
    <row r="496" spans="17:17" x14ac:dyDescent="0.25">
      <c r="Q496" s="247"/>
    </row>
    <row r="497" spans="17:17" x14ac:dyDescent="0.25">
      <c r="Q497" s="247"/>
    </row>
    <row r="498" spans="17:17" x14ac:dyDescent="0.25">
      <c r="Q498" s="247"/>
    </row>
    <row r="499" spans="17:17" x14ac:dyDescent="0.25">
      <c r="Q499" s="247"/>
    </row>
    <row r="500" spans="17:17" x14ac:dyDescent="0.25">
      <c r="Q500" s="247"/>
    </row>
    <row r="501" spans="17:17" x14ac:dyDescent="0.25">
      <c r="Q501" s="247"/>
    </row>
    <row r="502" spans="17:17" x14ac:dyDescent="0.25">
      <c r="Q502" s="247"/>
    </row>
    <row r="503" spans="17:17" x14ac:dyDescent="0.25">
      <c r="Q503" s="247"/>
    </row>
    <row r="504" spans="17:17" x14ac:dyDescent="0.25">
      <c r="Q504" s="247"/>
    </row>
    <row r="505" spans="17:17" x14ac:dyDescent="0.25">
      <c r="Q505" s="247"/>
    </row>
    <row r="506" spans="17:17" x14ac:dyDescent="0.25">
      <c r="Q506" s="247"/>
    </row>
    <row r="507" spans="17:17" x14ac:dyDescent="0.25">
      <c r="Q507" s="247"/>
    </row>
    <row r="508" spans="17:17" x14ac:dyDescent="0.25">
      <c r="Q508" s="247"/>
    </row>
    <row r="509" spans="17:17" x14ac:dyDescent="0.25">
      <c r="Q509" s="247"/>
    </row>
    <row r="510" spans="17:17" x14ac:dyDescent="0.25">
      <c r="Q510" s="247"/>
    </row>
    <row r="511" spans="17:17" x14ac:dyDescent="0.25">
      <c r="Q511" s="247"/>
    </row>
    <row r="512" spans="17:17" x14ac:dyDescent="0.25">
      <c r="Q512" s="247"/>
    </row>
    <row r="513" spans="17:17" x14ac:dyDescent="0.25">
      <c r="Q513" s="247"/>
    </row>
    <row r="514" spans="17:17" x14ac:dyDescent="0.25">
      <c r="Q514" s="247"/>
    </row>
    <row r="515" spans="17:17" x14ac:dyDescent="0.25">
      <c r="Q515" s="247"/>
    </row>
    <row r="516" spans="17:17" x14ac:dyDescent="0.25">
      <c r="Q516" s="247"/>
    </row>
    <row r="517" spans="17:17" x14ac:dyDescent="0.25">
      <c r="Q517" s="247"/>
    </row>
    <row r="518" spans="17:17" x14ac:dyDescent="0.25">
      <c r="Q518" s="247"/>
    </row>
    <row r="519" spans="17:17" x14ac:dyDescent="0.25">
      <c r="Q519" s="247"/>
    </row>
    <row r="520" spans="17:17" x14ac:dyDescent="0.25">
      <c r="Q520" s="247"/>
    </row>
    <row r="521" spans="17:17" x14ac:dyDescent="0.25">
      <c r="Q521" s="247"/>
    </row>
    <row r="522" spans="17:17" x14ac:dyDescent="0.25">
      <c r="Q522" s="247"/>
    </row>
    <row r="523" spans="17:17" x14ac:dyDescent="0.25">
      <c r="Q523" s="247"/>
    </row>
    <row r="524" spans="17:17" x14ac:dyDescent="0.25">
      <c r="Q524" s="247"/>
    </row>
    <row r="525" spans="17:17" x14ac:dyDescent="0.25">
      <c r="Q525" s="247"/>
    </row>
    <row r="526" spans="17:17" x14ac:dyDescent="0.25">
      <c r="Q526" s="247"/>
    </row>
    <row r="527" spans="17:17" x14ac:dyDescent="0.25">
      <c r="Q527" s="247"/>
    </row>
    <row r="528" spans="17:17" x14ac:dyDescent="0.25">
      <c r="Q528" s="247"/>
    </row>
    <row r="529" spans="17:17" x14ac:dyDescent="0.25">
      <c r="Q529" s="247"/>
    </row>
    <row r="530" spans="17:17" x14ac:dyDescent="0.25">
      <c r="Q530" s="247"/>
    </row>
    <row r="531" spans="17:17" x14ac:dyDescent="0.25">
      <c r="Q531" s="247"/>
    </row>
    <row r="532" spans="17:17" x14ac:dyDescent="0.25">
      <c r="Q532" s="247"/>
    </row>
    <row r="533" spans="17:17" x14ac:dyDescent="0.25">
      <c r="Q533" s="247"/>
    </row>
    <row r="534" spans="17:17" x14ac:dyDescent="0.25">
      <c r="Q534" s="247"/>
    </row>
    <row r="535" spans="17:17" x14ac:dyDescent="0.25">
      <c r="Q535" s="247"/>
    </row>
    <row r="536" spans="17:17" x14ac:dyDescent="0.25">
      <c r="Q536" s="247"/>
    </row>
    <row r="537" spans="17:17" x14ac:dyDescent="0.25">
      <c r="Q537" s="247"/>
    </row>
    <row r="538" spans="17:17" x14ac:dyDescent="0.25">
      <c r="Q538" s="247"/>
    </row>
    <row r="539" spans="17:17" x14ac:dyDescent="0.25">
      <c r="Q539" s="247"/>
    </row>
    <row r="540" spans="17:17" x14ac:dyDescent="0.25">
      <c r="Q540" s="247"/>
    </row>
    <row r="541" spans="17:17" x14ac:dyDescent="0.25">
      <c r="Q541" s="247"/>
    </row>
    <row r="542" spans="17:17" x14ac:dyDescent="0.25">
      <c r="Q542" s="247"/>
    </row>
    <row r="543" spans="17:17" x14ac:dyDescent="0.25">
      <c r="Q543" s="247"/>
    </row>
    <row r="544" spans="17:17" x14ac:dyDescent="0.25">
      <c r="Q544" s="247"/>
    </row>
    <row r="545" spans="17:17" x14ac:dyDescent="0.25">
      <c r="Q545" s="247"/>
    </row>
    <row r="546" spans="17:17" x14ac:dyDescent="0.25">
      <c r="Q546" s="247"/>
    </row>
    <row r="547" spans="17:17" x14ac:dyDescent="0.25">
      <c r="Q547" s="247"/>
    </row>
    <row r="548" spans="17:17" x14ac:dyDescent="0.25">
      <c r="Q548" s="247"/>
    </row>
    <row r="549" spans="17:17" x14ac:dyDescent="0.25">
      <c r="Q549" s="247"/>
    </row>
    <row r="550" spans="17:17" x14ac:dyDescent="0.25">
      <c r="Q550" s="247"/>
    </row>
    <row r="551" spans="17:17" x14ac:dyDescent="0.25">
      <c r="Q551" s="247"/>
    </row>
    <row r="552" spans="17:17" x14ac:dyDescent="0.25">
      <c r="Q552" s="247"/>
    </row>
    <row r="553" spans="17:17" x14ac:dyDescent="0.25">
      <c r="Q553" s="247"/>
    </row>
    <row r="554" spans="17:17" x14ac:dyDescent="0.25">
      <c r="Q554" s="247"/>
    </row>
    <row r="555" spans="17:17" x14ac:dyDescent="0.25">
      <c r="Q555" s="247"/>
    </row>
    <row r="556" spans="17:17" x14ac:dyDescent="0.25">
      <c r="Q556" s="247"/>
    </row>
    <row r="557" spans="17:17" x14ac:dyDescent="0.25">
      <c r="Q557" s="247"/>
    </row>
    <row r="558" spans="17:17" x14ac:dyDescent="0.25">
      <c r="Q558" s="247"/>
    </row>
    <row r="559" spans="17:17" x14ac:dyDescent="0.25">
      <c r="Q559" s="247"/>
    </row>
    <row r="560" spans="17:17" x14ac:dyDescent="0.25">
      <c r="Q560" s="247"/>
    </row>
    <row r="561" spans="17:17" x14ac:dyDescent="0.25">
      <c r="Q561" s="247"/>
    </row>
    <row r="562" spans="17:17" x14ac:dyDescent="0.25">
      <c r="Q562" s="247"/>
    </row>
    <row r="563" spans="17:17" x14ac:dyDescent="0.25">
      <c r="Q563" s="247"/>
    </row>
    <row r="564" spans="17:17" x14ac:dyDescent="0.25">
      <c r="Q564" s="247"/>
    </row>
    <row r="565" spans="17:17" x14ac:dyDescent="0.25">
      <c r="Q565" s="247"/>
    </row>
    <row r="566" spans="17:17" x14ac:dyDescent="0.25">
      <c r="Q566" s="247"/>
    </row>
    <row r="567" spans="17:17" x14ac:dyDescent="0.25">
      <c r="Q567" s="247"/>
    </row>
    <row r="568" spans="17:17" x14ac:dyDescent="0.25">
      <c r="Q568" s="247"/>
    </row>
    <row r="569" spans="17:17" x14ac:dyDescent="0.25">
      <c r="Q569" s="247"/>
    </row>
    <row r="570" spans="17:17" x14ac:dyDescent="0.25">
      <c r="Q570" s="247"/>
    </row>
    <row r="571" spans="17:17" x14ac:dyDescent="0.25">
      <c r="Q571" s="247"/>
    </row>
    <row r="572" spans="17:17" x14ac:dyDescent="0.25">
      <c r="Q572" s="247"/>
    </row>
    <row r="573" spans="17:17" x14ac:dyDescent="0.25">
      <c r="Q573" s="247"/>
    </row>
    <row r="574" spans="17:17" x14ac:dyDescent="0.25">
      <c r="Q574" s="247"/>
    </row>
    <row r="575" spans="17:17" x14ac:dyDescent="0.25">
      <c r="Q575" s="247"/>
    </row>
    <row r="576" spans="17:17" x14ac:dyDescent="0.25">
      <c r="Q576" s="247"/>
    </row>
    <row r="577" spans="17:17" x14ac:dyDescent="0.25">
      <c r="Q577" s="247"/>
    </row>
    <row r="578" spans="17:17" x14ac:dyDescent="0.25">
      <c r="Q578" s="247"/>
    </row>
    <row r="579" spans="17:17" x14ac:dyDescent="0.25">
      <c r="Q579" s="247"/>
    </row>
    <row r="580" spans="17:17" x14ac:dyDescent="0.25">
      <c r="Q580" s="247"/>
    </row>
    <row r="581" spans="17:17" x14ac:dyDescent="0.25">
      <c r="Q581" s="247"/>
    </row>
    <row r="582" spans="17:17" x14ac:dyDescent="0.25">
      <c r="Q582" s="247"/>
    </row>
    <row r="583" spans="17:17" x14ac:dyDescent="0.25">
      <c r="Q583" s="247"/>
    </row>
    <row r="584" spans="17:17" x14ac:dyDescent="0.25">
      <c r="Q584" s="247"/>
    </row>
    <row r="585" spans="17:17" x14ac:dyDescent="0.25">
      <c r="Q585" s="247"/>
    </row>
    <row r="586" spans="17:17" x14ac:dyDescent="0.25">
      <c r="Q586" s="247"/>
    </row>
    <row r="587" spans="17:17" x14ac:dyDescent="0.25">
      <c r="Q587" s="247"/>
    </row>
    <row r="588" spans="17:17" x14ac:dyDescent="0.25">
      <c r="Q588" s="247"/>
    </row>
    <row r="589" spans="17:17" x14ac:dyDescent="0.25">
      <c r="Q589" s="247"/>
    </row>
    <row r="590" spans="17:17" x14ac:dyDescent="0.25">
      <c r="Q590" s="247"/>
    </row>
    <row r="591" spans="17:17" x14ac:dyDescent="0.25">
      <c r="Q591" s="247"/>
    </row>
    <row r="592" spans="17:17" x14ac:dyDescent="0.25">
      <c r="Q592" s="247"/>
    </row>
    <row r="593" spans="17:17" x14ac:dyDescent="0.25">
      <c r="Q593" s="247"/>
    </row>
    <row r="594" spans="17:17" x14ac:dyDescent="0.25">
      <c r="Q594" s="247"/>
    </row>
    <row r="595" spans="17:17" x14ac:dyDescent="0.25">
      <c r="Q595" s="247"/>
    </row>
    <row r="596" spans="17:17" x14ac:dyDescent="0.25">
      <c r="Q596" s="247"/>
    </row>
    <row r="597" spans="17:17" x14ac:dyDescent="0.25">
      <c r="Q597" s="247"/>
    </row>
    <row r="598" spans="17:17" x14ac:dyDescent="0.25">
      <c r="Q598" s="247"/>
    </row>
    <row r="599" spans="17:17" x14ac:dyDescent="0.25">
      <c r="Q599" s="247"/>
    </row>
    <row r="600" spans="17:17" x14ac:dyDescent="0.25">
      <c r="Q600" s="247"/>
    </row>
    <row r="601" spans="17:17" x14ac:dyDescent="0.25">
      <c r="Q601" s="247"/>
    </row>
    <row r="602" spans="17:17" x14ac:dyDescent="0.25">
      <c r="Q602" s="247"/>
    </row>
    <row r="603" spans="17:17" x14ac:dyDescent="0.25">
      <c r="Q603" s="247"/>
    </row>
    <row r="604" spans="17:17" x14ac:dyDescent="0.25">
      <c r="Q604" s="247"/>
    </row>
    <row r="605" spans="17:17" x14ac:dyDescent="0.25">
      <c r="Q605" s="247"/>
    </row>
    <row r="606" spans="17:17" x14ac:dyDescent="0.25">
      <c r="Q606" s="247"/>
    </row>
    <row r="607" spans="17:17" x14ac:dyDescent="0.25">
      <c r="Q607" s="247"/>
    </row>
    <row r="608" spans="17:17" x14ac:dyDescent="0.25">
      <c r="Q608" s="247"/>
    </row>
    <row r="609" spans="17:17" x14ac:dyDescent="0.25">
      <c r="Q609" s="247"/>
    </row>
    <row r="610" spans="17:17" x14ac:dyDescent="0.25">
      <c r="Q610" s="247"/>
    </row>
    <row r="611" spans="17:17" x14ac:dyDescent="0.25">
      <c r="Q611" s="247"/>
    </row>
    <row r="612" spans="17:17" x14ac:dyDescent="0.25">
      <c r="Q612" s="247"/>
    </row>
    <row r="613" spans="17:17" x14ac:dyDescent="0.25">
      <c r="Q613" s="247"/>
    </row>
    <row r="614" spans="17:17" x14ac:dyDescent="0.25">
      <c r="Q614" s="247"/>
    </row>
    <row r="615" spans="17:17" x14ac:dyDescent="0.25">
      <c r="Q615" s="247"/>
    </row>
    <row r="616" spans="17:17" x14ac:dyDescent="0.25">
      <c r="Q616" s="247"/>
    </row>
    <row r="617" spans="17:17" x14ac:dyDescent="0.25">
      <c r="Q617" s="247"/>
    </row>
    <row r="618" spans="17:17" x14ac:dyDescent="0.25">
      <c r="Q618" s="247"/>
    </row>
    <row r="619" spans="17:17" x14ac:dyDescent="0.25">
      <c r="Q619" s="247"/>
    </row>
    <row r="620" spans="17:17" x14ac:dyDescent="0.25">
      <c r="Q620" s="247"/>
    </row>
    <row r="621" spans="17:17" x14ac:dyDescent="0.25">
      <c r="Q621" s="247"/>
    </row>
    <row r="622" spans="17:17" x14ac:dyDescent="0.25">
      <c r="Q622" s="247"/>
    </row>
    <row r="623" spans="17:17" x14ac:dyDescent="0.25">
      <c r="Q623" s="247"/>
    </row>
    <row r="624" spans="17:17" x14ac:dyDescent="0.25">
      <c r="Q624" s="247"/>
    </row>
    <row r="625" spans="17:17" x14ac:dyDescent="0.25">
      <c r="Q625" s="247"/>
    </row>
    <row r="626" spans="17:17" x14ac:dyDescent="0.25">
      <c r="Q626" s="247"/>
    </row>
    <row r="627" spans="17:17" x14ac:dyDescent="0.25">
      <c r="Q627" s="247"/>
    </row>
    <row r="628" spans="17:17" x14ac:dyDescent="0.25">
      <c r="Q628" s="247"/>
    </row>
    <row r="629" spans="17:17" x14ac:dyDescent="0.25">
      <c r="Q629" s="247"/>
    </row>
    <row r="630" spans="17:17" x14ac:dyDescent="0.25">
      <c r="Q630" s="247"/>
    </row>
    <row r="631" spans="17:17" x14ac:dyDescent="0.25">
      <c r="Q631" s="247"/>
    </row>
    <row r="632" spans="17:17" x14ac:dyDescent="0.25">
      <c r="Q632" s="247"/>
    </row>
    <row r="633" spans="17:17" x14ac:dyDescent="0.25">
      <c r="Q633" s="247"/>
    </row>
    <row r="634" spans="17:17" x14ac:dyDescent="0.25">
      <c r="Q634" s="247"/>
    </row>
    <row r="635" spans="17:17" x14ac:dyDescent="0.25">
      <c r="Q635" s="247"/>
    </row>
    <row r="636" spans="17:17" x14ac:dyDescent="0.25">
      <c r="Q636" s="247"/>
    </row>
    <row r="637" spans="17:17" x14ac:dyDescent="0.25">
      <c r="Q637" s="247"/>
    </row>
    <row r="638" spans="17:17" x14ac:dyDescent="0.25">
      <c r="Q638" s="247"/>
    </row>
    <row r="639" spans="17:17" x14ac:dyDescent="0.25">
      <c r="Q639" s="247"/>
    </row>
    <row r="640" spans="17:17" x14ac:dyDescent="0.25">
      <c r="Q640" s="247"/>
    </row>
    <row r="641" spans="17:17" x14ac:dyDescent="0.25">
      <c r="Q641" s="247"/>
    </row>
    <row r="642" spans="17:17" x14ac:dyDescent="0.25">
      <c r="Q642" s="247"/>
    </row>
    <row r="643" spans="17:17" x14ac:dyDescent="0.25">
      <c r="Q643" s="247"/>
    </row>
    <row r="644" spans="17:17" x14ac:dyDescent="0.25">
      <c r="Q644" s="247"/>
    </row>
    <row r="645" spans="17:17" x14ac:dyDescent="0.25">
      <c r="Q645" s="247"/>
    </row>
    <row r="646" spans="17:17" x14ac:dyDescent="0.25">
      <c r="Q646" s="247"/>
    </row>
    <row r="647" spans="17:17" x14ac:dyDescent="0.25">
      <c r="Q647" s="247"/>
    </row>
    <row r="648" spans="17:17" x14ac:dyDescent="0.25">
      <c r="Q648" s="247"/>
    </row>
    <row r="649" spans="17:17" x14ac:dyDescent="0.25">
      <c r="Q649" s="247"/>
    </row>
    <row r="650" spans="17:17" x14ac:dyDescent="0.25">
      <c r="Q650" s="247"/>
    </row>
    <row r="651" spans="17:17" x14ac:dyDescent="0.25">
      <c r="Q651" s="247"/>
    </row>
    <row r="652" spans="17:17" x14ac:dyDescent="0.25">
      <c r="Q652" s="247"/>
    </row>
    <row r="653" spans="17:17" x14ac:dyDescent="0.25">
      <c r="Q653" s="247"/>
    </row>
    <row r="654" spans="17:17" x14ac:dyDescent="0.25">
      <c r="Q654" s="247"/>
    </row>
    <row r="655" spans="17:17" x14ac:dyDescent="0.25">
      <c r="Q655" s="247"/>
    </row>
    <row r="656" spans="17:17" x14ac:dyDescent="0.25">
      <c r="Q656" s="247"/>
    </row>
    <row r="657" spans="17:17" x14ac:dyDescent="0.25">
      <c r="Q657" s="247"/>
    </row>
    <row r="658" spans="17:17" x14ac:dyDescent="0.25">
      <c r="Q658" s="247"/>
    </row>
    <row r="659" spans="17:17" x14ac:dyDescent="0.25">
      <c r="Q659" s="247"/>
    </row>
    <row r="660" spans="17:17" x14ac:dyDescent="0.25">
      <c r="Q660" s="247"/>
    </row>
    <row r="661" spans="17:17" x14ac:dyDescent="0.25">
      <c r="Q661" s="247"/>
    </row>
    <row r="662" spans="17:17" x14ac:dyDescent="0.25">
      <c r="Q662" s="247"/>
    </row>
    <row r="663" spans="17:17" x14ac:dyDescent="0.25">
      <c r="Q663" s="247"/>
    </row>
    <row r="664" spans="17:17" x14ac:dyDescent="0.25">
      <c r="Q664" s="247"/>
    </row>
    <row r="665" spans="17:17" x14ac:dyDescent="0.25">
      <c r="Q665" s="247"/>
    </row>
    <row r="666" spans="17:17" x14ac:dyDescent="0.25">
      <c r="Q666" s="247"/>
    </row>
    <row r="667" spans="17:17" x14ac:dyDescent="0.25">
      <c r="Q667" s="247"/>
    </row>
    <row r="668" spans="17:17" x14ac:dyDescent="0.25">
      <c r="Q668" s="247"/>
    </row>
    <row r="669" spans="17:17" x14ac:dyDescent="0.25">
      <c r="Q669" s="247"/>
    </row>
    <row r="670" spans="17:17" x14ac:dyDescent="0.25">
      <c r="Q670" s="247"/>
    </row>
    <row r="671" spans="17:17" x14ac:dyDescent="0.25">
      <c r="Q671" s="247"/>
    </row>
    <row r="672" spans="17:17" x14ac:dyDescent="0.25">
      <c r="Q672" s="247"/>
    </row>
    <row r="673" spans="17:17" x14ac:dyDescent="0.25">
      <c r="Q673" s="247"/>
    </row>
    <row r="674" spans="17:17" x14ac:dyDescent="0.25">
      <c r="Q674" s="247"/>
    </row>
    <row r="675" spans="17:17" x14ac:dyDescent="0.25">
      <c r="Q675" s="247"/>
    </row>
    <row r="676" spans="17:17" x14ac:dyDescent="0.25">
      <c r="Q676" s="247"/>
    </row>
    <row r="677" spans="17:17" x14ac:dyDescent="0.25">
      <c r="Q677" s="247"/>
    </row>
    <row r="678" spans="17:17" x14ac:dyDescent="0.25">
      <c r="Q678" s="247"/>
    </row>
    <row r="679" spans="17:17" x14ac:dyDescent="0.25">
      <c r="Q679" s="247"/>
    </row>
    <row r="680" spans="17:17" x14ac:dyDescent="0.25">
      <c r="Q680" s="247"/>
    </row>
    <row r="681" spans="17:17" x14ac:dyDescent="0.25">
      <c r="Q681" s="247"/>
    </row>
    <row r="682" spans="17:17" x14ac:dyDescent="0.25">
      <c r="Q682" s="247"/>
    </row>
    <row r="683" spans="17:17" x14ac:dyDescent="0.25">
      <c r="Q683" s="247"/>
    </row>
    <row r="684" spans="17:17" x14ac:dyDescent="0.25">
      <c r="Q684" s="247"/>
    </row>
    <row r="685" spans="17:17" x14ac:dyDescent="0.25">
      <c r="Q685" s="247"/>
    </row>
    <row r="686" spans="17:17" x14ac:dyDescent="0.25">
      <c r="Q686" s="247"/>
    </row>
    <row r="687" spans="17:17" x14ac:dyDescent="0.25">
      <c r="Q687" s="247"/>
    </row>
    <row r="688" spans="17:17" x14ac:dyDescent="0.25">
      <c r="Q688" s="247"/>
    </row>
    <row r="689" spans="17:17" x14ac:dyDescent="0.25">
      <c r="Q689" s="247"/>
    </row>
    <row r="690" spans="17:17" x14ac:dyDescent="0.25">
      <c r="Q690" s="247"/>
    </row>
    <row r="691" spans="17:17" x14ac:dyDescent="0.25">
      <c r="Q691" s="247"/>
    </row>
    <row r="692" spans="17:17" x14ac:dyDescent="0.25">
      <c r="Q692" s="247"/>
    </row>
    <row r="693" spans="17:17" x14ac:dyDescent="0.25">
      <c r="Q693" s="247"/>
    </row>
    <row r="694" spans="17:17" x14ac:dyDescent="0.25">
      <c r="Q694" s="247"/>
    </row>
    <row r="695" spans="17:17" x14ac:dyDescent="0.25">
      <c r="Q695" s="247"/>
    </row>
    <row r="696" spans="17:17" x14ac:dyDescent="0.25">
      <c r="Q696" s="247"/>
    </row>
    <row r="697" spans="17:17" x14ac:dyDescent="0.25">
      <c r="Q697" s="247"/>
    </row>
    <row r="698" spans="17:17" x14ac:dyDescent="0.25">
      <c r="Q698" s="247"/>
    </row>
    <row r="699" spans="17:17" x14ac:dyDescent="0.25">
      <c r="Q699" s="247"/>
    </row>
    <row r="700" spans="17:17" x14ac:dyDescent="0.25">
      <c r="Q700" s="247"/>
    </row>
    <row r="701" spans="17:17" x14ac:dyDescent="0.25">
      <c r="Q701" s="247"/>
    </row>
    <row r="702" spans="17:17" x14ac:dyDescent="0.25">
      <c r="Q702" s="247"/>
    </row>
    <row r="703" spans="17:17" x14ac:dyDescent="0.25">
      <c r="Q703" s="247"/>
    </row>
    <row r="704" spans="17:17" x14ac:dyDescent="0.25">
      <c r="Q704" s="247"/>
    </row>
    <row r="705" spans="17:17" x14ac:dyDescent="0.25">
      <c r="Q705" s="247"/>
    </row>
    <row r="706" spans="17:17" x14ac:dyDescent="0.25">
      <c r="Q706" s="247"/>
    </row>
    <row r="707" spans="17:17" x14ac:dyDescent="0.25">
      <c r="Q707" s="247"/>
    </row>
    <row r="708" spans="17:17" x14ac:dyDescent="0.25">
      <c r="Q708" s="247"/>
    </row>
    <row r="709" spans="17:17" x14ac:dyDescent="0.25">
      <c r="Q709" s="247"/>
    </row>
    <row r="710" spans="17:17" x14ac:dyDescent="0.25">
      <c r="Q710" s="247"/>
    </row>
    <row r="711" spans="17:17" x14ac:dyDescent="0.25">
      <c r="Q711" s="247"/>
    </row>
    <row r="712" spans="17:17" x14ac:dyDescent="0.25">
      <c r="Q712" s="247"/>
    </row>
    <row r="713" spans="17:17" x14ac:dyDescent="0.25">
      <c r="Q713" s="247"/>
    </row>
    <row r="714" spans="17:17" x14ac:dyDescent="0.25">
      <c r="Q714" s="247"/>
    </row>
    <row r="715" spans="17:17" x14ac:dyDescent="0.25">
      <c r="Q715" s="247"/>
    </row>
    <row r="716" spans="17:17" x14ac:dyDescent="0.25">
      <c r="Q716" s="247"/>
    </row>
    <row r="717" spans="17:17" x14ac:dyDescent="0.25">
      <c r="Q717" s="247"/>
    </row>
    <row r="718" spans="17:17" x14ac:dyDescent="0.25">
      <c r="Q718" s="247"/>
    </row>
    <row r="719" spans="17:17" x14ac:dyDescent="0.25">
      <c r="Q719" s="247"/>
    </row>
    <row r="720" spans="17:17" x14ac:dyDescent="0.25">
      <c r="Q720" s="247"/>
    </row>
    <row r="721" spans="17:17" x14ac:dyDescent="0.25">
      <c r="Q721" s="247"/>
    </row>
    <row r="722" spans="17:17" x14ac:dyDescent="0.25">
      <c r="Q722" s="247"/>
    </row>
    <row r="723" spans="17:17" x14ac:dyDescent="0.25">
      <c r="Q723" s="247"/>
    </row>
    <row r="724" spans="17:17" x14ac:dyDescent="0.25">
      <c r="Q724" s="247"/>
    </row>
    <row r="725" spans="17:17" x14ac:dyDescent="0.25">
      <c r="Q725" s="247"/>
    </row>
    <row r="726" spans="17:17" x14ac:dyDescent="0.25">
      <c r="Q726" s="247"/>
    </row>
    <row r="727" spans="17:17" x14ac:dyDescent="0.25">
      <c r="Q727" s="247"/>
    </row>
    <row r="728" spans="17:17" x14ac:dyDescent="0.25">
      <c r="Q728" s="247"/>
    </row>
    <row r="729" spans="17:17" x14ac:dyDescent="0.25">
      <c r="Q729" s="247"/>
    </row>
    <row r="730" spans="17:17" x14ac:dyDescent="0.25">
      <c r="Q730" s="247"/>
    </row>
    <row r="731" spans="17:17" x14ac:dyDescent="0.25">
      <c r="Q731" s="247"/>
    </row>
    <row r="732" spans="17:17" x14ac:dyDescent="0.25">
      <c r="Q732" s="247"/>
    </row>
    <row r="733" spans="17:17" x14ac:dyDescent="0.25">
      <c r="Q733" s="247"/>
    </row>
    <row r="734" spans="17:17" x14ac:dyDescent="0.25">
      <c r="Q734" s="247"/>
    </row>
    <row r="735" spans="17:17" x14ac:dyDescent="0.25">
      <c r="Q735" s="247"/>
    </row>
    <row r="736" spans="17:17" x14ac:dyDescent="0.25">
      <c r="Q736" s="247"/>
    </row>
    <row r="737" spans="17:17" x14ac:dyDescent="0.25">
      <c r="Q737" s="247"/>
    </row>
    <row r="738" spans="17:17" x14ac:dyDescent="0.25">
      <c r="Q738" s="247"/>
    </row>
    <row r="739" spans="17:17" x14ac:dyDescent="0.25">
      <c r="Q739" s="247"/>
    </row>
    <row r="740" spans="17:17" x14ac:dyDescent="0.25">
      <c r="Q740" s="247"/>
    </row>
    <row r="741" spans="17:17" x14ac:dyDescent="0.25">
      <c r="Q741" s="247"/>
    </row>
    <row r="742" spans="17:17" x14ac:dyDescent="0.25">
      <c r="Q742" s="247"/>
    </row>
    <row r="743" spans="17:17" x14ac:dyDescent="0.25">
      <c r="Q743" s="247"/>
    </row>
    <row r="744" spans="17:17" x14ac:dyDescent="0.25">
      <c r="Q744" s="247"/>
    </row>
    <row r="745" spans="17:17" x14ac:dyDescent="0.25">
      <c r="Q745" s="247"/>
    </row>
    <row r="746" spans="17:17" x14ac:dyDescent="0.25">
      <c r="Q746" s="247"/>
    </row>
    <row r="747" spans="17:17" x14ac:dyDescent="0.25">
      <c r="Q747" s="247"/>
    </row>
    <row r="748" spans="17:17" x14ac:dyDescent="0.25">
      <c r="Q748" s="247"/>
    </row>
    <row r="749" spans="17:17" x14ac:dyDescent="0.25">
      <c r="Q749" s="247"/>
    </row>
    <row r="750" spans="17:17" x14ac:dyDescent="0.25">
      <c r="Q750" s="247"/>
    </row>
    <row r="751" spans="17:17" x14ac:dyDescent="0.25">
      <c r="Q751" s="247"/>
    </row>
    <row r="752" spans="17:17" x14ac:dyDescent="0.25">
      <c r="Q752" s="247"/>
    </row>
    <row r="753" spans="17:17" x14ac:dyDescent="0.25">
      <c r="Q753" s="247"/>
    </row>
    <row r="754" spans="17:17" x14ac:dyDescent="0.25">
      <c r="Q754" s="247"/>
    </row>
    <row r="755" spans="17:17" x14ac:dyDescent="0.25">
      <c r="Q755" s="247"/>
    </row>
    <row r="756" spans="17:17" x14ac:dyDescent="0.25">
      <c r="Q756" s="247"/>
    </row>
    <row r="757" spans="17:17" x14ac:dyDescent="0.25">
      <c r="Q757" s="247"/>
    </row>
    <row r="758" spans="17:17" x14ac:dyDescent="0.25">
      <c r="Q758" s="247"/>
    </row>
    <row r="759" spans="17:17" x14ac:dyDescent="0.25">
      <c r="Q759" s="247"/>
    </row>
    <row r="760" spans="17:17" x14ac:dyDescent="0.25">
      <c r="Q760" s="247"/>
    </row>
    <row r="761" spans="17:17" x14ac:dyDescent="0.25">
      <c r="Q761" s="247"/>
    </row>
    <row r="762" spans="17:17" x14ac:dyDescent="0.25">
      <c r="Q762" s="247"/>
    </row>
    <row r="763" spans="17:17" x14ac:dyDescent="0.25">
      <c r="Q763" s="247"/>
    </row>
    <row r="764" spans="17:17" x14ac:dyDescent="0.25">
      <c r="Q764" s="247"/>
    </row>
    <row r="765" spans="17:17" x14ac:dyDescent="0.25">
      <c r="Q765" s="247"/>
    </row>
    <row r="766" spans="17:17" x14ac:dyDescent="0.25">
      <c r="Q766" s="247"/>
    </row>
    <row r="767" spans="17:17" x14ac:dyDescent="0.25">
      <c r="Q767" s="247"/>
    </row>
    <row r="768" spans="17:17" x14ac:dyDescent="0.25">
      <c r="Q768" s="247"/>
    </row>
    <row r="769" spans="17:17" x14ac:dyDescent="0.25">
      <c r="Q769" s="247"/>
    </row>
    <row r="770" spans="17:17" x14ac:dyDescent="0.25">
      <c r="Q770" s="247"/>
    </row>
    <row r="771" spans="17:17" x14ac:dyDescent="0.25">
      <c r="Q771" s="247"/>
    </row>
    <row r="772" spans="17:17" x14ac:dyDescent="0.25">
      <c r="Q772" s="247"/>
    </row>
    <row r="773" spans="17:17" x14ac:dyDescent="0.25">
      <c r="Q773" s="247"/>
    </row>
    <row r="774" spans="17:17" x14ac:dyDescent="0.25">
      <c r="Q774" s="247"/>
    </row>
    <row r="775" spans="17:17" x14ac:dyDescent="0.25">
      <c r="Q775" s="247"/>
    </row>
    <row r="776" spans="17:17" x14ac:dyDescent="0.25">
      <c r="Q776" s="247"/>
    </row>
    <row r="777" spans="17:17" x14ac:dyDescent="0.25">
      <c r="Q777" s="247"/>
    </row>
    <row r="778" spans="17:17" x14ac:dyDescent="0.25">
      <c r="Q778" s="247"/>
    </row>
    <row r="779" spans="17:17" x14ac:dyDescent="0.25">
      <c r="Q779" s="247"/>
    </row>
    <row r="780" spans="17:17" x14ac:dyDescent="0.25">
      <c r="Q780" s="247"/>
    </row>
    <row r="781" spans="17:17" x14ac:dyDescent="0.25">
      <c r="Q781" s="247"/>
    </row>
    <row r="782" spans="17:17" x14ac:dyDescent="0.25">
      <c r="Q782" s="247"/>
    </row>
    <row r="783" spans="17:17" x14ac:dyDescent="0.25">
      <c r="Q783" s="247"/>
    </row>
    <row r="784" spans="17:17" x14ac:dyDescent="0.25">
      <c r="Q784" s="247"/>
    </row>
    <row r="785" spans="17:17" x14ac:dyDescent="0.25">
      <c r="Q785" s="247"/>
    </row>
    <row r="786" spans="17:17" x14ac:dyDescent="0.25">
      <c r="Q786" s="247"/>
    </row>
    <row r="787" spans="17:17" x14ac:dyDescent="0.25">
      <c r="Q787" s="247"/>
    </row>
    <row r="788" spans="17:17" x14ac:dyDescent="0.25">
      <c r="Q788" s="247"/>
    </row>
    <row r="789" spans="17:17" x14ac:dyDescent="0.25">
      <c r="Q789" s="247"/>
    </row>
    <row r="790" spans="17:17" x14ac:dyDescent="0.25">
      <c r="Q790" s="247"/>
    </row>
    <row r="791" spans="17:17" x14ac:dyDescent="0.25">
      <c r="Q791" s="247"/>
    </row>
    <row r="792" spans="17:17" x14ac:dyDescent="0.25">
      <c r="Q792" s="247"/>
    </row>
    <row r="793" spans="17:17" x14ac:dyDescent="0.25">
      <c r="Q793" s="247"/>
    </row>
    <row r="794" spans="17:17" x14ac:dyDescent="0.25">
      <c r="Q794" s="247"/>
    </row>
    <row r="795" spans="17:17" x14ac:dyDescent="0.25">
      <c r="Q795" s="247"/>
    </row>
    <row r="796" spans="17:17" x14ac:dyDescent="0.25">
      <c r="Q796" s="247"/>
    </row>
    <row r="797" spans="17:17" x14ac:dyDescent="0.25">
      <c r="Q797" s="247"/>
    </row>
    <row r="798" spans="17:17" x14ac:dyDescent="0.25">
      <c r="Q798" s="247"/>
    </row>
    <row r="799" spans="17:17" x14ac:dyDescent="0.25">
      <c r="Q799" s="247"/>
    </row>
    <row r="800" spans="17:17" x14ac:dyDescent="0.25">
      <c r="Q800" s="247"/>
    </row>
    <row r="801" spans="17:17" x14ac:dyDescent="0.25">
      <c r="Q801" s="247"/>
    </row>
    <row r="802" spans="17:17" x14ac:dyDescent="0.25">
      <c r="Q802" s="247"/>
    </row>
    <row r="803" spans="17:17" x14ac:dyDescent="0.25">
      <c r="Q803" s="247"/>
    </row>
    <row r="804" spans="17:17" x14ac:dyDescent="0.25">
      <c r="Q804" s="247"/>
    </row>
    <row r="805" spans="17:17" x14ac:dyDescent="0.25">
      <c r="Q805" s="247"/>
    </row>
    <row r="806" spans="17:17" x14ac:dyDescent="0.25">
      <c r="Q806" s="247"/>
    </row>
    <row r="807" spans="17:17" x14ac:dyDescent="0.25">
      <c r="Q807" s="247"/>
    </row>
    <row r="808" spans="17:17" x14ac:dyDescent="0.25">
      <c r="Q808" s="247"/>
    </row>
    <row r="809" spans="17:17" x14ac:dyDescent="0.25">
      <c r="Q809" s="247"/>
    </row>
    <row r="810" spans="17:17" x14ac:dyDescent="0.25">
      <c r="Q810" s="247"/>
    </row>
    <row r="811" spans="17:17" x14ac:dyDescent="0.25">
      <c r="Q811" s="247"/>
    </row>
    <row r="812" spans="17:17" x14ac:dyDescent="0.25">
      <c r="Q812" s="247"/>
    </row>
    <row r="813" spans="17:17" x14ac:dyDescent="0.25">
      <c r="Q813" s="247"/>
    </row>
    <row r="814" spans="17:17" x14ac:dyDescent="0.25">
      <c r="Q814" s="247"/>
    </row>
    <row r="815" spans="17:17" x14ac:dyDescent="0.25">
      <c r="Q815" s="247"/>
    </row>
    <row r="816" spans="17:17" x14ac:dyDescent="0.25">
      <c r="Q816" s="247"/>
    </row>
    <row r="817" spans="17:17" x14ac:dyDescent="0.25">
      <c r="Q817" s="247"/>
    </row>
    <row r="818" spans="17:17" x14ac:dyDescent="0.25">
      <c r="Q818" s="247"/>
    </row>
    <row r="819" spans="17:17" x14ac:dyDescent="0.25">
      <c r="Q819" s="247"/>
    </row>
    <row r="820" spans="17:17" x14ac:dyDescent="0.25">
      <c r="Q820" s="247"/>
    </row>
    <row r="821" spans="17:17" x14ac:dyDescent="0.25">
      <c r="Q821" s="247"/>
    </row>
    <row r="822" spans="17:17" x14ac:dyDescent="0.25">
      <c r="Q822" s="247"/>
    </row>
    <row r="823" spans="17:17" x14ac:dyDescent="0.25">
      <c r="Q823" s="247"/>
    </row>
    <row r="824" spans="17:17" x14ac:dyDescent="0.25">
      <c r="Q824" s="247"/>
    </row>
    <row r="825" spans="17:17" x14ac:dyDescent="0.25">
      <c r="Q825" s="247"/>
    </row>
    <row r="826" spans="17:17" x14ac:dyDescent="0.25">
      <c r="Q826" s="247"/>
    </row>
    <row r="827" spans="17:17" x14ac:dyDescent="0.25">
      <c r="Q827" s="247"/>
    </row>
    <row r="828" spans="17:17" x14ac:dyDescent="0.25">
      <c r="Q828" s="247"/>
    </row>
    <row r="829" spans="17:17" x14ac:dyDescent="0.25">
      <c r="Q829" s="247"/>
    </row>
    <row r="830" spans="17:17" x14ac:dyDescent="0.25">
      <c r="Q830" s="247"/>
    </row>
    <row r="831" spans="17:17" x14ac:dyDescent="0.25">
      <c r="Q831" s="247"/>
    </row>
    <row r="832" spans="17:17" x14ac:dyDescent="0.25">
      <c r="Q832" s="247"/>
    </row>
    <row r="833" spans="17:17" x14ac:dyDescent="0.25">
      <c r="Q833" s="247"/>
    </row>
    <row r="834" spans="17:17" x14ac:dyDescent="0.25">
      <c r="Q834" s="247"/>
    </row>
    <row r="835" spans="17:17" x14ac:dyDescent="0.25">
      <c r="Q835" s="247"/>
    </row>
    <row r="836" spans="17:17" x14ac:dyDescent="0.25">
      <c r="Q836" s="247"/>
    </row>
    <row r="837" spans="17:17" x14ac:dyDescent="0.25">
      <c r="Q837" s="247"/>
    </row>
    <row r="838" spans="17:17" x14ac:dyDescent="0.25">
      <c r="Q838" s="247"/>
    </row>
    <row r="839" spans="17:17" x14ac:dyDescent="0.25">
      <c r="Q839" s="247"/>
    </row>
    <row r="840" spans="17:17" x14ac:dyDescent="0.25">
      <c r="Q840" s="247"/>
    </row>
    <row r="841" spans="17:17" x14ac:dyDescent="0.25">
      <c r="Q841" s="247"/>
    </row>
    <row r="842" spans="17:17" x14ac:dyDescent="0.25">
      <c r="Q842" s="247"/>
    </row>
    <row r="843" spans="17:17" x14ac:dyDescent="0.25">
      <c r="Q843" s="247"/>
    </row>
    <row r="844" spans="17:17" x14ac:dyDescent="0.25">
      <c r="Q844" s="247"/>
    </row>
    <row r="845" spans="17:17" x14ac:dyDescent="0.25">
      <c r="Q845" s="247"/>
    </row>
    <row r="846" spans="17:17" x14ac:dyDescent="0.25">
      <c r="Q846" s="247"/>
    </row>
    <row r="847" spans="17:17" x14ac:dyDescent="0.25">
      <c r="Q847" s="247"/>
    </row>
    <row r="848" spans="17:17" x14ac:dyDescent="0.25">
      <c r="Q848" s="247"/>
    </row>
    <row r="849" spans="17:17" x14ac:dyDescent="0.25">
      <c r="Q849" s="247"/>
    </row>
    <row r="850" spans="17:17" x14ac:dyDescent="0.25">
      <c r="Q850" s="247"/>
    </row>
    <row r="851" spans="17:17" x14ac:dyDescent="0.25">
      <c r="Q851" s="247"/>
    </row>
    <row r="852" spans="17:17" x14ac:dyDescent="0.25">
      <c r="Q852" s="247"/>
    </row>
    <row r="853" spans="17:17" x14ac:dyDescent="0.25">
      <c r="Q853" s="247"/>
    </row>
    <row r="854" spans="17:17" x14ac:dyDescent="0.25">
      <c r="Q854" s="247"/>
    </row>
    <row r="855" spans="17:17" x14ac:dyDescent="0.25">
      <c r="Q855" s="247"/>
    </row>
    <row r="856" spans="17:17" x14ac:dyDescent="0.25">
      <c r="Q856" s="247"/>
    </row>
    <row r="857" spans="17:17" x14ac:dyDescent="0.25">
      <c r="Q857" s="247"/>
    </row>
    <row r="858" spans="17:17" x14ac:dyDescent="0.25">
      <c r="Q858" s="247"/>
    </row>
    <row r="859" spans="17:17" x14ac:dyDescent="0.25">
      <c r="Q859" s="247"/>
    </row>
    <row r="860" spans="17:17" x14ac:dyDescent="0.25">
      <c r="Q860" s="247"/>
    </row>
    <row r="861" spans="17:17" x14ac:dyDescent="0.25">
      <c r="Q861" s="247"/>
    </row>
    <row r="862" spans="17:17" x14ac:dyDescent="0.25">
      <c r="Q862" s="247"/>
    </row>
    <row r="863" spans="17:17" x14ac:dyDescent="0.25">
      <c r="Q863" s="247"/>
    </row>
    <row r="864" spans="17:17" x14ac:dyDescent="0.25">
      <c r="Q864" s="247"/>
    </row>
    <row r="865" spans="17:17" x14ac:dyDescent="0.25">
      <c r="Q865" s="247"/>
    </row>
    <row r="866" spans="17:17" x14ac:dyDescent="0.25">
      <c r="Q866" s="247"/>
    </row>
    <row r="867" spans="17:17" x14ac:dyDescent="0.25">
      <c r="Q867" s="247"/>
    </row>
    <row r="868" spans="17:17" x14ac:dyDescent="0.25">
      <c r="Q868" s="247"/>
    </row>
    <row r="869" spans="17:17" x14ac:dyDescent="0.25">
      <c r="Q869" s="247"/>
    </row>
    <row r="870" spans="17:17" x14ac:dyDescent="0.25">
      <c r="Q870" s="247"/>
    </row>
    <row r="871" spans="17:17" x14ac:dyDescent="0.25">
      <c r="Q871" s="247"/>
    </row>
    <row r="872" spans="17:17" x14ac:dyDescent="0.25">
      <c r="Q872" s="247"/>
    </row>
    <row r="873" spans="17:17" x14ac:dyDescent="0.25">
      <c r="Q873" s="247"/>
    </row>
    <row r="874" spans="17:17" x14ac:dyDescent="0.25">
      <c r="Q874" s="247"/>
    </row>
    <row r="875" spans="17:17" x14ac:dyDescent="0.25">
      <c r="Q875" s="247"/>
    </row>
    <row r="876" spans="17:17" x14ac:dyDescent="0.25">
      <c r="Q876" s="247"/>
    </row>
    <row r="877" spans="17:17" x14ac:dyDescent="0.25">
      <c r="Q877" s="247"/>
    </row>
    <row r="878" spans="17:17" x14ac:dyDescent="0.25">
      <c r="Q878" s="247"/>
    </row>
    <row r="879" spans="17:17" x14ac:dyDescent="0.25">
      <c r="Q879" s="247"/>
    </row>
    <row r="880" spans="17:17" x14ac:dyDescent="0.25">
      <c r="Q880" s="247"/>
    </row>
    <row r="881" spans="17:17" x14ac:dyDescent="0.25">
      <c r="Q881" s="247"/>
    </row>
    <row r="882" spans="17:17" x14ac:dyDescent="0.25">
      <c r="Q882" s="247"/>
    </row>
    <row r="883" spans="17:17" x14ac:dyDescent="0.25">
      <c r="Q883" s="247"/>
    </row>
    <row r="884" spans="17:17" x14ac:dyDescent="0.25">
      <c r="Q884" s="247"/>
    </row>
    <row r="885" spans="17:17" x14ac:dyDescent="0.25">
      <c r="Q885" s="247"/>
    </row>
    <row r="886" spans="17:17" x14ac:dyDescent="0.25">
      <c r="Q886" s="247"/>
    </row>
    <row r="887" spans="17:17" x14ac:dyDescent="0.25">
      <c r="Q887" s="247"/>
    </row>
    <row r="888" spans="17:17" x14ac:dyDescent="0.25">
      <c r="Q888" s="247"/>
    </row>
    <row r="889" spans="17:17" x14ac:dyDescent="0.25">
      <c r="Q889" s="247"/>
    </row>
    <row r="890" spans="17:17" x14ac:dyDescent="0.25">
      <c r="Q890" s="247"/>
    </row>
    <row r="891" spans="17:17" x14ac:dyDescent="0.25">
      <c r="Q891" s="247"/>
    </row>
    <row r="892" spans="17:17" x14ac:dyDescent="0.25">
      <c r="Q892" s="247"/>
    </row>
    <row r="893" spans="17:17" x14ac:dyDescent="0.25">
      <c r="Q893" s="247"/>
    </row>
    <row r="894" spans="17:17" x14ac:dyDescent="0.25">
      <c r="Q894" s="247"/>
    </row>
    <row r="895" spans="17:17" x14ac:dyDescent="0.25">
      <c r="Q895" s="247"/>
    </row>
    <row r="896" spans="17:17" x14ac:dyDescent="0.25">
      <c r="Q896" s="247"/>
    </row>
    <row r="897" spans="17:17" x14ac:dyDescent="0.25">
      <c r="Q897" s="247"/>
    </row>
    <row r="898" spans="17:17" x14ac:dyDescent="0.25">
      <c r="Q898" s="247"/>
    </row>
    <row r="899" spans="17:17" x14ac:dyDescent="0.25">
      <c r="Q899" s="247"/>
    </row>
    <row r="900" spans="17:17" x14ac:dyDescent="0.25">
      <c r="Q900" s="247"/>
    </row>
    <row r="901" spans="17:17" x14ac:dyDescent="0.25">
      <c r="Q901" s="247"/>
    </row>
    <row r="902" spans="17:17" x14ac:dyDescent="0.25">
      <c r="Q902" s="247"/>
    </row>
    <row r="903" spans="17:17" x14ac:dyDescent="0.25">
      <c r="Q903" s="247"/>
    </row>
    <row r="904" spans="17:17" x14ac:dyDescent="0.25">
      <c r="Q904" s="247"/>
    </row>
    <row r="905" spans="17:17" x14ac:dyDescent="0.25">
      <c r="Q905" s="247"/>
    </row>
    <row r="906" spans="17:17" x14ac:dyDescent="0.25">
      <c r="Q906" s="247"/>
    </row>
    <row r="907" spans="17:17" x14ac:dyDescent="0.25">
      <c r="Q907" s="247"/>
    </row>
    <row r="908" spans="17:17" x14ac:dyDescent="0.25">
      <c r="Q908" s="247"/>
    </row>
    <row r="909" spans="17:17" x14ac:dyDescent="0.25">
      <c r="Q909" s="247"/>
    </row>
    <row r="910" spans="17:17" x14ac:dyDescent="0.25">
      <c r="Q910" s="247"/>
    </row>
    <row r="911" spans="17:17" x14ac:dyDescent="0.25">
      <c r="Q911" s="247"/>
    </row>
    <row r="912" spans="17:17" x14ac:dyDescent="0.25">
      <c r="Q912" s="247"/>
    </row>
    <row r="913" spans="17:17" x14ac:dyDescent="0.25">
      <c r="Q913" s="247"/>
    </row>
    <row r="914" spans="17:17" x14ac:dyDescent="0.25">
      <c r="Q914" s="247"/>
    </row>
    <row r="915" spans="17:17" x14ac:dyDescent="0.25">
      <c r="Q915" s="247"/>
    </row>
    <row r="916" spans="17:17" x14ac:dyDescent="0.25">
      <c r="Q916" s="247"/>
    </row>
    <row r="917" spans="17:17" x14ac:dyDescent="0.25">
      <c r="Q917" s="247"/>
    </row>
    <row r="918" spans="17:17" x14ac:dyDescent="0.25">
      <c r="Q918" s="247"/>
    </row>
    <row r="919" spans="17:17" x14ac:dyDescent="0.25">
      <c r="Q919" s="247"/>
    </row>
    <row r="920" spans="17:17" x14ac:dyDescent="0.25">
      <c r="Q920" s="247"/>
    </row>
    <row r="921" spans="17:17" x14ac:dyDescent="0.25">
      <c r="Q921" s="247"/>
    </row>
    <row r="922" spans="17:17" x14ac:dyDescent="0.25">
      <c r="Q922" s="247"/>
    </row>
    <row r="923" spans="17:17" x14ac:dyDescent="0.25">
      <c r="Q923" s="247"/>
    </row>
    <row r="924" spans="17:17" x14ac:dyDescent="0.25">
      <c r="Q924" s="247"/>
    </row>
    <row r="925" spans="17:17" x14ac:dyDescent="0.25">
      <c r="Q925" s="247"/>
    </row>
    <row r="926" spans="17:17" x14ac:dyDescent="0.25">
      <c r="Q926" s="247"/>
    </row>
    <row r="927" spans="17:17" x14ac:dyDescent="0.25">
      <c r="Q927" s="247"/>
    </row>
    <row r="928" spans="17:17" x14ac:dyDescent="0.25">
      <c r="Q928" s="247"/>
    </row>
    <row r="929" spans="17:17" x14ac:dyDescent="0.25">
      <c r="Q929" s="247"/>
    </row>
    <row r="930" spans="17:17" x14ac:dyDescent="0.25">
      <c r="Q930" s="247"/>
    </row>
    <row r="931" spans="17:17" x14ac:dyDescent="0.25">
      <c r="Q931" s="247"/>
    </row>
    <row r="932" spans="17:17" x14ac:dyDescent="0.25">
      <c r="Q932" s="247"/>
    </row>
    <row r="933" spans="17:17" x14ac:dyDescent="0.25">
      <c r="Q933" s="247"/>
    </row>
    <row r="934" spans="17:17" x14ac:dyDescent="0.25">
      <c r="Q934" s="247"/>
    </row>
    <row r="935" spans="17:17" x14ac:dyDescent="0.25">
      <c r="Q935" s="247"/>
    </row>
    <row r="936" spans="17:17" x14ac:dyDescent="0.25">
      <c r="Q936" s="247"/>
    </row>
    <row r="937" spans="17:17" x14ac:dyDescent="0.25">
      <c r="Q937" s="247"/>
    </row>
    <row r="938" spans="17:17" x14ac:dyDescent="0.25">
      <c r="Q938" s="247"/>
    </row>
    <row r="939" spans="17:17" x14ac:dyDescent="0.25">
      <c r="Q939" s="247"/>
    </row>
    <row r="940" spans="17:17" x14ac:dyDescent="0.25">
      <c r="Q940" s="247"/>
    </row>
    <row r="941" spans="17:17" x14ac:dyDescent="0.25">
      <c r="Q941" s="247"/>
    </row>
    <row r="942" spans="17:17" x14ac:dyDescent="0.25">
      <c r="Q942" s="247"/>
    </row>
    <row r="943" spans="17:17" x14ac:dyDescent="0.25">
      <c r="Q943" s="247"/>
    </row>
    <row r="944" spans="17:17" x14ac:dyDescent="0.25">
      <c r="Q944" s="247"/>
    </row>
    <row r="945" spans="17:17" x14ac:dyDescent="0.25">
      <c r="Q945" s="247"/>
    </row>
    <row r="946" spans="17:17" x14ac:dyDescent="0.25">
      <c r="Q946" s="247"/>
    </row>
    <row r="947" spans="17:17" x14ac:dyDescent="0.25">
      <c r="Q947" s="247"/>
    </row>
    <row r="948" spans="17:17" x14ac:dyDescent="0.25">
      <c r="Q948" s="247"/>
    </row>
    <row r="949" spans="17:17" x14ac:dyDescent="0.25">
      <c r="Q949" s="247"/>
    </row>
    <row r="950" spans="17:17" x14ac:dyDescent="0.25">
      <c r="Q950" s="247"/>
    </row>
    <row r="951" spans="17:17" x14ac:dyDescent="0.25">
      <c r="Q951" s="247"/>
    </row>
    <row r="952" spans="17:17" x14ac:dyDescent="0.25">
      <c r="Q952" s="247"/>
    </row>
    <row r="953" spans="17:17" x14ac:dyDescent="0.25">
      <c r="Q953" s="247"/>
    </row>
    <row r="954" spans="17:17" x14ac:dyDescent="0.25">
      <c r="Q954" s="247"/>
    </row>
    <row r="955" spans="17:17" x14ac:dyDescent="0.25">
      <c r="Q955" s="247"/>
    </row>
    <row r="956" spans="17:17" x14ac:dyDescent="0.25">
      <c r="Q956" s="247"/>
    </row>
    <row r="957" spans="17:17" x14ac:dyDescent="0.25">
      <c r="Q957" s="247"/>
    </row>
    <row r="958" spans="17:17" x14ac:dyDescent="0.25">
      <c r="Q958" s="247"/>
    </row>
    <row r="959" spans="17:17" x14ac:dyDescent="0.25">
      <c r="Q959" s="247"/>
    </row>
    <row r="960" spans="17:17" x14ac:dyDescent="0.25">
      <c r="Q960" s="247"/>
    </row>
    <row r="961" spans="17:17" x14ac:dyDescent="0.25">
      <c r="Q961" s="247"/>
    </row>
    <row r="962" spans="17:17" x14ac:dyDescent="0.25">
      <c r="Q962" s="247"/>
    </row>
    <row r="963" spans="17:17" x14ac:dyDescent="0.25">
      <c r="Q963" s="247"/>
    </row>
    <row r="964" spans="17:17" x14ac:dyDescent="0.25">
      <c r="Q964" s="247"/>
    </row>
    <row r="965" spans="17:17" x14ac:dyDescent="0.25">
      <c r="Q965" s="247"/>
    </row>
    <row r="966" spans="17:17" x14ac:dyDescent="0.25">
      <c r="Q966" s="247"/>
    </row>
    <row r="967" spans="17:17" x14ac:dyDescent="0.25">
      <c r="Q967" s="247"/>
    </row>
    <row r="968" spans="17:17" x14ac:dyDescent="0.25">
      <c r="Q968" s="247"/>
    </row>
    <row r="969" spans="17:17" x14ac:dyDescent="0.25">
      <c r="Q969" s="247"/>
    </row>
    <row r="970" spans="17:17" x14ac:dyDescent="0.25">
      <c r="Q970" s="247"/>
    </row>
    <row r="971" spans="17:17" x14ac:dyDescent="0.25">
      <c r="Q971" s="247"/>
    </row>
    <row r="972" spans="17:17" x14ac:dyDescent="0.25">
      <c r="Q972" s="247"/>
    </row>
    <row r="973" spans="17:17" x14ac:dyDescent="0.25">
      <c r="Q973" s="247"/>
    </row>
    <row r="974" spans="17:17" x14ac:dyDescent="0.25">
      <c r="Q974" s="247"/>
    </row>
    <row r="975" spans="17:17" x14ac:dyDescent="0.25">
      <c r="Q975" s="247"/>
    </row>
    <row r="976" spans="17:17" x14ac:dyDescent="0.25">
      <c r="Q976" s="247"/>
    </row>
    <row r="977" spans="17:17" x14ac:dyDescent="0.25">
      <c r="Q977" s="247"/>
    </row>
    <row r="978" spans="17:17" x14ac:dyDescent="0.25">
      <c r="Q978" s="247"/>
    </row>
    <row r="979" spans="17:17" x14ac:dyDescent="0.25">
      <c r="Q979" s="247"/>
    </row>
    <row r="980" spans="17:17" x14ac:dyDescent="0.25">
      <c r="Q980" s="247"/>
    </row>
    <row r="981" spans="17:17" x14ac:dyDescent="0.25">
      <c r="Q981" s="247"/>
    </row>
    <row r="982" spans="17:17" x14ac:dyDescent="0.25">
      <c r="Q982" s="247"/>
    </row>
    <row r="983" spans="17:17" x14ac:dyDescent="0.25">
      <c r="Q983" s="247"/>
    </row>
    <row r="984" spans="17:17" x14ac:dyDescent="0.25">
      <c r="Q984" s="247"/>
    </row>
    <row r="985" spans="17:17" x14ac:dyDescent="0.25">
      <c r="Q985" s="247"/>
    </row>
    <row r="986" spans="17:17" x14ac:dyDescent="0.25">
      <c r="Q986" s="247"/>
    </row>
    <row r="987" spans="17:17" x14ac:dyDescent="0.25">
      <c r="Q987" s="247"/>
    </row>
    <row r="988" spans="17:17" x14ac:dyDescent="0.25">
      <c r="Q988" s="247"/>
    </row>
    <row r="989" spans="17:17" x14ac:dyDescent="0.25">
      <c r="Q989" s="247"/>
    </row>
    <row r="990" spans="17:17" x14ac:dyDescent="0.25">
      <c r="Q990" s="247"/>
    </row>
    <row r="991" spans="17:17" x14ac:dyDescent="0.25">
      <c r="Q991" s="247"/>
    </row>
    <row r="992" spans="17:17" x14ac:dyDescent="0.25">
      <c r="Q992" s="247"/>
    </row>
    <row r="993" spans="17:17" x14ac:dyDescent="0.25">
      <c r="Q993" s="247"/>
    </row>
    <row r="994" spans="17:17" x14ac:dyDescent="0.25">
      <c r="Q994" s="247"/>
    </row>
    <row r="995" spans="17:17" x14ac:dyDescent="0.25">
      <c r="Q995" s="247"/>
    </row>
    <row r="996" spans="17:17" x14ac:dyDescent="0.25">
      <c r="Q996" s="247"/>
    </row>
    <row r="997" spans="17:17" x14ac:dyDescent="0.25">
      <c r="Q997" s="247"/>
    </row>
    <row r="998" spans="17:17" x14ac:dyDescent="0.25">
      <c r="Q998" s="247"/>
    </row>
    <row r="999" spans="17:17" x14ac:dyDescent="0.25">
      <c r="Q999" s="247"/>
    </row>
    <row r="1000" spans="17:17" x14ac:dyDescent="0.25">
      <c r="Q1000" s="247"/>
    </row>
    <row r="1001" spans="17:17" x14ac:dyDescent="0.25">
      <c r="Q1001" s="247"/>
    </row>
    <row r="1002" spans="17:17" x14ac:dyDescent="0.25">
      <c r="Q1002" s="247"/>
    </row>
    <row r="1003" spans="17:17" ht="14.4" thickBot="1" x14ac:dyDescent="0.3">
      <c r="Q1003" s="248"/>
    </row>
  </sheetData>
  <mergeCells count="30">
    <mergeCell ref="N4:N5"/>
    <mergeCell ref="M20:M21"/>
    <mergeCell ref="N20:N21"/>
    <mergeCell ref="M14:M15"/>
    <mergeCell ref="N14:N15"/>
    <mergeCell ref="M16:M17"/>
    <mergeCell ref="N16:N17"/>
    <mergeCell ref="M18:M19"/>
    <mergeCell ref="N18:N19"/>
    <mergeCell ref="B20:C20"/>
    <mergeCell ref="C8:E8"/>
    <mergeCell ref="B6:E6"/>
    <mergeCell ref="B7:E7"/>
    <mergeCell ref="B16:C16"/>
    <mergeCell ref="G14:H14"/>
    <mergeCell ref="R1:S2"/>
    <mergeCell ref="G6:H6"/>
    <mergeCell ref="B18:E18"/>
    <mergeCell ref="B19:C19"/>
    <mergeCell ref="M8:M9"/>
    <mergeCell ref="N8:N9"/>
    <mergeCell ref="M10:M11"/>
    <mergeCell ref="N10:N11"/>
    <mergeCell ref="M12:M13"/>
    <mergeCell ref="N12:N13"/>
    <mergeCell ref="M6:M7"/>
    <mergeCell ref="N6:N7"/>
    <mergeCell ref="M2:M3"/>
    <mergeCell ref="N2:N3"/>
    <mergeCell ref="M4:M5"/>
  </mergeCells>
  <phoneticPr fontId="6" type="noConversion"/>
  <conditionalFormatting sqref="K1:K32">
    <cfRule type="cellIs" dxfId="5" priority="14" stopIfTrue="1" operator="greaterThan">
      <formula>0</formula>
    </cfRule>
  </conditionalFormatting>
  <conditionalFormatting sqref="Q5:Q391">
    <cfRule type="expression" dxfId="4" priority="8">
      <formula>$A5="NC"</formula>
    </cfRule>
  </conditionalFormatting>
  <conditionalFormatting sqref="Q5:Q391">
    <cfRule type="duplicateValues" dxfId="3" priority="1652"/>
  </conditionalFormatting>
  <conditionalFormatting sqref="N1:N1048576">
    <cfRule type="cellIs" dxfId="2" priority="1" operator="greaterThan">
      <formula>0</formula>
    </cfRule>
  </conditionalFormatting>
  <dataValidations disablePrompts="1" count="1">
    <dataValidation type="custom" allowBlank="1" showInputMessage="1" showErrorMessage="1" error="ECRIRE QUAND MAJUSCULE" sqref="Q85:Q115">
      <formula1>EXACT(Q85,UPPER(Q85))</formula1>
    </dataValidation>
  </dataValidations>
  <printOptions horizontalCentered="1"/>
  <pageMargins left="3.937007874015748E-2" right="3.937007874015748E-2" top="0.19685039370078741" bottom="0.19685039370078741" header="0.31496062992125984" footer="0.31496062992125984"/>
  <pageSetup paperSize="9" scale="55" fitToWidth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test">
                <anchor moveWithCells="1" sizeWithCells="1">
                  <from>
                    <xdr:col>20</xdr:col>
                    <xdr:colOff>60960</xdr:colOff>
                    <xdr:row>0</xdr:row>
                    <xdr:rowOff>502920</xdr:rowOff>
                  </from>
                  <to>
                    <xdr:col>21</xdr:col>
                    <xdr:colOff>480060</xdr:colOff>
                    <xdr:row>1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 enableFormatConditionsCalculation="0">
    <tabColor indexed="15"/>
  </sheetPr>
  <dimension ref="A1:E195"/>
  <sheetViews>
    <sheetView workbookViewId="0">
      <selection activeCell="A121" sqref="A121"/>
    </sheetView>
  </sheetViews>
  <sheetFormatPr baseColWidth="10" defaultRowHeight="13.2" x14ac:dyDescent="0.25"/>
  <cols>
    <col min="1" max="1" width="9.33203125" style="23" customWidth="1"/>
    <col min="2" max="2" width="43" style="151" customWidth="1"/>
    <col min="3" max="3" width="58.109375" style="5" bestFit="1" customWidth="1"/>
    <col min="4" max="4" width="7.88671875" style="194" customWidth="1"/>
    <col min="5" max="5" width="35.5546875" style="184" bestFit="1" customWidth="1"/>
  </cols>
  <sheetData>
    <row r="1" spans="1:5" x14ac:dyDescent="0.25">
      <c r="A1" s="124" t="s">
        <v>308</v>
      </c>
      <c r="B1" s="151" t="s">
        <v>308</v>
      </c>
    </row>
    <row r="2" spans="1:5" hidden="1" x14ac:dyDescent="0.25">
      <c r="A2" s="23">
        <v>45374</v>
      </c>
      <c r="B2" s="197" t="s">
        <v>273</v>
      </c>
      <c r="C2" s="125" t="s">
        <v>615</v>
      </c>
      <c r="D2" s="195">
        <v>59200</v>
      </c>
      <c r="E2" s="196" t="s">
        <v>370</v>
      </c>
    </row>
    <row r="3" spans="1:5" hidden="1" x14ac:dyDescent="0.25">
      <c r="A3" s="23">
        <v>46627</v>
      </c>
      <c r="B3" s="197" t="s">
        <v>616</v>
      </c>
      <c r="C3" s="125" t="s">
        <v>616</v>
      </c>
      <c r="D3" s="195">
        <v>91323</v>
      </c>
      <c r="E3" s="196" t="s">
        <v>572</v>
      </c>
    </row>
    <row r="4" spans="1:5" hidden="1" x14ac:dyDescent="0.25">
      <c r="A4" s="23">
        <v>46629</v>
      </c>
      <c r="B4" s="197" t="s">
        <v>472</v>
      </c>
      <c r="C4" s="125" t="s">
        <v>617</v>
      </c>
      <c r="D4" s="195">
        <v>76140</v>
      </c>
      <c r="E4" s="196" t="s">
        <v>70</v>
      </c>
    </row>
    <row r="5" spans="1:5" hidden="1" x14ac:dyDescent="0.25">
      <c r="A5" s="23">
        <v>46631</v>
      </c>
      <c r="B5" s="197" t="s">
        <v>267</v>
      </c>
      <c r="C5" s="125" t="s">
        <v>618</v>
      </c>
      <c r="D5" s="195">
        <v>95260</v>
      </c>
      <c r="E5" s="196" t="s">
        <v>347</v>
      </c>
    </row>
    <row r="6" spans="1:5" x14ac:dyDescent="0.25">
      <c r="A6" s="23">
        <v>51284</v>
      </c>
      <c r="B6" s="197" t="s">
        <v>681</v>
      </c>
      <c r="C6" s="125" t="s">
        <v>681</v>
      </c>
      <c r="D6" s="195">
        <v>5000</v>
      </c>
      <c r="E6" s="196" t="s">
        <v>438</v>
      </c>
    </row>
    <row r="7" spans="1:5" hidden="1" x14ac:dyDescent="0.25">
      <c r="A7" s="23">
        <v>46633</v>
      </c>
      <c r="B7" s="197" t="s">
        <v>266</v>
      </c>
      <c r="C7" s="125" t="s">
        <v>620</v>
      </c>
      <c r="D7" s="195">
        <v>95380</v>
      </c>
      <c r="E7" s="196" t="s">
        <v>348</v>
      </c>
    </row>
    <row r="8" spans="1:5" hidden="1" x14ac:dyDescent="0.25">
      <c r="A8" s="23">
        <v>46634</v>
      </c>
      <c r="B8" s="197" t="s">
        <v>794</v>
      </c>
      <c r="C8" s="125" t="str">
        <f>B8&amp;" "&amp;E8</f>
        <v>POMONA  BRETAGNE ST JACQUES DE LA LANDE</v>
      </c>
      <c r="D8" s="195">
        <v>35136</v>
      </c>
      <c r="E8" s="196" t="s">
        <v>545</v>
      </c>
    </row>
    <row r="9" spans="1:5" hidden="1" x14ac:dyDescent="0.25">
      <c r="A9" s="23">
        <v>46635</v>
      </c>
      <c r="B9" s="197" t="s">
        <v>621</v>
      </c>
      <c r="C9" s="125" t="s">
        <v>621</v>
      </c>
      <c r="D9" s="195">
        <v>62300</v>
      </c>
      <c r="E9" s="196" t="s">
        <v>257</v>
      </c>
    </row>
    <row r="10" spans="1:5" hidden="1" x14ac:dyDescent="0.25">
      <c r="A10" s="23">
        <v>46636</v>
      </c>
      <c r="B10" s="197" t="s">
        <v>622</v>
      </c>
      <c r="C10" s="125" t="s">
        <v>622</v>
      </c>
      <c r="D10" s="195">
        <v>51140</v>
      </c>
      <c r="E10" s="196" t="s">
        <v>363</v>
      </c>
    </row>
    <row r="11" spans="1:5" x14ac:dyDescent="0.25">
      <c r="A11" s="23">
        <v>46632</v>
      </c>
      <c r="B11" s="197" t="s">
        <v>619</v>
      </c>
      <c r="C11" s="125" t="s">
        <v>619</v>
      </c>
      <c r="D11" s="195">
        <v>5001</v>
      </c>
      <c r="E11" s="196" t="s">
        <v>573</v>
      </c>
    </row>
    <row r="12" spans="1:5" x14ac:dyDescent="0.25">
      <c r="A12" s="23">
        <v>46680</v>
      </c>
      <c r="B12" s="125" t="s">
        <v>796</v>
      </c>
      <c r="C12" s="125" t="s">
        <v>651</v>
      </c>
      <c r="D12" s="195">
        <v>6130</v>
      </c>
      <c r="E12" s="196" t="s">
        <v>439</v>
      </c>
    </row>
    <row r="13" spans="1:5" hidden="1" x14ac:dyDescent="0.25">
      <c r="A13" s="23">
        <v>46640</v>
      </c>
      <c r="B13" s="197" t="s">
        <v>625</v>
      </c>
      <c r="C13" s="125" t="s">
        <v>625</v>
      </c>
      <c r="D13" s="195">
        <v>85003</v>
      </c>
      <c r="E13" s="196" t="s">
        <v>339</v>
      </c>
    </row>
    <row r="14" spans="1:5" hidden="1" x14ac:dyDescent="0.25">
      <c r="A14" s="23">
        <v>46642</v>
      </c>
      <c r="B14" s="197" t="s">
        <v>283</v>
      </c>
      <c r="C14" s="125" t="s">
        <v>626</v>
      </c>
      <c r="D14" s="195">
        <v>59202</v>
      </c>
      <c r="E14" s="196" t="s">
        <v>584</v>
      </c>
    </row>
    <row r="15" spans="1:5" hidden="1" x14ac:dyDescent="0.25">
      <c r="A15" s="23">
        <v>46643</v>
      </c>
      <c r="B15" s="197" t="s">
        <v>627</v>
      </c>
      <c r="C15" s="125" t="s">
        <v>627</v>
      </c>
      <c r="D15" s="195">
        <v>53032</v>
      </c>
      <c r="E15" s="196" t="s">
        <v>582</v>
      </c>
    </row>
    <row r="16" spans="1:5" hidden="1" x14ac:dyDescent="0.25">
      <c r="A16" s="23">
        <v>46645</v>
      </c>
      <c r="B16" s="197" t="s">
        <v>628</v>
      </c>
      <c r="C16" s="125" t="s">
        <v>628</v>
      </c>
      <c r="D16" s="195">
        <v>95100</v>
      </c>
      <c r="E16" s="196" t="s">
        <v>346</v>
      </c>
    </row>
    <row r="17" spans="1:5" hidden="1" x14ac:dyDescent="0.25">
      <c r="A17" s="23">
        <v>46646</v>
      </c>
      <c r="B17" s="197" t="s">
        <v>473</v>
      </c>
      <c r="C17" s="125" t="s">
        <v>629</v>
      </c>
      <c r="D17" s="195">
        <v>11100</v>
      </c>
      <c r="E17" s="196" t="s">
        <v>312</v>
      </c>
    </row>
    <row r="18" spans="1:5" hidden="1" x14ac:dyDescent="0.25">
      <c r="A18" s="23">
        <v>46647</v>
      </c>
      <c r="B18" s="197" t="s">
        <v>474</v>
      </c>
      <c r="C18" s="125" t="s">
        <v>630</v>
      </c>
      <c r="D18" s="195">
        <v>3300</v>
      </c>
      <c r="E18" s="196" t="s">
        <v>324</v>
      </c>
    </row>
    <row r="19" spans="1:5" hidden="1" x14ac:dyDescent="0.25">
      <c r="A19" s="23">
        <v>46648</v>
      </c>
      <c r="B19" s="197" t="s">
        <v>271</v>
      </c>
      <c r="C19" s="125" t="s">
        <v>631</v>
      </c>
      <c r="D19" s="195">
        <v>77722</v>
      </c>
      <c r="E19" s="196" t="s">
        <v>585</v>
      </c>
    </row>
    <row r="20" spans="1:5" hidden="1" x14ac:dyDescent="0.25">
      <c r="A20" s="23">
        <v>46649</v>
      </c>
      <c r="B20" s="197" t="s">
        <v>632</v>
      </c>
      <c r="C20" s="125" t="s">
        <v>632</v>
      </c>
      <c r="D20" s="195">
        <v>31621</v>
      </c>
      <c r="E20" s="196" t="s">
        <v>575</v>
      </c>
    </row>
    <row r="21" spans="1:5" hidden="1" x14ac:dyDescent="0.25">
      <c r="A21" s="23">
        <v>46653</v>
      </c>
      <c r="B21" s="197" t="s">
        <v>633</v>
      </c>
      <c r="C21" s="125" t="s">
        <v>633</v>
      </c>
      <c r="D21" s="195">
        <v>57645</v>
      </c>
      <c r="E21" s="196" t="s">
        <v>547</v>
      </c>
    </row>
    <row r="22" spans="1:5" hidden="1" x14ac:dyDescent="0.25">
      <c r="A22" s="23">
        <v>46654</v>
      </c>
      <c r="B22" s="197" t="s">
        <v>634</v>
      </c>
      <c r="C22" s="125" t="s">
        <v>634</v>
      </c>
      <c r="D22" s="195">
        <v>14730</v>
      </c>
      <c r="E22" s="196" t="s">
        <v>17</v>
      </c>
    </row>
    <row r="23" spans="1:5" hidden="1" x14ac:dyDescent="0.25">
      <c r="A23" s="23">
        <v>46655</v>
      </c>
      <c r="B23" s="197" t="s">
        <v>635</v>
      </c>
      <c r="C23" s="125" t="s">
        <v>635</v>
      </c>
      <c r="D23" s="195">
        <v>82032</v>
      </c>
      <c r="E23" s="196" t="s">
        <v>586</v>
      </c>
    </row>
    <row r="24" spans="1:5" hidden="1" x14ac:dyDescent="0.25">
      <c r="A24" s="23">
        <v>46656</v>
      </c>
      <c r="B24" s="197" t="s">
        <v>636</v>
      </c>
      <c r="C24" s="125" t="s">
        <v>636</v>
      </c>
      <c r="D24" s="195">
        <v>86060</v>
      </c>
      <c r="E24" s="196" t="s">
        <v>576</v>
      </c>
    </row>
    <row r="25" spans="1:5" hidden="1" x14ac:dyDescent="0.25">
      <c r="A25" s="23">
        <v>46658</v>
      </c>
      <c r="B25" s="197" t="s">
        <v>783</v>
      </c>
      <c r="C25" s="125" t="str">
        <f>B25&amp;" "&amp;E25</f>
        <v>XXX POMONA  MIDI PYRENEES AUSSONNE</v>
      </c>
      <c r="D25" s="195">
        <v>31840</v>
      </c>
      <c r="E25" s="196" t="s">
        <v>548</v>
      </c>
    </row>
    <row r="26" spans="1:5" hidden="1" x14ac:dyDescent="0.25">
      <c r="A26" s="23">
        <v>46659</v>
      </c>
      <c r="B26" s="197" t="s">
        <v>637</v>
      </c>
      <c r="C26" s="125" t="s">
        <v>637</v>
      </c>
      <c r="D26" s="195">
        <v>47300</v>
      </c>
      <c r="E26" s="196" t="s">
        <v>398</v>
      </c>
    </row>
    <row r="27" spans="1:5" hidden="1" x14ac:dyDescent="0.25">
      <c r="A27" s="23">
        <v>46660</v>
      </c>
      <c r="B27" s="197" t="s">
        <v>279</v>
      </c>
      <c r="C27" s="125" t="s">
        <v>638</v>
      </c>
      <c r="D27" s="195">
        <v>65101</v>
      </c>
      <c r="E27" s="196" t="s">
        <v>587</v>
      </c>
    </row>
    <row r="28" spans="1:5" hidden="1" x14ac:dyDescent="0.25">
      <c r="A28" s="23">
        <v>46661</v>
      </c>
      <c r="B28" s="197" t="s">
        <v>784</v>
      </c>
      <c r="C28" s="125" t="str">
        <f>B28&amp;" "&amp;E28</f>
        <v>POMONA  AQUITAINE CESTAS</v>
      </c>
      <c r="D28" s="195">
        <v>33610</v>
      </c>
      <c r="E28" s="196" t="s">
        <v>395</v>
      </c>
    </row>
    <row r="29" spans="1:5" hidden="1" x14ac:dyDescent="0.25">
      <c r="A29" s="23">
        <v>46662</v>
      </c>
      <c r="B29" s="197" t="s">
        <v>280</v>
      </c>
      <c r="C29" s="125" t="s">
        <v>639</v>
      </c>
      <c r="D29" s="195">
        <v>33800</v>
      </c>
      <c r="E29" s="196" t="s">
        <v>394</v>
      </c>
    </row>
    <row r="30" spans="1:5" hidden="1" x14ac:dyDescent="0.25">
      <c r="A30" s="23">
        <v>46663</v>
      </c>
      <c r="B30" s="197" t="s">
        <v>475</v>
      </c>
      <c r="C30" s="125" t="s">
        <v>640</v>
      </c>
      <c r="D30" s="195">
        <v>35590</v>
      </c>
      <c r="E30" s="196" t="s">
        <v>332</v>
      </c>
    </row>
    <row r="31" spans="1:5" hidden="1" x14ac:dyDescent="0.25">
      <c r="A31" s="23">
        <v>46664</v>
      </c>
      <c r="B31" s="197" t="s">
        <v>641</v>
      </c>
      <c r="C31" s="125" t="s">
        <v>641</v>
      </c>
      <c r="D31" s="195">
        <v>94150</v>
      </c>
      <c r="E31" s="196" t="s">
        <v>356</v>
      </c>
    </row>
    <row r="32" spans="1:5" hidden="1" x14ac:dyDescent="0.25">
      <c r="A32" s="23">
        <v>46665</v>
      </c>
      <c r="B32" s="197" t="s">
        <v>642</v>
      </c>
      <c r="C32" s="125" t="s">
        <v>642</v>
      </c>
      <c r="D32" s="195">
        <v>45120</v>
      </c>
      <c r="E32" s="196" t="s">
        <v>328</v>
      </c>
    </row>
    <row r="33" spans="1:5" hidden="1" x14ac:dyDescent="0.25">
      <c r="A33" s="23">
        <v>46666</v>
      </c>
      <c r="B33" s="197" t="s">
        <v>476</v>
      </c>
      <c r="C33" s="125" t="s">
        <v>643</v>
      </c>
      <c r="D33" s="195">
        <v>56530</v>
      </c>
      <c r="E33" s="196" t="s">
        <v>338</v>
      </c>
    </row>
    <row r="34" spans="1:5" hidden="1" x14ac:dyDescent="0.25">
      <c r="A34" s="23">
        <v>46667</v>
      </c>
      <c r="B34" s="197" t="s">
        <v>644</v>
      </c>
      <c r="C34" s="125" t="s">
        <v>644</v>
      </c>
      <c r="D34" s="195">
        <v>67640</v>
      </c>
      <c r="E34" s="196" t="s">
        <v>369</v>
      </c>
    </row>
    <row r="35" spans="1:5" hidden="1" x14ac:dyDescent="0.25">
      <c r="A35" s="23">
        <v>46668</v>
      </c>
      <c r="B35" s="197" t="s">
        <v>284</v>
      </c>
      <c r="C35" s="125" t="s">
        <v>645</v>
      </c>
      <c r="D35" s="195">
        <v>44803</v>
      </c>
      <c r="E35" s="196" t="s">
        <v>336</v>
      </c>
    </row>
    <row r="36" spans="1:5" hidden="1" x14ac:dyDescent="0.25">
      <c r="A36" s="23">
        <v>46669</v>
      </c>
      <c r="B36" s="197" t="s">
        <v>477</v>
      </c>
      <c r="C36" s="125" t="s">
        <v>646</v>
      </c>
      <c r="D36" s="195">
        <v>67303</v>
      </c>
      <c r="E36" s="196" t="s">
        <v>368</v>
      </c>
    </row>
    <row r="37" spans="1:5" hidden="1" x14ac:dyDescent="0.25">
      <c r="A37" s="23">
        <v>46670</v>
      </c>
      <c r="B37" s="197" t="s">
        <v>602</v>
      </c>
      <c r="C37" s="125" t="s">
        <v>602</v>
      </c>
      <c r="D37" s="195">
        <v>39100</v>
      </c>
      <c r="E37" s="196" t="s">
        <v>382</v>
      </c>
    </row>
    <row r="38" spans="1:5" hidden="1" x14ac:dyDescent="0.25">
      <c r="A38" s="23">
        <v>46671</v>
      </c>
      <c r="B38" s="197" t="s">
        <v>269</v>
      </c>
      <c r="C38" s="125" t="s">
        <v>647</v>
      </c>
      <c r="D38" s="195">
        <v>59202</v>
      </c>
      <c r="E38" s="196" t="s">
        <v>584</v>
      </c>
    </row>
    <row r="39" spans="1:5" x14ac:dyDescent="0.25">
      <c r="A39" s="23">
        <v>46703</v>
      </c>
      <c r="B39" s="197" t="s">
        <v>480</v>
      </c>
      <c r="C39" s="125" t="s">
        <v>658</v>
      </c>
      <c r="D39" s="195">
        <v>13014</v>
      </c>
      <c r="E39" s="196" t="s">
        <v>441</v>
      </c>
    </row>
    <row r="40" spans="1:5" hidden="1" x14ac:dyDescent="0.25">
      <c r="A40" s="23">
        <v>46674</v>
      </c>
      <c r="B40" s="197" t="s">
        <v>786</v>
      </c>
      <c r="C40" s="125" t="str">
        <f>B40&amp;" "&amp;E40</f>
        <v>POMONA  Ile de France CRETEIL</v>
      </c>
      <c r="D40" s="195">
        <v>94000</v>
      </c>
      <c r="E40" s="196" t="s">
        <v>341</v>
      </c>
    </row>
    <row r="41" spans="1:5" hidden="1" x14ac:dyDescent="0.25">
      <c r="A41" s="23">
        <v>46675</v>
      </c>
      <c r="B41" s="197" t="s">
        <v>276</v>
      </c>
      <c r="C41" s="125" t="s">
        <v>648</v>
      </c>
      <c r="D41" s="195">
        <v>93614</v>
      </c>
      <c r="E41" s="196" t="s">
        <v>588</v>
      </c>
    </row>
    <row r="42" spans="1:5" hidden="1" x14ac:dyDescent="0.25">
      <c r="A42" s="23">
        <v>46677</v>
      </c>
      <c r="B42" s="197" t="s">
        <v>478</v>
      </c>
      <c r="C42" s="125" t="s">
        <v>649</v>
      </c>
      <c r="D42" s="195">
        <v>98000</v>
      </c>
      <c r="E42" s="196" t="s">
        <v>467</v>
      </c>
    </row>
    <row r="43" spans="1:5" x14ac:dyDescent="0.25">
      <c r="A43" s="23">
        <v>51395</v>
      </c>
      <c r="B43" s="197" t="s">
        <v>611</v>
      </c>
      <c r="C43" s="125" t="s">
        <v>611</v>
      </c>
      <c r="D43" s="195">
        <v>13140</v>
      </c>
      <c r="E43" s="196" t="s">
        <v>442</v>
      </c>
    </row>
    <row r="44" spans="1:5" x14ac:dyDescent="0.25">
      <c r="A44" s="23">
        <v>52513</v>
      </c>
      <c r="B44" s="197" t="s">
        <v>701</v>
      </c>
      <c r="C44" s="125" t="s">
        <v>701</v>
      </c>
      <c r="D44" s="195">
        <v>13310</v>
      </c>
      <c r="E44" s="196" t="s">
        <v>444</v>
      </c>
    </row>
    <row r="45" spans="1:5" hidden="1" x14ac:dyDescent="0.25">
      <c r="A45" s="23">
        <v>46681</v>
      </c>
      <c r="B45" s="197" t="s">
        <v>306</v>
      </c>
      <c r="C45" s="125" t="s">
        <v>652</v>
      </c>
      <c r="D45" s="195">
        <v>95915</v>
      </c>
      <c r="E45" s="196" t="s">
        <v>589</v>
      </c>
    </row>
    <row r="46" spans="1:5" hidden="1" x14ac:dyDescent="0.25">
      <c r="A46" s="23">
        <v>46683</v>
      </c>
      <c r="B46" s="197" t="s">
        <v>603</v>
      </c>
      <c r="C46" s="125" t="s">
        <v>653</v>
      </c>
      <c r="D46" s="195">
        <v>76800</v>
      </c>
      <c r="E46" s="196" t="s">
        <v>2</v>
      </c>
    </row>
    <row r="47" spans="1:5" hidden="1" x14ac:dyDescent="0.25">
      <c r="A47" s="23">
        <v>46684</v>
      </c>
      <c r="B47" s="197" t="s">
        <v>471</v>
      </c>
      <c r="C47" s="125" t="s">
        <v>654</v>
      </c>
      <c r="D47" s="195"/>
      <c r="E47" s="196"/>
    </row>
    <row r="48" spans="1:5" hidden="1" x14ac:dyDescent="0.25">
      <c r="A48" s="23">
        <v>46685</v>
      </c>
      <c r="B48" s="197" t="s">
        <v>614</v>
      </c>
      <c r="C48" s="125" t="s">
        <v>655</v>
      </c>
      <c r="D48" s="195">
        <v>22400</v>
      </c>
      <c r="E48" s="196" t="s">
        <v>590</v>
      </c>
    </row>
    <row r="49" spans="1:5" x14ac:dyDescent="0.25">
      <c r="A49" s="23">
        <v>52316</v>
      </c>
      <c r="B49" s="197" t="s">
        <v>697</v>
      </c>
      <c r="C49" s="125" t="s">
        <v>697</v>
      </c>
      <c r="D49" s="195">
        <v>13558</v>
      </c>
      <c r="E49" s="196" t="s">
        <v>543</v>
      </c>
    </row>
    <row r="50" spans="1:5" hidden="1" x14ac:dyDescent="0.25">
      <c r="A50" s="23">
        <v>46690</v>
      </c>
      <c r="B50" s="197" t="s">
        <v>278</v>
      </c>
      <c r="C50" s="125"/>
      <c r="D50" s="195">
        <v>54000</v>
      </c>
      <c r="E50" s="196" t="s">
        <v>365</v>
      </c>
    </row>
    <row r="51" spans="1:5" x14ac:dyDescent="0.25">
      <c r="A51" s="23">
        <v>79118</v>
      </c>
      <c r="B51" s="197" t="s">
        <v>498</v>
      </c>
      <c r="C51" s="125" t="s">
        <v>746</v>
      </c>
      <c r="D51" s="195">
        <v>13646</v>
      </c>
      <c r="E51" s="196" t="s">
        <v>599</v>
      </c>
    </row>
    <row r="52" spans="1:5" hidden="1" x14ac:dyDescent="0.25">
      <c r="A52" s="23">
        <v>46694</v>
      </c>
      <c r="B52" s="197" t="s">
        <v>787</v>
      </c>
      <c r="C52" s="125" t="str">
        <f>B52&amp;" "&amp;E52</f>
        <v xml:space="preserve">POMONA  CENTRE JOUE LES TOURS </v>
      </c>
      <c r="D52" s="195">
        <v>37301</v>
      </c>
      <c r="E52" s="196" t="s">
        <v>591</v>
      </c>
    </row>
    <row r="53" spans="1:5" hidden="1" x14ac:dyDescent="0.25">
      <c r="A53" s="23">
        <v>46696</v>
      </c>
      <c r="B53" s="197" t="s">
        <v>277</v>
      </c>
      <c r="C53" s="125" t="s">
        <v>656</v>
      </c>
      <c r="D53" s="195">
        <v>63430</v>
      </c>
      <c r="E53" s="196" t="s">
        <v>549</v>
      </c>
    </row>
    <row r="54" spans="1:5" hidden="1" x14ac:dyDescent="0.25">
      <c r="A54" s="23">
        <v>46697</v>
      </c>
      <c r="B54" s="197" t="s">
        <v>604</v>
      </c>
      <c r="C54" s="125" t="s">
        <v>657</v>
      </c>
      <c r="D54" s="195">
        <v>14310</v>
      </c>
      <c r="E54" s="196" t="s">
        <v>242</v>
      </c>
    </row>
    <row r="55" spans="1:5" x14ac:dyDescent="0.25">
      <c r="A55" s="23">
        <v>51415</v>
      </c>
      <c r="B55" s="197" t="s">
        <v>486</v>
      </c>
      <c r="C55" s="125" t="s">
        <v>689</v>
      </c>
      <c r="D55" s="195">
        <v>13790</v>
      </c>
      <c r="E55" s="196" t="s">
        <v>445</v>
      </c>
    </row>
    <row r="56" spans="1:5" hidden="1" x14ac:dyDescent="0.25">
      <c r="A56" s="23">
        <v>46706</v>
      </c>
      <c r="B56" s="197" t="s">
        <v>287</v>
      </c>
      <c r="C56" s="125" t="s">
        <v>659</v>
      </c>
      <c r="D56" s="195">
        <v>47000</v>
      </c>
      <c r="E56" s="196" t="s">
        <v>397</v>
      </c>
    </row>
    <row r="57" spans="1:5" hidden="1" x14ac:dyDescent="0.25">
      <c r="A57" s="23">
        <v>46707</v>
      </c>
      <c r="B57" s="197" t="s">
        <v>275</v>
      </c>
      <c r="C57" s="125" t="s">
        <v>660</v>
      </c>
      <c r="D57" s="195">
        <v>94320</v>
      </c>
      <c r="E57" s="196" t="s">
        <v>358</v>
      </c>
    </row>
    <row r="58" spans="1:5" hidden="1" x14ac:dyDescent="0.25">
      <c r="A58" s="23">
        <v>46708</v>
      </c>
      <c r="B58" s="197" t="s">
        <v>788</v>
      </c>
      <c r="C58" s="125" t="str">
        <f>B58&amp;" "&amp;E58</f>
        <v>POMONA  NORD NOEUX LES MINES</v>
      </c>
      <c r="D58" s="195">
        <v>62290</v>
      </c>
      <c r="E58" s="196" t="s">
        <v>260</v>
      </c>
    </row>
    <row r="59" spans="1:5" x14ac:dyDescent="0.25">
      <c r="A59" s="23">
        <v>90006</v>
      </c>
      <c r="B59" s="197" t="s">
        <v>524</v>
      </c>
      <c r="C59" s="125" t="s">
        <v>780</v>
      </c>
      <c r="D59" s="195">
        <v>26200</v>
      </c>
      <c r="E59" s="196" t="s">
        <v>446</v>
      </c>
    </row>
    <row r="60" spans="1:5" x14ac:dyDescent="0.25">
      <c r="A60" s="23">
        <v>46692</v>
      </c>
      <c r="B60" s="197" t="s">
        <v>479</v>
      </c>
      <c r="C60" s="125"/>
      <c r="D60" s="195">
        <v>26320</v>
      </c>
      <c r="E60" s="196" t="s">
        <v>447</v>
      </c>
    </row>
    <row r="61" spans="1:5" x14ac:dyDescent="0.25">
      <c r="A61" s="23">
        <v>46686</v>
      </c>
      <c r="B61" s="197" t="s">
        <v>448</v>
      </c>
      <c r="C61" s="125"/>
      <c r="D61" s="195">
        <v>26600</v>
      </c>
      <c r="E61" s="196" t="s">
        <v>449</v>
      </c>
    </row>
    <row r="62" spans="1:5" hidden="1" x14ac:dyDescent="0.25">
      <c r="A62" s="23">
        <v>46727</v>
      </c>
      <c r="B62" s="197" t="s">
        <v>525</v>
      </c>
      <c r="C62" s="125" t="e">
        <v>#N/A</v>
      </c>
      <c r="D62" s="195" t="e">
        <v>#N/A</v>
      </c>
      <c r="E62" s="196" t="e">
        <v>#N/A</v>
      </c>
    </row>
    <row r="63" spans="1:5" hidden="1" x14ac:dyDescent="0.25">
      <c r="A63" s="23">
        <v>46729</v>
      </c>
      <c r="B63" s="197" t="s">
        <v>274</v>
      </c>
      <c r="C63" s="125" t="s">
        <v>664</v>
      </c>
      <c r="D63" s="195">
        <v>67400</v>
      </c>
      <c r="E63" s="196" t="s">
        <v>550</v>
      </c>
    </row>
    <row r="64" spans="1:5" hidden="1" x14ac:dyDescent="0.25">
      <c r="A64" s="23">
        <v>46731</v>
      </c>
      <c r="B64" s="197" t="s">
        <v>288</v>
      </c>
      <c r="C64" s="125" t="s">
        <v>665</v>
      </c>
      <c r="D64" s="195">
        <v>40180</v>
      </c>
      <c r="E64" s="196" t="s">
        <v>396</v>
      </c>
    </row>
    <row r="65" spans="1:5" hidden="1" x14ac:dyDescent="0.25">
      <c r="A65" s="23">
        <v>46732</v>
      </c>
      <c r="B65" s="197" t="s">
        <v>666</v>
      </c>
      <c r="C65" s="125" t="s">
        <v>666</v>
      </c>
      <c r="D65" s="195">
        <v>59490</v>
      </c>
      <c r="E65" s="196" t="s">
        <v>373</v>
      </c>
    </row>
    <row r="66" spans="1:5" x14ac:dyDescent="0.25">
      <c r="A66" s="23">
        <v>88170</v>
      </c>
      <c r="B66" s="197" t="s">
        <v>304</v>
      </c>
      <c r="C66" s="125" t="s">
        <v>773</v>
      </c>
      <c r="D66" s="195">
        <v>26700</v>
      </c>
      <c r="E66" s="196" t="s">
        <v>450</v>
      </c>
    </row>
    <row r="67" spans="1:5" hidden="1" x14ac:dyDescent="0.25">
      <c r="A67" s="23">
        <v>46735</v>
      </c>
      <c r="B67" s="197" t="s">
        <v>72</v>
      </c>
      <c r="C67" s="125" t="s">
        <v>667</v>
      </c>
      <c r="D67" s="195">
        <v>50110</v>
      </c>
      <c r="E67" s="196" t="s">
        <v>73</v>
      </c>
    </row>
    <row r="68" spans="1:5" hidden="1" x14ac:dyDescent="0.25">
      <c r="A68" s="23">
        <v>46736</v>
      </c>
      <c r="B68" s="197" t="s">
        <v>482</v>
      </c>
      <c r="C68" s="125" t="s">
        <v>668</v>
      </c>
      <c r="D68" s="195">
        <v>29674</v>
      </c>
      <c r="E68" s="196" t="s">
        <v>594</v>
      </c>
    </row>
    <row r="69" spans="1:5" hidden="1" x14ac:dyDescent="0.25">
      <c r="A69" s="23">
        <v>46738</v>
      </c>
      <c r="B69" s="197" t="s">
        <v>483</v>
      </c>
      <c r="C69" s="125" t="s">
        <v>669</v>
      </c>
      <c r="D69" s="195">
        <v>18023</v>
      </c>
      <c r="E69" s="196" t="s">
        <v>595</v>
      </c>
    </row>
    <row r="70" spans="1:5" hidden="1" x14ac:dyDescent="0.25">
      <c r="A70" s="23">
        <v>46739</v>
      </c>
      <c r="B70" s="197" t="s">
        <v>20</v>
      </c>
      <c r="C70" s="125" t="s">
        <v>670</v>
      </c>
      <c r="D70" s="195">
        <v>27120</v>
      </c>
      <c r="E70" s="196" t="s">
        <v>21</v>
      </c>
    </row>
    <row r="71" spans="1:5" hidden="1" x14ac:dyDescent="0.25">
      <c r="A71" s="23">
        <v>46742</v>
      </c>
      <c r="B71" s="197" t="s">
        <v>286</v>
      </c>
      <c r="C71" s="125" t="s">
        <v>671</v>
      </c>
      <c r="D71" s="195">
        <v>94800</v>
      </c>
      <c r="E71" s="196" t="s">
        <v>359</v>
      </c>
    </row>
    <row r="72" spans="1:5" x14ac:dyDescent="0.25">
      <c r="A72" s="23">
        <v>65787</v>
      </c>
      <c r="B72" s="197" t="s">
        <v>452</v>
      </c>
      <c r="C72" s="125" t="s">
        <v>716</v>
      </c>
      <c r="D72" s="195">
        <v>30034</v>
      </c>
      <c r="E72" s="196" t="s">
        <v>451</v>
      </c>
    </row>
    <row r="73" spans="1:5" hidden="1" x14ac:dyDescent="0.25">
      <c r="A73" s="23">
        <v>46749</v>
      </c>
      <c r="B73" s="197" t="e">
        <v>#N/A</v>
      </c>
      <c r="C73" s="125" t="e">
        <v>#N/A</v>
      </c>
      <c r="D73" s="195" t="e">
        <v>#N/A</v>
      </c>
      <c r="E73" s="196" t="e">
        <v>#N/A</v>
      </c>
    </row>
    <row r="74" spans="1:5" x14ac:dyDescent="0.25">
      <c r="A74" s="23">
        <v>78629</v>
      </c>
      <c r="B74" s="197" t="s">
        <v>608</v>
      </c>
      <c r="C74" s="125" t="s">
        <v>742</v>
      </c>
      <c r="D74" s="195">
        <v>34130</v>
      </c>
      <c r="E74" s="196" t="s">
        <v>558</v>
      </c>
    </row>
    <row r="75" spans="1:5" hidden="1" x14ac:dyDescent="0.25">
      <c r="A75" s="23">
        <v>46752</v>
      </c>
      <c r="B75" s="197" t="s">
        <v>485</v>
      </c>
      <c r="C75" s="125" t="s">
        <v>674</v>
      </c>
      <c r="D75" s="195">
        <v>36130</v>
      </c>
      <c r="E75" s="196" t="s">
        <v>323</v>
      </c>
    </row>
    <row r="76" spans="1:5" hidden="1" x14ac:dyDescent="0.25">
      <c r="A76" s="23">
        <v>46753</v>
      </c>
      <c r="B76" s="197" t="s">
        <v>290</v>
      </c>
      <c r="C76" s="125" t="s">
        <v>675</v>
      </c>
      <c r="D76" s="195">
        <v>95270</v>
      </c>
      <c r="E76" s="196" t="s">
        <v>551</v>
      </c>
    </row>
    <row r="77" spans="1:5" x14ac:dyDescent="0.25">
      <c r="A77" s="23">
        <v>78475</v>
      </c>
      <c r="B77" s="197" t="s">
        <v>497</v>
      </c>
      <c r="C77" s="125" t="s">
        <v>741</v>
      </c>
      <c r="D77" s="195">
        <v>34170</v>
      </c>
      <c r="E77" s="196" t="s">
        <v>454</v>
      </c>
    </row>
    <row r="78" spans="1:5" hidden="1" x14ac:dyDescent="0.25">
      <c r="A78" s="23">
        <v>46758</v>
      </c>
      <c r="B78" s="197" t="s">
        <v>281</v>
      </c>
      <c r="C78" s="125" t="s">
        <v>677</v>
      </c>
      <c r="D78" s="195">
        <v>41260</v>
      </c>
      <c r="E78" s="196" t="s">
        <v>327</v>
      </c>
    </row>
    <row r="79" spans="1:5" x14ac:dyDescent="0.25">
      <c r="A79" s="23">
        <v>77383</v>
      </c>
      <c r="B79" s="197" t="s">
        <v>496</v>
      </c>
      <c r="C79" s="125" t="s">
        <v>737</v>
      </c>
      <c r="D79" s="195">
        <v>34400</v>
      </c>
      <c r="E79" s="196" t="s">
        <v>455</v>
      </c>
    </row>
    <row r="80" spans="1:5" hidden="1" x14ac:dyDescent="0.25">
      <c r="A80" s="23">
        <v>46761</v>
      </c>
      <c r="B80" s="197" t="s">
        <v>246</v>
      </c>
      <c r="C80" s="125" t="s">
        <v>679</v>
      </c>
      <c r="D80" s="195">
        <v>76930</v>
      </c>
      <c r="E80" s="196" t="s">
        <v>247</v>
      </c>
    </row>
    <row r="81" spans="1:5" hidden="1" x14ac:dyDescent="0.25">
      <c r="A81" s="23">
        <v>51281</v>
      </c>
      <c r="B81" s="197" t="s">
        <v>680</v>
      </c>
      <c r="C81" s="125" t="s">
        <v>680</v>
      </c>
      <c r="D81" s="195">
        <v>53940</v>
      </c>
      <c r="E81" s="196" t="s">
        <v>322</v>
      </c>
    </row>
    <row r="82" spans="1:5" x14ac:dyDescent="0.25">
      <c r="A82" s="23">
        <v>46725</v>
      </c>
      <c r="B82" s="197" t="s">
        <v>289</v>
      </c>
      <c r="C82" s="125" t="s">
        <v>663</v>
      </c>
      <c r="D82" s="195">
        <v>34434</v>
      </c>
      <c r="E82" s="196" t="s">
        <v>592</v>
      </c>
    </row>
    <row r="83" spans="1:5" x14ac:dyDescent="0.25">
      <c r="A83" s="23">
        <v>51294</v>
      </c>
      <c r="B83" s="197" t="s">
        <v>790</v>
      </c>
      <c r="C83" s="125" t="str">
        <f>B83&amp;" "&amp;E83</f>
        <v>POMONA  RHONE ALPES ST QUENTIN FALLAVIER</v>
      </c>
      <c r="D83" s="195">
        <v>38070</v>
      </c>
      <c r="E83" s="196" t="s">
        <v>553</v>
      </c>
    </row>
    <row r="84" spans="1:5" x14ac:dyDescent="0.25">
      <c r="A84" s="23">
        <v>57419</v>
      </c>
      <c r="B84" s="197" t="s">
        <v>714</v>
      </c>
      <c r="C84" s="125" t="s">
        <v>714</v>
      </c>
      <c r="D84" s="195">
        <v>38297</v>
      </c>
      <c r="E84" s="196" t="s">
        <v>581</v>
      </c>
    </row>
    <row r="85" spans="1:5" hidden="1" x14ac:dyDescent="0.25">
      <c r="A85" s="23">
        <v>51311</v>
      </c>
      <c r="B85" s="197" t="s">
        <v>282</v>
      </c>
      <c r="C85" s="125" t="s">
        <v>683</v>
      </c>
      <c r="D85" s="195">
        <v>11090</v>
      </c>
      <c r="E85" s="196" t="s">
        <v>311</v>
      </c>
    </row>
    <row r="86" spans="1:5" x14ac:dyDescent="0.25">
      <c r="A86" s="23">
        <v>46734</v>
      </c>
      <c r="B86" s="197" t="s">
        <v>789</v>
      </c>
      <c r="C86" s="125" t="str">
        <f>B86&amp;" "&amp;E86</f>
        <v xml:space="preserve">POMONA  ALPES-DAUPHINE ST EGREVE </v>
      </c>
      <c r="D86" s="195">
        <v>38523</v>
      </c>
      <c r="E86" s="196" t="s">
        <v>593</v>
      </c>
    </row>
    <row r="87" spans="1:5" hidden="1" x14ac:dyDescent="0.25">
      <c r="A87" s="23">
        <v>51407</v>
      </c>
      <c r="B87" s="197" t="s">
        <v>684</v>
      </c>
      <c r="C87" s="125" t="s">
        <v>684</v>
      </c>
      <c r="D87" s="195">
        <v>62510</v>
      </c>
      <c r="E87" s="196" t="s">
        <v>541</v>
      </c>
    </row>
    <row r="88" spans="1:5" hidden="1" x14ac:dyDescent="0.25">
      <c r="A88" s="23">
        <v>51408</v>
      </c>
      <c r="B88" s="197" t="s">
        <v>685</v>
      </c>
      <c r="C88" s="125" t="s">
        <v>685</v>
      </c>
      <c r="D88" s="195">
        <v>3402</v>
      </c>
      <c r="E88" s="196" t="s">
        <v>542</v>
      </c>
    </row>
    <row r="89" spans="1:5" hidden="1" x14ac:dyDescent="0.25">
      <c r="A89" s="23">
        <v>51410</v>
      </c>
      <c r="B89" s="197" t="s">
        <v>270</v>
      </c>
      <c r="C89" s="125" t="s">
        <v>686</v>
      </c>
      <c r="D89" s="195">
        <v>2500</v>
      </c>
      <c r="E89" s="196" t="s">
        <v>375</v>
      </c>
    </row>
    <row r="90" spans="1:5" hidden="1" x14ac:dyDescent="0.25">
      <c r="A90" s="23">
        <v>51412</v>
      </c>
      <c r="B90" s="197" t="s">
        <v>268</v>
      </c>
      <c r="C90" s="125" t="s">
        <v>687</v>
      </c>
      <c r="D90" s="195">
        <v>66962</v>
      </c>
      <c r="E90" s="196" t="s">
        <v>612</v>
      </c>
    </row>
    <row r="91" spans="1:5" hidden="1" x14ac:dyDescent="0.25">
      <c r="A91" s="23">
        <v>51413</v>
      </c>
      <c r="B91" s="197" t="s">
        <v>263</v>
      </c>
      <c r="C91" s="125" t="s">
        <v>688</v>
      </c>
      <c r="D91" s="195">
        <v>62170</v>
      </c>
      <c r="E91" s="196" t="s">
        <v>258</v>
      </c>
    </row>
    <row r="92" spans="1:5" x14ac:dyDescent="0.25">
      <c r="A92" s="23">
        <v>46751</v>
      </c>
      <c r="B92" s="197" t="s">
        <v>605</v>
      </c>
      <c r="C92" s="125" t="s">
        <v>673</v>
      </c>
      <c r="D92" s="195">
        <v>38600</v>
      </c>
      <c r="E92" s="196" t="s">
        <v>320</v>
      </c>
    </row>
    <row r="93" spans="1:5" hidden="1" x14ac:dyDescent="0.25">
      <c r="A93" s="23">
        <v>51416</v>
      </c>
      <c r="B93" s="197" t="s">
        <v>487</v>
      </c>
      <c r="C93" s="125" t="s">
        <v>690</v>
      </c>
      <c r="D93" s="195">
        <v>59442</v>
      </c>
      <c r="E93" s="196" t="s">
        <v>596</v>
      </c>
    </row>
    <row r="94" spans="1:5" hidden="1" x14ac:dyDescent="0.25">
      <c r="A94" s="23">
        <v>51419</v>
      </c>
      <c r="B94" s="197" t="s">
        <v>468</v>
      </c>
      <c r="C94" s="125" t="s">
        <v>691</v>
      </c>
      <c r="D94" s="195">
        <v>77435</v>
      </c>
      <c r="E94" s="196" t="s">
        <v>613</v>
      </c>
    </row>
    <row r="95" spans="1:5" x14ac:dyDescent="0.25">
      <c r="A95" s="23">
        <v>89206</v>
      </c>
      <c r="B95" s="197" t="s">
        <v>521</v>
      </c>
      <c r="C95" s="125" t="s">
        <v>776</v>
      </c>
      <c r="D95" s="195">
        <v>69200</v>
      </c>
      <c r="E95" s="196" t="s">
        <v>390</v>
      </c>
    </row>
    <row r="96" spans="1:5" hidden="1" x14ac:dyDescent="0.25">
      <c r="A96" s="23">
        <v>51423</v>
      </c>
      <c r="B96" s="197" t="s">
        <v>469</v>
      </c>
      <c r="C96" s="125" t="s">
        <v>693</v>
      </c>
      <c r="D96" s="195">
        <v>33523</v>
      </c>
      <c r="E96" s="196" t="s">
        <v>598</v>
      </c>
    </row>
    <row r="97" spans="1:5" hidden="1" x14ac:dyDescent="0.25">
      <c r="A97" s="23">
        <v>51425</v>
      </c>
      <c r="B97" s="197" t="s">
        <v>69</v>
      </c>
      <c r="C97" s="125" t="s">
        <v>694</v>
      </c>
      <c r="D97" s="195">
        <v>59141</v>
      </c>
      <c r="E97" s="196" t="s">
        <v>378</v>
      </c>
    </row>
    <row r="98" spans="1:5" hidden="1" x14ac:dyDescent="0.25">
      <c r="A98" s="23">
        <v>51426</v>
      </c>
      <c r="B98" s="197" t="s">
        <v>606</v>
      </c>
      <c r="C98" s="125" t="s">
        <v>695</v>
      </c>
      <c r="D98" s="195">
        <v>50400</v>
      </c>
      <c r="E98" s="196" t="s">
        <v>241</v>
      </c>
    </row>
    <row r="99" spans="1:5" hidden="1" x14ac:dyDescent="0.25">
      <c r="A99" s="23">
        <v>51427</v>
      </c>
      <c r="B99" s="197" t="s">
        <v>250</v>
      </c>
      <c r="C99" s="125" t="s">
        <v>696</v>
      </c>
      <c r="D99" s="195">
        <v>76240</v>
      </c>
      <c r="E99" s="196" t="s">
        <v>25</v>
      </c>
    </row>
    <row r="100" spans="1:5" x14ac:dyDescent="0.25">
      <c r="A100" s="23">
        <v>46755</v>
      </c>
      <c r="B100" s="197" t="s">
        <v>291</v>
      </c>
      <c r="C100" s="125" t="s">
        <v>676</v>
      </c>
      <c r="D100" s="195">
        <v>69280</v>
      </c>
      <c r="E100" s="196" t="s">
        <v>552</v>
      </c>
    </row>
    <row r="101" spans="1:5" hidden="1" x14ac:dyDescent="0.25">
      <c r="A101" s="23">
        <v>52317</v>
      </c>
      <c r="B101" s="197" t="s">
        <v>244</v>
      </c>
      <c r="C101" s="125" t="s">
        <v>698</v>
      </c>
      <c r="D101" s="195">
        <v>14400</v>
      </c>
      <c r="E101" s="196" t="s">
        <v>243</v>
      </c>
    </row>
    <row r="102" spans="1:5" hidden="1" x14ac:dyDescent="0.25">
      <c r="A102" s="23">
        <v>52318</v>
      </c>
      <c r="B102" s="197" t="s">
        <v>488</v>
      </c>
      <c r="C102" s="125" t="s">
        <v>699</v>
      </c>
      <c r="D102" s="195">
        <v>71150</v>
      </c>
      <c r="E102" s="196" t="s">
        <v>554</v>
      </c>
    </row>
    <row r="103" spans="1:5" hidden="1" x14ac:dyDescent="0.25">
      <c r="A103" s="23">
        <v>52319</v>
      </c>
      <c r="B103" s="197" t="s">
        <v>700</v>
      </c>
      <c r="C103" s="125" t="s">
        <v>700</v>
      </c>
      <c r="D103" s="195">
        <v>74130</v>
      </c>
      <c r="E103" s="196" t="s">
        <v>544</v>
      </c>
    </row>
    <row r="104" spans="1:5" x14ac:dyDescent="0.25">
      <c r="A104" s="23">
        <v>46637</v>
      </c>
      <c r="B104" s="197" t="s">
        <v>623</v>
      </c>
      <c r="C104" s="125" t="s">
        <v>623</v>
      </c>
      <c r="D104" s="195">
        <v>69970</v>
      </c>
      <c r="E104" s="196" t="s">
        <v>546</v>
      </c>
    </row>
    <row r="105" spans="1:5" hidden="1" x14ac:dyDescent="0.25">
      <c r="A105" s="23">
        <v>52545</v>
      </c>
      <c r="B105" s="197" t="s">
        <v>702</v>
      </c>
      <c r="C105" s="125" t="s">
        <v>702</v>
      </c>
      <c r="D105" s="195">
        <v>94577</v>
      </c>
      <c r="E105" s="196" t="s">
        <v>577</v>
      </c>
    </row>
    <row r="106" spans="1:5" hidden="1" x14ac:dyDescent="0.25">
      <c r="A106" s="23">
        <v>52754</v>
      </c>
      <c r="B106" s="197" t="s">
        <v>703</v>
      </c>
      <c r="C106" s="125" t="s">
        <v>703</v>
      </c>
      <c r="D106" s="195">
        <v>36300</v>
      </c>
      <c r="E106" s="196" t="s">
        <v>569</v>
      </c>
    </row>
    <row r="107" spans="1:5" hidden="1" x14ac:dyDescent="0.25">
      <c r="A107" s="23">
        <v>52758</v>
      </c>
      <c r="B107" s="197" t="s">
        <v>704</v>
      </c>
      <c r="C107" s="125" t="s">
        <v>704</v>
      </c>
      <c r="D107" s="195">
        <v>33450</v>
      </c>
      <c r="E107" s="196" t="s">
        <v>570</v>
      </c>
    </row>
    <row r="108" spans="1:5" hidden="1" x14ac:dyDescent="0.25">
      <c r="A108" s="23">
        <v>53402</v>
      </c>
      <c r="B108" s="197" t="s">
        <v>705</v>
      </c>
      <c r="C108" s="125" t="s">
        <v>705</v>
      </c>
      <c r="D108" s="195">
        <v>31620</v>
      </c>
      <c r="E108" s="196" t="s">
        <v>571</v>
      </c>
    </row>
    <row r="109" spans="1:5" hidden="1" x14ac:dyDescent="0.25">
      <c r="A109" s="23">
        <v>53404</v>
      </c>
      <c r="B109" s="197" t="s">
        <v>706</v>
      </c>
      <c r="C109" s="125" t="s">
        <v>706</v>
      </c>
      <c r="D109" s="195">
        <v>68153</v>
      </c>
      <c r="E109" s="196" t="s">
        <v>583</v>
      </c>
    </row>
    <row r="110" spans="1:5" hidden="1" x14ac:dyDescent="0.25">
      <c r="A110" s="23">
        <v>53405</v>
      </c>
      <c r="B110" s="197" t="s">
        <v>707</v>
      </c>
      <c r="C110" s="125" t="s">
        <v>707</v>
      </c>
      <c r="D110" s="195">
        <v>54713</v>
      </c>
      <c r="E110" s="196" t="s">
        <v>578</v>
      </c>
    </row>
    <row r="111" spans="1:5" hidden="1" x14ac:dyDescent="0.25">
      <c r="A111" s="23">
        <v>53406</v>
      </c>
      <c r="B111" s="197" t="s">
        <v>708</v>
      </c>
      <c r="C111" s="125" t="s">
        <v>708</v>
      </c>
      <c r="D111" s="195">
        <v>21200</v>
      </c>
      <c r="E111" s="196" t="s">
        <v>579</v>
      </c>
    </row>
    <row r="112" spans="1:5" hidden="1" x14ac:dyDescent="0.25">
      <c r="A112" s="23">
        <v>55294</v>
      </c>
      <c r="B112" s="197" t="s">
        <v>406</v>
      </c>
      <c r="C112" s="125" t="s">
        <v>709</v>
      </c>
      <c r="D112" s="195">
        <v>59960</v>
      </c>
      <c r="E112" s="196" t="s">
        <v>377</v>
      </c>
    </row>
    <row r="113" spans="1:5" hidden="1" x14ac:dyDescent="0.25">
      <c r="A113" s="23">
        <v>55492</v>
      </c>
      <c r="B113" s="197" t="s">
        <v>791</v>
      </c>
      <c r="C113" s="125" t="str">
        <f>B113&amp;" "&amp;E113</f>
        <v>POMONA  Midi-Pyrénées SAINT ALBAN</v>
      </c>
      <c r="D113" s="195">
        <v>31140</v>
      </c>
      <c r="E113" s="196" t="s">
        <v>314</v>
      </c>
    </row>
    <row r="114" spans="1:5" hidden="1" x14ac:dyDescent="0.25">
      <c r="A114" s="23">
        <v>55903</v>
      </c>
      <c r="B114" s="197" t="s">
        <v>292</v>
      </c>
      <c r="C114" s="125" t="s">
        <v>710</v>
      </c>
      <c r="D114" s="195">
        <v>63000</v>
      </c>
      <c r="E114" s="196" t="s">
        <v>388</v>
      </c>
    </row>
    <row r="115" spans="1:5" hidden="1" x14ac:dyDescent="0.25">
      <c r="A115" s="23">
        <v>56445</v>
      </c>
      <c r="B115" s="197" t="s">
        <v>792</v>
      </c>
      <c r="C115" s="125" t="str">
        <f>B115&amp;" "&amp;E115</f>
        <v>POMONA  EST GONDREVILLE</v>
      </c>
      <c r="D115" s="195">
        <v>54840</v>
      </c>
      <c r="E115" s="196" t="s">
        <v>366</v>
      </c>
    </row>
    <row r="116" spans="1:5" hidden="1" x14ac:dyDescent="0.25">
      <c r="A116" s="23">
        <v>56516</v>
      </c>
      <c r="B116" s="197" t="s">
        <v>607</v>
      </c>
      <c r="C116" s="125" t="s">
        <v>711</v>
      </c>
      <c r="D116" s="195">
        <v>27000</v>
      </c>
      <c r="E116" s="196" t="s">
        <v>19</v>
      </c>
    </row>
    <row r="117" spans="1:5" hidden="1" x14ac:dyDescent="0.25">
      <c r="A117" s="23">
        <v>56859</v>
      </c>
      <c r="B117" s="197" t="s">
        <v>285</v>
      </c>
      <c r="C117" s="125" t="s">
        <v>712</v>
      </c>
      <c r="D117" s="195">
        <v>28130</v>
      </c>
      <c r="E117" s="196" t="s">
        <v>321</v>
      </c>
    </row>
    <row r="118" spans="1:5" hidden="1" x14ac:dyDescent="0.25">
      <c r="A118" s="23">
        <v>56861</v>
      </c>
      <c r="B118" s="197" t="s">
        <v>713</v>
      </c>
      <c r="C118" s="125" t="s">
        <v>713</v>
      </c>
      <c r="D118" s="195">
        <v>44880</v>
      </c>
      <c r="E118" s="196" t="s">
        <v>580</v>
      </c>
    </row>
    <row r="119" spans="1:5" x14ac:dyDescent="0.25">
      <c r="A119" s="23">
        <v>51291</v>
      </c>
      <c r="B119" s="197" t="s">
        <v>682</v>
      </c>
      <c r="C119" s="125" t="s">
        <v>682</v>
      </c>
      <c r="D119" s="195">
        <v>69970</v>
      </c>
      <c r="E119" s="196" t="s">
        <v>546</v>
      </c>
    </row>
    <row r="120" spans="1:5" hidden="1" x14ac:dyDescent="0.25">
      <c r="A120" s="23">
        <v>63420</v>
      </c>
      <c r="B120" s="197" t="s">
        <v>272</v>
      </c>
      <c r="C120" s="125" t="s">
        <v>715</v>
      </c>
      <c r="D120" s="195">
        <v>25480</v>
      </c>
      <c r="E120" s="196" t="s">
        <v>381</v>
      </c>
    </row>
    <row r="121" spans="1:5" x14ac:dyDescent="0.25">
      <c r="A121" s="23">
        <v>46678</v>
      </c>
      <c r="B121" s="125" t="s">
        <v>795</v>
      </c>
      <c r="C121" s="125" t="s">
        <v>650</v>
      </c>
      <c r="D121" s="195">
        <v>83170</v>
      </c>
      <c r="E121" s="196" t="s">
        <v>456</v>
      </c>
    </row>
    <row r="122" spans="1:5" hidden="1" x14ac:dyDescent="0.25">
      <c r="A122" s="23">
        <v>66214</v>
      </c>
      <c r="B122" s="197" t="s">
        <v>717</v>
      </c>
      <c r="C122" s="125" t="s">
        <v>717</v>
      </c>
      <c r="D122" s="195">
        <v>44470</v>
      </c>
      <c r="E122" s="196" t="s">
        <v>334</v>
      </c>
    </row>
    <row r="123" spans="1:5" hidden="1" x14ac:dyDescent="0.25">
      <c r="A123" s="23">
        <v>67036</v>
      </c>
      <c r="B123" s="197" t="s">
        <v>489</v>
      </c>
      <c r="C123" s="125" t="s">
        <v>718</v>
      </c>
      <c r="D123" s="195">
        <v>80100</v>
      </c>
      <c r="E123" s="196" t="s">
        <v>259</v>
      </c>
    </row>
    <row r="124" spans="1:5" hidden="1" x14ac:dyDescent="0.25">
      <c r="A124" s="23">
        <v>70944</v>
      </c>
      <c r="B124" s="197" t="s">
        <v>490</v>
      </c>
      <c r="C124" s="125" t="s">
        <v>719</v>
      </c>
      <c r="D124" s="195">
        <v>74940</v>
      </c>
      <c r="E124" s="196" t="s">
        <v>555</v>
      </c>
    </row>
    <row r="125" spans="1:5" hidden="1" x14ac:dyDescent="0.25">
      <c r="A125" s="23">
        <v>72034</v>
      </c>
      <c r="B125" s="197" t="s">
        <v>293</v>
      </c>
      <c r="C125" s="125" t="s">
        <v>720</v>
      </c>
      <c r="D125" s="195">
        <v>2100</v>
      </c>
      <c r="E125" s="196" t="s">
        <v>379</v>
      </c>
    </row>
    <row r="126" spans="1:5" hidden="1" x14ac:dyDescent="0.25">
      <c r="A126" s="23">
        <v>72722</v>
      </c>
      <c r="B126" s="197" t="s">
        <v>251</v>
      </c>
      <c r="C126" s="125" t="s">
        <v>721</v>
      </c>
      <c r="D126" s="195">
        <v>76110</v>
      </c>
      <c r="E126" s="196" t="s">
        <v>238</v>
      </c>
    </row>
    <row r="127" spans="1:5" hidden="1" x14ac:dyDescent="0.25">
      <c r="A127" s="23">
        <v>72825</v>
      </c>
      <c r="B127" s="197" t="s">
        <v>722</v>
      </c>
      <c r="C127" s="125" t="s">
        <v>722</v>
      </c>
      <c r="D127" s="195">
        <v>82000</v>
      </c>
      <c r="E127" s="196" t="s">
        <v>319</v>
      </c>
    </row>
    <row r="128" spans="1:5" hidden="1" x14ac:dyDescent="0.25">
      <c r="A128" s="23">
        <v>72889</v>
      </c>
      <c r="B128" s="197" t="s">
        <v>491</v>
      </c>
      <c r="C128" s="125" t="s">
        <v>723</v>
      </c>
      <c r="D128" s="195">
        <v>31319</v>
      </c>
      <c r="E128" s="196" t="s">
        <v>317</v>
      </c>
    </row>
    <row r="129" spans="1:5" hidden="1" x14ac:dyDescent="0.25">
      <c r="A129" s="23">
        <v>73063</v>
      </c>
      <c r="B129" s="197" t="s">
        <v>603</v>
      </c>
      <c r="C129" s="125" t="s">
        <v>724</v>
      </c>
      <c r="D129" s="195">
        <v>80080</v>
      </c>
      <c r="E129" s="196" t="s">
        <v>264</v>
      </c>
    </row>
    <row r="130" spans="1:5" hidden="1" x14ac:dyDescent="0.25">
      <c r="A130" s="23">
        <v>73066</v>
      </c>
      <c r="B130" s="197" t="s">
        <v>492</v>
      </c>
      <c r="C130" s="125" t="s">
        <v>725</v>
      </c>
      <c r="D130" s="195">
        <v>64100</v>
      </c>
      <c r="E130" s="196" t="s">
        <v>399</v>
      </c>
    </row>
    <row r="131" spans="1:5" hidden="1" x14ac:dyDescent="0.25">
      <c r="A131" s="23">
        <v>74181</v>
      </c>
      <c r="B131" s="197" t="s">
        <v>493</v>
      </c>
      <c r="C131" s="125" t="s">
        <v>726</v>
      </c>
      <c r="D131" s="195">
        <v>51350</v>
      </c>
      <c r="E131" s="196" t="s">
        <v>364</v>
      </c>
    </row>
    <row r="132" spans="1:5" hidden="1" x14ac:dyDescent="0.25">
      <c r="A132" s="23">
        <v>74258</v>
      </c>
      <c r="B132" s="197" t="s">
        <v>294</v>
      </c>
      <c r="C132" s="125" t="s">
        <v>727</v>
      </c>
      <c r="D132" s="195">
        <v>78120</v>
      </c>
      <c r="E132" s="196" t="s">
        <v>343</v>
      </c>
    </row>
    <row r="133" spans="1:5" hidden="1" x14ac:dyDescent="0.25">
      <c r="A133" s="23">
        <v>74280</v>
      </c>
      <c r="B133" s="197" t="s">
        <v>0</v>
      </c>
      <c r="C133" s="125" t="s">
        <v>728</v>
      </c>
      <c r="D133" s="195">
        <v>27300</v>
      </c>
      <c r="E133" s="196" t="s">
        <v>248</v>
      </c>
    </row>
    <row r="134" spans="1:5" hidden="1" x14ac:dyDescent="0.25">
      <c r="A134" s="23">
        <v>74330</v>
      </c>
      <c r="B134" s="197" t="s">
        <v>295</v>
      </c>
      <c r="C134" s="125" t="s">
        <v>729</v>
      </c>
      <c r="D134" s="195">
        <v>32120</v>
      </c>
      <c r="E134" s="196" t="s">
        <v>318</v>
      </c>
    </row>
    <row r="135" spans="1:5" hidden="1" x14ac:dyDescent="0.25">
      <c r="A135" s="23">
        <v>74668</v>
      </c>
      <c r="B135" s="197" t="s">
        <v>296</v>
      </c>
      <c r="C135" s="125" t="s">
        <v>730</v>
      </c>
      <c r="D135" s="195">
        <v>49070</v>
      </c>
      <c r="E135" s="196" t="s">
        <v>337</v>
      </c>
    </row>
    <row r="136" spans="1:5" hidden="1" x14ac:dyDescent="0.25">
      <c r="A136" s="23">
        <v>76153</v>
      </c>
      <c r="B136" s="197" t="s">
        <v>297</v>
      </c>
      <c r="C136" s="125" t="s">
        <v>731</v>
      </c>
      <c r="D136" s="195">
        <v>78570</v>
      </c>
      <c r="E136" s="196" t="s">
        <v>344</v>
      </c>
    </row>
    <row r="137" spans="1:5" hidden="1" x14ac:dyDescent="0.25">
      <c r="A137" s="23">
        <v>76156</v>
      </c>
      <c r="B137" s="197" t="s">
        <v>494</v>
      </c>
      <c r="C137" s="125" t="s">
        <v>732</v>
      </c>
      <c r="D137" s="195">
        <v>31240</v>
      </c>
      <c r="E137" s="196" t="s">
        <v>315</v>
      </c>
    </row>
    <row r="138" spans="1:5" hidden="1" x14ac:dyDescent="0.25">
      <c r="A138" s="23">
        <v>76158</v>
      </c>
      <c r="B138" s="197" t="s">
        <v>298</v>
      </c>
      <c r="C138" s="125" t="s">
        <v>733</v>
      </c>
      <c r="D138" s="195">
        <v>77160</v>
      </c>
      <c r="E138" s="196" t="s">
        <v>353</v>
      </c>
    </row>
    <row r="139" spans="1:5" hidden="1" x14ac:dyDescent="0.25">
      <c r="A139" s="23">
        <v>76160</v>
      </c>
      <c r="B139" s="197" t="s">
        <v>299</v>
      </c>
      <c r="C139" s="125" t="s">
        <v>734</v>
      </c>
      <c r="D139" s="195">
        <v>77520</v>
      </c>
      <c r="E139" s="196" t="s">
        <v>354</v>
      </c>
    </row>
    <row r="140" spans="1:5" hidden="1" x14ac:dyDescent="0.25">
      <c r="A140" s="23">
        <v>76591</v>
      </c>
      <c r="B140" s="197" t="s">
        <v>495</v>
      </c>
      <c r="C140" s="125" t="s">
        <v>735</v>
      </c>
      <c r="D140" s="195">
        <v>16260</v>
      </c>
      <c r="E140" s="196" t="s">
        <v>556</v>
      </c>
    </row>
    <row r="141" spans="1:5" hidden="1" x14ac:dyDescent="0.25">
      <c r="A141" s="23">
        <v>77054</v>
      </c>
      <c r="B141" s="197" t="s">
        <v>0</v>
      </c>
      <c r="C141" s="125" t="s">
        <v>736</v>
      </c>
      <c r="D141" s="195">
        <v>14100</v>
      </c>
      <c r="E141" s="196" t="s">
        <v>16</v>
      </c>
    </row>
    <row r="142" spans="1:5" x14ac:dyDescent="0.25">
      <c r="A142" s="23">
        <v>51422</v>
      </c>
      <c r="B142" s="197" t="s">
        <v>459</v>
      </c>
      <c r="C142" s="125" t="s">
        <v>692</v>
      </c>
      <c r="D142" s="195">
        <v>83300</v>
      </c>
      <c r="E142" s="196" t="s">
        <v>457</v>
      </c>
    </row>
    <row r="143" spans="1:5" hidden="1" x14ac:dyDescent="0.25">
      <c r="A143" s="23">
        <v>78061</v>
      </c>
      <c r="B143" s="197" t="s">
        <v>300</v>
      </c>
      <c r="C143" s="125" t="s">
        <v>738</v>
      </c>
      <c r="D143" s="195">
        <v>37210</v>
      </c>
      <c r="E143" s="196" t="s">
        <v>557</v>
      </c>
    </row>
    <row r="144" spans="1:5" hidden="1" x14ac:dyDescent="0.25">
      <c r="A144" s="23">
        <v>78286</v>
      </c>
      <c r="B144" s="197" t="s">
        <v>301</v>
      </c>
      <c r="C144" s="125" t="s">
        <v>739</v>
      </c>
      <c r="D144" s="195">
        <v>2200</v>
      </c>
      <c r="E144" s="196" t="s">
        <v>376</v>
      </c>
    </row>
    <row r="145" spans="1:5" hidden="1" x14ac:dyDescent="0.25">
      <c r="A145" s="23">
        <v>78287</v>
      </c>
      <c r="B145" s="197" t="s">
        <v>301</v>
      </c>
      <c r="C145" s="125" t="s">
        <v>740</v>
      </c>
      <c r="D145" s="195">
        <v>2400</v>
      </c>
      <c r="E145" s="196" t="s">
        <v>374</v>
      </c>
    </row>
    <row r="146" spans="1:5" x14ac:dyDescent="0.25">
      <c r="A146">
        <v>90023</v>
      </c>
      <c r="B146" s="151" t="s">
        <v>526</v>
      </c>
      <c r="C146" s="125" t="s">
        <v>782</v>
      </c>
      <c r="D146" s="195">
        <v>83600</v>
      </c>
      <c r="E146" s="196" t="s">
        <v>461</v>
      </c>
    </row>
    <row r="147" spans="1:5" x14ac:dyDescent="0.25">
      <c r="A147" s="23">
        <v>46672</v>
      </c>
      <c r="B147" s="197" t="s">
        <v>785</v>
      </c>
      <c r="C147" s="125" t="str">
        <f>B147&amp;" "&amp;E147</f>
        <v>POMONA  PROVENCE LE PONTET</v>
      </c>
      <c r="D147" s="195">
        <v>84130</v>
      </c>
      <c r="E147" s="196" t="s">
        <v>463</v>
      </c>
    </row>
    <row r="148" spans="1:5" hidden="1" x14ac:dyDescent="0.25">
      <c r="A148" s="23">
        <v>78636</v>
      </c>
      <c r="B148" s="197" t="s">
        <v>265</v>
      </c>
      <c r="C148" s="125" t="s">
        <v>743</v>
      </c>
      <c r="D148" s="195">
        <v>62118</v>
      </c>
      <c r="E148" s="196" t="s">
        <v>559</v>
      </c>
    </row>
    <row r="149" spans="1:5" hidden="1" x14ac:dyDescent="0.25">
      <c r="A149" s="23">
        <v>78639</v>
      </c>
      <c r="B149" s="197" t="s">
        <v>71</v>
      </c>
      <c r="C149" s="125" t="s">
        <v>744</v>
      </c>
      <c r="D149" s="195">
        <v>50750</v>
      </c>
      <c r="E149" s="196" t="s">
        <v>560</v>
      </c>
    </row>
    <row r="150" spans="1:5" hidden="1" x14ac:dyDescent="0.25">
      <c r="A150" s="23">
        <v>79002</v>
      </c>
      <c r="B150" s="197" t="s">
        <v>302</v>
      </c>
      <c r="C150" s="125" t="s">
        <v>745</v>
      </c>
      <c r="D150" s="195">
        <v>92400</v>
      </c>
      <c r="E150" s="196" t="s">
        <v>345</v>
      </c>
    </row>
    <row r="151" spans="1:5" x14ac:dyDescent="0.25">
      <c r="A151" s="23">
        <v>46746</v>
      </c>
      <c r="B151" s="197" t="s">
        <v>484</v>
      </c>
      <c r="C151" s="125" t="s">
        <v>672</v>
      </c>
      <c r="D151" s="195">
        <v>84210</v>
      </c>
      <c r="E151" s="196" t="s">
        <v>462</v>
      </c>
    </row>
    <row r="152" spans="1:5" hidden="1" x14ac:dyDescent="0.25">
      <c r="A152" s="23">
        <v>79275</v>
      </c>
      <c r="B152" s="197" t="s">
        <v>609</v>
      </c>
      <c r="C152" s="125" t="s">
        <v>747</v>
      </c>
      <c r="D152" s="195">
        <v>57380</v>
      </c>
      <c r="E152" s="196" t="s">
        <v>561</v>
      </c>
    </row>
    <row r="153" spans="1:5" hidden="1" x14ac:dyDescent="0.25">
      <c r="A153" s="23">
        <v>79451</v>
      </c>
      <c r="B153" s="197" t="s">
        <v>499</v>
      </c>
      <c r="C153" s="125" t="s">
        <v>748</v>
      </c>
      <c r="D153" s="195">
        <v>35400</v>
      </c>
      <c r="E153" s="196" t="s">
        <v>331</v>
      </c>
    </row>
    <row r="154" spans="1:5" hidden="1" x14ac:dyDescent="0.25">
      <c r="A154" s="23">
        <v>79540</v>
      </c>
      <c r="B154" s="197" t="s">
        <v>500</v>
      </c>
      <c r="C154" s="125" t="s">
        <v>749</v>
      </c>
      <c r="D154" s="195">
        <v>71105</v>
      </c>
      <c r="E154" s="196" t="s">
        <v>562</v>
      </c>
    </row>
    <row r="155" spans="1:5" hidden="1" x14ac:dyDescent="0.25">
      <c r="A155" s="23">
        <v>79692</v>
      </c>
      <c r="B155" s="197" t="s">
        <v>303</v>
      </c>
      <c r="C155" s="125" t="s">
        <v>750</v>
      </c>
      <c r="D155" s="195">
        <v>86100</v>
      </c>
      <c r="E155" s="196" t="s">
        <v>361</v>
      </c>
    </row>
    <row r="156" spans="1:5" hidden="1" x14ac:dyDescent="0.25">
      <c r="A156" s="23">
        <v>80475</v>
      </c>
      <c r="B156" s="197" t="s">
        <v>501</v>
      </c>
      <c r="C156" s="125" t="s">
        <v>751</v>
      </c>
      <c r="D156" s="195">
        <v>1440</v>
      </c>
      <c r="E156" s="196" t="s">
        <v>385</v>
      </c>
    </row>
    <row r="157" spans="1:5" hidden="1" x14ac:dyDescent="0.25">
      <c r="A157" s="23">
        <v>82317</v>
      </c>
      <c r="B157" s="197" t="s">
        <v>502</v>
      </c>
      <c r="C157" s="125" t="s">
        <v>752</v>
      </c>
      <c r="D157" s="195">
        <v>62610</v>
      </c>
      <c r="E157" s="196" t="s">
        <v>407</v>
      </c>
    </row>
    <row r="158" spans="1:5" hidden="1" x14ac:dyDescent="0.25">
      <c r="A158" s="23">
        <v>82324</v>
      </c>
      <c r="B158" s="197" t="s">
        <v>503</v>
      </c>
      <c r="C158" s="125" t="s">
        <v>753</v>
      </c>
      <c r="D158" s="195">
        <v>80080</v>
      </c>
      <c r="E158" s="196" t="s">
        <v>261</v>
      </c>
    </row>
    <row r="159" spans="1:5" hidden="1" x14ac:dyDescent="0.25">
      <c r="A159" s="23">
        <v>83282</v>
      </c>
      <c r="B159" s="197" t="s">
        <v>504</v>
      </c>
      <c r="C159" s="125" t="s">
        <v>754</v>
      </c>
      <c r="D159" s="195">
        <v>98000</v>
      </c>
      <c r="E159" s="196" t="s">
        <v>467</v>
      </c>
    </row>
    <row r="160" spans="1:5" hidden="1" x14ac:dyDescent="0.25">
      <c r="A160" s="23">
        <v>83315</v>
      </c>
      <c r="B160" s="197" t="s">
        <v>505</v>
      </c>
      <c r="C160" s="125" t="s">
        <v>755</v>
      </c>
      <c r="D160" s="195">
        <v>56600</v>
      </c>
      <c r="E160" s="196" t="s">
        <v>563</v>
      </c>
    </row>
    <row r="161" spans="1:5" hidden="1" x14ac:dyDescent="0.25">
      <c r="A161" s="23">
        <v>83341</v>
      </c>
      <c r="B161" s="197" t="s">
        <v>506</v>
      </c>
      <c r="C161" s="125" t="s">
        <v>756</v>
      </c>
      <c r="D161" s="195">
        <v>71300</v>
      </c>
      <c r="E161" s="196" t="s">
        <v>383</v>
      </c>
    </row>
    <row r="162" spans="1:5" hidden="1" x14ac:dyDescent="0.25">
      <c r="A162" s="23">
        <v>83433</v>
      </c>
      <c r="B162" s="197" t="s">
        <v>507</v>
      </c>
      <c r="C162" s="125" t="s">
        <v>757</v>
      </c>
      <c r="D162" s="195">
        <v>78000</v>
      </c>
      <c r="E162" s="196" t="s">
        <v>342</v>
      </c>
    </row>
    <row r="163" spans="1:5" hidden="1" x14ac:dyDescent="0.25">
      <c r="A163" s="23">
        <v>83640</v>
      </c>
      <c r="B163" s="197" t="s">
        <v>508</v>
      </c>
      <c r="C163" s="125" t="s">
        <v>758</v>
      </c>
      <c r="D163" s="195">
        <v>74950</v>
      </c>
      <c r="E163" s="196" t="s">
        <v>564</v>
      </c>
    </row>
    <row r="164" spans="1:5" hidden="1" x14ac:dyDescent="0.25">
      <c r="A164" s="23">
        <v>83673</v>
      </c>
      <c r="B164" s="197" t="s">
        <v>509</v>
      </c>
      <c r="C164" s="125" t="s">
        <v>759</v>
      </c>
      <c r="D164" s="195">
        <v>74200</v>
      </c>
      <c r="E164" s="196" t="s">
        <v>392</v>
      </c>
    </row>
    <row r="165" spans="1:5" hidden="1" x14ac:dyDescent="0.25">
      <c r="A165" s="23">
        <v>83708</v>
      </c>
      <c r="B165" s="197" t="s">
        <v>304</v>
      </c>
      <c r="C165" s="125" t="s">
        <v>760</v>
      </c>
      <c r="D165" s="195">
        <v>73500</v>
      </c>
      <c r="E165" s="196" t="s">
        <v>391</v>
      </c>
    </row>
    <row r="166" spans="1:5" hidden="1" x14ac:dyDescent="0.25">
      <c r="A166" s="23">
        <v>84678</v>
      </c>
      <c r="B166" s="197" t="s">
        <v>510</v>
      </c>
      <c r="C166" s="125" t="s">
        <v>761</v>
      </c>
      <c r="D166" s="195">
        <v>11000</v>
      </c>
      <c r="E166" s="196" t="s">
        <v>311</v>
      </c>
    </row>
    <row r="167" spans="1:5" hidden="1" x14ac:dyDescent="0.25">
      <c r="A167" s="23">
        <v>84718</v>
      </c>
      <c r="B167" s="197" t="s">
        <v>511</v>
      </c>
      <c r="C167" s="125" t="s">
        <v>762</v>
      </c>
      <c r="D167" s="195">
        <v>85190</v>
      </c>
      <c r="E167" s="196" t="s">
        <v>565</v>
      </c>
    </row>
    <row r="168" spans="1:5" hidden="1" x14ac:dyDescent="0.25">
      <c r="A168" s="23">
        <v>85084</v>
      </c>
      <c r="B168" s="197" t="s">
        <v>610</v>
      </c>
      <c r="C168" s="125" t="s">
        <v>763</v>
      </c>
      <c r="D168" s="195">
        <v>36400</v>
      </c>
      <c r="E168" s="196" t="s">
        <v>326</v>
      </c>
    </row>
    <row r="169" spans="1:5" hidden="1" x14ac:dyDescent="0.25">
      <c r="A169" s="23">
        <v>85086</v>
      </c>
      <c r="B169" s="197" t="s">
        <v>512</v>
      </c>
      <c r="C169" s="125" t="s">
        <v>764</v>
      </c>
      <c r="D169" s="195">
        <v>79180</v>
      </c>
      <c r="E169" s="196" t="s">
        <v>362</v>
      </c>
    </row>
    <row r="170" spans="1:5" hidden="1" x14ac:dyDescent="0.25">
      <c r="A170" s="23">
        <v>86192</v>
      </c>
      <c r="B170" s="197" t="s">
        <v>513</v>
      </c>
      <c r="C170" s="125" t="s">
        <v>765</v>
      </c>
      <c r="D170" s="195">
        <v>77435</v>
      </c>
      <c r="E170" s="196" t="s">
        <v>597</v>
      </c>
    </row>
    <row r="171" spans="1:5" hidden="1" x14ac:dyDescent="0.25">
      <c r="A171" s="23">
        <v>86206</v>
      </c>
      <c r="B171" s="197" t="s">
        <v>514</v>
      </c>
      <c r="C171" s="125" t="s">
        <v>766</v>
      </c>
      <c r="D171" s="195">
        <v>44600</v>
      </c>
      <c r="E171" s="196" t="s">
        <v>335</v>
      </c>
    </row>
    <row r="172" spans="1:5" hidden="1" x14ac:dyDescent="0.25">
      <c r="A172" s="23">
        <v>86254</v>
      </c>
      <c r="B172" s="197" t="s">
        <v>515</v>
      </c>
      <c r="C172" s="125" t="s">
        <v>767</v>
      </c>
      <c r="D172" s="195">
        <v>42100</v>
      </c>
      <c r="E172" s="196" t="s">
        <v>387</v>
      </c>
    </row>
    <row r="173" spans="1:5" hidden="1" x14ac:dyDescent="0.25">
      <c r="A173" s="23">
        <v>86291</v>
      </c>
      <c r="B173" s="197" t="s">
        <v>516</v>
      </c>
      <c r="C173" s="125" t="s">
        <v>768</v>
      </c>
      <c r="D173" s="195">
        <v>94170</v>
      </c>
      <c r="E173" s="196" t="s">
        <v>566</v>
      </c>
    </row>
    <row r="174" spans="1:5" hidden="1" x14ac:dyDescent="0.25">
      <c r="A174" s="23">
        <v>87053</v>
      </c>
      <c r="B174" s="197" t="s">
        <v>517</v>
      </c>
      <c r="C174" s="125" t="s">
        <v>769</v>
      </c>
      <c r="D174" s="195">
        <v>45140</v>
      </c>
      <c r="E174" s="196" t="s">
        <v>329</v>
      </c>
    </row>
    <row r="175" spans="1:5" hidden="1" x14ac:dyDescent="0.25">
      <c r="A175" s="23">
        <v>87080</v>
      </c>
      <c r="B175" s="197" t="s">
        <v>518</v>
      </c>
      <c r="C175" s="125" t="s">
        <v>770</v>
      </c>
      <c r="D175" s="195">
        <v>42490</v>
      </c>
      <c r="E175" s="196" t="s">
        <v>567</v>
      </c>
    </row>
    <row r="176" spans="1:5" hidden="1" x14ac:dyDescent="0.25">
      <c r="A176" s="23">
        <v>87302</v>
      </c>
      <c r="B176" s="197" t="s">
        <v>253</v>
      </c>
      <c r="C176" s="125" t="s">
        <v>771</v>
      </c>
      <c r="D176" s="195">
        <v>76200</v>
      </c>
      <c r="E176" s="196" t="s">
        <v>249</v>
      </c>
    </row>
    <row r="177" spans="1:5" hidden="1" x14ac:dyDescent="0.25">
      <c r="A177" s="23">
        <v>88062</v>
      </c>
      <c r="B177" s="197" t="s">
        <v>305</v>
      </c>
      <c r="C177" s="125" t="s">
        <v>772</v>
      </c>
      <c r="D177" s="195">
        <v>87280</v>
      </c>
      <c r="E177" s="196" t="s">
        <v>325</v>
      </c>
    </row>
    <row r="178" spans="1:5" x14ac:dyDescent="0.25">
      <c r="A178" s="23">
        <v>46711</v>
      </c>
      <c r="B178" s="197" t="s">
        <v>481</v>
      </c>
      <c r="C178" s="125" t="s">
        <v>661</v>
      </c>
      <c r="D178" s="195">
        <v>84250</v>
      </c>
      <c r="E178" s="196" t="s">
        <v>464</v>
      </c>
    </row>
    <row r="179" spans="1:5" hidden="1" x14ac:dyDescent="0.25">
      <c r="A179" s="23">
        <v>88189</v>
      </c>
      <c r="B179" s="197" t="s">
        <v>519</v>
      </c>
      <c r="C179" s="125" t="s">
        <v>774</v>
      </c>
      <c r="D179" s="195">
        <v>14100</v>
      </c>
      <c r="E179" s="196" t="s">
        <v>568</v>
      </c>
    </row>
    <row r="180" spans="1:5" hidden="1" x14ac:dyDescent="0.25">
      <c r="A180" s="23">
        <v>88743</v>
      </c>
      <c r="B180" s="197" t="s">
        <v>520</v>
      </c>
      <c r="C180" s="125" t="s">
        <v>775</v>
      </c>
      <c r="D180" s="195">
        <v>51687</v>
      </c>
      <c r="E180" s="196" t="s">
        <v>600</v>
      </c>
    </row>
    <row r="181" spans="1:5" x14ac:dyDescent="0.25">
      <c r="A181" s="23">
        <v>46723</v>
      </c>
      <c r="B181" s="197" t="s">
        <v>465</v>
      </c>
      <c r="C181" s="125" t="s">
        <v>662</v>
      </c>
      <c r="D181" s="195">
        <v>84300</v>
      </c>
      <c r="E181" s="196" t="s">
        <v>458</v>
      </c>
    </row>
    <row r="182" spans="1:5" hidden="1" x14ac:dyDescent="0.25">
      <c r="A182" s="23">
        <v>89228</v>
      </c>
      <c r="B182" s="197" t="s">
        <v>307</v>
      </c>
      <c r="C182" s="125" t="s">
        <v>777</v>
      </c>
      <c r="D182" s="195">
        <v>59140</v>
      </c>
      <c r="E182" s="196" t="s">
        <v>371</v>
      </c>
    </row>
    <row r="183" spans="1:5" hidden="1" x14ac:dyDescent="0.25">
      <c r="A183" s="23">
        <v>89588</v>
      </c>
      <c r="B183" s="197" t="s">
        <v>522</v>
      </c>
      <c r="C183" s="125" t="s">
        <v>778</v>
      </c>
      <c r="D183" s="195">
        <v>59910</v>
      </c>
      <c r="E183" s="196" t="s">
        <v>372</v>
      </c>
    </row>
    <row r="184" spans="1:5" hidden="1" x14ac:dyDescent="0.25">
      <c r="A184" s="23">
        <v>89591</v>
      </c>
      <c r="B184" s="197" t="s">
        <v>523</v>
      </c>
      <c r="C184" s="125" t="s">
        <v>779</v>
      </c>
      <c r="D184" s="195">
        <v>59290</v>
      </c>
      <c r="E184" s="196" t="s">
        <v>404</v>
      </c>
    </row>
    <row r="185" spans="1:5" x14ac:dyDescent="0.25">
      <c r="A185" s="23">
        <v>46760</v>
      </c>
      <c r="B185" s="197" t="s">
        <v>466</v>
      </c>
      <c r="C185" s="125" t="s">
        <v>678</v>
      </c>
      <c r="D185" s="195">
        <v>84300</v>
      </c>
      <c r="E185" s="196" t="s">
        <v>458</v>
      </c>
    </row>
    <row r="186" spans="1:5" hidden="1" x14ac:dyDescent="0.25">
      <c r="A186" s="124">
        <v>67178</v>
      </c>
      <c r="B186" s="197" t="s">
        <v>349</v>
      </c>
      <c r="C186" s="125" t="s">
        <v>781</v>
      </c>
      <c r="D186" s="195">
        <v>95815</v>
      </c>
      <c r="E186" s="196" t="s">
        <v>601</v>
      </c>
    </row>
    <row r="187" spans="1:5" hidden="1" x14ac:dyDescent="0.25">
      <c r="A187">
        <v>46749</v>
      </c>
      <c r="B187" s="21" t="s">
        <v>793</v>
      </c>
      <c r="C187" t="s">
        <v>793</v>
      </c>
      <c r="D187" s="195" t="e">
        <v>#N/A</v>
      </c>
      <c r="E187" s="196" t="e">
        <v>#N/A</v>
      </c>
    </row>
    <row r="188" spans="1:5" hidden="1" x14ac:dyDescent="0.25">
      <c r="A188">
        <v>46684</v>
      </c>
      <c r="B188" s="21" t="s">
        <v>471</v>
      </c>
      <c r="C188" s="125"/>
      <c r="D188" s="195" t="e">
        <v>#N/A</v>
      </c>
      <c r="E188" s="196" t="e">
        <v>#N/A</v>
      </c>
    </row>
    <row r="189" spans="1:5" hidden="1" x14ac:dyDescent="0.25">
      <c r="A189">
        <v>46727</v>
      </c>
      <c r="B189" s="151" t="s">
        <v>525</v>
      </c>
      <c r="C189" s="125"/>
      <c r="D189" s="195" t="e">
        <v>#N/A</v>
      </c>
      <c r="E189" s="196" t="e">
        <v>#N/A</v>
      </c>
    </row>
    <row r="190" spans="1:5" hidden="1" x14ac:dyDescent="0.25">
      <c r="A190">
        <v>46749</v>
      </c>
      <c r="B190" s="151" t="s">
        <v>793</v>
      </c>
      <c r="C190" s="5" t="s">
        <v>793</v>
      </c>
      <c r="D190" s="195" t="e">
        <v>#N/A</v>
      </c>
      <c r="E190" s="196" t="e">
        <v>#N/A</v>
      </c>
    </row>
    <row r="191" spans="1:5" x14ac:dyDescent="0.25">
      <c r="A191" s="23">
        <v>46638</v>
      </c>
      <c r="B191" s="197" t="s">
        <v>624</v>
      </c>
      <c r="C191" s="125" t="s">
        <v>624</v>
      </c>
      <c r="D191" s="195">
        <v>84304</v>
      </c>
      <c r="E191" s="196" t="s">
        <v>574</v>
      </c>
    </row>
    <row r="192" spans="1:5" x14ac:dyDescent="0.25">
      <c r="A192" s="124">
        <v>90542</v>
      </c>
      <c r="B192" s="151" t="s">
        <v>808</v>
      </c>
      <c r="C192" s="125" t="s">
        <v>809</v>
      </c>
      <c r="D192" s="194">
        <v>84000</v>
      </c>
      <c r="E192" s="252" t="s">
        <v>460</v>
      </c>
    </row>
    <row r="193" spans="1:5" x14ac:dyDescent="0.25">
      <c r="A193" s="124">
        <v>90911</v>
      </c>
      <c r="B193" s="151" t="s">
        <v>810</v>
      </c>
      <c r="C193" s="125" t="s">
        <v>807</v>
      </c>
      <c r="D193" s="194">
        <v>13090</v>
      </c>
      <c r="E193" s="252" t="s">
        <v>799</v>
      </c>
    </row>
    <row r="194" spans="1:5" x14ac:dyDescent="0.25">
      <c r="A194" s="124">
        <v>90913</v>
      </c>
      <c r="B194" s="151" t="s">
        <v>811</v>
      </c>
      <c r="C194" s="125" t="s">
        <v>812</v>
      </c>
      <c r="D194" s="194">
        <v>5000</v>
      </c>
      <c r="E194" s="252" t="s">
        <v>438</v>
      </c>
    </row>
    <row r="195" spans="1:5" x14ac:dyDescent="0.25">
      <c r="A195" s="124">
        <v>91622</v>
      </c>
      <c r="B195" s="151" t="s">
        <v>813</v>
      </c>
      <c r="C195" s="151" t="s">
        <v>813</v>
      </c>
      <c r="D195" s="194">
        <v>6700</v>
      </c>
      <c r="E195" s="252" t="s">
        <v>440</v>
      </c>
    </row>
  </sheetData>
  <autoFilter ref="A1:E191">
    <filterColumn colId="3">
      <filters>
        <filter val="05000"/>
        <filter val="05001"/>
        <filter val="06130"/>
        <filter val="13014"/>
        <filter val="13140"/>
        <filter val="13310"/>
        <filter val="13558"/>
        <filter val="13646"/>
        <filter val="13790"/>
        <filter val="26200"/>
        <filter val="26320"/>
        <filter val="26600"/>
        <filter val="26700"/>
        <filter val="30034"/>
        <filter val="34130"/>
        <filter val="34170"/>
        <filter val="34400"/>
        <filter val="34434"/>
        <filter val="38070"/>
        <filter val="38297"/>
        <filter val="38523"/>
        <filter val="38600"/>
        <filter val="69200"/>
        <filter val="69280"/>
        <filter val="69970"/>
        <filter val="83170"/>
        <filter val="83300"/>
        <filter val="83600"/>
        <filter val="84130"/>
        <filter val="84210"/>
        <filter val="84250"/>
        <filter val="84300"/>
        <filter val="84304"/>
      </filters>
    </filterColumn>
    <sortState ref="A6:E191">
      <sortCondition ref="D1:D191"/>
    </sortState>
  </autoFilter>
  <sortState ref="A2:B7785">
    <sortCondition ref="A2"/>
  </sortState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E45"/>
  <sheetViews>
    <sheetView topLeftCell="A7" workbookViewId="0">
      <selection activeCell="B9" sqref="B9"/>
    </sheetView>
  </sheetViews>
  <sheetFormatPr baseColWidth="10" defaultRowHeight="13.2" x14ac:dyDescent="0.25"/>
  <cols>
    <col min="1" max="1" width="36.88671875" bestFit="1" customWidth="1"/>
    <col min="2" max="2" width="33.44140625" customWidth="1"/>
    <col min="3" max="3" width="38.33203125" bestFit="1" customWidth="1"/>
    <col min="4" max="4" width="18.88671875" style="30" bestFit="1" customWidth="1"/>
  </cols>
  <sheetData>
    <row r="3" spans="1:5" x14ac:dyDescent="0.25">
      <c r="A3" s="320" t="s">
        <v>26</v>
      </c>
      <c r="B3" s="320"/>
      <c r="C3" s="320"/>
    </row>
    <row r="4" spans="1:5" x14ac:dyDescent="0.25">
      <c r="A4" s="320" t="s">
        <v>27</v>
      </c>
      <c r="B4" s="320"/>
      <c r="C4" s="320"/>
    </row>
    <row r="6" spans="1:5" x14ac:dyDescent="0.25">
      <c r="A6" t="s">
        <v>28</v>
      </c>
    </row>
    <row r="8" spans="1:5" x14ac:dyDescent="0.25">
      <c r="A8" s="320" t="s">
        <v>29</v>
      </c>
      <c r="B8" s="320"/>
    </row>
    <row r="10" spans="1:5" x14ac:dyDescent="0.25">
      <c r="A10" s="320" t="s">
        <v>30</v>
      </c>
      <c r="B10" s="320"/>
      <c r="C10" s="320"/>
    </row>
    <row r="12" spans="1:5" x14ac:dyDescent="0.25">
      <c r="A12" s="320" t="s">
        <v>31</v>
      </c>
      <c r="B12" s="320"/>
    </row>
    <row r="13" spans="1:5" x14ac:dyDescent="0.25">
      <c r="A13" s="27"/>
      <c r="B13" s="27"/>
    </row>
    <row r="14" spans="1:5" ht="15.6" x14ac:dyDescent="0.3">
      <c r="A14" s="31" t="s">
        <v>32</v>
      </c>
      <c r="B14" s="27"/>
    </row>
    <row r="15" spans="1:5" x14ac:dyDescent="0.25">
      <c r="A15" s="32" t="s">
        <v>33</v>
      </c>
      <c r="B15" s="32" t="s">
        <v>34</v>
      </c>
      <c r="C15" s="32" t="s">
        <v>35</v>
      </c>
      <c r="E15" s="32" t="s">
        <v>36</v>
      </c>
    </row>
    <row r="16" spans="1:5" x14ac:dyDescent="0.25">
      <c r="A16" s="9" t="s">
        <v>37</v>
      </c>
      <c r="B16" s="33"/>
      <c r="C16" s="9" t="s">
        <v>38</v>
      </c>
      <c r="D16" s="34"/>
      <c r="E16" s="1"/>
    </row>
    <row r="17" spans="1:5" x14ac:dyDescent="0.25">
      <c r="A17" s="9" t="s">
        <v>90</v>
      </c>
      <c r="B17" s="33"/>
      <c r="C17" s="9" t="s">
        <v>39</v>
      </c>
      <c r="D17" s="34"/>
      <c r="E17" s="1"/>
    </row>
    <row r="18" spans="1:5" x14ac:dyDescent="0.25">
      <c r="A18" s="9" t="s">
        <v>91</v>
      </c>
      <c r="B18" s="33"/>
      <c r="C18" s="9" t="s">
        <v>40</v>
      </c>
      <c r="D18" s="34"/>
      <c r="E18" s="1"/>
    </row>
    <row r="19" spans="1:5" x14ac:dyDescent="0.25">
      <c r="A19" s="9" t="s">
        <v>41</v>
      </c>
      <c r="B19" s="35" t="s">
        <v>42</v>
      </c>
      <c r="C19" s="9" t="s">
        <v>43</v>
      </c>
      <c r="D19" s="34" t="s">
        <v>44</v>
      </c>
      <c r="E19" s="35" t="s">
        <v>42</v>
      </c>
    </row>
    <row r="20" spans="1:5" x14ac:dyDescent="0.25">
      <c r="A20" s="9" t="s">
        <v>88</v>
      </c>
      <c r="B20" s="35" t="s">
        <v>42</v>
      </c>
      <c r="C20" s="9" t="s">
        <v>43</v>
      </c>
      <c r="D20" s="34" t="s">
        <v>44</v>
      </c>
      <c r="E20" s="35" t="s">
        <v>42</v>
      </c>
    </row>
    <row r="21" spans="1:5" x14ac:dyDescent="0.25">
      <c r="A21" s="9" t="s">
        <v>45</v>
      </c>
      <c r="B21" s="35" t="s">
        <v>42</v>
      </c>
      <c r="C21" s="9" t="s">
        <v>43</v>
      </c>
      <c r="D21" s="34" t="s">
        <v>44</v>
      </c>
      <c r="E21" s="35" t="s">
        <v>42</v>
      </c>
    </row>
    <row r="22" spans="1:5" x14ac:dyDescent="0.25">
      <c r="A22" s="9" t="s">
        <v>46</v>
      </c>
      <c r="B22" s="35" t="s">
        <v>42</v>
      </c>
      <c r="C22" s="9" t="s">
        <v>43</v>
      </c>
      <c r="D22" s="34" t="s">
        <v>44</v>
      </c>
      <c r="E22" s="35" t="s">
        <v>42</v>
      </c>
    </row>
    <row r="23" spans="1:5" x14ac:dyDescent="0.25">
      <c r="A23" s="9" t="s">
        <v>47</v>
      </c>
      <c r="B23" s="35" t="s">
        <v>42</v>
      </c>
      <c r="C23" s="9" t="s">
        <v>43</v>
      </c>
      <c r="D23" s="34" t="s">
        <v>44</v>
      </c>
      <c r="E23" s="35" t="s">
        <v>42</v>
      </c>
    </row>
    <row r="24" spans="1:5" x14ac:dyDescent="0.25">
      <c r="A24" s="9" t="s">
        <v>48</v>
      </c>
      <c r="B24" s="35" t="s">
        <v>42</v>
      </c>
      <c r="C24" s="9" t="s">
        <v>43</v>
      </c>
      <c r="D24" s="34" t="s">
        <v>44</v>
      </c>
      <c r="E24" s="35" t="s">
        <v>42</v>
      </c>
    </row>
    <row r="25" spans="1:5" x14ac:dyDescent="0.25">
      <c r="A25" s="9" t="s">
        <v>49</v>
      </c>
      <c r="B25" s="33"/>
      <c r="C25" s="9" t="s">
        <v>49</v>
      </c>
      <c r="D25" s="34"/>
      <c r="E25" s="1"/>
    </row>
    <row r="26" spans="1:5" x14ac:dyDescent="0.25">
      <c r="A26" s="9" t="s">
        <v>50</v>
      </c>
      <c r="B26" s="33"/>
      <c r="C26" s="9" t="s">
        <v>23</v>
      </c>
      <c r="D26" s="34"/>
      <c r="E26" s="1"/>
    </row>
    <row r="27" spans="1:5" x14ac:dyDescent="0.25">
      <c r="A27" s="9" t="s">
        <v>86</v>
      </c>
      <c r="B27" s="33"/>
      <c r="C27" s="9" t="s">
        <v>23</v>
      </c>
      <c r="D27" s="34"/>
      <c r="E27" s="1"/>
    </row>
    <row r="28" spans="1:5" x14ac:dyDescent="0.25">
      <c r="A28" s="9" t="s">
        <v>51</v>
      </c>
      <c r="B28" s="33"/>
      <c r="C28" s="9" t="s">
        <v>52</v>
      </c>
      <c r="D28" s="34"/>
      <c r="E28" s="1"/>
    </row>
    <row r="29" spans="1:5" x14ac:dyDescent="0.25">
      <c r="A29" s="9" t="s">
        <v>22</v>
      </c>
      <c r="B29" s="33"/>
      <c r="C29" s="9" t="s">
        <v>22</v>
      </c>
      <c r="D29" s="34"/>
      <c r="E29" s="1"/>
    </row>
    <row r="30" spans="1:5" x14ac:dyDescent="0.25">
      <c r="A30" s="9" t="s">
        <v>53</v>
      </c>
      <c r="B30" s="33"/>
      <c r="C30" s="9" t="s">
        <v>54</v>
      </c>
      <c r="D30" s="34"/>
      <c r="E30" s="1"/>
    </row>
    <row r="31" spans="1:5" x14ac:dyDescent="0.25">
      <c r="A31" s="9" t="s">
        <v>108</v>
      </c>
      <c r="B31" s="33"/>
      <c r="C31" s="9" t="s">
        <v>55</v>
      </c>
      <c r="D31" s="34"/>
      <c r="E31" s="1"/>
    </row>
    <row r="32" spans="1:5" x14ac:dyDescent="0.25">
      <c r="A32" s="9" t="s">
        <v>85</v>
      </c>
      <c r="B32" s="33"/>
      <c r="C32" s="9" t="s">
        <v>93</v>
      </c>
      <c r="D32" s="34"/>
      <c r="E32" s="1"/>
    </row>
    <row r="33" spans="1:5" x14ac:dyDescent="0.25">
      <c r="A33" s="9" t="s">
        <v>56</v>
      </c>
      <c r="B33" s="35" t="s">
        <v>42</v>
      </c>
      <c r="C33" s="9" t="s">
        <v>57</v>
      </c>
      <c r="D33" s="34"/>
      <c r="E33" s="1"/>
    </row>
    <row r="34" spans="1:5" x14ac:dyDescent="0.25">
      <c r="A34" s="9" t="s">
        <v>89</v>
      </c>
      <c r="B34" s="35" t="s">
        <v>42</v>
      </c>
      <c r="C34" s="9" t="s">
        <v>57</v>
      </c>
      <c r="D34" s="34"/>
      <c r="E34" s="1"/>
    </row>
    <row r="35" spans="1:5" x14ac:dyDescent="0.25">
      <c r="A35" s="9" t="s">
        <v>24</v>
      </c>
      <c r="B35" s="35" t="s">
        <v>42</v>
      </c>
      <c r="C35" s="9" t="s">
        <v>58</v>
      </c>
      <c r="D35" s="34"/>
      <c r="E35" s="1"/>
    </row>
    <row r="36" spans="1:5" x14ac:dyDescent="0.25">
      <c r="A36" s="9" t="s">
        <v>59</v>
      </c>
      <c r="B36" s="35" t="s">
        <v>42</v>
      </c>
      <c r="C36" s="9" t="s">
        <v>58</v>
      </c>
      <c r="D36" s="34"/>
      <c r="E36" s="1"/>
    </row>
    <row r="37" spans="1:5" x14ac:dyDescent="0.25">
      <c r="A37" s="9" t="s">
        <v>82</v>
      </c>
      <c r="B37" s="35" t="s">
        <v>42</v>
      </c>
      <c r="C37" s="9" t="s">
        <v>58</v>
      </c>
      <c r="D37" s="34"/>
      <c r="E37" s="1"/>
    </row>
    <row r="38" spans="1:5" x14ac:dyDescent="0.25">
      <c r="A38" s="9" t="s">
        <v>92</v>
      </c>
      <c r="B38" s="35" t="s">
        <v>42</v>
      </c>
      <c r="C38" s="9" t="s">
        <v>58</v>
      </c>
      <c r="D38" s="34"/>
      <c r="E38" s="1"/>
    </row>
    <row r="39" spans="1:5" x14ac:dyDescent="0.25">
      <c r="A39" s="9" t="s">
        <v>87</v>
      </c>
      <c r="B39" s="35" t="s">
        <v>42</v>
      </c>
      <c r="C39" s="9" t="s">
        <v>87</v>
      </c>
      <c r="D39" s="34" t="s">
        <v>60</v>
      </c>
      <c r="E39" s="1"/>
    </row>
    <row r="40" spans="1:5" x14ac:dyDescent="0.25">
      <c r="A40" s="9" t="s">
        <v>61</v>
      </c>
      <c r="B40" s="35" t="s">
        <v>42</v>
      </c>
      <c r="C40" s="9" t="s">
        <v>62</v>
      </c>
      <c r="D40" s="34"/>
      <c r="E40" s="1"/>
    </row>
    <row r="41" spans="1:5" x14ac:dyDescent="0.25">
      <c r="A41" s="9" t="s">
        <v>63</v>
      </c>
      <c r="B41" s="35" t="s">
        <v>42</v>
      </c>
      <c r="C41" s="9" t="s">
        <v>62</v>
      </c>
      <c r="D41" s="34"/>
      <c r="E41" s="1"/>
    </row>
    <row r="42" spans="1:5" x14ac:dyDescent="0.25">
      <c r="A42" s="28" t="s">
        <v>64</v>
      </c>
      <c r="B42" s="35"/>
      <c r="C42" s="9"/>
      <c r="D42" s="34"/>
      <c r="E42" s="1"/>
    </row>
    <row r="43" spans="1:5" x14ac:dyDescent="0.25">
      <c r="A43" s="28" t="s">
        <v>65</v>
      </c>
      <c r="B43" s="35"/>
      <c r="C43" s="9" t="s">
        <v>66</v>
      </c>
      <c r="D43" s="34"/>
      <c r="E43" s="1"/>
    </row>
    <row r="44" spans="1:5" x14ac:dyDescent="0.25">
      <c r="A44" s="9"/>
      <c r="B44" s="33"/>
      <c r="C44" s="9"/>
      <c r="D44" s="34"/>
      <c r="E44" s="1"/>
    </row>
    <row r="45" spans="1:5" x14ac:dyDescent="0.25">
      <c r="A45" s="9"/>
      <c r="B45" s="9"/>
      <c r="C45" s="9"/>
      <c r="D45" s="34"/>
      <c r="E45" s="1"/>
    </row>
  </sheetData>
  <mergeCells count="5">
    <mergeCell ref="A12:B12"/>
    <mergeCell ref="A3:C3"/>
    <mergeCell ref="A4:C4"/>
    <mergeCell ref="A8:B8"/>
    <mergeCell ref="A10:C10"/>
  </mergeCells>
  <phoneticPr fontId="24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36"/>
  <sheetViews>
    <sheetView topLeftCell="A2" workbookViewId="0">
      <selection activeCell="A2" sqref="A2"/>
    </sheetView>
  </sheetViews>
  <sheetFormatPr baseColWidth="10" defaultRowHeight="13.2" x14ac:dyDescent="0.25"/>
  <cols>
    <col min="1" max="1" width="8.88671875" customWidth="1"/>
    <col min="2" max="2" width="19.6640625" bestFit="1" customWidth="1"/>
  </cols>
  <sheetData>
    <row r="2" spans="1:2" x14ac:dyDescent="0.25">
      <c r="A2" s="9"/>
      <c r="B2" s="9"/>
    </row>
    <row r="3" spans="1:2" x14ac:dyDescent="0.25">
      <c r="A3" s="2"/>
      <c r="B3" s="10"/>
    </row>
    <row r="4" spans="1:2" s="12" customFormat="1" ht="26.4" x14ac:dyDescent="0.25">
      <c r="A4" s="11" t="s">
        <v>116</v>
      </c>
      <c r="B4" s="11" t="s">
        <v>117</v>
      </c>
    </row>
    <row r="5" spans="1:2" x14ac:dyDescent="0.25">
      <c r="A5" s="13" t="s">
        <v>216</v>
      </c>
      <c r="B5" s="13" t="s">
        <v>217</v>
      </c>
    </row>
    <row r="6" spans="1:2" x14ac:dyDescent="0.25">
      <c r="A6" s="13" t="s">
        <v>200</v>
      </c>
      <c r="B6" s="13" t="s">
        <v>201</v>
      </c>
    </row>
    <row r="7" spans="1:2" x14ac:dyDescent="0.25">
      <c r="A7" s="187" t="s">
        <v>333</v>
      </c>
      <c r="B7" s="187" t="s">
        <v>405</v>
      </c>
    </row>
    <row r="8" spans="1:2" x14ac:dyDescent="0.25">
      <c r="A8" s="13" t="s">
        <v>191</v>
      </c>
      <c r="B8" s="13" t="s">
        <v>192</v>
      </c>
    </row>
    <row r="9" spans="1:2" x14ac:dyDescent="0.25">
      <c r="A9" s="13" t="s">
        <v>233</v>
      </c>
      <c r="B9" s="13" t="s">
        <v>234</v>
      </c>
    </row>
    <row r="10" spans="1:2" x14ac:dyDescent="0.25">
      <c r="A10" s="13" t="s">
        <v>221</v>
      </c>
      <c r="B10" s="13" t="s">
        <v>222</v>
      </c>
    </row>
    <row r="11" spans="1:2" x14ac:dyDescent="0.25">
      <c r="A11" s="13" t="s">
        <v>124</v>
      </c>
      <c r="B11" s="13" t="s">
        <v>125</v>
      </c>
    </row>
    <row r="12" spans="1:2" x14ac:dyDescent="0.25">
      <c r="A12" s="13" t="s">
        <v>179</v>
      </c>
      <c r="B12" s="13" t="s">
        <v>180</v>
      </c>
    </row>
    <row r="13" spans="1:2" x14ac:dyDescent="0.25">
      <c r="A13" s="13" t="s">
        <v>183</v>
      </c>
      <c r="B13" s="13" t="s">
        <v>184</v>
      </c>
    </row>
    <row r="14" spans="1:2" x14ac:dyDescent="0.25">
      <c r="A14" s="13" t="s">
        <v>181</v>
      </c>
      <c r="B14" s="13" t="s">
        <v>182</v>
      </c>
    </row>
    <row r="15" spans="1:2" x14ac:dyDescent="0.25">
      <c r="A15" s="13" t="s">
        <v>214</v>
      </c>
      <c r="B15" s="13" t="s">
        <v>215</v>
      </c>
    </row>
    <row r="16" spans="1:2" x14ac:dyDescent="0.25">
      <c r="A16" s="13" t="s">
        <v>231</v>
      </c>
      <c r="B16" s="13" t="s">
        <v>232</v>
      </c>
    </row>
    <row r="17" spans="1:2" x14ac:dyDescent="0.25">
      <c r="A17" s="13" t="s">
        <v>223</v>
      </c>
      <c r="B17" s="13" t="s">
        <v>224</v>
      </c>
    </row>
    <row r="18" spans="1:2" x14ac:dyDescent="0.25">
      <c r="A18" s="13" t="s">
        <v>218</v>
      </c>
      <c r="B18" s="13" t="s">
        <v>219</v>
      </c>
    </row>
    <row r="19" spans="1:2" x14ac:dyDescent="0.25">
      <c r="A19" s="13" t="s">
        <v>177</v>
      </c>
      <c r="B19" s="13" t="s">
        <v>178</v>
      </c>
    </row>
    <row r="20" spans="1:2" x14ac:dyDescent="0.25">
      <c r="A20" s="13" t="s">
        <v>220</v>
      </c>
      <c r="B20" s="13" t="s">
        <v>126</v>
      </c>
    </row>
    <row r="21" spans="1:2" x14ac:dyDescent="0.25">
      <c r="A21" s="13" t="s">
        <v>189</v>
      </c>
      <c r="B21" s="13" t="s">
        <v>190</v>
      </c>
    </row>
    <row r="22" spans="1:2" x14ac:dyDescent="0.25">
      <c r="A22" s="13" t="s">
        <v>229</v>
      </c>
      <c r="B22" s="13" t="s">
        <v>230</v>
      </c>
    </row>
    <row r="23" spans="1:2" x14ac:dyDescent="0.25">
      <c r="A23" s="13" t="s">
        <v>185</v>
      </c>
      <c r="B23" s="13" t="s">
        <v>186</v>
      </c>
    </row>
    <row r="24" spans="1:2" x14ac:dyDescent="0.25">
      <c r="A24" s="13" t="s">
        <v>187</v>
      </c>
      <c r="B24" s="13" t="s">
        <v>188</v>
      </c>
    </row>
    <row r="25" spans="1:2" x14ac:dyDescent="0.25">
      <c r="A25" s="13" t="s">
        <v>195</v>
      </c>
      <c r="B25" s="13" t="s">
        <v>196</v>
      </c>
    </row>
    <row r="26" spans="1:2" x14ac:dyDescent="0.25">
      <c r="A26" s="13" t="s">
        <v>212</v>
      </c>
      <c r="B26" s="13" t="s">
        <v>213</v>
      </c>
    </row>
    <row r="27" spans="1:2" x14ac:dyDescent="0.25">
      <c r="A27" s="13" t="s">
        <v>227</v>
      </c>
      <c r="B27" s="13" t="s">
        <v>228</v>
      </c>
    </row>
    <row r="28" spans="1:2" x14ac:dyDescent="0.25">
      <c r="A28" s="13" t="s">
        <v>225</v>
      </c>
      <c r="B28" s="13" t="s">
        <v>226</v>
      </c>
    </row>
    <row r="29" spans="1:2" x14ac:dyDescent="0.25">
      <c r="A29" s="13" t="s">
        <v>193</v>
      </c>
      <c r="B29" s="13" t="s">
        <v>194</v>
      </c>
    </row>
    <row r="30" spans="1:2" x14ac:dyDescent="0.25">
      <c r="A30" s="29">
        <v>0</v>
      </c>
      <c r="B30" s="29">
        <v>0</v>
      </c>
    </row>
    <row r="32" spans="1:2" x14ac:dyDescent="0.25">
      <c r="A32" s="5"/>
    </row>
    <row r="33" spans="1:1" x14ac:dyDescent="0.25">
      <c r="A33" s="250"/>
    </row>
    <row r="34" spans="1:1" x14ac:dyDescent="0.25">
      <c r="A34" s="250"/>
    </row>
    <row r="35" spans="1:1" x14ac:dyDescent="0.25">
      <c r="A35" s="250"/>
    </row>
    <row r="36" spans="1:1" x14ac:dyDescent="0.25">
      <c r="A36" s="250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sqref="A1:A18"/>
    </sheetView>
  </sheetViews>
  <sheetFormatPr baseColWidth="10" defaultRowHeight="13.2" x14ac:dyDescent="0.25"/>
  <cols>
    <col min="1" max="1" width="34.44140625" style="133" bestFit="1" customWidth="1"/>
    <col min="3" max="3" width="36.5546875" bestFit="1" customWidth="1"/>
    <col min="5" max="5" width="34.44140625" customWidth="1"/>
  </cols>
  <sheetData>
    <row r="1" spans="3:3" x14ac:dyDescent="0.25">
      <c r="C1" s="5" t="s">
        <v>316</v>
      </c>
    </row>
    <row r="3" spans="3:3" x14ac:dyDescent="0.25">
      <c r="C3" s="5" t="s">
        <v>527</v>
      </c>
    </row>
    <row r="5" spans="3:3" x14ac:dyDescent="0.25">
      <c r="C5" t="s">
        <v>52</v>
      </c>
    </row>
    <row r="7" spans="3:3" x14ac:dyDescent="0.25">
      <c r="C7" t="s">
        <v>58</v>
      </c>
    </row>
  </sheetData>
  <sortState ref="A1:A49">
    <sortCondition ref="A1"/>
  </sortState>
  <conditionalFormatting sqref="A19:A104857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FICHIER DE BASE</vt:lpstr>
      <vt:lpstr>MOTIF.X</vt:lpstr>
      <vt:lpstr>Fiche suivi client</vt:lpstr>
      <vt:lpstr>code revendeur</vt:lpstr>
      <vt:lpstr>Grpt achat</vt:lpstr>
      <vt:lpstr>Catégorie client</vt:lpstr>
      <vt:lpstr>Feuil2</vt:lpstr>
      <vt:lpstr>BRITA</vt:lpstr>
      <vt:lpstr>categorie</vt:lpstr>
      <vt:lpstr>civilité</vt:lpstr>
      <vt:lpstr>clients</vt:lpstr>
      <vt:lpstr>Liste</vt:lpstr>
      <vt:lpstr>MACHINES</vt:lpstr>
      <vt:lpstr>motif</vt:lpstr>
      <vt:lpstr>motif2</vt:lpstr>
      <vt:lpstr>'Fiche suivi client'!Zone_d_impression</vt:lpstr>
      <vt:lpstr>'FICHIER DE BASE'!Zone_d_impression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 M</cp:lastModifiedBy>
  <cp:lastPrinted>2014-10-03T09:26:54Z</cp:lastPrinted>
  <dcterms:created xsi:type="dcterms:W3CDTF">2010-06-23T08:58:50Z</dcterms:created>
  <dcterms:modified xsi:type="dcterms:W3CDTF">2014-10-28T15:55:59Z</dcterms:modified>
</cp:coreProperties>
</file>