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730" windowHeight="11760"/>
  </bookViews>
  <sheets>
    <sheet name="Devis Client" sheetId="2" r:id="rId1"/>
    <sheet name="Produits" sheetId="7" r:id="rId2"/>
  </sheets>
  <definedNames>
    <definedName name="Désignation">Produits!$A$2:$A$32</definedName>
    <definedName name="DUREE_LOA">'Devis Client'!$K$42:$N$42</definedName>
    <definedName name="L.O.A">'Devis Client'!$A$42</definedName>
    <definedName name="LOCATION">'Devis Client'!$K$42:$N$42</definedName>
    <definedName name="Produits">Produits!$A$2:$F$32</definedName>
  </definedNames>
  <calcPr calcId="125725"/>
</workbook>
</file>

<file path=xl/calcChain.xml><?xml version="1.0" encoding="utf-8"?>
<calcChain xmlns="http://schemas.openxmlformats.org/spreadsheetml/2006/main">
  <c r="F53" i="2"/>
  <c r="D20" l="1"/>
  <c r="D21"/>
  <c r="D22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F34"/>
  <c r="G34" s="1"/>
  <c r="F32"/>
  <c r="G32" s="1"/>
  <c r="F31"/>
  <c r="G31" s="1"/>
  <c r="E13"/>
  <c r="E19" i="7" l="1"/>
  <c r="E20"/>
  <c r="F20" s="1"/>
  <c r="E11"/>
  <c r="F11" s="1"/>
  <c r="D30"/>
  <c r="E30" s="1"/>
  <c r="D17"/>
  <c r="E17" s="1"/>
  <c r="F17" s="1"/>
  <c r="D16"/>
  <c r="E16" s="1"/>
  <c r="F16" s="1"/>
  <c r="E18"/>
  <c r="F23" i="2" s="1"/>
  <c r="G23" s="1"/>
  <c r="E10" i="7"/>
  <c r="F10" s="1"/>
  <c r="D2"/>
  <c r="E2" s="1"/>
  <c r="E26"/>
  <c r="F28" i="2" s="1"/>
  <c r="G28" s="1"/>
  <c r="E28" i="7"/>
  <c r="F28" s="1"/>
  <c r="E27"/>
  <c r="E5"/>
  <c r="D3"/>
  <c r="E3" s="1"/>
  <c r="F3" s="1"/>
  <c r="E29"/>
  <c r="F29" s="1"/>
  <c r="E14"/>
  <c r="E13"/>
  <c r="F13" s="1"/>
  <c r="E24"/>
  <c r="F24" s="1"/>
  <c r="E25"/>
  <c r="F25" s="1"/>
  <c r="D8"/>
  <c r="E8" s="1"/>
  <c r="F8" s="1"/>
  <c r="D7"/>
  <c r="E7" s="1"/>
  <c r="D32"/>
  <c r="E32" s="1"/>
  <c r="F32" s="1"/>
  <c r="D23"/>
  <c r="E23" s="1"/>
  <c r="D21"/>
  <c r="E21" s="1"/>
  <c r="D22"/>
  <c r="E22" s="1"/>
  <c r="F22" l="1"/>
  <c r="F40" i="2"/>
  <c r="G40" s="1"/>
  <c r="F27" i="7"/>
  <c r="F21" i="2"/>
  <c r="G21" s="1"/>
  <c r="F22"/>
  <c r="G22" s="1"/>
  <c r="F29"/>
  <c r="G29" s="1"/>
  <c r="F2" i="7"/>
  <c r="F35" i="2"/>
  <c r="G35" s="1"/>
  <c r="F21" i="7"/>
  <c r="F26" i="2"/>
  <c r="G26" s="1"/>
  <c r="F33"/>
  <c r="G33" s="1"/>
  <c r="F7" i="7"/>
  <c r="F25" i="2"/>
  <c r="G25" s="1"/>
  <c r="F5" i="7"/>
  <c r="F24" i="2"/>
  <c r="G24" s="1"/>
  <c r="F37"/>
  <c r="G37" s="1"/>
  <c r="F19" i="7"/>
  <c r="F38" i="2"/>
  <c r="G38" s="1"/>
  <c r="F39"/>
  <c r="G39" s="1"/>
  <c r="F26" i="7"/>
  <c r="F18"/>
  <c r="F23"/>
  <c r="F27" i="2"/>
  <c r="G27" s="1"/>
  <c r="F14" i="7"/>
  <c r="F36" i="2"/>
  <c r="G36" s="1"/>
  <c r="F30"/>
  <c r="G30" s="1"/>
  <c r="F30" i="7"/>
  <c r="F20" i="2"/>
  <c r="G20" s="1"/>
  <c r="G46" l="1"/>
  <c r="A44" s="1"/>
  <c r="B44" s="1"/>
  <c r="G53" l="1"/>
  <c r="C44" s="1"/>
  <c r="G47"/>
  <c r="G48" s="1"/>
</calcChain>
</file>

<file path=xl/sharedStrings.xml><?xml version="1.0" encoding="utf-8"?>
<sst xmlns="http://schemas.openxmlformats.org/spreadsheetml/2006/main" count="113" uniqueCount="91">
  <si>
    <t>Désignation</t>
  </si>
  <si>
    <t>Qté</t>
  </si>
  <si>
    <t>P.U</t>
  </si>
  <si>
    <t>PRIX H.T</t>
  </si>
  <si>
    <t>CONTACT : VETTER Matthews</t>
  </si>
  <si>
    <t>KIT CAMERAS DE SURVEILLANCE</t>
  </si>
  <si>
    <t>SAV DU LUNDI AU SAMEDI</t>
  </si>
  <si>
    <t xml:space="preserve"> En cas d'acceptation veuillez
 nous retourner cet exemplaire
 avec votre signature et cachet
 avec la mention
 "Bon pour accord"</t>
  </si>
  <si>
    <t>Montant H.T.</t>
  </si>
  <si>
    <t>T.V.A. 20%</t>
  </si>
  <si>
    <t>Montant T.T.C.</t>
  </si>
  <si>
    <t>LE LAPIN ROUGE</t>
  </si>
  <si>
    <t>52 RUE MARECHAL FOCH</t>
  </si>
  <si>
    <t>22200 GUINGAMP</t>
  </si>
  <si>
    <t>Mme MICHARD</t>
  </si>
  <si>
    <t>Prix D'achat</t>
  </si>
  <si>
    <t>TOTAL H.T</t>
  </si>
  <si>
    <t>TAUX</t>
  </si>
  <si>
    <t>MENSUALITE</t>
  </si>
  <si>
    <t>L.O.A 24 MOIS</t>
  </si>
  <si>
    <t>L.O.A 36 MOIS</t>
  </si>
  <si>
    <t>L.O.A 48 MOIS</t>
  </si>
  <si>
    <t>L.O.A 60 MOIS</t>
  </si>
  <si>
    <t>PRIX</t>
  </si>
  <si>
    <t>Prix de Vente Minimum</t>
  </si>
  <si>
    <t>311411G3-L</t>
  </si>
  <si>
    <t>PACK SECURITE VISION+ 15 LIGHT (onduleur)</t>
  </si>
  <si>
    <t>323411G3-L</t>
  </si>
  <si>
    <t>321411N</t>
  </si>
  <si>
    <t>PACK STARVISION+ 15"</t>
  </si>
  <si>
    <t>CB5001N</t>
  </si>
  <si>
    <t>TPV ESTEREL ADVANCE NOIR</t>
  </si>
  <si>
    <t>DL2112N-A</t>
  </si>
  <si>
    <t>IP0010B</t>
  </si>
  <si>
    <t>IMPRIMANTE CSI PA10 THERM. 80MM BLANCHE</t>
  </si>
  <si>
    <t>IP0010N</t>
  </si>
  <si>
    <t>IMPRIMANTE CSI PA10 THERM. 80MM NOIRE</t>
  </si>
  <si>
    <t>IP0100N</t>
  </si>
  <si>
    <t>IMPRIMANTE CSI PRP300 THERM. 80MM NOIR</t>
  </si>
  <si>
    <t>LB0006</t>
  </si>
  <si>
    <t>LOGICIEL LAW EVOLUTION</t>
  </si>
  <si>
    <t>RZX750F</t>
  </si>
  <si>
    <t>POS.ECRAN TACTILE LCD COULEUR 15" LED</t>
  </si>
  <si>
    <t>RZX650</t>
  </si>
  <si>
    <t>POS.ECRAN TACTILE LCD COULEUR 15"</t>
  </si>
  <si>
    <t>L76CRISALID</t>
  </si>
  <si>
    <t>LOGICIEL CRISALID</t>
  </si>
  <si>
    <t>L76CRISALIDSUP</t>
  </si>
  <si>
    <t>LOGICIEL CRISALID LICENCE SUPPL. POSTE</t>
  </si>
  <si>
    <t>L76MAGELLAN</t>
  </si>
  <si>
    <t>SCANNER MAGELLAN OMNIDIRECTIONNEL</t>
  </si>
  <si>
    <t>L76MATSCAN</t>
  </si>
  <si>
    <t>BRAS FIXATION POUR SCANNER MAGELLAN</t>
  </si>
  <si>
    <t>L76HERON</t>
  </si>
  <si>
    <t>DOUCHETTE CCD avec support</t>
  </si>
  <si>
    <t>RZX6DP1</t>
  </si>
  <si>
    <t>RZX6DP2</t>
  </si>
  <si>
    <t>RZ-X6DP2 AFFICHEUR CLIENT 10"</t>
  </si>
  <si>
    <t>L76MATALIMVGA</t>
  </si>
  <si>
    <t>RALLONGE VGA/ELECTRIQUE RZ-X6DP2</t>
  </si>
  <si>
    <t>L76MATRZX6DP</t>
  </si>
  <si>
    <t>ADAPTATEUR MAT RZ-X6DP1/RZ-X6DP2</t>
  </si>
  <si>
    <t>L76DS800NOIR</t>
  </si>
  <si>
    <t>IMPRIMANTE DS800 THERM. 80MM NOIRE</t>
  </si>
  <si>
    <t>L76TMT70</t>
  </si>
  <si>
    <t>IMPRIMANTE TMT70 THERM. 80MM USB</t>
  </si>
  <si>
    <t>L76MATBRAPOS</t>
  </si>
  <si>
    <t>MAT BRAPOS</t>
  </si>
  <si>
    <t>L76MATPOSDIRECT</t>
  </si>
  <si>
    <t>MAT ACCROCHE DIRECTE VESA</t>
  </si>
  <si>
    <t>L76MATDOUBLE</t>
  </si>
  <si>
    <t>MAT ACCROCHE DOUBLE</t>
  </si>
  <si>
    <t>SWITCH8PORTS</t>
  </si>
  <si>
    <t>SWITCH 8 PORTS</t>
  </si>
  <si>
    <t>SAMSUNGC460FW</t>
  </si>
  <si>
    <t>IMPRIMANTE SAMSUNG C460FW</t>
  </si>
  <si>
    <t>OND625ECUS</t>
  </si>
  <si>
    <t>ONDULEUR ECUS 625</t>
  </si>
  <si>
    <t>FRAIS DE CONNEXION BALANCE (DRIRE)</t>
  </si>
  <si>
    <t>CONTRATMBJ</t>
  </si>
  <si>
    <t>CONTRAT DE MAINTENANCE MBJ</t>
  </si>
  <si>
    <t>MODULEFIDELITE</t>
  </si>
  <si>
    <t>MODULE FIDELITE CARTE FIDELITE</t>
  </si>
  <si>
    <t>TPV STAR 12II 6 PORTS NOIR AFFICHEUR</t>
  </si>
  <si>
    <t>Désignations</t>
  </si>
  <si>
    <t>Code</t>
  </si>
  <si>
    <t>Prix de Vente</t>
  </si>
  <si>
    <t>Réduction de 5%</t>
  </si>
  <si>
    <t>RZ-X6DP1  AFFICHEUIR CLIENT 2 LIGNES</t>
  </si>
  <si>
    <t>PACK SECURITE VISION+ 15 LIGHT (ECRAN CLIENT)</t>
  </si>
  <si>
    <t>CNXBALANCE</t>
  </si>
</sst>
</file>

<file path=xl/styles.xml><?xml version="1.0" encoding="utf-8"?>
<styleSheet xmlns="http://schemas.openxmlformats.org/spreadsheetml/2006/main">
  <numFmts count="3">
    <numFmt numFmtId="164" formatCode="#,##0.00\ &quot;€&quot;"/>
    <numFmt numFmtId="165" formatCode="0.000%"/>
    <numFmt numFmtId="166" formatCode=";;;"/>
  </numFmts>
  <fonts count="3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sz val="7"/>
      <name val="Arial"/>
      <family val="2"/>
    </font>
    <font>
      <sz val="10"/>
      <color rgb="FF000000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u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theme="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36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ck">
        <color indexed="64"/>
      </left>
      <right style="medium">
        <color indexed="8"/>
      </right>
      <top style="thick">
        <color indexed="64"/>
      </top>
      <bottom style="medium">
        <color indexed="8"/>
      </bottom>
      <diagonal/>
    </border>
    <border>
      <left style="medium">
        <color indexed="8"/>
      </left>
      <right style="thick">
        <color indexed="64"/>
      </right>
      <top style="thick">
        <color indexed="64"/>
      </top>
      <bottom style="medium">
        <color indexed="8"/>
      </bottom>
      <diagonal/>
    </border>
    <border>
      <left style="thick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ck">
        <color indexed="64"/>
      </right>
      <top style="medium">
        <color indexed="8"/>
      </top>
      <bottom style="medium">
        <color indexed="8"/>
      </bottom>
      <diagonal/>
    </border>
    <border>
      <left style="thick">
        <color indexed="64"/>
      </left>
      <right style="medium">
        <color indexed="8"/>
      </right>
      <top style="medium">
        <color indexed="8"/>
      </top>
      <bottom style="thick">
        <color indexed="64"/>
      </bottom>
      <diagonal/>
    </border>
    <border>
      <left style="medium">
        <color indexed="8"/>
      </left>
      <right style="thick">
        <color indexed="64"/>
      </right>
      <top style="medium">
        <color indexed="8"/>
      </top>
      <bottom style="thick">
        <color indexed="64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</borders>
  <cellStyleXfs count="166">
    <xf numFmtId="0" fontId="0" fillId="0" borderId="0"/>
    <xf numFmtId="0" fontId="6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0" borderId="0" applyNumberFormat="0" applyFill="0" applyBorder="0" applyAlignment="0" applyProtection="0"/>
    <xf numFmtId="0" fontId="10" fillId="20" borderId="16" applyNumberFormat="0" applyAlignment="0" applyProtection="0"/>
    <xf numFmtId="0" fontId="11" fillId="0" borderId="17" applyNumberFormat="0" applyFill="0" applyAlignment="0" applyProtection="0"/>
    <xf numFmtId="0" fontId="6" fillId="21" borderId="18" applyNumberFormat="0" applyAlignment="0" applyProtection="0"/>
    <xf numFmtId="0" fontId="12" fillId="7" borderId="16" applyNumberFormat="0" applyAlignment="0" applyProtection="0"/>
    <xf numFmtId="0" fontId="13" fillId="3" borderId="0" applyNumberFormat="0" applyBorder="0" applyAlignment="0" applyProtection="0"/>
    <xf numFmtId="0" fontId="14" fillId="22" borderId="0" applyNumberFormat="0" applyBorder="0" applyAlignment="0" applyProtection="0"/>
    <xf numFmtId="0" fontId="15" fillId="4" borderId="0" applyNumberFormat="0" applyBorder="0" applyAlignment="0" applyProtection="0"/>
    <xf numFmtId="0" fontId="16" fillId="20" borderId="19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20" applyNumberFormat="0" applyFill="0" applyAlignment="0" applyProtection="0"/>
    <xf numFmtId="0" fontId="20" fillId="0" borderId="21" applyNumberFormat="0" applyFill="0" applyAlignment="0" applyProtection="0"/>
    <xf numFmtId="0" fontId="21" fillId="0" borderId="22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23" applyNumberFormat="0" applyFill="0" applyAlignment="0" applyProtection="0"/>
    <xf numFmtId="0" fontId="23" fillId="23" borderId="24" applyNumberFormat="0" applyAlignment="0" applyProtection="0"/>
    <xf numFmtId="0" fontId="6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0" borderId="0" applyNumberFormat="0" applyFill="0" applyBorder="0" applyAlignment="0" applyProtection="0"/>
    <xf numFmtId="0" fontId="10" fillId="20" borderId="16" applyNumberFormat="0" applyAlignment="0" applyProtection="0"/>
    <xf numFmtId="0" fontId="11" fillId="0" borderId="17" applyNumberFormat="0" applyFill="0" applyAlignment="0" applyProtection="0"/>
    <xf numFmtId="0" fontId="6" fillId="21" borderId="18" applyNumberFormat="0" applyAlignment="0" applyProtection="0"/>
    <xf numFmtId="0" fontId="12" fillId="7" borderId="16" applyNumberFormat="0" applyAlignment="0" applyProtection="0"/>
    <xf numFmtId="0" fontId="13" fillId="3" borderId="0" applyNumberFormat="0" applyBorder="0" applyAlignment="0" applyProtection="0"/>
    <xf numFmtId="0" fontId="14" fillId="22" borderId="0" applyNumberFormat="0" applyBorder="0" applyAlignment="0" applyProtection="0"/>
    <xf numFmtId="0" fontId="15" fillId="4" borderId="0" applyNumberFormat="0" applyBorder="0" applyAlignment="0" applyProtection="0"/>
    <xf numFmtId="0" fontId="16" fillId="20" borderId="19" applyNumberFormat="0" applyAlignment="0" applyProtection="0"/>
    <xf numFmtId="0" fontId="17" fillId="0" borderId="0" applyNumberFormat="0" applyFill="0" applyBorder="0" applyAlignment="0" applyProtection="0"/>
    <xf numFmtId="0" fontId="19" fillId="0" borderId="20" applyNumberFormat="0" applyFill="0" applyAlignment="0" applyProtection="0"/>
    <xf numFmtId="0" fontId="20" fillId="0" borderId="21" applyNumberFormat="0" applyFill="0" applyAlignment="0" applyProtection="0"/>
    <xf numFmtId="0" fontId="21" fillId="0" borderId="22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23" applyNumberFormat="0" applyFill="0" applyAlignment="0" applyProtection="0"/>
    <xf numFmtId="0" fontId="23" fillId="23" borderId="24" applyNumberFormat="0" applyAlignment="0" applyProtection="0"/>
    <xf numFmtId="0" fontId="6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0" borderId="0" applyNumberFormat="0" applyFill="0" applyBorder="0" applyAlignment="0" applyProtection="0"/>
    <xf numFmtId="0" fontId="10" fillId="20" borderId="16" applyNumberFormat="0" applyAlignment="0" applyProtection="0"/>
    <xf numFmtId="0" fontId="11" fillId="0" borderId="17" applyNumberFormat="0" applyFill="0" applyAlignment="0" applyProtection="0"/>
    <xf numFmtId="0" fontId="6" fillId="21" borderId="18" applyNumberFormat="0" applyAlignment="0" applyProtection="0"/>
    <xf numFmtId="0" fontId="12" fillId="7" borderId="16" applyNumberFormat="0" applyAlignment="0" applyProtection="0"/>
    <xf numFmtId="0" fontId="13" fillId="3" borderId="0" applyNumberFormat="0" applyBorder="0" applyAlignment="0" applyProtection="0"/>
    <xf numFmtId="0" fontId="14" fillId="22" borderId="0" applyNumberFormat="0" applyBorder="0" applyAlignment="0" applyProtection="0"/>
    <xf numFmtId="0" fontId="15" fillId="4" borderId="0" applyNumberFormat="0" applyBorder="0" applyAlignment="0" applyProtection="0"/>
    <xf numFmtId="0" fontId="16" fillId="20" borderId="19" applyNumberFormat="0" applyAlignment="0" applyProtection="0"/>
    <xf numFmtId="0" fontId="17" fillId="0" borderId="0" applyNumberFormat="0" applyFill="0" applyBorder="0" applyAlignment="0" applyProtection="0"/>
    <xf numFmtId="0" fontId="19" fillId="0" borderId="20" applyNumberFormat="0" applyFill="0" applyAlignment="0" applyProtection="0"/>
    <xf numFmtId="0" fontId="20" fillId="0" borderId="21" applyNumberFormat="0" applyFill="0" applyAlignment="0" applyProtection="0"/>
    <xf numFmtId="0" fontId="21" fillId="0" borderId="22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23" applyNumberFormat="0" applyFill="0" applyAlignment="0" applyProtection="0"/>
    <xf numFmtId="0" fontId="23" fillId="23" borderId="24" applyNumberFormat="0" applyAlignment="0" applyProtection="0"/>
    <xf numFmtId="0" fontId="6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0" borderId="0" applyNumberFormat="0" applyFill="0" applyBorder="0" applyAlignment="0" applyProtection="0"/>
    <xf numFmtId="0" fontId="10" fillId="20" borderId="16" applyNumberFormat="0" applyAlignment="0" applyProtection="0"/>
    <xf numFmtId="0" fontId="11" fillId="0" borderId="17" applyNumberFormat="0" applyFill="0" applyAlignment="0" applyProtection="0"/>
    <xf numFmtId="0" fontId="6" fillId="21" borderId="18" applyNumberFormat="0" applyAlignment="0" applyProtection="0"/>
    <xf numFmtId="0" fontId="12" fillId="7" borderId="16" applyNumberFormat="0" applyAlignment="0" applyProtection="0"/>
    <xf numFmtId="0" fontId="13" fillId="3" borderId="0" applyNumberFormat="0" applyBorder="0" applyAlignment="0" applyProtection="0"/>
    <xf numFmtId="0" fontId="14" fillId="22" borderId="0" applyNumberFormat="0" applyBorder="0" applyAlignment="0" applyProtection="0"/>
    <xf numFmtId="0" fontId="15" fillId="4" borderId="0" applyNumberFormat="0" applyBorder="0" applyAlignment="0" applyProtection="0"/>
    <xf numFmtId="0" fontId="16" fillId="20" borderId="19" applyNumberFormat="0" applyAlignment="0" applyProtection="0"/>
    <xf numFmtId="0" fontId="17" fillId="0" borderId="0" applyNumberFormat="0" applyFill="0" applyBorder="0" applyAlignment="0" applyProtection="0"/>
    <xf numFmtId="0" fontId="19" fillId="0" borderId="20" applyNumberFormat="0" applyFill="0" applyAlignment="0" applyProtection="0"/>
    <xf numFmtId="0" fontId="20" fillId="0" borderId="21" applyNumberFormat="0" applyFill="0" applyAlignment="0" applyProtection="0"/>
    <xf numFmtId="0" fontId="21" fillId="0" borderId="22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23" applyNumberFormat="0" applyFill="0" applyAlignment="0" applyProtection="0"/>
    <xf numFmtId="0" fontId="23" fillId="23" borderId="24" applyNumberFormat="0" applyAlignment="0" applyProtection="0"/>
  </cellStyleXfs>
  <cellXfs count="114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8" xfId="0" applyBorder="1"/>
    <xf numFmtId="0" fontId="2" fillId="0" borderId="9" xfId="0" applyFont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2" xfId="0" applyBorder="1" applyAlignment="1"/>
    <xf numFmtId="0" fontId="0" fillId="0" borderId="1" xfId="0" applyBorder="1" applyAlignment="1"/>
    <xf numFmtId="0" fontId="0" fillId="0" borderId="10" xfId="0" applyBorder="1" applyAlignment="1"/>
    <xf numFmtId="0" fontId="0" fillId="0" borderId="9" xfId="0" applyBorder="1"/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0" fillId="0" borderId="6" xfId="0" applyBorder="1"/>
    <xf numFmtId="0" fontId="26" fillId="0" borderId="11" xfId="0" applyFont="1" applyBorder="1"/>
    <xf numFmtId="0" fontId="27" fillId="0" borderId="0" xfId="0" applyFont="1" applyBorder="1"/>
    <xf numFmtId="0" fontId="28" fillId="0" borderId="9" xfId="0" applyFont="1" applyBorder="1"/>
    <xf numFmtId="0" fontId="3" fillId="0" borderId="0" xfId="0" applyFont="1" applyBorder="1" applyAlignment="1"/>
    <xf numFmtId="0" fontId="26" fillId="0" borderId="0" xfId="0" applyFont="1" applyBorder="1"/>
    <xf numFmtId="164" fontId="0" fillId="0" borderId="15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11" xfId="0" applyNumberFormat="1" applyBorder="1"/>
    <xf numFmtId="165" fontId="0" fillId="0" borderId="0" xfId="0" applyNumberFormat="1" applyBorder="1"/>
    <xf numFmtId="0" fontId="2" fillId="0" borderId="1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166" fontId="0" fillId="0" borderId="0" xfId="0" applyNumberFormat="1" applyProtection="1"/>
    <xf numFmtId="0" fontId="0" fillId="0" borderId="0" xfId="0" applyAlignment="1">
      <alignment horizontal="center"/>
    </xf>
    <xf numFmtId="164" fontId="0" fillId="0" borderId="12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1" fillId="25" borderId="31" xfId="0" applyFont="1" applyFill="1" applyBorder="1" applyAlignment="1">
      <alignment horizontal="center"/>
    </xf>
    <xf numFmtId="0" fontId="1" fillId="25" borderId="32" xfId="0" applyFont="1" applyFill="1" applyBorder="1" applyAlignment="1">
      <alignment horizontal="center"/>
    </xf>
    <xf numFmtId="165" fontId="0" fillId="26" borderId="33" xfId="0" applyNumberFormat="1" applyFont="1" applyFill="1" applyBorder="1" applyAlignment="1">
      <alignment horizontal="center"/>
    </xf>
    <xf numFmtId="165" fontId="0" fillId="26" borderId="34" xfId="0" applyNumberFormat="1" applyFont="1" applyFill="1" applyBorder="1" applyAlignment="1">
      <alignment horizontal="center"/>
    </xf>
    <xf numFmtId="165" fontId="0" fillId="27" borderId="33" xfId="0" applyNumberFormat="1" applyFont="1" applyFill="1" applyBorder="1" applyAlignment="1">
      <alignment horizontal="center"/>
    </xf>
    <xf numFmtId="165" fontId="0" fillId="27" borderId="34" xfId="0" applyNumberFormat="1" applyFont="1" applyFill="1" applyBorder="1" applyAlignment="1">
      <alignment horizontal="center"/>
    </xf>
    <xf numFmtId="165" fontId="0" fillId="26" borderId="35" xfId="0" applyNumberFormat="1" applyFont="1" applyFill="1" applyBorder="1" applyAlignment="1">
      <alignment horizontal="center"/>
    </xf>
    <xf numFmtId="165" fontId="0" fillId="26" borderId="0" xfId="0" applyNumberFormat="1" applyFont="1" applyFill="1" applyAlignment="1">
      <alignment horizontal="center"/>
    </xf>
    <xf numFmtId="166" fontId="0" fillId="0" borderId="0" xfId="0" applyNumberFormat="1"/>
    <xf numFmtId="0" fontId="29" fillId="24" borderId="2" xfId="0" applyFont="1" applyFill="1" applyBorder="1" applyAlignment="1">
      <alignment horizontal="center"/>
    </xf>
    <xf numFmtId="164" fontId="29" fillId="24" borderId="2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164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164" fontId="29" fillId="24" borderId="5" xfId="0" applyNumberFormat="1" applyFont="1" applyFill="1" applyBorder="1" applyAlignment="1">
      <alignment horizontal="center"/>
    </xf>
    <xf numFmtId="0" fontId="0" fillId="0" borderId="12" xfId="0" applyFont="1" applyFill="1" applyBorder="1" applyAlignment="1">
      <alignment horizontal="left"/>
    </xf>
    <xf numFmtId="164" fontId="0" fillId="0" borderId="14" xfId="0" applyNumberFormat="1" applyFont="1" applyFill="1" applyBorder="1" applyAlignment="1">
      <alignment horizontal="center"/>
    </xf>
    <xf numFmtId="164" fontId="0" fillId="0" borderId="15" xfId="0" applyNumberFormat="1" applyFont="1" applyFill="1" applyBorder="1" applyAlignment="1">
      <alignment horizontal="center"/>
    </xf>
    <xf numFmtId="164" fontId="0" fillId="0" borderId="12" xfId="0" applyNumberFormat="1" applyFont="1" applyFill="1" applyBorder="1" applyAlignment="1">
      <alignment horizontal="center"/>
    </xf>
    <xf numFmtId="164" fontId="29" fillId="24" borderId="4" xfId="0" applyNumberFormat="1" applyFont="1" applyFill="1" applyBorder="1" applyAlignment="1">
      <alignment horizontal="center"/>
    </xf>
    <xf numFmtId="164" fontId="0" fillId="0" borderId="13" xfId="0" applyNumberFormat="1" applyFont="1" applyFill="1" applyBorder="1" applyAlignment="1">
      <alignment horizontal="center"/>
    </xf>
    <xf numFmtId="0" fontId="0" fillId="0" borderId="8" xfId="0" applyFont="1" applyFill="1" applyBorder="1" applyAlignment="1">
      <alignment horizontal="left"/>
    </xf>
    <xf numFmtId="164" fontId="0" fillId="0" borderId="8" xfId="0" applyNumberFormat="1" applyFont="1" applyFill="1" applyBorder="1" applyAlignment="1">
      <alignment horizontal="center"/>
    </xf>
    <xf numFmtId="0" fontId="29" fillId="24" borderId="4" xfId="0" applyFont="1" applyFill="1" applyBorder="1" applyAlignment="1">
      <alignment horizontal="center"/>
    </xf>
    <xf numFmtId="0" fontId="0" fillId="0" borderId="13" xfId="0" applyFont="1" applyFill="1" applyBorder="1" applyAlignment="1">
      <alignment horizontal="left"/>
    </xf>
    <xf numFmtId="0" fontId="0" fillId="0" borderId="14" xfId="0" applyFont="1" applyFill="1" applyBorder="1" applyAlignment="1">
      <alignment horizontal="left"/>
    </xf>
    <xf numFmtId="0" fontId="0" fillId="0" borderId="14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4" xfId="0" applyFill="1" applyBorder="1" applyAlignment="1">
      <alignment horizontal="left"/>
    </xf>
    <xf numFmtId="164" fontId="31" fillId="0" borderId="12" xfId="0" applyNumberFormat="1" applyFont="1" applyBorder="1" applyAlignment="1">
      <alignment horizontal="right"/>
    </xf>
    <xf numFmtId="164" fontId="31" fillId="0" borderId="8" xfId="0" applyNumberFormat="1" applyFont="1" applyBorder="1" applyAlignment="1">
      <alignment horizontal="right"/>
    </xf>
    <xf numFmtId="0" fontId="0" fillId="0" borderId="12" xfId="0" applyFill="1" applyBorder="1" applyAlignment="1">
      <alignment horizontal="left"/>
    </xf>
    <xf numFmtId="0" fontId="0" fillId="26" borderId="33" xfId="0" applyNumberFormat="1" applyFont="1" applyFill="1" applyBorder="1" applyAlignment="1">
      <alignment horizontal="center"/>
    </xf>
    <xf numFmtId="0" fontId="0" fillId="27" borderId="33" xfId="0" applyNumberFormat="1" applyFill="1" applyBorder="1" applyAlignment="1">
      <alignment horizontal="center"/>
    </xf>
    <xf numFmtId="0" fontId="0" fillId="26" borderId="35" xfId="0" applyNumberFormat="1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30" fillId="0" borderId="11" xfId="0" applyFont="1" applyBorder="1" applyAlignment="1">
      <alignment horizontal="left"/>
    </xf>
    <xf numFmtId="0" fontId="30" fillId="0" borderId="0" xfId="0" applyFont="1" applyBorder="1" applyAlignment="1">
      <alignment horizontal="left"/>
    </xf>
    <xf numFmtId="0" fontId="25" fillId="0" borderId="25" xfId="0" applyFont="1" applyBorder="1" applyAlignment="1">
      <alignment horizontal="center" vertical="center" wrapText="1"/>
    </xf>
    <xf numFmtId="0" fontId="25" fillId="0" borderId="26" xfId="0" applyFont="1" applyBorder="1" applyAlignment="1">
      <alignment horizontal="center" vertical="center" wrapText="1"/>
    </xf>
    <xf numFmtId="0" fontId="25" fillId="0" borderId="27" xfId="0" applyFont="1" applyBorder="1" applyAlignment="1">
      <alignment horizontal="center" vertical="center" wrapText="1"/>
    </xf>
    <xf numFmtId="0" fontId="25" fillId="0" borderId="28" xfId="0" applyFont="1" applyBorder="1" applyAlignment="1">
      <alignment horizontal="center" vertical="center" wrapText="1"/>
    </xf>
    <xf numFmtId="0" fontId="25" fillId="0" borderId="29" xfId="0" applyFont="1" applyBorder="1" applyAlignment="1">
      <alignment horizontal="center" vertical="center" wrapText="1"/>
    </xf>
    <xf numFmtId="0" fontId="25" fillId="0" borderId="30" xfId="0" applyFont="1" applyBorder="1" applyAlignment="1">
      <alignment horizontal="center" vertical="center" wrapText="1"/>
    </xf>
    <xf numFmtId="0" fontId="24" fillId="0" borderId="3" xfId="43" applyFont="1" applyBorder="1" applyAlignment="1">
      <alignment horizontal="center" vertical="center"/>
    </xf>
    <xf numFmtId="0" fontId="24" fillId="0" borderId="4" xfId="43" applyFont="1" applyBorder="1" applyAlignment="1">
      <alignment horizontal="center" vertical="center"/>
    </xf>
    <xf numFmtId="0" fontId="24" fillId="0" borderId="3" xfId="84" applyFont="1" applyBorder="1" applyAlignment="1">
      <alignment horizontal="center"/>
    </xf>
    <xf numFmtId="0" fontId="24" fillId="0" borderId="4" xfId="84" applyFont="1" applyBorder="1" applyAlignment="1">
      <alignment horizontal="center"/>
    </xf>
    <xf numFmtId="0" fontId="24" fillId="0" borderId="3" xfId="125" applyFont="1" applyBorder="1" applyAlignment="1">
      <alignment horizontal="center" vertical="center"/>
    </xf>
    <xf numFmtId="0" fontId="24" fillId="0" borderId="4" xfId="125" applyFont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</cellXfs>
  <cellStyles count="166">
    <cellStyle name="20 % - Accent1 2" xfId="2"/>
    <cellStyle name="20 % - Accent1 3" xfId="44"/>
    <cellStyle name="20 % - Accent1 4" xfId="85"/>
    <cellStyle name="20 % - Accent1 5" xfId="126"/>
    <cellStyle name="20 % - Accent2 2" xfId="3"/>
    <cellStyle name="20 % - Accent2 3" xfId="45"/>
    <cellStyle name="20 % - Accent2 4" xfId="86"/>
    <cellStyle name="20 % - Accent2 5" xfId="127"/>
    <cellStyle name="20 % - Accent3 2" xfId="4"/>
    <cellStyle name="20 % - Accent3 3" xfId="46"/>
    <cellStyle name="20 % - Accent3 4" xfId="87"/>
    <cellStyle name="20 % - Accent3 5" xfId="128"/>
    <cellStyle name="20 % - Accent4 2" xfId="5"/>
    <cellStyle name="20 % - Accent4 3" xfId="47"/>
    <cellStyle name="20 % - Accent4 4" xfId="88"/>
    <cellStyle name="20 % - Accent4 5" xfId="129"/>
    <cellStyle name="20 % - Accent5 2" xfId="6"/>
    <cellStyle name="20 % - Accent5 3" xfId="48"/>
    <cellStyle name="20 % - Accent5 4" xfId="89"/>
    <cellStyle name="20 % - Accent5 5" xfId="130"/>
    <cellStyle name="20 % - Accent6 2" xfId="7"/>
    <cellStyle name="20 % - Accent6 3" xfId="49"/>
    <cellStyle name="20 % - Accent6 4" xfId="90"/>
    <cellStyle name="20 % - Accent6 5" xfId="131"/>
    <cellStyle name="40 % - Accent1 2" xfId="8"/>
    <cellStyle name="40 % - Accent1 3" xfId="50"/>
    <cellStyle name="40 % - Accent1 4" xfId="91"/>
    <cellStyle name="40 % - Accent1 5" xfId="132"/>
    <cellStyle name="40 % - Accent2 2" xfId="9"/>
    <cellStyle name="40 % - Accent2 3" xfId="51"/>
    <cellStyle name="40 % - Accent2 4" xfId="92"/>
    <cellStyle name="40 % - Accent2 5" xfId="133"/>
    <cellStyle name="40 % - Accent3 2" xfId="10"/>
    <cellStyle name="40 % - Accent3 3" xfId="52"/>
    <cellStyle name="40 % - Accent3 4" xfId="93"/>
    <cellStyle name="40 % - Accent3 5" xfId="134"/>
    <cellStyle name="40 % - Accent4 2" xfId="11"/>
    <cellStyle name="40 % - Accent4 3" xfId="53"/>
    <cellStyle name="40 % - Accent4 4" xfId="94"/>
    <cellStyle name="40 % - Accent4 5" xfId="135"/>
    <cellStyle name="40 % - Accent5 2" xfId="12"/>
    <cellStyle name="40 % - Accent5 3" xfId="54"/>
    <cellStyle name="40 % - Accent5 4" xfId="95"/>
    <cellStyle name="40 % - Accent5 5" xfId="136"/>
    <cellStyle name="40 % - Accent6 2" xfId="13"/>
    <cellStyle name="40 % - Accent6 3" xfId="55"/>
    <cellStyle name="40 % - Accent6 4" xfId="96"/>
    <cellStyle name="40 % - Accent6 5" xfId="137"/>
    <cellStyle name="60 % - Accent1 2" xfId="14"/>
    <cellStyle name="60 % - Accent1 3" xfId="56"/>
    <cellStyle name="60 % - Accent1 4" xfId="97"/>
    <cellStyle name="60 % - Accent1 5" xfId="138"/>
    <cellStyle name="60 % - Accent2 2" xfId="15"/>
    <cellStyle name="60 % - Accent2 3" xfId="57"/>
    <cellStyle name="60 % - Accent2 4" xfId="98"/>
    <cellStyle name="60 % - Accent2 5" xfId="139"/>
    <cellStyle name="60 % - Accent3 2" xfId="16"/>
    <cellStyle name="60 % - Accent3 3" xfId="58"/>
    <cellStyle name="60 % - Accent3 4" xfId="99"/>
    <cellStyle name="60 % - Accent3 5" xfId="140"/>
    <cellStyle name="60 % - Accent4 2" xfId="17"/>
    <cellStyle name="60 % - Accent4 3" xfId="59"/>
    <cellStyle name="60 % - Accent4 4" xfId="100"/>
    <cellStyle name="60 % - Accent4 5" xfId="141"/>
    <cellStyle name="60 % - Accent5 2" xfId="18"/>
    <cellStyle name="60 % - Accent5 3" xfId="60"/>
    <cellStyle name="60 % - Accent5 4" xfId="101"/>
    <cellStyle name="60 % - Accent5 5" xfId="142"/>
    <cellStyle name="60 % - Accent6 2" xfId="19"/>
    <cellStyle name="60 % - Accent6 3" xfId="61"/>
    <cellStyle name="60 % - Accent6 4" xfId="102"/>
    <cellStyle name="60 % - Accent6 5" xfId="143"/>
    <cellStyle name="Accent1 2" xfId="20"/>
    <cellStyle name="Accent1 3" xfId="62"/>
    <cellStyle name="Accent1 4" xfId="103"/>
    <cellStyle name="Accent1 5" xfId="144"/>
    <cellStyle name="Accent2 2" xfId="21"/>
    <cellStyle name="Accent2 3" xfId="63"/>
    <cellStyle name="Accent2 4" xfId="104"/>
    <cellStyle name="Accent2 5" xfId="145"/>
    <cellStyle name="Accent3 2" xfId="22"/>
    <cellStyle name="Accent3 3" xfId="64"/>
    <cellStyle name="Accent3 4" xfId="105"/>
    <cellStyle name="Accent3 5" xfId="146"/>
    <cellStyle name="Accent4 2" xfId="23"/>
    <cellStyle name="Accent4 3" xfId="65"/>
    <cellStyle name="Accent4 4" xfId="106"/>
    <cellStyle name="Accent4 5" xfId="147"/>
    <cellStyle name="Accent5 2" xfId="24"/>
    <cellStyle name="Accent5 3" xfId="66"/>
    <cellStyle name="Accent5 4" xfId="107"/>
    <cellStyle name="Accent5 5" xfId="148"/>
    <cellStyle name="Accent6 2" xfId="25"/>
    <cellStyle name="Accent6 3" xfId="67"/>
    <cellStyle name="Accent6 4" xfId="108"/>
    <cellStyle name="Accent6 5" xfId="149"/>
    <cellStyle name="Avertissement 2" xfId="26"/>
    <cellStyle name="Avertissement 3" xfId="68"/>
    <cellStyle name="Avertissement 4" xfId="109"/>
    <cellStyle name="Avertissement 5" xfId="150"/>
    <cellStyle name="Calcul 2" xfId="27"/>
    <cellStyle name="Calcul 3" xfId="69"/>
    <cellStyle name="Calcul 4" xfId="110"/>
    <cellStyle name="Calcul 5" xfId="151"/>
    <cellStyle name="Cellule liée 2" xfId="28"/>
    <cellStyle name="Cellule liée 3" xfId="70"/>
    <cellStyle name="Cellule liée 4" xfId="111"/>
    <cellStyle name="Cellule liée 5" xfId="152"/>
    <cellStyle name="Commentaire 2" xfId="29"/>
    <cellStyle name="Commentaire 3" xfId="71"/>
    <cellStyle name="Commentaire 4" xfId="112"/>
    <cellStyle name="Commentaire 5" xfId="153"/>
    <cellStyle name="Entrée 2" xfId="30"/>
    <cellStyle name="Entrée 3" xfId="72"/>
    <cellStyle name="Entrée 4" xfId="113"/>
    <cellStyle name="Entrée 5" xfId="154"/>
    <cellStyle name="Insatisfaisant 2" xfId="31"/>
    <cellStyle name="Insatisfaisant 3" xfId="73"/>
    <cellStyle name="Insatisfaisant 4" xfId="114"/>
    <cellStyle name="Insatisfaisant 5" xfId="155"/>
    <cellStyle name="Neutre 2" xfId="32"/>
    <cellStyle name="Neutre 3" xfId="74"/>
    <cellStyle name="Neutre 4" xfId="115"/>
    <cellStyle name="Neutre 5" xfId="156"/>
    <cellStyle name="Normal" xfId="0" builtinId="0"/>
    <cellStyle name="Normal 2" xfId="1"/>
    <cellStyle name="Normal 3" xfId="43"/>
    <cellStyle name="Normal 4" xfId="84"/>
    <cellStyle name="Normal 5" xfId="125"/>
    <cellStyle name="Satisfaisant 2" xfId="33"/>
    <cellStyle name="Satisfaisant 3" xfId="75"/>
    <cellStyle name="Satisfaisant 4" xfId="116"/>
    <cellStyle name="Satisfaisant 5" xfId="157"/>
    <cellStyle name="Sortie 2" xfId="34"/>
    <cellStyle name="Sortie 3" xfId="76"/>
    <cellStyle name="Sortie 4" xfId="117"/>
    <cellStyle name="Sortie 5" xfId="158"/>
    <cellStyle name="Texte explicatif 2" xfId="35"/>
    <cellStyle name="Texte explicatif 3" xfId="77"/>
    <cellStyle name="Texte explicatif 4" xfId="118"/>
    <cellStyle name="Texte explicatif 5" xfId="159"/>
    <cellStyle name="Titre 1" xfId="36"/>
    <cellStyle name="Titre 1 2" xfId="37"/>
    <cellStyle name="Titre 1 3" xfId="78"/>
    <cellStyle name="Titre 1 4" xfId="119"/>
    <cellStyle name="Titre 1 5" xfId="160"/>
    <cellStyle name="Titre 2 2" xfId="38"/>
    <cellStyle name="Titre 2 3" xfId="79"/>
    <cellStyle name="Titre 2 4" xfId="120"/>
    <cellStyle name="Titre 2 5" xfId="161"/>
    <cellStyle name="Titre 3 2" xfId="39"/>
    <cellStyle name="Titre 3 3" xfId="80"/>
    <cellStyle name="Titre 3 4" xfId="121"/>
    <cellStyle name="Titre 3 5" xfId="162"/>
    <cellStyle name="Titre 4 2" xfId="40"/>
    <cellStyle name="Titre 4 3" xfId="81"/>
    <cellStyle name="Titre 4 4" xfId="122"/>
    <cellStyle name="Titre 4 5" xfId="163"/>
    <cellStyle name="Total 2" xfId="41"/>
    <cellStyle name="Total 3" xfId="82"/>
    <cellStyle name="Total 4" xfId="123"/>
    <cellStyle name="Total 5" xfId="164"/>
    <cellStyle name="Vérification 2" xfId="42"/>
    <cellStyle name="Vérification 3" xfId="83"/>
    <cellStyle name="Vérification 4" xfId="124"/>
    <cellStyle name="Vérification 5" xfId="16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3</xdr:col>
      <xdr:colOff>125865</xdr:colOff>
      <xdr:row>13</xdr:row>
      <xdr:rowOff>171451</xdr:rowOff>
    </xdr:to>
    <xdr:pic>
      <xdr:nvPicPr>
        <xdr:cNvPr id="5" name="Image 4" descr="Sans titre 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5" y="9525"/>
          <a:ext cx="2716665" cy="27146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3"/>
  <sheetViews>
    <sheetView tabSelected="1" showWhiteSpace="0" topLeftCell="A33" workbookViewId="0">
      <selection activeCell="A40" sqref="A40:D40"/>
    </sheetView>
  </sheetViews>
  <sheetFormatPr baseColWidth="10" defaultRowHeight="15"/>
  <cols>
    <col min="1" max="1" width="13.5703125" customWidth="1"/>
    <col min="3" max="3" width="14" customWidth="1"/>
    <col min="4" max="4" width="13.42578125" customWidth="1"/>
    <col min="5" max="5" width="8.140625" customWidth="1"/>
    <col min="6" max="6" width="13.7109375" customWidth="1"/>
    <col min="7" max="7" width="12.42578125" customWidth="1"/>
    <col min="10" max="10" width="6" customWidth="1"/>
    <col min="11" max="14" width="13.42578125" bestFit="1" customWidth="1"/>
  </cols>
  <sheetData>
    <row r="1" spans="1:7" ht="15.75" thickBot="1"/>
    <row r="2" spans="1:7" ht="15.75" thickTop="1">
      <c r="E2" s="73" t="s">
        <v>11</v>
      </c>
      <c r="F2" s="74"/>
      <c r="G2" s="75"/>
    </row>
    <row r="3" spans="1:7">
      <c r="E3" s="6" t="s">
        <v>14</v>
      </c>
      <c r="F3" s="1"/>
      <c r="G3" s="7"/>
    </row>
    <row r="4" spans="1:7" ht="16.5" customHeight="1">
      <c r="E4" s="6"/>
      <c r="F4" s="1"/>
      <c r="G4" s="7"/>
    </row>
    <row r="5" spans="1:7">
      <c r="E5" s="16" t="s">
        <v>12</v>
      </c>
      <c r="F5" s="17"/>
      <c r="G5" s="8"/>
    </row>
    <row r="6" spans="1:7" ht="15.75" thickBot="1">
      <c r="E6" s="18" t="s">
        <v>13</v>
      </c>
      <c r="F6" s="9"/>
      <c r="G6" s="10"/>
    </row>
    <row r="7" spans="1:7" ht="15.75" thickTop="1"/>
    <row r="8" spans="1:7">
      <c r="E8" s="19"/>
      <c r="F8" s="19"/>
      <c r="G8" s="19"/>
    </row>
    <row r="9" spans="1:7">
      <c r="D9" s="1"/>
      <c r="E9" s="1"/>
      <c r="F9" s="1"/>
      <c r="G9" s="1"/>
    </row>
    <row r="10" spans="1:7">
      <c r="E10" s="20"/>
      <c r="F10" s="17"/>
      <c r="G10" s="1"/>
    </row>
    <row r="11" spans="1:7">
      <c r="E11" s="20"/>
      <c r="F11" s="17"/>
      <c r="G11" s="1"/>
    </row>
    <row r="12" spans="1:7" ht="15.75" thickBot="1">
      <c r="E12" s="20"/>
      <c r="F12" s="17"/>
      <c r="G12" s="1"/>
    </row>
    <row r="13" spans="1:7" ht="15.75" thickTop="1">
      <c r="E13" s="85" t="str">
        <f ca="1">"TREGUEUX, le"&amp;" "&amp;TEXT(TODAY(),"jjjj j mmmm aaaa")</f>
        <v>TREGUEUX, le vendredi 4 avril 2014</v>
      </c>
      <c r="F13" s="86"/>
      <c r="G13" s="87"/>
    </row>
    <row r="14" spans="1:7" ht="15.75" thickBot="1">
      <c r="E14" s="4" t="s">
        <v>4</v>
      </c>
      <c r="F14" s="2"/>
      <c r="G14" s="5"/>
    </row>
    <row r="15" spans="1:7" ht="16.5" thickTop="1" thickBot="1">
      <c r="E15" s="32"/>
      <c r="F15" s="1"/>
      <c r="G15" s="1"/>
    </row>
    <row r="16" spans="1:7" ht="27" customHeight="1" thickTop="1">
      <c r="A16" s="108" t="s">
        <v>5</v>
      </c>
      <c r="B16" s="109"/>
      <c r="C16" s="109"/>
      <c r="D16" s="109"/>
      <c r="E16" s="109"/>
      <c r="F16" s="109"/>
      <c r="G16" s="110"/>
    </row>
    <row r="17" spans="1:7" ht="15.75" customHeight="1" thickBot="1">
      <c r="A17" s="111"/>
      <c r="B17" s="112"/>
      <c r="C17" s="112"/>
      <c r="D17" s="112"/>
      <c r="E17" s="112"/>
      <c r="F17" s="112"/>
      <c r="G17" s="113"/>
    </row>
    <row r="18" spans="1:7" ht="15.75" customHeight="1" thickTop="1" thickBot="1"/>
    <row r="19" spans="1:7" ht="20.25" thickTop="1" thickBot="1">
      <c r="A19" s="76" t="s">
        <v>0</v>
      </c>
      <c r="B19" s="77"/>
      <c r="C19" s="77"/>
      <c r="D19" s="78"/>
      <c r="E19" s="14" t="s">
        <v>1</v>
      </c>
      <c r="F19" s="12" t="s">
        <v>2</v>
      </c>
      <c r="G19" s="13" t="s">
        <v>3</v>
      </c>
    </row>
    <row r="20" spans="1:7" ht="15.75" thickTop="1">
      <c r="A20" s="88" t="s">
        <v>73</v>
      </c>
      <c r="B20" s="89"/>
      <c r="C20" s="89"/>
      <c r="D20" s="68" t="str">
        <f t="shared" ref="D20:D40" si="0">IF(ISNA(VLOOKUP($A20,Produits,2,FALSE)),"",VLOOKUP($A20,Produits,2,FALSE))</f>
        <v>SWITCH8PORTS</v>
      </c>
      <c r="E20" s="65">
        <v>1</v>
      </c>
      <c r="F20" s="35">
        <f t="shared" ref="F20:F40" si="1">IF(ISNA(VLOOKUP($A20,Produits,5,FALSE)),"",VLOOKUP($A20,Produits,5,FALSE))</f>
        <v>73.836377999999996</v>
      </c>
      <c r="G20" s="36">
        <f t="shared" ref="G20:G40" si="2">IF(ISERROR(F20*E20),"",F20*E20)</f>
        <v>73.836377999999996</v>
      </c>
    </row>
    <row r="21" spans="1:7">
      <c r="A21" s="88" t="s">
        <v>88</v>
      </c>
      <c r="B21" s="89"/>
      <c r="C21" s="89"/>
      <c r="D21" s="67" t="str">
        <f t="shared" si="0"/>
        <v>RZX6DP1</v>
      </c>
      <c r="E21" s="37">
        <v>1</v>
      </c>
      <c r="F21" s="35">
        <f t="shared" si="1"/>
        <v>200.01300000000001</v>
      </c>
      <c r="G21" s="36">
        <f t="shared" si="2"/>
        <v>200.01300000000001</v>
      </c>
    </row>
    <row r="22" spans="1:7">
      <c r="A22" s="88" t="s">
        <v>88</v>
      </c>
      <c r="B22" s="89"/>
      <c r="C22" s="89"/>
      <c r="D22" s="67" t="str">
        <f t="shared" si="0"/>
        <v>RZX6DP1</v>
      </c>
      <c r="E22" s="37">
        <v>1</v>
      </c>
      <c r="F22" s="35">
        <f t="shared" si="1"/>
        <v>200.01300000000001</v>
      </c>
      <c r="G22" s="36">
        <f t="shared" si="2"/>
        <v>200.01300000000001</v>
      </c>
    </row>
    <row r="23" spans="1:7">
      <c r="A23" s="88" t="s">
        <v>67</v>
      </c>
      <c r="B23" s="89"/>
      <c r="C23" s="89"/>
      <c r="D23" s="67" t="str">
        <f t="shared" si="0"/>
        <v>L76MATBRAPOS</v>
      </c>
      <c r="E23" s="37">
        <v>1</v>
      </c>
      <c r="F23" s="35">
        <f t="shared" si="1"/>
        <v>269.49119999999999</v>
      </c>
      <c r="G23" s="36">
        <f t="shared" si="2"/>
        <v>269.49119999999999</v>
      </c>
    </row>
    <row r="24" spans="1:7">
      <c r="A24" s="88" t="s">
        <v>54</v>
      </c>
      <c r="B24" s="89"/>
      <c r="C24" s="89"/>
      <c r="D24" s="67" t="str">
        <f t="shared" si="0"/>
        <v>L76HERON</v>
      </c>
      <c r="E24" s="37">
        <v>1</v>
      </c>
      <c r="F24" s="35">
        <f t="shared" si="1"/>
        <v>374.76119999999997</v>
      </c>
      <c r="G24" s="36">
        <f t="shared" si="2"/>
        <v>374.76119999999997</v>
      </c>
    </row>
    <row r="25" spans="1:7">
      <c r="A25" s="88" t="s">
        <v>34</v>
      </c>
      <c r="B25" s="89"/>
      <c r="C25" s="89"/>
      <c r="D25" s="67" t="str">
        <f t="shared" si="0"/>
        <v>IP0010B</v>
      </c>
      <c r="E25" s="37">
        <v>1</v>
      </c>
      <c r="F25" s="35">
        <f t="shared" si="1"/>
        <v>282.12360000000001</v>
      </c>
      <c r="G25" s="36">
        <f t="shared" si="2"/>
        <v>282.12360000000001</v>
      </c>
    </row>
    <row r="26" spans="1:7">
      <c r="A26" s="88" t="s">
        <v>89</v>
      </c>
      <c r="B26" s="89"/>
      <c r="C26" s="89"/>
      <c r="D26" s="67" t="str">
        <f t="shared" si="0"/>
        <v>323411G3-L</v>
      </c>
      <c r="E26" s="37">
        <v>1</v>
      </c>
      <c r="F26" s="35">
        <f t="shared" si="1"/>
        <v>3871.8305999999998</v>
      </c>
      <c r="G26" s="36">
        <f t="shared" si="2"/>
        <v>3871.8305999999998</v>
      </c>
    </row>
    <row r="27" spans="1:7">
      <c r="A27" s="88" t="s">
        <v>29</v>
      </c>
      <c r="B27" s="89"/>
      <c r="C27" s="89"/>
      <c r="D27" s="67" t="str">
        <f t="shared" si="0"/>
        <v>321411N</v>
      </c>
      <c r="E27" s="37">
        <v>1</v>
      </c>
      <c r="F27" s="35">
        <f t="shared" si="1"/>
        <v>3789.72</v>
      </c>
      <c r="G27" s="36">
        <f t="shared" si="2"/>
        <v>3789.72</v>
      </c>
    </row>
    <row r="28" spans="1:7">
      <c r="A28" s="88" t="s">
        <v>59</v>
      </c>
      <c r="B28" s="89"/>
      <c r="C28" s="89"/>
      <c r="D28" s="67" t="str">
        <f t="shared" si="0"/>
        <v>L76MATALIMVGA</v>
      </c>
      <c r="E28" s="37">
        <v>1</v>
      </c>
      <c r="F28" s="35">
        <f t="shared" si="1"/>
        <v>164.22120000000001</v>
      </c>
      <c r="G28" s="36">
        <f t="shared" si="2"/>
        <v>164.22120000000001</v>
      </c>
    </row>
    <row r="29" spans="1:7">
      <c r="A29" s="88" t="s">
        <v>88</v>
      </c>
      <c r="B29" s="89"/>
      <c r="C29" s="89"/>
      <c r="D29" s="67" t="str">
        <f t="shared" si="0"/>
        <v>RZX6DP1</v>
      </c>
      <c r="E29" s="37">
        <v>1</v>
      </c>
      <c r="F29" s="35">
        <f t="shared" si="1"/>
        <v>200.01300000000001</v>
      </c>
      <c r="G29" s="36">
        <f t="shared" si="2"/>
        <v>200.01300000000001</v>
      </c>
    </row>
    <row r="30" spans="1:7">
      <c r="A30" s="88" t="s">
        <v>48</v>
      </c>
      <c r="B30" s="89"/>
      <c r="C30" s="89"/>
      <c r="D30" s="67" t="str">
        <f t="shared" si="0"/>
        <v>L76CRISALIDSUP</v>
      </c>
      <c r="E30" s="37">
        <v>1</v>
      </c>
      <c r="F30" s="35">
        <f t="shared" si="1"/>
        <v>378.97199999999998</v>
      </c>
      <c r="G30" s="36">
        <f t="shared" si="2"/>
        <v>378.97199999999998</v>
      </c>
    </row>
    <row r="31" spans="1:7">
      <c r="A31" s="88" t="s">
        <v>38</v>
      </c>
      <c r="B31" s="89"/>
      <c r="C31" s="89"/>
      <c r="D31" s="67" t="str">
        <f t="shared" si="0"/>
        <v>IP0100N</v>
      </c>
      <c r="E31" s="37">
        <v>1</v>
      </c>
      <c r="F31" s="35">
        <f t="shared" si="1"/>
        <v>0</v>
      </c>
      <c r="G31" s="36">
        <f t="shared" si="2"/>
        <v>0</v>
      </c>
    </row>
    <row r="32" spans="1:7">
      <c r="A32" s="88" t="s">
        <v>78</v>
      </c>
      <c r="B32" s="89"/>
      <c r="C32" s="89"/>
      <c r="D32" s="67" t="str">
        <f t="shared" si="0"/>
        <v>CNXBALANCE</v>
      </c>
      <c r="E32" s="37">
        <v>1</v>
      </c>
      <c r="F32" s="35">
        <f t="shared" si="1"/>
        <v>0</v>
      </c>
      <c r="G32" s="36">
        <f t="shared" si="2"/>
        <v>0</v>
      </c>
    </row>
    <row r="33" spans="1:14">
      <c r="A33" s="88" t="s">
        <v>89</v>
      </c>
      <c r="B33" s="89"/>
      <c r="C33" s="89"/>
      <c r="D33" s="67" t="str">
        <f t="shared" si="0"/>
        <v>323411G3-L</v>
      </c>
      <c r="E33" s="37">
        <v>1</v>
      </c>
      <c r="F33" s="35">
        <f t="shared" si="1"/>
        <v>3871.8305999999998</v>
      </c>
      <c r="G33" s="36">
        <f t="shared" si="2"/>
        <v>3871.8305999999998</v>
      </c>
    </row>
    <row r="34" spans="1:14">
      <c r="A34" s="88" t="s">
        <v>78</v>
      </c>
      <c r="B34" s="89"/>
      <c r="C34" s="89"/>
      <c r="D34" s="67" t="str">
        <f t="shared" si="0"/>
        <v>CNXBALANCE</v>
      </c>
      <c r="E34" s="37">
        <v>1</v>
      </c>
      <c r="F34" s="35">
        <f t="shared" si="1"/>
        <v>0</v>
      </c>
      <c r="G34" s="36">
        <f t="shared" si="2"/>
        <v>0</v>
      </c>
    </row>
    <row r="35" spans="1:14">
      <c r="A35" s="88" t="s">
        <v>61</v>
      </c>
      <c r="B35" s="89"/>
      <c r="C35" s="89"/>
      <c r="D35" s="67" t="str">
        <f t="shared" si="0"/>
        <v>L76MATRZX6DP</v>
      </c>
      <c r="E35" s="37">
        <v>1</v>
      </c>
      <c r="F35" s="35">
        <f t="shared" si="1"/>
        <v>107.3754</v>
      </c>
      <c r="G35" s="36">
        <f t="shared" si="2"/>
        <v>107.3754</v>
      </c>
      <c r="K35" s="34"/>
    </row>
    <row r="36" spans="1:14">
      <c r="A36" s="88" t="s">
        <v>48</v>
      </c>
      <c r="B36" s="89"/>
      <c r="C36" s="89"/>
      <c r="D36" s="67" t="str">
        <f t="shared" si="0"/>
        <v>L76CRISALIDSUP</v>
      </c>
      <c r="E36" s="37">
        <v>1</v>
      </c>
      <c r="F36" s="35">
        <f t="shared" si="1"/>
        <v>378.97199999999998</v>
      </c>
      <c r="G36" s="36">
        <f t="shared" si="2"/>
        <v>378.97199999999998</v>
      </c>
    </row>
    <row r="37" spans="1:14">
      <c r="A37" s="88" t="s">
        <v>54</v>
      </c>
      <c r="B37" s="89"/>
      <c r="C37" s="89"/>
      <c r="D37" s="67" t="str">
        <f t="shared" si="0"/>
        <v>L76HERON</v>
      </c>
      <c r="E37" s="37">
        <v>1</v>
      </c>
      <c r="F37" s="35">
        <f t="shared" si="1"/>
        <v>374.76119999999997</v>
      </c>
      <c r="G37" s="36">
        <f t="shared" si="2"/>
        <v>374.76119999999997</v>
      </c>
    </row>
    <row r="38" spans="1:14">
      <c r="A38" s="88" t="s">
        <v>82</v>
      </c>
      <c r="B38" s="89"/>
      <c r="C38" s="89"/>
      <c r="D38" s="67" t="str">
        <f t="shared" si="0"/>
        <v>MODULEFIDELITE</v>
      </c>
      <c r="E38" s="37">
        <v>1</v>
      </c>
      <c r="F38" s="35">
        <f t="shared" si="1"/>
        <v>1052.7</v>
      </c>
      <c r="G38" s="36">
        <f t="shared" si="2"/>
        <v>1052.7</v>
      </c>
    </row>
    <row r="39" spans="1:14">
      <c r="A39" s="88" t="s">
        <v>82</v>
      </c>
      <c r="B39" s="89"/>
      <c r="C39" s="89"/>
      <c r="D39" s="67" t="str">
        <f t="shared" si="0"/>
        <v>MODULEFIDELITE</v>
      </c>
      <c r="E39" s="37">
        <v>1</v>
      </c>
      <c r="F39" s="35">
        <f t="shared" si="1"/>
        <v>1052.7</v>
      </c>
      <c r="G39" s="36">
        <f t="shared" si="2"/>
        <v>1052.7</v>
      </c>
    </row>
    <row r="40" spans="1:14">
      <c r="A40" s="88" t="s">
        <v>26</v>
      </c>
      <c r="B40" s="89"/>
      <c r="C40" s="89"/>
      <c r="D40" s="67" t="str">
        <f t="shared" si="0"/>
        <v>311411G3-L</v>
      </c>
      <c r="E40" s="37">
        <v>1</v>
      </c>
      <c r="F40" s="35">
        <f t="shared" si="1"/>
        <v>3410.748</v>
      </c>
      <c r="G40" s="36">
        <f t="shared" si="2"/>
        <v>3410.748</v>
      </c>
    </row>
    <row r="41" spans="1:14" ht="15.75" thickBot="1">
      <c r="A41" s="106"/>
      <c r="B41" s="107"/>
      <c r="C41" s="107"/>
      <c r="D41" s="5"/>
      <c r="E41" s="7"/>
      <c r="F41" s="35"/>
      <c r="G41" s="35"/>
    </row>
    <row r="42" spans="1:14" ht="16.5" thickTop="1" thickBot="1">
      <c r="A42" s="82" t="s">
        <v>22</v>
      </c>
      <c r="B42" s="83"/>
      <c r="C42" s="83"/>
      <c r="D42" s="84"/>
      <c r="E42" s="22"/>
      <c r="F42" s="25"/>
      <c r="G42" s="25"/>
      <c r="J42" s="38" t="s">
        <v>23</v>
      </c>
      <c r="K42" s="38" t="s">
        <v>19</v>
      </c>
      <c r="L42" s="38" t="s">
        <v>20</v>
      </c>
      <c r="M42" s="38" t="s">
        <v>21</v>
      </c>
      <c r="N42" s="39" t="s">
        <v>22</v>
      </c>
    </row>
    <row r="43" spans="1:14" ht="15.75" thickTop="1">
      <c r="A43" s="30" t="s">
        <v>16</v>
      </c>
      <c r="B43" s="31" t="s">
        <v>17</v>
      </c>
      <c r="C43" s="102" t="s">
        <v>18</v>
      </c>
      <c r="D43" s="103"/>
      <c r="E43" s="22"/>
      <c r="F43" s="25"/>
      <c r="G43" s="25"/>
      <c r="J43" s="70">
        <v>1500</v>
      </c>
      <c r="K43" s="40">
        <v>4.8059999999999999E-2</v>
      </c>
      <c r="L43" s="40">
        <v>3.3799999999999997E-2</v>
      </c>
      <c r="M43" s="40">
        <v>2.7179999999999999E-2</v>
      </c>
      <c r="N43" s="41">
        <v>2.3269999999999999E-2</v>
      </c>
    </row>
    <row r="44" spans="1:14">
      <c r="A44" s="28">
        <f>G46</f>
        <v>19580.22</v>
      </c>
      <c r="B44" s="29">
        <f>INDEX(K43:N48,MATCH(A44,{0;1501;3001;5001;8001;12001;100000}),MATCH(L.O.A,DUREE_LOA,0))</f>
        <v>2.0580000000000001E-2</v>
      </c>
      <c r="C44" s="104" t="str">
        <f>"="&amp;" " &amp; TEXT(G53,"??.??€")&amp;" "&amp; "H.T"</f>
        <v>=  4.03€ H.T</v>
      </c>
      <c r="D44" s="105"/>
      <c r="E44" s="22"/>
      <c r="F44" s="25"/>
      <c r="G44" s="25"/>
      <c r="J44" s="70">
        <v>3000</v>
      </c>
      <c r="K44" s="40">
        <v>4.8059999999999999E-2</v>
      </c>
      <c r="L44" s="40">
        <v>3.3799999999999997E-2</v>
      </c>
      <c r="M44" s="40">
        <v>2.7179999999999999E-2</v>
      </c>
      <c r="N44" s="41">
        <v>2.3269999999999999E-2</v>
      </c>
    </row>
    <row r="45" spans="1:14" ht="15.75" thickBot="1">
      <c r="A45" s="79" t="s">
        <v>6</v>
      </c>
      <c r="B45" s="80"/>
      <c r="C45" s="80"/>
      <c r="D45" s="81"/>
      <c r="E45" s="23"/>
      <c r="F45" s="26"/>
      <c r="G45" s="26"/>
      <c r="J45" s="71">
        <v>5000</v>
      </c>
      <c r="K45" s="42">
        <v>4.7460000000000002E-2</v>
      </c>
      <c r="L45" s="42">
        <v>3.243E-2</v>
      </c>
      <c r="M45" s="42">
        <v>2.5749999999999999E-2</v>
      </c>
      <c r="N45" s="43">
        <v>2.1780000000000001E-2</v>
      </c>
    </row>
    <row r="46" spans="1:14" ht="16.5" thickTop="1" thickBot="1">
      <c r="A46" s="90" t="s">
        <v>7</v>
      </c>
      <c r="B46" s="91"/>
      <c r="C46" s="15"/>
      <c r="D46" s="3"/>
      <c r="E46" s="96" t="s">
        <v>8</v>
      </c>
      <c r="F46" s="97"/>
      <c r="G46" s="24">
        <f>SUMIF(G23:G45,"&lt;&gt;#N/A")</f>
        <v>19580.22</v>
      </c>
      <c r="J46" s="70">
        <v>8000</v>
      </c>
      <c r="K46" s="40">
        <v>4.7030000000000002E-2</v>
      </c>
      <c r="L46" s="40">
        <v>3.1969999999999998E-2</v>
      </c>
      <c r="M46" s="40">
        <v>2.528E-2</v>
      </c>
      <c r="N46" s="41">
        <v>2.1299999999999999E-2</v>
      </c>
    </row>
    <row r="47" spans="1:14" ht="16.5" thickTop="1" thickBot="1">
      <c r="A47" s="92"/>
      <c r="B47" s="93"/>
      <c r="C47" s="6"/>
      <c r="D47" s="7"/>
      <c r="E47" s="98" t="s">
        <v>9</v>
      </c>
      <c r="F47" s="99"/>
      <c r="G47" s="27">
        <f>G46*20%</f>
        <v>3916.0440000000003</v>
      </c>
      <c r="J47" s="71">
        <v>12000</v>
      </c>
      <c r="K47" s="42">
        <v>4.6820000000000001E-2</v>
      </c>
      <c r="L47" s="42">
        <v>3.175E-2</v>
      </c>
      <c r="M47" s="42">
        <v>2.5049999999999999E-2</v>
      </c>
      <c r="N47" s="43">
        <v>2.1049999999999999E-2</v>
      </c>
    </row>
    <row r="48" spans="1:14" ht="16.5" thickTop="1" thickBot="1">
      <c r="A48" s="94"/>
      <c r="B48" s="95"/>
      <c r="C48" s="11"/>
      <c r="D48" s="5"/>
      <c r="E48" s="100" t="s">
        <v>10</v>
      </c>
      <c r="F48" s="101"/>
      <c r="G48" s="21">
        <f>G46+G47</f>
        <v>23496.264000000003</v>
      </c>
      <c r="J48" s="72">
        <v>12001</v>
      </c>
      <c r="K48" s="44">
        <v>4.6399999999999997E-2</v>
      </c>
      <c r="L48" s="44">
        <v>3.1300000000000001E-2</v>
      </c>
      <c r="M48" s="44">
        <v>2.4580000000000001E-2</v>
      </c>
      <c r="N48" s="45">
        <v>2.0580000000000001E-2</v>
      </c>
    </row>
    <row r="49" spans="2:7" ht="15.75" thickTop="1">
      <c r="B49" s="1"/>
    </row>
    <row r="53" spans="2:7">
      <c r="F53" s="46">
        <f>MATCH(L.O.A,DUREE_LOA)</f>
        <v>4</v>
      </c>
      <c r="G53" s="33">
        <f>A44*B44</f>
        <v>402.96092760000005</v>
      </c>
    </row>
  </sheetData>
  <mergeCells count="34">
    <mergeCell ref="A27:C27"/>
    <mergeCell ref="A29:C29"/>
    <mergeCell ref="A23:C23"/>
    <mergeCell ref="A31:C31"/>
    <mergeCell ref="A46:B48"/>
    <mergeCell ref="E46:F46"/>
    <mergeCell ref="E47:F47"/>
    <mergeCell ref="E48:F48"/>
    <mergeCell ref="A33:C33"/>
    <mergeCell ref="A35:C35"/>
    <mergeCell ref="A34:C34"/>
    <mergeCell ref="C43:D43"/>
    <mergeCell ref="C44:D44"/>
    <mergeCell ref="A41:C41"/>
    <mergeCell ref="A37:C37"/>
    <mergeCell ref="A38:C38"/>
    <mergeCell ref="A39:C39"/>
    <mergeCell ref="A40:C40"/>
    <mergeCell ref="E2:G2"/>
    <mergeCell ref="A19:D19"/>
    <mergeCell ref="A45:D45"/>
    <mergeCell ref="A42:D42"/>
    <mergeCell ref="E13:G13"/>
    <mergeCell ref="A36:C36"/>
    <mergeCell ref="A24:C24"/>
    <mergeCell ref="A26:C26"/>
    <mergeCell ref="A28:C28"/>
    <mergeCell ref="A30:C30"/>
    <mergeCell ref="A32:C32"/>
    <mergeCell ref="A16:G17"/>
    <mergeCell ref="A20:C20"/>
    <mergeCell ref="A21:C21"/>
    <mergeCell ref="A22:C22"/>
    <mergeCell ref="A25:C25"/>
  </mergeCells>
  <dataValidations count="2">
    <dataValidation type="list" allowBlank="1" showInputMessage="1" showErrorMessage="1" sqref="A20:A40">
      <formula1>Désignation</formula1>
    </dataValidation>
    <dataValidation type="list" allowBlank="1" showInputMessage="1" showErrorMessage="1" sqref="A42:D42">
      <formula1>LOCATION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6"/>
  <sheetViews>
    <sheetView workbookViewId="0">
      <selection activeCell="A2" sqref="A2:F37"/>
    </sheetView>
  </sheetViews>
  <sheetFormatPr baseColWidth="10" defaultRowHeight="15"/>
  <cols>
    <col min="1" max="1" width="54.28515625" style="51" bestFit="1" customWidth="1"/>
    <col min="2" max="2" width="19.28515625" style="49" bestFit="1" customWidth="1"/>
    <col min="3" max="3" width="11.28515625" style="51" bestFit="1" customWidth="1"/>
    <col min="4" max="4" width="22.28515625" style="51" bestFit="1" customWidth="1"/>
    <col min="5" max="5" width="13" style="51" bestFit="1" customWidth="1"/>
    <col min="6" max="6" width="15.7109375" style="51" bestFit="1" customWidth="1"/>
    <col min="7" max="16384" width="11.42578125" style="51"/>
  </cols>
  <sheetData>
    <row r="1" spans="1:6" ht="16.5" thickTop="1" thickBot="1">
      <c r="A1" s="47" t="s">
        <v>84</v>
      </c>
      <c r="B1" s="61" t="s">
        <v>85</v>
      </c>
      <c r="C1" s="52" t="s">
        <v>15</v>
      </c>
      <c r="D1" s="57" t="s">
        <v>24</v>
      </c>
      <c r="E1" s="48" t="s">
        <v>86</v>
      </c>
      <c r="F1" s="48" t="s">
        <v>87</v>
      </c>
    </row>
    <row r="2" spans="1:6" ht="15.75" thickTop="1">
      <c r="A2" s="62" t="s">
        <v>61</v>
      </c>
      <c r="B2" s="59" t="s">
        <v>60</v>
      </c>
      <c r="C2" s="58">
        <v>51</v>
      </c>
      <c r="D2" s="60">
        <f>C2*2</f>
        <v>102</v>
      </c>
      <c r="E2" s="58">
        <f>D2*5.27%+D2</f>
        <v>107.3754</v>
      </c>
      <c r="F2" s="58">
        <f>E2-E2*5%</f>
        <v>102.00663</v>
      </c>
    </row>
    <row r="3" spans="1:6">
      <c r="A3" s="63" t="s">
        <v>52</v>
      </c>
      <c r="B3" s="53" t="s">
        <v>51</v>
      </c>
      <c r="C3" s="54">
        <v>46</v>
      </c>
      <c r="D3" s="56">
        <f>C3*2</f>
        <v>92</v>
      </c>
      <c r="E3" s="54">
        <f>D3*5.27%+D3</f>
        <v>96.848399999999998</v>
      </c>
      <c r="F3" s="54">
        <f>E3-E3*5%</f>
        <v>92.005979999999994</v>
      </c>
    </row>
    <row r="4" spans="1:6">
      <c r="A4" s="63" t="s">
        <v>80</v>
      </c>
      <c r="B4" s="53" t="s">
        <v>79</v>
      </c>
      <c r="C4" s="54"/>
      <c r="D4" s="56"/>
      <c r="E4" s="54"/>
      <c r="F4" s="54"/>
    </row>
    <row r="5" spans="1:6">
      <c r="A5" s="63" t="s">
        <v>54</v>
      </c>
      <c r="B5" s="53" t="s">
        <v>53</v>
      </c>
      <c r="C5" s="54">
        <v>178</v>
      </c>
      <c r="D5" s="56">
        <v>356</v>
      </c>
      <c r="E5" s="54">
        <f>D5*5.27%+D5</f>
        <v>374.76119999999997</v>
      </c>
      <c r="F5" s="54">
        <f>E5-E5*5%</f>
        <v>356.02313999999996</v>
      </c>
    </row>
    <row r="6" spans="1:6">
      <c r="A6" s="63" t="s">
        <v>78</v>
      </c>
      <c r="B6" s="69" t="s">
        <v>90</v>
      </c>
      <c r="C6" s="54"/>
      <c r="D6" s="56"/>
      <c r="E6" s="54"/>
      <c r="F6" s="54"/>
    </row>
    <row r="7" spans="1:6">
      <c r="A7" s="63" t="s">
        <v>34</v>
      </c>
      <c r="B7" s="53" t="s">
        <v>33</v>
      </c>
      <c r="C7" s="54">
        <v>134</v>
      </c>
      <c r="D7" s="56">
        <f>C7*2</f>
        <v>268</v>
      </c>
      <c r="E7" s="54">
        <f>D7*5.27%+D7</f>
        <v>282.12360000000001</v>
      </c>
      <c r="F7" s="54">
        <f>E7-E7*5%</f>
        <v>268.01742000000002</v>
      </c>
    </row>
    <row r="8" spans="1:6">
      <c r="A8" s="63" t="s">
        <v>36</v>
      </c>
      <c r="B8" s="53" t="s">
        <v>35</v>
      </c>
      <c r="C8" s="54">
        <v>134</v>
      </c>
      <c r="D8" s="56">
        <f>C8*2</f>
        <v>268</v>
      </c>
      <c r="E8" s="54">
        <f>D8*5.27%+D8</f>
        <v>282.12360000000001</v>
      </c>
      <c r="F8" s="54">
        <f>E8-E8*5%</f>
        <v>268.01742000000002</v>
      </c>
    </row>
    <row r="9" spans="1:6">
      <c r="A9" s="63" t="s">
        <v>38</v>
      </c>
      <c r="B9" s="53" t="s">
        <v>37</v>
      </c>
      <c r="C9" s="54"/>
      <c r="D9" s="56"/>
      <c r="E9" s="54"/>
      <c r="F9" s="54"/>
    </row>
    <row r="10" spans="1:6">
      <c r="A10" s="63" t="s">
        <v>63</v>
      </c>
      <c r="B10" s="53" t="s">
        <v>62</v>
      </c>
      <c r="C10" s="54">
        <v>150</v>
      </c>
      <c r="D10" s="56">
        <v>349</v>
      </c>
      <c r="E10" s="54">
        <f>D10*5.27%+D10</f>
        <v>367.39229999999998</v>
      </c>
      <c r="F10" s="54">
        <f>E10-E10*5%</f>
        <v>349.02268499999997</v>
      </c>
    </row>
    <row r="11" spans="1:6">
      <c r="A11" s="63" t="s">
        <v>75</v>
      </c>
      <c r="B11" s="53" t="s">
        <v>74</v>
      </c>
      <c r="C11" s="54">
        <v>261.17</v>
      </c>
      <c r="D11" s="56">
        <v>496.22</v>
      </c>
      <c r="E11" s="54">
        <f>D11*5.27%+D11</f>
        <v>522.37079400000005</v>
      </c>
      <c r="F11" s="54">
        <f>E11-E11*5%</f>
        <v>496.25225430000006</v>
      </c>
    </row>
    <row r="12" spans="1:6">
      <c r="A12" s="63" t="s">
        <v>65</v>
      </c>
      <c r="B12" s="53" t="s">
        <v>64</v>
      </c>
      <c r="C12" s="54"/>
      <c r="D12" s="56"/>
      <c r="E12" s="54"/>
      <c r="F12" s="54"/>
    </row>
    <row r="13" spans="1:6">
      <c r="A13" s="63" t="s">
        <v>46</v>
      </c>
      <c r="B13" s="53" t="s">
        <v>45</v>
      </c>
      <c r="C13" s="54">
        <v>680</v>
      </c>
      <c r="D13" s="56">
        <v>1390</v>
      </c>
      <c r="E13" s="54">
        <f>D13*5.27%+D13</f>
        <v>1463.2529999999999</v>
      </c>
      <c r="F13" s="54">
        <f>E13-E13*5%</f>
        <v>1390.0903499999999</v>
      </c>
    </row>
    <row r="14" spans="1:6">
      <c r="A14" s="63" t="s">
        <v>48</v>
      </c>
      <c r="B14" s="53" t="s">
        <v>47</v>
      </c>
      <c r="C14" s="54">
        <v>240</v>
      </c>
      <c r="D14" s="56">
        <v>360</v>
      </c>
      <c r="E14" s="54">
        <f>D14*5.27%+D14</f>
        <v>378.97199999999998</v>
      </c>
      <c r="F14" s="54">
        <f>E14-E14*5%</f>
        <v>360.02339999999998</v>
      </c>
    </row>
    <row r="15" spans="1:6">
      <c r="A15" s="63" t="s">
        <v>40</v>
      </c>
      <c r="B15" s="53" t="s">
        <v>39</v>
      </c>
      <c r="C15" s="54"/>
      <c r="D15" s="56"/>
      <c r="E15" s="54"/>
      <c r="F15" s="54"/>
    </row>
    <row r="16" spans="1:6">
      <c r="A16" s="63" t="s">
        <v>69</v>
      </c>
      <c r="B16" s="53" t="s">
        <v>68</v>
      </c>
      <c r="C16" s="54">
        <v>108</v>
      </c>
      <c r="D16" s="56">
        <f>C16*2</f>
        <v>216</v>
      </c>
      <c r="E16" s="54">
        <f>D16*5.27%+D16</f>
        <v>227.38319999999999</v>
      </c>
      <c r="F16" s="54">
        <f>E16-E16*5%</f>
        <v>216.01403999999999</v>
      </c>
    </row>
    <row r="17" spans="1:6">
      <c r="A17" s="63" t="s">
        <v>71</v>
      </c>
      <c r="B17" s="53" t="s">
        <v>70</v>
      </c>
      <c r="C17" s="54">
        <v>175</v>
      </c>
      <c r="D17" s="56">
        <f>C17*2</f>
        <v>350</v>
      </c>
      <c r="E17" s="54">
        <f>D17*5.27%+D17</f>
        <v>368.44499999999999</v>
      </c>
      <c r="F17" s="54">
        <f>E17-E17*5%</f>
        <v>350.02274999999997</v>
      </c>
    </row>
    <row r="18" spans="1:6">
      <c r="A18" s="63" t="s">
        <v>67</v>
      </c>
      <c r="B18" s="53" t="s">
        <v>66</v>
      </c>
      <c r="C18" s="54">
        <v>128</v>
      </c>
      <c r="D18" s="56">
        <v>256</v>
      </c>
      <c r="E18" s="54">
        <f>D18*5.27%+D18</f>
        <v>269.49119999999999</v>
      </c>
      <c r="F18" s="54">
        <f>E18-E18*5%</f>
        <v>256.01664</v>
      </c>
    </row>
    <row r="19" spans="1:6">
      <c r="A19" s="63" t="s">
        <v>82</v>
      </c>
      <c r="B19" s="53" t="s">
        <v>81</v>
      </c>
      <c r="C19" s="54">
        <v>500</v>
      </c>
      <c r="D19" s="56">
        <v>1000</v>
      </c>
      <c r="E19" s="54">
        <f>D19*5.27%+D19</f>
        <v>1052.7</v>
      </c>
      <c r="F19" s="54">
        <f>E19-E19*5%</f>
        <v>1000.0650000000001</v>
      </c>
    </row>
    <row r="20" spans="1:6">
      <c r="A20" s="63" t="s">
        <v>77</v>
      </c>
      <c r="B20" s="53" t="s">
        <v>76</v>
      </c>
      <c r="C20" s="54">
        <v>57.14</v>
      </c>
      <c r="D20" s="56">
        <v>150</v>
      </c>
      <c r="E20" s="54">
        <f>D20*5.27%+D20</f>
        <v>157.905</v>
      </c>
      <c r="F20" s="54">
        <f>E20-E20*5%</f>
        <v>150.00975</v>
      </c>
    </row>
    <row r="21" spans="1:6">
      <c r="A21" s="66" t="s">
        <v>89</v>
      </c>
      <c r="B21" s="53" t="s">
        <v>27</v>
      </c>
      <c r="C21" s="54">
        <v>1839</v>
      </c>
      <c r="D21" s="56">
        <f>C21*2</f>
        <v>3678</v>
      </c>
      <c r="E21" s="54">
        <f>D21*5.27%+D21</f>
        <v>3871.8305999999998</v>
      </c>
      <c r="F21" s="54">
        <f>E21-E21*5%</f>
        <v>3678.2390699999996</v>
      </c>
    </row>
    <row r="22" spans="1:6">
      <c r="A22" s="63" t="s">
        <v>26</v>
      </c>
      <c r="B22" s="53" t="s">
        <v>25</v>
      </c>
      <c r="C22" s="54">
        <v>1620</v>
      </c>
      <c r="D22" s="56">
        <f>C22*2</f>
        <v>3240</v>
      </c>
      <c r="E22" s="54">
        <f>D22*5.27%+D22</f>
        <v>3410.748</v>
      </c>
      <c r="F22" s="54">
        <f>E22-E22*5%</f>
        <v>3240.2105999999999</v>
      </c>
    </row>
    <row r="23" spans="1:6">
      <c r="A23" s="63" t="s">
        <v>29</v>
      </c>
      <c r="B23" s="53" t="s">
        <v>28</v>
      </c>
      <c r="C23" s="54">
        <v>1800</v>
      </c>
      <c r="D23" s="56">
        <f>C23*2</f>
        <v>3600</v>
      </c>
      <c r="E23" s="54">
        <f>D23*5.27%+D23</f>
        <v>3789.72</v>
      </c>
      <c r="F23" s="54">
        <f>E23-E23*5%</f>
        <v>3600.2339999999999</v>
      </c>
    </row>
    <row r="24" spans="1:6">
      <c r="A24" s="63" t="s">
        <v>44</v>
      </c>
      <c r="B24" s="53" t="s">
        <v>43</v>
      </c>
      <c r="C24" s="54">
        <v>755</v>
      </c>
      <c r="D24" s="56">
        <v>1510</v>
      </c>
      <c r="E24" s="54">
        <f>D24*5.27%+D24</f>
        <v>1589.577</v>
      </c>
      <c r="F24" s="54">
        <f>E24-E24*5%</f>
        <v>1510.09815</v>
      </c>
    </row>
    <row r="25" spans="1:6">
      <c r="A25" s="63" t="s">
        <v>42</v>
      </c>
      <c r="B25" s="53" t="s">
        <v>41</v>
      </c>
      <c r="C25" s="54">
        <v>1010</v>
      </c>
      <c r="D25" s="56">
        <v>2100</v>
      </c>
      <c r="E25" s="54">
        <f>D25*5.27%+D25</f>
        <v>2210.67</v>
      </c>
      <c r="F25" s="54">
        <f>E25-E25*5%</f>
        <v>2100.1365000000001</v>
      </c>
    </row>
    <row r="26" spans="1:6">
      <c r="A26" s="63" t="s">
        <v>59</v>
      </c>
      <c r="B26" s="53" t="s">
        <v>58</v>
      </c>
      <c r="C26" s="54">
        <v>78</v>
      </c>
      <c r="D26" s="56">
        <v>156</v>
      </c>
      <c r="E26" s="54">
        <f>D26*5.27%+D26</f>
        <v>164.22120000000001</v>
      </c>
      <c r="F26" s="54">
        <f>E26-E26*5%</f>
        <v>156.01014000000001</v>
      </c>
    </row>
    <row r="27" spans="1:6">
      <c r="A27" s="66" t="s">
        <v>88</v>
      </c>
      <c r="B27" s="53" t="s">
        <v>55</v>
      </c>
      <c r="C27" s="54">
        <v>95</v>
      </c>
      <c r="D27" s="56">
        <v>190</v>
      </c>
      <c r="E27" s="54">
        <f>D27*5.27%+D27</f>
        <v>200.01300000000001</v>
      </c>
      <c r="F27" s="54">
        <f>E27-E27*5%</f>
        <v>190.01235</v>
      </c>
    </row>
    <row r="28" spans="1:6">
      <c r="A28" s="63" t="s">
        <v>57</v>
      </c>
      <c r="B28" s="53" t="s">
        <v>56</v>
      </c>
      <c r="C28" s="54">
        <v>165</v>
      </c>
      <c r="D28" s="56">
        <v>330</v>
      </c>
      <c r="E28" s="54">
        <f>D28*5.27%+D28</f>
        <v>347.39100000000002</v>
      </c>
      <c r="F28" s="54">
        <f>E28-E28*5%</f>
        <v>330.02145000000002</v>
      </c>
    </row>
    <row r="29" spans="1:6">
      <c r="A29" s="63" t="s">
        <v>50</v>
      </c>
      <c r="B29" s="53" t="s">
        <v>49</v>
      </c>
      <c r="C29" s="54">
        <v>299</v>
      </c>
      <c r="D29" s="56">
        <v>598</v>
      </c>
      <c r="E29" s="54">
        <f>D29*5.27%+D29</f>
        <v>629.51459999999997</v>
      </c>
      <c r="F29" s="54">
        <f>E29-E29*5%</f>
        <v>598.03886999999997</v>
      </c>
    </row>
    <row r="30" spans="1:6">
      <c r="A30" s="63" t="s">
        <v>73</v>
      </c>
      <c r="B30" s="53" t="s">
        <v>72</v>
      </c>
      <c r="C30" s="54">
        <v>35.07</v>
      </c>
      <c r="D30" s="56">
        <f>C30*2</f>
        <v>70.14</v>
      </c>
      <c r="E30" s="54">
        <f>D30*5.27%+D30</f>
        <v>73.836377999999996</v>
      </c>
      <c r="F30" s="54">
        <f>E30-E30*5%</f>
        <v>70.144559099999995</v>
      </c>
    </row>
    <row r="31" spans="1:6">
      <c r="A31" s="63" t="s">
        <v>31</v>
      </c>
      <c r="B31" s="53" t="s">
        <v>30</v>
      </c>
      <c r="C31" s="54"/>
      <c r="D31" s="56"/>
      <c r="E31" s="54"/>
      <c r="F31" s="54"/>
    </row>
    <row r="32" spans="1:6">
      <c r="A32" s="63" t="s">
        <v>83</v>
      </c>
      <c r="B32" s="53" t="s">
        <v>32</v>
      </c>
      <c r="C32" s="54">
        <v>1240</v>
      </c>
      <c r="D32" s="56">
        <f>C32*2</f>
        <v>2480</v>
      </c>
      <c r="E32" s="54">
        <f>D32*5.27%+D32</f>
        <v>2610.6959999999999</v>
      </c>
      <c r="F32" s="54">
        <f>E32-E32*5%</f>
        <v>2480.1612</v>
      </c>
    </row>
    <row r="33" spans="1:6" ht="15.75" thickBot="1">
      <c r="A33" s="64"/>
      <c r="B33" s="53"/>
      <c r="C33" s="55"/>
      <c r="D33" s="56"/>
      <c r="E33" s="54"/>
      <c r="F33" s="54"/>
    </row>
    <row r="34" spans="1:6" ht="15.75" thickTop="1">
      <c r="C34" s="50"/>
      <c r="D34" s="50"/>
      <c r="E34" s="50"/>
      <c r="F34" s="50"/>
    </row>
    <row r="35" spans="1:6">
      <c r="C35" s="50"/>
      <c r="D35" s="50"/>
      <c r="E35" s="50"/>
      <c r="F35" s="50"/>
    </row>
    <row r="36" spans="1:6">
      <c r="C36" s="50"/>
      <c r="D36" s="50"/>
      <c r="E36" s="50"/>
      <c r="F36" s="50"/>
    </row>
  </sheetData>
  <sortState ref="A2:F37">
    <sortCondition ref="A2:A3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Devis Client</vt:lpstr>
      <vt:lpstr>Produits</vt:lpstr>
      <vt:lpstr>Désignation</vt:lpstr>
      <vt:lpstr>DUREE_LOA</vt:lpstr>
      <vt:lpstr>L.O.A</vt:lpstr>
      <vt:lpstr>LOCATION</vt:lpstr>
      <vt:lpstr>Produits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Matthews</dc:creator>
  <cp:lastModifiedBy>STEPHANE</cp:lastModifiedBy>
  <cp:lastPrinted>2014-04-03T15:53:06Z</cp:lastPrinted>
  <dcterms:created xsi:type="dcterms:W3CDTF">2014-03-27T16:32:56Z</dcterms:created>
  <dcterms:modified xsi:type="dcterms:W3CDTF">2014-04-04T10:11:56Z</dcterms:modified>
</cp:coreProperties>
</file>