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Turbo Actions" sheetId="2" r:id="rId1"/>
    <sheet name="Import" sheetId="3" r:id="rId2"/>
  </sheets>
  <definedNames>
    <definedName name="indice_cac40" localSheetId="1">Import!$A$1:$H$41</definedName>
  </definedNames>
  <calcPr calcId="125725"/>
</workbook>
</file>

<file path=xl/calcChain.xml><?xml version="1.0" encoding="utf-8"?>
<calcChain xmlns="http://schemas.openxmlformats.org/spreadsheetml/2006/main">
  <c r="C42" i="2"/>
  <c r="I42" s="1"/>
  <c r="D53"/>
  <c r="K63"/>
  <c r="N63"/>
  <c r="S63" s="1"/>
  <c r="O63"/>
  <c r="X63"/>
  <c r="K64"/>
  <c r="X64" s="1"/>
  <c r="N64"/>
  <c r="S64" s="1"/>
  <c r="O64"/>
  <c r="K65"/>
  <c r="O65"/>
  <c r="N65" s="1"/>
  <c r="K66"/>
  <c r="X66" s="1"/>
  <c r="N66"/>
  <c r="O66"/>
  <c r="K67"/>
  <c r="N67"/>
  <c r="S67" s="1"/>
  <c r="O67"/>
  <c r="X67"/>
  <c r="D67"/>
  <c r="D66"/>
  <c r="D65"/>
  <c r="D64"/>
  <c r="D63"/>
  <c r="I67"/>
  <c r="I66"/>
  <c r="I65"/>
  <c r="I64"/>
  <c r="I63"/>
  <c r="K59"/>
  <c r="N59"/>
  <c r="Y59" s="1"/>
  <c r="O59"/>
  <c r="X59"/>
  <c r="K60"/>
  <c r="X60" s="1"/>
  <c r="N60"/>
  <c r="O60"/>
  <c r="S60"/>
  <c r="K61"/>
  <c r="O61"/>
  <c r="N61" s="1"/>
  <c r="K62"/>
  <c r="X62" s="1"/>
  <c r="N62"/>
  <c r="S62" s="1"/>
  <c r="O62"/>
  <c r="D62"/>
  <c r="D61"/>
  <c r="D60"/>
  <c r="D59"/>
  <c r="I62"/>
  <c r="I61"/>
  <c r="I60"/>
  <c r="I59"/>
  <c r="K56"/>
  <c r="N56"/>
  <c r="S56" s="1"/>
  <c r="O56"/>
  <c r="X56"/>
  <c r="K57"/>
  <c r="N57"/>
  <c r="Y57" s="1"/>
  <c r="O57"/>
  <c r="X57"/>
  <c r="K58"/>
  <c r="X58" s="1"/>
  <c r="N58"/>
  <c r="O58"/>
  <c r="D58"/>
  <c r="D57"/>
  <c r="D56"/>
  <c r="I58"/>
  <c r="I57"/>
  <c r="I56"/>
  <c r="K53"/>
  <c r="N53"/>
  <c r="S53" s="1"/>
  <c r="O53"/>
  <c r="K54"/>
  <c r="O54"/>
  <c r="N54" s="1"/>
  <c r="S54" s="1"/>
  <c r="K55"/>
  <c r="N55"/>
  <c r="O55"/>
  <c r="D55"/>
  <c r="D54"/>
  <c r="I55"/>
  <c r="I54"/>
  <c r="I53"/>
  <c r="N46"/>
  <c r="S46" s="1"/>
  <c r="O46"/>
  <c r="O47"/>
  <c r="N47" s="1"/>
  <c r="O48"/>
  <c r="N48" s="1"/>
  <c r="O49"/>
  <c r="N49" s="1"/>
  <c r="O50"/>
  <c r="O51"/>
  <c r="O52"/>
  <c r="N52" s="1"/>
  <c r="K46"/>
  <c r="K47"/>
  <c r="K48"/>
  <c r="K49"/>
  <c r="K50"/>
  <c r="K51"/>
  <c r="K52"/>
  <c r="D52"/>
  <c r="D51"/>
  <c r="D50"/>
  <c r="D49"/>
  <c r="D48"/>
  <c r="D47"/>
  <c r="D46"/>
  <c r="I52"/>
  <c r="I51"/>
  <c r="I50"/>
  <c r="I49"/>
  <c r="I48"/>
  <c r="I47"/>
  <c r="I46"/>
  <c r="O45"/>
  <c r="N45" s="1"/>
  <c r="K45"/>
  <c r="D45"/>
  <c r="I45"/>
  <c r="O43"/>
  <c r="N43" s="1"/>
  <c r="O44"/>
  <c r="K43"/>
  <c r="K44"/>
  <c r="D44"/>
  <c r="D43"/>
  <c r="I44"/>
  <c r="I43"/>
  <c r="O38"/>
  <c r="N38" s="1"/>
  <c r="O39"/>
  <c r="N39" s="1"/>
  <c r="N40"/>
  <c r="S40" s="1"/>
  <c r="O40"/>
  <c r="O41"/>
  <c r="K38"/>
  <c r="K39"/>
  <c r="K40"/>
  <c r="K41"/>
  <c r="D41"/>
  <c r="D40"/>
  <c r="D39"/>
  <c r="D38"/>
  <c r="I41"/>
  <c r="I40"/>
  <c r="I39"/>
  <c r="I38"/>
  <c r="O32"/>
  <c r="O33"/>
  <c r="N33" s="1"/>
  <c r="O34"/>
  <c r="N34" s="1"/>
  <c r="O35"/>
  <c r="N35" s="1"/>
  <c r="N36"/>
  <c r="O36"/>
  <c r="O37"/>
  <c r="N37" s="1"/>
  <c r="S37" s="1"/>
  <c r="K32"/>
  <c r="K33"/>
  <c r="K34"/>
  <c r="K35"/>
  <c r="K36"/>
  <c r="K37"/>
  <c r="D37"/>
  <c r="D36"/>
  <c r="D35"/>
  <c r="D34"/>
  <c r="D33"/>
  <c r="D32"/>
  <c r="I37"/>
  <c r="I36"/>
  <c r="I35"/>
  <c r="I34"/>
  <c r="I33"/>
  <c r="I32"/>
  <c r="O25"/>
  <c r="N25" s="1"/>
  <c r="S25" s="1"/>
  <c r="O26"/>
  <c r="N26" s="1"/>
  <c r="O27"/>
  <c r="N27" s="1"/>
  <c r="O28"/>
  <c r="N28" s="1"/>
  <c r="N29"/>
  <c r="O29"/>
  <c r="O30"/>
  <c r="N30" s="1"/>
  <c r="O31"/>
  <c r="K25"/>
  <c r="X25" s="1"/>
  <c r="K26"/>
  <c r="K27"/>
  <c r="K28"/>
  <c r="K29"/>
  <c r="K30"/>
  <c r="K31"/>
  <c r="D31"/>
  <c r="D30"/>
  <c r="D29"/>
  <c r="D28"/>
  <c r="D27"/>
  <c r="D26"/>
  <c r="D25"/>
  <c r="I31"/>
  <c r="I30"/>
  <c r="I29"/>
  <c r="I28"/>
  <c r="I27"/>
  <c r="I26"/>
  <c r="I25"/>
  <c r="O22"/>
  <c r="N22" s="1"/>
  <c r="S22" s="1"/>
  <c r="O23"/>
  <c r="N23" s="1"/>
  <c r="O24"/>
  <c r="N24" s="1"/>
  <c r="K24"/>
  <c r="K23"/>
  <c r="K22"/>
  <c r="D24"/>
  <c r="D23"/>
  <c r="D22"/>
  <c r="I24"/>
  <c r="I23"/>
  <c r="I22"/>
  <c r="O142"/>
  <c r="O122"/>
  <c r="X122" s="1"/>
  <c r="O123"/>
  <c r="N123" s="1"/>
  <c r="O124"/>
  <c r="N124" s="1"/>
  <c r="O125"/>
  <c r="N125" s="1"/>
  <c r="O126"/>
  <c r="X126" s="1"/>
  <c r="O127"/>
  <c r="X127" s="1"/>
  <c r="O128"/>
  <c r="N128" s="1"/>
  <c r="O129"/>
  <c r="X129" s="1"/>
  <c r="O130"/>
  <c r="N130" s="1"/>
  <c r="S130" s="1"/>
  <c r="O131"/>
  <c r="N131" s="1"/>
  <c r="O132"/>
  <c r="N132" s="1"/>
  <c r="O133"/>
  <c r="N133" s="1"/>
  <c r="O134"/>
  <c r="X134" s="1"/>
  <c r="O135"/>
  <c r="N135" s="1"/>
  <c r="O136"/>
  <c r="X136" s="1"/>
  <c r="O137"/>
  <c r="N137" s="1"/>
  <c r="O138"/>
  <c r="X138" s="1"/>
  <c r="O139"/>
  <c r="N139" s="1"/>
  <c r="O140"/>
  <c r="N140" s="1"/>
  <c r="O141"/>
  <c r="N141" s="1"/>
  <c r="N142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X142" s="1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D121"/>
  <c r="K112"/>
  <c r="D113"/>
  <c r="D114"/>
  <c r="D115"/>
  <c r="D116"/>
  <c r="D117"/>
  <c r="D118"/>
  <c r="D119"/>
  <c r="D120"/>
  <c r="K114"/>
  <c r="O114"/>
  <c r="N114" s="1"/>
  <c r="S114" s="1"/>
  <c r="K115"/>
  <c r="O115"/>
  <c r="N115" s="1"/>
  <c r="S115" s="1"/>
  <c r="K116"/>
  <c r="O116"/>
  <c r="N116" s="1"/>
  <c r="K117"/>
  <c r="O117"/>
  <c r="N117" s="1"/>
  <c r="K118"/>
  <c r="O118"/>
  <c r="N118" s="1"/>
  <c r="S118" s="1"/>
  <c r="K119"/>
  <c r="O119"/>
  <c r="N119" s="1"/>
  <c r="S119" s="1"/>
  <c r="K120"/>
  <c r="O120"/>
  <c r="N120" s="1"/>
  <c r="K121"/>
  <c r="O121"/>
  <c r="N121" s="1"/>
  <c r="I112"/>
  <c r="I113"/>
  <c r="I114"/>
  <c r="I115"/>
  <c r="I116"/>
  <c r="I117"/>
  <c r="I118"/>
  <c r="I119"/>
  <c r="I120"/>
  <c r="I121"/>
  <c r="O15"/>
  <c r="O16"/>
  <c r="N16" s="1"/>
  <c r="O17"/>
  <c r="N17" s="1"/>
  <c r="O18"/>
  <c r="N18" s="1"/>
  <c r="S18" s="1"/>
  <c r="U18" s="1"/>
  <c r="O19"/>
  <c r="O20"/>
  <c r="N20" s="1"/>
  <c r="S20" s="1"/>
  <c r="O21"/>
  <c r="K15"/>
  <c r="K16"/>
  <c r="K17"/>
  <c r="K18"/>
  <c r="K19"/>
  <c r="K20"/>
  <c r="K21"/>
  <c r="D21"/>
  <c r="D20"/>
  <c r="D19"/>
  <c r="D18"/>
  <c r="D17"/>
  <c r="D16"/>
  <c r="D15"/>
  <c r="I21"/>
  <c r="I20"/>
  <c r="I19"/>
  <c r="I18"/>
  <c r="I17"/>
  <c r="I16"/>
  <c r="I15"/>
  <c r="D11"/>
  <c r="D12"/>
  <c r="O13"/>
  <c r="N13" s="1"/>
  <c r="O10"/>
  <c r="I11"/>
  <c r="O113"/>
  <c r="K113"/>
  <c r="O112"/>
  <c r="D112"/>
  <c r="O14"/>
  <c r="K14"/>
  <c r="I14"/>
  <c r="D14"/>
  <c r="K42" l="1"/>
  <c r="O42"/>
  <c r="N42" s="1"/>
  <c r="D42"/>
  <c r="S57"/>
  <c r="U63"/>
  <c r="V63" s="1"/>
  <c r="Y65"/>
  <c r="S65"/>
  <c r="U67"/>
  <c r="V67" s="1"/>
  <c r="U64"/>
  <c r="V64" s="1"/>
  <c r="Y66"/>
  <c r="S66"/>
  <c r="Y64"/>
  <c r="X65"/>
  <c r="Y67"/>
  <c r="Y63"/>
  <c r="U62"/>
  <c r="V62" s="1"/>
  <c r="S61"/>
  <c r="AA59"/>
  <c r="AB59" s="1"/>
  <c r="Y60"/>
  <c r="Y62"/>
  <c r="X61"/>
  <c r="Y61" s="1"/>
  <c r="U60"/>
  <c r="V60" s="1"/>
  <c r="S59"/>
  <c r="X41"/>
  <c r="X55"/>
  <c r="Y55" s="1"/>
  <c r="AA55" s="1"/>
  <c r="AB55" s="1"/>
  <c r="X51"/>
  <c r="X52"/>
  <c r="Y52" s="1"/>
  <c r="AA52" s="1"/>
  <c r="AB52" s="1"/>
  <c r="X46"/>
  <c r="Y46" s="1"/>
  <c r="X53"/>
  <c r="Y53" s="1"/>
  <c r="X40"/>
  <c r="Y40" s="1"/>
  <c r="N41"/>
  <c r="S41" s="1"/>
  <c r="U41" s="1"/>
  <c r="X50"/>
  <c r="X44"/>
  <c r="N51"/>
  <c r="S51" s="1"/>
  <c r="U51" s="1"/>
  <c r="V51" s="1"/>
  <c r="X54"/>
  <c r="Y54" s="1"/>
  <c r="S52"/>
  <c r="U52" s="1"/>
  <c r="N50"/>
  <c r="N44"/>
  <c r="S44" s="1"/>
  <c r="U44" s="1"/>
  <c r="Y58"/>
  <c r="U56"/>
  <c r="V56" s="1"/>
  <c r="AA57"/>
  <c r="AB57" s="1"/>
  <c r="S58"/>
  <c r="Y56"/>
  <c r="U53"/>
  <c r="V53" s="1"/>
  <c r="U54"/>
  <c r="V54" s="1"/>
  <c r="S55"/>
  <c r="S47"/>
  <c r="S48"/>
  <c r="U46"/>
  <c r="V46" s="1"/>
  <c r="S49"/>
  <c r="X48"/>
  <c r="Y48" s="1"/>
  <c r="X47"/>
  <c r="Y47" s="1"/>
  <c r="X49"/>
  <c r="Y49" s="1"/>
  <c r="Y45"/>
  <c r="S45"/>
  <c r="X45"/>
  <c r="S42"/>
  <c r="S43"/>
  <c r="X43"/>
  <c r="Y43" s="1"/>
  <c r="X36"/>
  <c r="Y36" s="1"/>
  <c r="AA36" s="1"/>
  <c r="AB36" s="1"/>
  <c r="X37"/>
  <c r="Y37" s="1"/>
  <c r="X32"/>
  <c r="N32"/>
  <c r="S32" s="1"/>
  <c r="U32" s="1"/>
  <c r="V32" s="1"/>
  <c r="X31"/>
  <c r="S38"/>
  <c r="S39"/>
  <c r="V40"/>
  <c r="U40"/>
  <c r="X38"/>
  <c r="Y38" s="1"/>
  <c r="X39"/>
  <c r="Y39" s="1"/>
  <c r="X29"/>
  <c r="Y29" s="1"/>
  <c r="AA29" s="1"/>
  <c r="AB29" s="1"/>
  <c r="N31"/>
  <c r="S31" s="1"/>
  <c r="U31" s="1"/>
  <c r="V31" s="1"/>
  <c r="Y30"/>
  <c r="AA30" s="1"/>
  <c r="P30" s="1"/>
  <c r="S30"/>
  <c r="U30" s="1"/>
  <c r="V30" s="1"/>
  <c r="X30"/>
  <c r="S34"/>
  <c r="U37"/>
  <c r="V37" s="1"/>
  <c r="S33"/>
  <c r="S35"/>
  <c r="S36"/>
  <c r="X34"/>
  <c r="Y34" s="1"/>
  <c r="X33"/>
  <c r="Y33" s="1"/>
  <c r="X35"/>
  <c r="Y35" s="1"/>
  <c r="X22"/>
  <c r="Y22" s="1"/>
  <c r="N126"/>
  <c r="S126" s="1"/>
  <c r="X21"/>
  <c r="X19"/>
  <c r="N21"/>
  <c r="S21" s="1"/>
  <c r="U21" s="1"/>
  <c r="V21" s="1"/>
  <c r="X15"/>
  <c r="S26"/>
  <c r="S27"/>
  <c r="S28"/>
  <c r="U25"/>
  <c r="V25" s="1"/>
  <c r="S29"/>
  <c r="Y25"/>
  <c r="X27"/>
  <c r="Y27" s="1"/>
  <c r="X26"/>
  <c r="Y26" s="1"/>
  <c r="X28"/>
  <c r="Y28" s="1"/>
  <c r="X20"/>
  <c r="Y20" s="1"/>
  <c r="AA20" s="1"/>
  <c r="AB20" s="1"/>
  <c r="N19"/>
  <c r="N15"/>
  <c r="S15" s="1"/>
  <c r="U15" s="1"/>
  <c r="V15" s="1"/>
  <c r="X18"/>
  <c r="Y18" s="1"/>
  <c r="AA18" s="1"/>
  <c r="AB18" s="1"/>
  <c r="N134"/>
  <c r="S134" s="1"/>
  <c r="N127"/>
  <c r="Y127" s="1"/>
  <c r="AA127" s="1"/>
  <c r="N122"/>
  <c r="S122" s="1"/>
  <c r="U122" s="1"/>
  <c r="V122" s="1"/>
  <c r="S23"/>
  <c r="S24"/>
  <c r="U22"/>
  <c r="V22" s="1"/>
  <c r="X24"/>
  <c r="Y24" s="1"/>
  <c r="X23"/>
  <c r="Y23" s="1"/>
  <c r="N136"/>
  <c r="S136" s="1"/>
  <c r="U136" s="1"/>
  <c r="X121"/>
  <c r="Y121" s="1"/>
  <c r="AA121" s="1"/>
  <c r="N138"/>
  <c r="S138" s="1"/>
  <c r="U138" s="1"/>
  <c r="X130"/>
  <c r="Y130" s="1"/>
  <c r="X128"/>
  <c r="Y128" s="1"/>
  <c r="AA128" s="1"/>
  <c r="N129"/>
  <c r="Y129" s="1"/>
  <c r="AA129" s="1"/>
  <c r="AB129" s="1"/>
  <c r="X135"/>
  <c r="Y135" s="1"/>
  <c r="AA135" s="1"/>
  <c r="S128"/>
  <c r="U128" s="1"/>
  <c r="S135"/>
  <c r="U135" s="1"/>
  <c r="V135" s="1"/>
  <c r="X137"/>
  <c r="Y137" s="1"/>
  <c r="AA137" s="1"/>
  <c r="AB137" s="1"/>
  <c r="X117"/>
  <c r="Y117" s="1"/>
  <c r="AA117" s="1"/>
  <c r="AB117" s="1"/>
  <c r="Y142"/>
  <c r="AA142" s="1"/>
  <c r="S140"/>
  <c r="U130"/>
  <c r="V130" s="1"/>
  <c r="S141"/>
  <c r="S125"/>
  <c r="S132"/>
  <c r="S133"/>
  <c r="S139"/>
  <c r="S123"/>
  <c r="S124"/>
  <c r="S131"/>
  <c r="S137"/>
  <c r="S142"/>
  <c r="X140"/>
  <c r="Y140" s="1"/>
  <c r="X132"/>
  <c r="Y132" s="1"/>
  <c r="X124"/>
  <c r="Y124" s="1"/>
  <c r="X139"/>
  <c r="Y139" s="1"/>
  <c r="X131"/>
  <c r="Y131" s="1"/>
  <c r="X123"/>
  <c r="Y123" s="1"/>
  <c r="X141"/>
  <c r="Y141" s="1"/>
  <c r="X133"/>
  <c r="Y133" s="1"/>
  <c r="X125"/>
  <c r="Y125" s="1"/>
  <c r="X118"/>
  <c r="Y118" s="1"/>
  <c r="X114"/>
  <c r="Y114" s="1"/>
  <c r="X115"/>
  <c r="Y115" s="1"/>
  <c r="X119"/>
  <c r="Y119" s="1"/>
  <c r="U115"/>
  <c r="V115" s="1"/>
  <c r="S120"/>
  <c r="S116"/>
  <c r="U118"/>
  <c r="V118" s="1"/>
  <c r="U114"/>
  <c r="V114" s="1"/>
  <c r="S121"/>
  <c r="S117"/>
  <c r="X120"/>
  <c r="Y120" s="1"/>
  <c r="U119"/>
  <c r="V119" s="1"/>
  <c r="X116"/>
  <c r="Y116" s="1"/>
  <c r="S16"/>
  <c r="S17"/>
  <c r="V18"/>
  <c r="U20"/>
  <c r="V20" s="1"/>
  <c r="X17"/>
  <c r="Y17" s="1"/>
  <c r="X16"/>
  <c r="Y16" s="1"/>
  <c r="K10"/>
  <c r="I10"/>
  <c r="D13"/>
  <c r="I12"/>
  <c r="K12"/>
  <c r="I13"/>
  <c r="K13"/>
  <c r="O11"/>
  <c r="K11"/>
  <c r="O12"/>
  <c r="N12" s="1"/>
  <c r="S12" s="1"/>
  <c r="D10"/>
  <c r="X113"/>
  <c r="X14"/>
  <c r="X112"/>
  <c r="S13"/>
  <c r="N10"/>
  <c r="N14"/>
  <c r="N112"/>
  <c r="N113"/>
  <c r="X42" l="1"/>
  <c r="Y42" s="1"/>
  <c r="AA42" s="1"/>
  <c r="AB42" s="1"/>
  <c r="V57"/>
  <c r="AC57" s="1"/>
  <c r="U57"/>
  <c r="Y50"/>
  <c r="AA50" s="1"/>
  <c r="Y44"/>
  <c r="AA44" s="1"/>
  <c r="AB44" s="1"/>
  <c r="U66"/>
  <c r="V66" s="1"/>
  <c r="AB64"/>
  <c r="AC64" s="1"/>
  <c r="AA64"/>
  <c r="P64" s="1"/>
  <c r="AA65"/>
  <c r="AB65" s="1"/>
  <c r="U65"/>
  <c r="V65" s="1"/>
  <c r="AA67"/>
  <c r="P67" s="1"/>
  <c r="AB63"/>
  <c r="AC63" s="1"/>
  <c r="AA63"/>
  <c r="P63" s="1"/>
  <c r="AA66"/>
  <c r="AB66" s="1"/>
  <c r="AB61"/>
  <c r="AA61"/>
  <c r="V59"/>
  <c r="P59" s="1"/>
  <c r="U59"/>
  <c r="V61"/>
  <c r="U61"/>
  <c r="AA60"/>
  <c r="P60" s="1"/>
  <c r="AA62"/>
  <c r="P62" s="1"/>
  <c r="Y41"/>
  <c r="AA41" s="1"/>
  <c r="AB41" s="1"/>
  <c r="AC41" s="1"/>
  <c r="V41"/>
  <c r="Y51"/>
  <c r="AA51" s="1"/>
  <c r="AB51" s="1"/>
  <c r="AC51" s="1"/>
  <c r="S50"/>
  <c r="U50" s="1"/>
  <c r="V50" s="1"/>
  <c r="V44"/>
  <c r="V52"/>
  <c r="P52" s="1"/>
  <c r="Q52" s="1"/>
  <c r="AB56"/>
  <c r="AC56" s="1"/>
  <c r="AA56"/>
  <c r="P56" s="1"/>
  <c r="AA58"/>
  <c r="AB58" s="1"/>
  <c r="U58"/>
  <c r="V58"/>
  <c r="P58" s="1"/>
  <c r="V55"/>
  <c r="P55" s="1"/>
  <c r="U55"/>
  <c r="AB54"/>
  <c r="AC54" s="1"/>
  <c r="AA54"/>
  <c r="P54" s="1"/>
  <c r="AA53"/>
  <c r="AB53" s="1"/>
  <c r="AC53" s="1"/>
  <c r="AA47"/>
  <c r="AB47" s="1"/>
  <c r="AA49"/>
  <c r="AB49" s="1"/>
  <c r="U49"/>
  <c r="V49" s="1"/>
  <c r="U47"/>
  <c r="V47" s="1"/>
  <c r="U48"/>
  <c r="V48" s="1"/>
  <c r="AA48"/>
  <c r="AB48" s="1"/>
  <c r="AA46"/>
  <c r="AB46" s="1"/>
  <c r="AC46" s="1"/>
  <c r="AA45"/>
  <c r="AB45" s="1"/>
  <c r="U45"/>
  <c r="V45" s="1"/>
  <c r="AA43"/>
  <c r="AB43" s="1"/>
  <c r="U42"/>
  <c r="V42" s="1"/>
  <c r="U43"/>
  <c r="V43" s="1"/>
  <c r="Y32"/>
  <c r="AA32" s="1"/>
  <c r="P32" s="1"/>
  <c r="AA38"/>
  <c r="AB38" s="1"/>
  <c r="AA39"/>
  <c r="AB39" s="1"/>
  <c r="AB40"/>
  <c r="AC40" s="1"/>
  <c r="AA40"/>
  <c r="P40" s="1"/>
  <c r="U38"/>
  <c r="V38" s="1"/>
  <c r="V39"/>
  <c r="U39"/>
  <c r="Y31"/>
  <c r="AA31" s="1"/>
  <c r="AB31" s="1"/>
  <c r="AC31" s="1"/>
  <c r="AB30"/>
  <c r="AC30" s="1"/>
  <c r="AA34"/>
  <c r="AB34" s="1"/>
  <c r="AA33"/>
  <c r="AB33" s="1"/>
  <c r="AA35"/>
  <c r="AB35" s="1"/>
  <c r="U36"/>
  <c r="V36" s="1"/>
  <c r="U33"/>
  <c r="V33" s="1"/>
  <c r="U35"/>
  <c r="V35" s="1"/>
  <c r="U34"/>
  <c r="V34" s="1"/>
  <c r="AA37"/>
  <c r="P37" s="1"/>
  <c r="Y21"/>
  <c r="AA21" s="1"/>
  <c r="AB21" s="1"/>
  <c r="AC21" s="1"/>
  <c r="Y126"/>
  <c r="AA126" s="1"/>
  <c r="AB126" s="1"/>
  <c r="Y19"/>
  <c r="AA19" s="1"/>
  <c r="AA27"/>
  <c r="AB27" s="1"/>
  <c r="AA26"/>
  <c r="AB26" s="1"/>
  <c r="AA28"/>
  <c r="AB28" s="1"/>
  <c r="Q30"/>
  <c r="R30"/>
  <c r="V28"/>
  <c r="U28"/>
  <c r="U29"/>
  <c r="V29" s="1"/>
  <c r="P29" s="1"/>
  <c r="U26"/>
  <c r="V26" s="1"/>
  <c r="AA25"/>
  <c r="P25" s="1"/>
  <c r="V27"/>
  <c r="U27"/>
  <c r="S19"/>
  <c r="U19" s="1"/>
  <c r="V19" s="1"/>
  <c r="S129"/>
  <c r="U129" s="1"/>
  <c r="V129" s="1"/>
  <c r="P129" s="1"/>
  <c r="Y134"/>
  <c r="AA134" s="1"/>
  <c r="AB134" s="1"/>
  <c r="AC20"/>
  <c r="Y122"/>
  <c r="AA122" s="1"/>
  <c r="Y15"/>
  <c r="AA15" s="1"/>
  <c r="P15" s="1"/>
  <c r="S127"/>
  <c r="U127" s="1"/>
  <c r="V127" s="1"/>
  <c r="P127" s="1"/>
  <c r="AA23"/>
  <c r="AB23" s="1"/>
  <c r="AA24"/>
  <c r="AB24" s="1"/>
  <c r="AA22"/>
  <c r="P22" s="1"/>
  <c r="U23"/>
  <c r="V23" s="1"/>
  <c r="U24"/>
  <c r="V24" s="1"/>
  <c r="Y136"/>
  <c r="AA136" s="1"/>
  <c r="AB136" s="1"/>
  <c r="Y138"/>
  <c r="AA138" s="1"/>
  <c r="V136"/>
  <c r="V138"/>
  <c r="P135"/>
  <c r="R135" s="1"/>
  <c r="AB135"/>
  <c r="AC135" s="1"/>
  <c r="V128"/>
  <c r="P128" s="1"/>
  <c r="R128" s="1"/>
  <c r="P18"/>
  <c r="Q18" s="1"/>
  <c r="AB127"/>
  <c r="AB128"/>
  <c r="AB142"/>
  <c r="AA131"/>
  <c r="AB131" s="1"/>
  <c r="AA123"/>
  <c r="AB123" s="1"/>
  <c r="AA141"/>
  <c r="AB141" s="1"/>
  <c r="AA140"/>
  <c r="AB140" s="1"/>
  <c r="AA132"/>
  <c r="AB132" s="1"/>
  <c r="AA125"/>
  <c r="AB125" s="1"/>
  <c r="AA124"/>
  <c r="AB124" s="1"/>
  <c r="U126"/>
  <c r="V126" s="1"/>
  <c r="AA139"/>
  <c r="AB139" s="1"/>
  <c r="U133"/>
  <c r="V133" s="1"/>
  <c r="U141"/>
  <c r="V141" s="1"/>
  <c r="U137"/>
  <c r="V137" s="1"/>
  <c r="U139"/>
  <c r="V139" s="1"/>
  <c r="AA133"/>
  <c r="AB133" s="1"/>
  <c r="U132"/>
  <c r="V132" s="1"/>
  <c r="U125"/>
  <c r="V125" s="1"/>
  <c r="V142"/>
  <c r="P142" s="1"/>
  <c r="U142"/>
  <c r="U123"/>
  <c r="V123" s="1"/>
  <c r="U124"/>
  <c r="V124" s="1"/>
  <c r="V140"/>
  <c r="U140"/>
  <c r="U134"/>
  <c r="V134" s="1"/>
  <c r="U131"/>
  <c r="V131" s="1"/>
  <c r="AA130"/>
  <c r="P130" s="1"/>
  <c r="AB121"/>
  <c r="AA120"/>
  <c r="AB120" s="1"/>
  <c r="U121"/>
  <c r="V121" s="1"/>
  <c r="P121" s="1"/>
  <c r="U117"/>
  <c r="V117" s="1"/>
  <c r="AA118"/>
  <c r="AB118" s="1"/>
  <c r="AC118" s="1"/>
  <c r="AA116"/>
  <c r="AB116" s="1"/>
  <c r="AA115"/>
  <c r="P115" s="1"/>
  <c r="U116"/>
  <c r="V116" s="1"/>
  <c r="AA114"/>
  <c r="AB114" s="1"/>
  <c r="AC114" s="1"/>
  <c r="AA119"/>
  <c r="P119" s="1"/>
  <c r="U120"/>
  <c r="V120" s="1"/>
  <c r="AA17"/>
  <c r="AB17" s="1"/>
  <c r="AA16"/>
  <c r="AB16" s="1"/>
  <c r="U17"/>
  <c r="V17" s="1"/>
  <c r="U16"/>
  <c r="V16" s="1"/>
  <c r="P20"/>
  <c r="AC18"/>
  <c r="X10"/>
  <c r="Y10" s="1"/>
  <c r="X13"/>
  <c r="Y13" s="1"/>
  <c r="AA13" s="1"/>
  <c r="X12"/>
  <c r="Y12" s="1"/>
  <c r="AA12" s="1"/>
  <c r="AB12" s="1"/>
  <c r="X11"/>
  <c r="N11"/>
  <c r="U12"/>
  <c r="V12" s="1"/>
  <c r="U13"/>
  <c r="V13" s="1"/>
  <c r="Y112"/>
  <c r="S112"/>
  <c r="S10"/>
  <c r="Y14"/>
  <c r="S14"/>
  <c r="Y113"/>
  <c r="S113"/>
  <c r="P57" l="1"/>
  <c r="R57" s="1"/>
  <c r="AB25"/>
  <c r="AC25" s="1"/>
  <c r="P66"/>
  <c r="AB50"/>
  <c r="AC50" s="1"/>
  <c r="AC58"/>
  <c r="P61"/>
  <c r="AB60"/>
  <c r="AC60" s="1"/>
  <c r="AC65"/>
  <c r="AC59"/>
  <c r="AB67"/>
  <c r="AC67" s="1"/>
  <c r="R63"/>
  <c r="Q63"/>
  <c r="R64"/>
  <c r="Q64"/>
  <c r="R67"/>
  <c r="Q67"/>
  <c r="R66"/>
  <c r="Q66"/>
  <c r="AC66"/>
  <c r="P65"/>
  <c r="AB62"/>
  <c r="AC62" s="1"/>
  <c r="R62"/>
  <c r="Q62"/>
  <c r="R60"/>
  <c r="Q60"/>
  <c r="R59"/>
  <c r="Q59"/>
  <c r="R61"/>
  <c r="Q61"/>
  <c r="AC61"/>
  <c r="P44"/>
  <c r="R44" s="1"/>
  <c r="P43"/>
  <c r="R43" s="1"/>
  <c r="P38"/>
  <c r="Q38" s="1"/>
  <c r="R52"/>
  <c r="P33"/>
  <c r="Q33" s="1"/>
  <c r="P49"/>
  <c r="R49" s="1"/>
  <c r="AC39"/>
  <c r="AC43"/>
  <c r="P41"/>
  <c r="AC55"/>
  <c r="P42"/>
  <c r="R42" s="1"/>
  <c r="P46"/>
  <c r="Q46" s="1"/>
  <c r="P39"/>
  <c r="Q39" s="1"/>
  <c r="P47"/>
  <c r="Q47" s="1"/>
  <c r="AC52"/>
  <c r="P45"/>
  <c r="Q45" s="1"/>
  <c r="P48"/>
  <c r="Q48" s="1"/>
  <c r="AC44"/>
  <c r="AB37"/>
  <c r="AC37" s="1"/>
  <c r="R58"/>
  <c r="Q58"/>
  <c r="R56"/>
  <c r="Q56"/>
  <c r="Q55"/>
  <c r="R55"/>
  <c r="P53"/>
  <c r="R54"/>
  <c r="Q54"/>
  <c r="P50"/>
  <c r="R48"/>
  <c r="AC47"/>
  <c r="R46"/>
  <c r="AC48"/>
  <c r="AC49"/>
  <c r="P51"/>
  <c r="AC45"/>
  <c r="AC42"/>
  <c r="P36"/>
  <c r="R36" s="1"/>
  <c r="AC36"/>
  <c r="P34"/>
  <c r="Q34" s="1"/>
  <c r="P21"/>
  <c r="Q21" s="1"/>
  <c r="AB32"/>
  <c r="AC32" s="1"/>
  <c r="P35"/>
  <c r="Q35" s="1"/>
  <c r="R38"/>
  <c r="Q40"/>
  <c r="R40"/>
  <c r="AC38"/>
  <c r="P31"/>
  <c r="Q31" s="1"/>
  <c r="AC27"/>
  <c r="P26"/>
  <c r="R26" s="1"/>
  <c r="AC28"/>
  <c r="Q32"/>
  <c r="R32"/>
  <c r="AC34"/>
  <c r="Q37"/>
  <c r="R37"/>
  <c r="AC35"/>
  <c r="AC33"/>
  <c r="P126"/>
  <c r="R126" s="1"/>
  <c r="AB19"/>
  <c r="AC19" s="1"/>
  <c r="P23"/>
  <c r="Q23" s="1"/>
  <c r="AC24"/>
  <c r="AB22"/>
  <c r="AC22" s="1"/>
  <c r="AC23"/>
  <c r="R25"/>
  <c r="Q25"/>
  <c r="P27"/>
  <c r="P28"/>
  <c r="Q29"/>
  <c r="R29"/>
  <c r="AC26"/>
  <c r="AC29"/>
  <c r="P134"/>
  <c r="R134" s="1"/>
  <c r="R127"/>
  <c r="Q127"/>
  <c r="AB130"/>
  <c r="AC130" s="1"/>
  <c r="P17"/>
  <c r="R17" s="1"/>
  <c r="R18"/>
  <c r="AC127"/>
  <c r="P136"/>
  <c r="Q136" s="1"/>
  <c r="AB122"/>
  <c r="AC122" s="1"/>
  <c r="P122"/>
  <c r="R122" s="1"/>
  <c r="P123"/>
  <c r="Q123" s="1"/>
  <c r="Q128"/>
  <c r="AC136"/>
  <c r="P138"/>
  <c r="R138" s="1"/>
  <c r="P16"/>
  <c r="R16" s="1"/>
  <c r="R22"/>
  <c r="Q22"/>
  <c r="P24"/>
  <c r="Q135"/>
  <c r="AC133"/>
  <c r="AC128"/>
  <c r="AC125"/>
  <c r="AC129"/>
  <c r="P140"/>
  <c r="Q140" s="1"/>
  <c r="AC131"/>
  <c r="P139"/>
  <c r="Q139" s="1"/>
  <c r="AC123"/>
  <c r="AC17"/>
  <c r="AC139"/>
  <c r="P133"/>
  <c r="R133" s="1"/>
  <c r="P131"/>
  <c r="R131" s="1"/>
  <c r="AB138"/>
  <c r="AC138" s="1"/>
  <c r="P132"/>
  <c r="Q132" s="1"/>
  <c r="P124"/>
  <c r="R124" s="1"/>
  <c r="AC141"/>
  <c r="AB15"/>
  <c r="AC15" s="1"/>
  <c r="AC140"/>
  <c r="P137"/>
  <c r="AC137"/>
  <c r="Q130"/>
  <c r="R130"/>
  <c r="Q142"/>
  <c r="R142"/>
  <c r="R129"/>
  <c r="Q129"/>
  <c r="P125"/>
  <c r="AC124"/>
  <c r="P141"/>
  <c r="AC134"/>
  <c r="AC132"/>
  <c r="AC126"/>
  <c r="AC142"/>
  <c r="AB119"/>
  <c r="AC119" s="1"/>
  <c r="P117"/>
  <c r="Q117" s="1"/>
  <c r="AC117"/>
  <c r="P114"/>
  <c r="Q114" s="1"/>
  <c r="AB115"/>
  <c r="AC115" s="1"/>
  <c r="P116"/>
  <c r="Q116" s="1"/>
  <c r="AC120"/>
  <c r="R119"/>
  <c r="Q119"/>
  <c r="R115"/>
  <c r="Q115"/>
  <c r="Q121"/>
  <c r="R121"/>
  <c r="AC116"/>
  <c r="P120"/>
  <c r="P118"/>
  <c r="AC121"/>
  <c r="P19"/>
  <c r="Q15"/>
  <c r="R15"/>
  <c r="AC16"/>
  <c r="R20"/>
  <c r="Q20"/>
  <c r="P13"/>
  <c r="R13" s="1"/>
  <c r="AB13"/>
  <c r="AC13" s="1"/>
  <c r="S11"/>
  <c r="Y11"/>
  <c r="P12"/>
  <c r="Q12" s="1"/>
  <c r="AC12"/>
  <c r="AA112"/>
  <c r="AB112" s="1"/>
  <c r="U112"/>
  <c r="V112" s="1"/>
  <c r="AA10"/>
  <c r="AB10" s="1"/>
  <c r="AA113"/>
  <c r="AB113" s="1"/>
  <c r="U113"/>
  <c r="V113" s="1"/>
  <c r="U10"/>
  <c r="V10" s="1"/>
  <c r="AA14"/>
  <c r="AB14" s="1"/>
  <c r="U14"/>
  <c r="V14" s="1"/>
  <c r="Q42" l="1"/>
  <c r="Q57"/>
  <c r="R12"/>
  <c r="R21"/>
  <c r="R65"/>
  <c r="Q65"/>
  <c r="Q43"/>
  <c r="Q44"/>
  <c r="R33"/>
  <c r="R34"/>
  <c r="R45"/>
  <c r="R47"/>
  <c r="Q49"/>
  <c r="Q36"/>
  <c r="Q41"/>
  <c r="R41"/>
  <c r="R39"/>
  <c r="R53"/>
  <c r="Q53"/>
  <c r="Q50"/>
  <c r="R50"/>
  <c r="Q51"/>
  <c r="R51"/>
  <c r="R35"/>
  <c r="R31"/>
  <c r="Q26"/>
  <c r="Q126"/>
  <c r="Q138"/>
  <c r="R23"/>
  <c r="Q134"/>
  <c r="R27"/>
  <c r="Q27"/>
  <c r="R28"/>
  <c r="Q28"/>
  <c r="Q122"/>
  <c r="R136"/>
  <c r="Q133"/>
  <c r="Q16"/>
  <c r="Q17"/>
  <c r="R123"/>
  <c r="R139"/>
  <c r="Q124"/>
  <c r="R24"/>
  <c r="Q24"/>
  <c r="Q131"/>
  <c r="R140"/>
  <c r="R132"/>
  <c r="R125"/>
  <c r="Q125"/>
  <c r="R137"/>
  <c r="Q137"/>
  <c r="R141"/>
  <c r="Q141"/>
  <c r="R117"/>
  <c r="R114"/>
  <c r="R116"/>
  <c r="R120"/>
  <c r="Q120"/>
  <c r="Q118"/>
  <c r="R118"/>
  <c r="R19"/>
  <c r="Q19"/>
  <c r="AC14"/>
  <c r="Q13"/>
  <c r="U11"/>
  <c r="V11" s="1"/>
  <c r="P11" s="1"/>
  <c r="AA11"/>
  <c r="AB11" s="1"/>
  <c r="P112"/>
  <c r="Q112" s="1"/>
  <c r="P113"/>
  <c r="R113" s="1"/>
  <c r="AC112"/>
  <c r="P10"/>
  <c r="Q10" s="1"/>
  <c r="P14"/>
  <c r="R14" s="1"/>
  <c r="AC10"/>
  <c r="AC113"/>
  <c r="R112" l="1"/>
  <c r="Q11"/>
  <c r="R11"/>
  <c r="AC11"/>
  <c r="Q14"/>
  <c r="Q113"/>
  <c r="R10"/>
</calcChain>
</file>

<file path=xl/connections.xml><?xml version="1.0" encoding="utf-8"?>
<connections xmlns="http://schemas.openxmlformats.org/spreadsheetml/2006/main">
  <connection id="1" name="Connexion" type="4" refreshedVersion="3" background="1" saveData="1">
    <webPr sourceData="1" parsePre="1" consecutive="1" xl2000="1" url="http://www.abcbourse.com/marches/indice_cac40.aspx" htmlTables="1">
      <tables count="1">
        <s v="tabQuotes"/>
      </tables>
    </webPr>
  </connection>
</connections>
</file>

<file path=xl/sharedStrings.xml><?xml version="1.0" encoding="utf-8"?>
<sst xmlns="http://schemas.openxmlformats.org/spreadsheetml/2006/main" count="319" uniqueCount="272">
  <si>
    <t>ABN AMRO TURBO</t>
  </si>
  <si>
    <t>SHORT</t>
  </si>
  <si>
    <t>Price</t>
  </si>
  <si>
    <t>Stop-Loss</t>
  </si>
  <si>
    <t>Difference</t>
  </si>
  <si>
    <t>AIM</t>
  </si>
  <si>
    <t>Diff. AIM</t>
  </si>
  <si>
    <t>Investment</t>
  </si>
  <si>
    <t>#</t>
  </si>
  <si>
    <t>Cours A</t>
  </si>
  <si>
    <t>PRU</t>
  </si>
  <si>
    <t>M Brut.</t>
  </si>
  <si>
    <t>FdC</t>
  </si>
  <si>
    <t>TOB</t>
  </si>
  <si>
    <t>Débit</t>
  </si>
  <si>
    <t>Cours V</t>
  </si>
  <si>
    <t>M. Brut.</t>
  </si>
  <si>
    <t>Crédit</t>
  </si>
  <si>
    <t>PM/MV</t>
  </si>
  <si>
    <t>Ratio</t>
  </si>
  <si>
    <t>LONG</t>
  </si>
  <si>
    <t>%AP/M</t>
  </si>
  <si>
    <t>%AP</t>
  </si>
  <si>
    <t>€/USD</t>
  </si>
  <si>
    <t>Fin.Lvl</t>
  </si>
  <si>
    <t>Adidas</t>
  </si>
  <si>
    <t>Aegon</t>
  </si>
  <si>
    <t>Ageas</t>
  </si>
  <si>
    <t>Ahold</t>
  </si>
  <si>
    <t>Air France-KLM</t>
  </si>
  <si>
    <t>Akzo Nobel</t>
  </si>
  <si>
    <t>Alstom</t>
  </si>
  <si>
    <t>Amazon</t>
  </si>
  <si>
    <t>Apple</t>
  </si>
  <si>
    <t>Arcelor Mittal</t>
  </si>
  <si>
    <t>ASMI</t>
  </si>
  <si>
    <t>ASML</t>
  </si>
  <si>
    <t>AXA</t>
  </si>
  <si>
    <t>Mx</t>
  </si>
  <si>
    <t>PV/MV</t>
  </si>
  <si>
    <t>Nom</t>
  </si>
  <si>
    <t>Ouverture</t>
  </si>
  <si>
    <t>+Haut</t>
  </si>
  <si>
    <t>+Bas</t>
  </si>
  <si>
    <t>Volume</t>
  </si>
  <si>
    <t>Veille</t>
  </si>
  <si>
    <t>Dernier</t>
  </si>
  <si>
    <t>Var</t>
  </si>
  <si>
    <t>Accor</t>
  </si>
  <si>
    <t>32.83</t>
  </si>
  <si>
    <t>33.07</t>
  </si>
  <si>
    <t>32.54</t>
  </si>
  <si>
    <t>32.94</t>
  </si>
  <si>
    <t>32.93</t>
  </si>
  <si>
    <t>-0.03%</t>
  </si>
  <si>
    <t>Air Liquide</t>
  </si>
  <si>
    <t>99.70</t>
  </si>
  <si>
    <t>100.30</t>
  </si>
  <si>
    <t>99.10</t>
  </si>
  <si>
    <t>100.05</t>
  </si>
  <si>
    <t>99.42</t>
  </si>
  <si>
    <t>-0.63%</t>
  </si>
  <si>
    <t>27.40</t>
  </si>
  <si>
    <t>27.45</t>
  </si>
  <si>
    <t>27.15</t>
  </si>
  <si>
    <t>27.49</t>
  </si>
  <si>
    <t>27.31</t>
  </si>
  <si>
    <t>-0.65%</t>
  </si>
  <si>
    <t>12.38</t>
  </si>
  <si>
    <t>12.45</t>
  </si>
  <si>
    <t>-2.32%</t>
  </si>
  <si>
    <t>Axa</t>
  </si>
  <si>
    <t>18.02</t>
  </si>
  <si>
    <t>18.40</t>
  </si>
  <si>
    <t>-0.73%</t>
  </si>
  <si>
    <t>Bnp Paribas</t>
  </si>
  <si>
    <t>53.19</t>
  </si>
  <si>
    <t>53.46</t>
  </si>
  <si>
    <t>52.47</t>
  </si>
  <si>
    <t>53.27</t>
  </si>
  <si>
    <t>52.98</t>
  </si>
  <si>
    <t>-0.54%</t>
  </si>
  <si>
    <t>Bouygues</t>
  </si>
  <si>
    <t>28.14</t>
  </si>
  <si>
    <t>28.44</t>
  </si>
  <si>
    <t>27.61</t>
  </si>
  <si>
    <t>27.86</t>
  </si>
  <si>
    <t>-1.12%</t>
  </si>
  <si>
    <t>Cap Gemini</t>
  </si>
  <si>
    <t>47.77</t>
  </si>
  <si>
    <t>47.22</t>
  </si>
  <si>
    <t>-0.14%</t>
  </si>
  <si>
    <t>Carrefour</t>
  </si>
  <si>
    <t>27.39</t>
  </si>
  <si>
    <t>26.87</t>
  </si>
  <si>
    <t>-0.89%</t>
  </si>
  <si>
    <t>Credit Agricole</t>
  </si>
  <si>
    <t>9.00</t>
  </si>
  <si>
    <t>-1.13%</t>
  </si>
  <si>
    <t>Danone</t>
  </si>
  <si>
    <t>53.98</t>
  </si>
  <si>
    <t>54.27</t>
  </si>
  <si>
    <t>53.62</t>
  </si>
  <si>
    <t>53.96</t>
  </si>
  <si>
    <t>54.20</t>
  </si>
  <si>
    <t>0.44%</t>
  </si>
  <si>
    <t>Eads</t>
  </si>
  <si>
    <t>52.37</t>
  </si>
  <si>
    <t>52.62</t>
  </si>
  <si>
    <t>50.97</t>
  </si>
  <si>
    <t>52.35</t>
  </si>
  <si>
    <t>51.85</t>
  </si>
  <si>
    <t>-0.96%</t>
  </si>
  <si>
    <t>EDF</t>
  </si>
  <si>
    <t>26.10</t>
  </si>
  <si>
    <t>25.89</t>
  </si>
  <si>
    <t>0.72%</t>
  </si>
  <si>
    <t>Essilor Intl</t>
  </si>
  <si>
    <t>76.82</t>
  </si>
  <si>
    <t>77.42</t>
  </si>
  <si>
    <t>76.21</t>
  </si>
  <si>
    <t>77.17</t>
  </si>
  <si>
    <t>77.16</t>
  </si>
  <si>
    <t>-0.01%</t>
  </si>
  <si>
    <t>GDF Suez</t>
  </si>
  <si>
    <t>18.64</t>
  </si>
  <si>
    <t>18.08</t>
  </si>
  <si>
    <t>18.57</t>
  </si>
  <si>
    <t>0.46%</t>
  </si>
  <si>
    <t>Gemalto</t>
  </si>
  <si>
    <t>82.81</t>
  </si>
  <si>
    <t>83.71</t>
  </si>
  <si>
    <t>82.17</t>
  </si>
  <si>
    <t>82.86</t>
  </si>
  <si>
    <t>82.79</t>
  </si>
  <si>
    <t>-0.08%</t>
  </si>
  <si>
    <t>Kering</t>
  </si>
  <si>
    <t>163.70</t>
  </si>
  <si>
    <t>165.10</t>
  </si>
  <si>
    <t>163.45</t>
  </si>
  <si>
    <t>164.30</t>
  </si>
  <si>
    <t>163.90</t>
  </si>
  <si>
    <t>-0.24%</t>
  </si>
  <si>
    <t>Lafarge</t>
  </si>
  <si>
    <t>51.76</t>
  </si>
  <si>
    <t>51.95</t>
  </si>
  <si>
    <t>51.43</t>
  </si>
  <si>
    <t>51.82</t>
  </si>
  <si>
    <t>51.93</t>
  </si>
  <si>
    <t>0.21%</t>
  </si>
  <si>
    <t>Legrand SA</t>
  </si>
  <si>
    <t>40.55</t>
  </si>
  <si>
    <t>40.18</t>
  </si>
  <si>
    <t>40.50</t>
  </si>
  <si>
    <t>-0.11%</t>
  </si>
  <si>
    <t>L'oreal</t>
  </si>
  <si>
    <t>123.70</t>
  </si>
  <si>
    <t>124.25</t>
  </si>
  <si>
    <t>122.50</t>
  </si>
  <si>
    <t>124.05</t>
  </si>
  <si>
    <t>123.10</t>
  </si>
  <si>
    <t>-0.77%</t>
  </si>
  <si>
    <t>Lvmh</t>
  </si>
  <si>
    <t>139.05</t>
  </si>
  <si>
    <t>140.00</t>
  </si>
  <si>
    <t>137.65</t>
  </si>
  <si>
    <t>139.45</t>
  </si>
  <si>
    <t>138.75</t>
  </si>
  <si>
    <t>-0.50%</t>
  </si>
  <si>
    <t>Michelin</t>
  </si>
  <si>
    <t>78.26</t>
  </si>
  <si>
    <t>78.54</t>
  </si>
  <si>
    <t>76.92</t>
  </si>
  <si>
    <t>78.58</t>
  </si>
  <si>
    <t>77.96</t>
  </si>
  <si>
    <t>-0.79%</t>
  </si>
  <si>
    <t>Orange</t>
  </si>
  <si>
    <t>9.66</t>
  </si>
  <si>
    <t>-0.58%</t>
  </si>
  <si>
    <t>Pernod Ricard</t>
  </si>
  <si>
    <t>87.40</t>
  </si>
  <si>
    <t>88.17</t>
  </si>
  <si>
    <t>87.23</t>
  </si>
  <si>
    <t>87.41</t>
  </si>
  <si>
    <t>87.71</t>
  </si>
  <si>
    <t>0.34%</t>
  </si>
  <si>
    <t>Publicis Groupe</t>
  </si>
  <si>
    <t>63.51</t>
  </si>
  <si>
    <t>64.14</t>
  </si>
  <si>
    <t>62.62</t>
  </si>
  <si>
    <t>63.92</t>
  </si>
  <si>
    <t>62.92</t>
  </si>
  <si>
    <t>-1.56%</t>
  </si>
  <si>
    <t>Renault</t>
  </si>
  <si>
    <t>61.23</t>
  </si>
  <si>
    <t>61.86</t>
  </si>
  <si>
    <t>60.01</t>
  </si>
  <si>
    <t>61.46</t>
  </si>
  <si>
    <t>61.24</t>
  </si>
  <si>
    <t>-0.36%</t>
  </si>
  <si>
    <t>Safran</t>
  </si>
  <si>
    <t>47.24</t>
  </si>
  <si>
    <t>47.56</t>
  </si>
  <si>
    <t>46.83</t>
  </si>
  <si>
    <t>47.30</t>
  </si>
  <si>
    <t>-0.28%</t>
  </si>
  <si>
    <t>Saint Gobain</t>
  </si>
  <si>
    <t>38.80</t>
  </si>
  <si>
    <t>38.54</t>
  </si>
  <si>
    <t>-0.41%</t>
  </si>
  <si>
    <t>Sanofi</t>
  </si>
  <si>
    <t>78.21</t>
  </si>
  <si>
    <t>77.45</t>
  </si>
  <si>
    <t>78.41</t>
  </si>
  <si>
    <t>77.99</t>
  </si>
  <si>
    <t>Schneider Electric</t>
  </si>
  <si>
    <t>61.03</t>
  </si>
  <si>
    <t>61.43</t>
  </si>
  <si>
    <t>60.52</t>
  </si>
  <si>
    <t>61.40</t>
  </si>
  <si>
    <t>61.21</t>
  </si>
  <si>
    <t>-0.31%</t>
  </si>
  <si>
    <t>Societe Generale</t>
  </si>
  <si>
    <t>40.97</t>
  </si>
  <si>
    <t>40.73</t>
  </si>
  <si>
    <t>-0.09%</t>
  </si>
  <si>
    <t>Solvay</t>
  </si>
  <si>
    <t>115.00</t>
  </si>
  <si>
    <t>115.75</t>
  </si>
  <si>
    <t>113.30</t>
  </si>
  <si>
    <t>115.55</t>
  </si>
  <si>
    <t>114.40</t>
  </si>
  <si>
    <t>-1.00%</t>
  </si>
  <si>
    <t>Stmicroelectronics</t>
  </si>
  <si>
    <t>5.55</t>
  </si>
  <si>
    <t>5.60</t>
  </si>
  <si>
    <t>0.90%</t>
  </si>
  <si>
    <t>Technip</t>
  </si>
  <si>
    <t>78.86</t>
  </si>
  <si>
    <t>79.23</t>
  </si>
  <si>
    <t>79.10</t>
  </si>
  <si>
    <t>78.89</t>
  </si>
  <si>
    <t>-0.27%</t>
  </si>
  <si>
    <t>Total</t>
  </si>
  <si>
    <t>43.73</t>
  </si>
  <si>
    <t>43.95</t>
  </si>
  <si>
    <t>43.89</t>
  </si>
  <si>
    <t>Unibail-Rodamco</t>
  </si>
  <si>
    <t>191.05</t>
  </si>
  <si>
    <t>192.15</t>
  </si>
  <si>
    <t>190.20</t>
  </si>
  <si>
    <t>192.00</t>
  </si>
  <si>
    <t>191.20</t>
  </si>
  <si>
    <t>-0.42%</t>
  </si>
  <si>
    <t>Vallourec</t>
  </si>
  <si>
    <t>42.63</t>
  </si>
  <si>
    <t>42.60</t>
  </si>
  <si>
    <t>42.26</t>
  </si>
  <si>
    <t>-0.80%</t>
  </si>
  <si>
    <t>Veolia Environ.</t>
  </si>
  <si>
    <t>12.53</t>
  </si>
  <si>
    <t>12.66</t>
  </si>
  <si>
    <t>12.57</t>
  </si>
  <si>
    <t>0.36%</t>
  </si>
  <si>
    <t>Vinci</t>
  </si>
  <si>
    <t>46.95</t>
  </si>
  <si>
    <t>47.03</t>
  </si>
  <si>
    <t>-0.67%</t>
  </si>
  <si>
    <t>Vivendi</t>
  </si>
  <si>
    <t>18.33</t>
  </si>
  <si>
    <t>18.18</t>
  </si>
  <si>
    <t>-0.90%</t>
  </si>
</sst>
</file>

<file path=xl/styles.xml><?xml version="1.0" encoding="utf-8"?>
<styleSheet xmlns="http://schemas.openxmlformats.org/spreadsheetml/2006/main">
  <numFmts count="4">
    <numFmt numFmtId="8" formatCode="&quot;€&quot;\ #,##0.00;[Red]&quot;€&quot;\ \-#,##0.00"/>
    <numFmt numFmtId="44" formatCode="_ &quot;€&quot;\ * #,##0.00_ ;_ &quot;€&quot;\ * \-#,##0.00_ ;_ &quot;€&quot;\ * &quot;-&quot;??_ ;_ @_ "/>
    <numFmt numFmtId="164" formatCode="0.000"/>
    <numFmt numFmtId="168" formatCode="_ [$€-80C]\ * #,##0.00_ ;_ [$€-80C]\ * \-#,##0.00_ ;_ [$€-80C]\ * &quot;-&quot;??_ ;_ @_ 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u/>
      <sz val="14"/>
      <color rgb="FFF3C000"/>
      <name val="Calibri"/>
      <family val="2"/>
      <scheme val="minor"/>
    </font>
    <font>
      <b/>
      <sz val="12"/>
      <color rgb="FFF3C000"/>
      <name val="Calibri"/>
      <family val="2"/>
      <scheme val="minor"/>
    </font>
    <font>
      <sz val="11"/>
      <color rgb="FFF3C000"/>
      <name val="Calibri"/>
      <family val="2"/>
      <scheme val="minor"/>
    </font>
    <font>
      <b/>
      <sz val="11"/>
      <color rgb="FFF3C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66959"/>
        <bgColor indexed="64"/>
      </patternFill>
    </fill>
    <fill>
      <patternFill patternType="solid">
        <fgColor rgb="FFF3C000"/>
        <bgColor indexed="64"/>
      </patternFill>
    </fill>
    <fill>
      <patternFill patternType="solid">
        <fgColor rgb="FF002060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F3C000"/>
      </right>
      <top/>
      <bottom/>
      <diagonal/>
    </border>
    <border>
      <left style="medium">
        <color rgb="FFF3C000"/>
      </left>
      <right/>
      <top style="medium">
        <color rgb="FFF3C000"/>
      </top>
      <bottom/>
      <diagonal/>
    </border>
    <border>
      <left/>
      <right/>
      <top style="medium">
        <color rgb="FFF3C000"/>
      </top>
      <bottom/>
      <diagonal/>
    </border>
    <border>
      <left/>
      <right style="medium">
        <color rgb="FFF3C000"/>
      </right>
      <top style="medium">
        <color rgb="FFF3C000"/>
      </top>
      <bottom/>
      <diagonal/>
    </border>
    <border>
      <left style="medium">
        <color rgb="FFF3C000"/>
      </left>
      <right/>
      <top/>
      <bottom/>
      <diagonal/>
    </border>
    <border>
      <left style="medium">
        <color rgb="FFF3C000"/>
      </left>
      <right/>
      <top/>
      <bottom style="medium">
        <color rgb="FFF3C000"/>
      </bottom>
      <diagonal/>
    </border>
    <border>
      <left/>
      <right/>
      <top/>
      <bottom style="medium">
        <color rgb="FFF3C000"/>
      </bottom>
      <diagonal/>
    </border>
    <border>
      <left/>
      <right style="medium">
        <color rgb="FFF3C000"/>
      </right>
      <top/>
      <bottom style="medium">
        <color rgb="FFF3C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2" fillId="2" borderId="0" xfId="0" applyFont="1" applyFill="1"/>
    <xf numFmtId="0" fontId="0" fillId="2" borderId="0" xfId="0" applyFill="1"/>
    <xf numFmtId="0" fontId="4" fillId="3" borderId="0" xfId="0" applyFont="1" applyFill="1" applyAlignment="1">
      <alignment horizontal="left" vertical="center"/>
    </xf>
    <xf numFmtId="44" fontId="2" fillId="3" borderId="0" xfId="1" applyFont="1" applyFill="1"/>
    <xf numFmtId="0" fontId="5" fillId="3" borderId="0" xfId="0" applyFont="1" applyFill="1"/>
    <xf numFmtId="0" fontId="2" fillId="3" borderId="0" xfId="1" applyNumberFormat="1" applyFont="1" applyFill="1"/>
    <xf numFmtId="0" fontId="2" fillId="3" borderId="0" xfId="0" applyFont="1" applyFill="1"/>
    <xf numFmtId="44" fontId="2" fillId="3" borderId="0" xfId="1" applyNumberFormat="1" applyFont="1" applyFill="1"/>
    <xf numFmtId="0" fontId="0" fillId="3" borderId="0" xfId="0" applyFill="1"/>
    <xf numFmtId="0" fontId="4" fillId="2" borderId="0" xfId="0" applyFont="1" applyFill="1"/>
    <xf numFmtId="44" fontId="2" fillId="2" borderId="0" xfId="1" applyFont="1" applyFill="1"/>
    <xf numFmtId="0" fontId="2" fillId="2" borderId="0" xfId="1" applyNumberFormat="1" applyFont="1" applyFill="1"/>
    <xf numFmtId="44" fontId="2" fillId="2" borderId="0" xfId="0" applyNumberFormat="1" applyFont="1" applyFill="1"/>
    <xf numFmtId="0" fontId="7" fillId="2" borderId="3" xfId="1" applyNumberFormat="1" applyFont="1" applyFill="1" applyBorder="1" applyAlignment="1">
      <alignment horizontal="center" vertical="center"/>
    </xf>
    <xf numFmtId="0" fontId="8" fillId="2" borderId="0" xfId="0" applyFont="1" applyFill="1"/>
    <xf numFmtId="0" fontId="7" fillId="2" borderId="0" xfId="1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7" fillId="2" borderId="7" xfId="1" applyNumberFormat="1" applyFont="1" applyFill="1" applyBorder="1" applyAlignment="1">
      <alignment horizontal="center" vertical="center"/>
    </xf>
    <xf numFmtId="2" fontId="2" fillId="2" borderId="0" xfId="2" applyNumberFormat="1" applyFont="1" applyFill="1"/>
    <xf numFmtId="2" fontId="2" fillId="2" borderId="0" xfId="0" applyNumberFormat="1" applyFont="1" applyFill="1"/>
    <xf numFmtId="44" fontId="2" fillId="2" borderId="0" xfId="1" applyNumberFormat="1" applyFont="1" applyFill="1"/>
    <xf numFmtId="10" fontId="2" fillId="2" borderId="0" xfId="2" applyNumberFormat="1" applyFont="1" applyFill="1"/>
    <xf numFmtId="164" fontId="2" fillId="2" borderId="0" xfId="1" applyNumberFormat="1" applyFont="1" applyFill="1"/>
    <xf numFmtId="44" fontId="7" fillId="2" borderId="3" xfId="1" applyFont="1" applyFill="1" applyBorder="1" applyAlignment="1">
      <alignment horizontal="center" vertical="center"/>
    </xf>
    <xf numFmtId="44" fontId="7" fillId="2" borderId="0" xfId="1" applyFont="1" applyFill="1" applyBorder="1" applyAlignment="1">
      <alignment horizontal="center" vertical="center"/>
    </xf>
    <xf numFmtId="44" fontId="7" fillId="2" borderId="7" xfId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4" fontId="4" fillId="2" borderId="0" xfId="1" applyFont="1" applyFill="1" applyAlignment="1">
      <alignment horizontal="left"/>
    </xf>
    <xf numFmtId="8" fontId="12" fillId="2" borderId="0" xfId="0" applyNumberFormat="1" applyFont="1" applyFill="1"/>
    <xf numFmtId="8" fontId="12" fillId="3" borderId="0" xfId="0" applyNumberFormat="1" applyFont="1" applyFill="1"/>
    <xf numFmtId="0" fontId="0" fillId="4" borderId="0" xfId="0" applyFill="1"/>
    <xf numFmtId="0" fontId="4" fillId="4" borderId="0" xfId="0" applyFont="1" applyFill="1"/>
    <xf numFmtId="44" fontId="2" fillId="4" borderId="0" xfId="1" applyFont="1" applyFill="1"/>
    <xf numFmtId="2" fontId="2" fillId="4" borderId="0" xfId="0" applyNumberFormat="1" applyFont="1" applyFill="1"/>
    <xf numFmtId="0" fontId="2" fillId="4" borderId="0" xfId="1" applyNumberFormat="1" applyFont="1" applyFill="1"/>
    <xf numFmtId="2" fontId="2" fillId="4" borderId="0" xfId="2" applyNumberFormat="1" applyFont="1" applyFill="1"/>
    <xf numFmtId="44" fontId="2" fillId="4" borderId="0" xfId="0" applyNumberFormat="1" applyFont="1" applyFill="1"/>
    <xf numFmtId="0" fontId="2" fillId="4" borderId="0" xfId="0" applyFont="1" applyFill="1"/>
    <xf numFmtId="44" fontId="2" fillId="4" borderId="0" xfId="1" applyNumberFormat="1" applyFont="1" applyFill="1"/>
    <xf numFmtId="10" fontId="2" fillId="4" borderId="0" xfId="2" applyNumberFormat="1" applyFont="1" applyFill="1"/>
    <xf numFmtId="8" fontId="12" fillId="4" borderId="0" xfId="0" applyNumberFormat="1" applyFont="1" applyFill="1"/>
    <xf numFmtId="0" fontId="11" fillId="4" borderId="0" xfId="0" applyFont="1" applyFill="1"/>
    <xf numFmtId="164" fontId="2" fillId="4" borderId="0" xfId="1" applyNumberFormat="1" applyFont="1" applyFill="1"/>
    <xf numFmtId="0" fontId="7" fillId="2" borderId="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44" fontId="7" fillId="2" borderId="2" xfId="1" applyFont="1" applyFill="1" applyBorder="1" applyAlignment="1">
      <alignment horizontal="center" vertical="center"/>
    </xf>
    <xf numFmtId="44" fontId="7" fillId="2" borderId="5" xfId="1" applyFont="1" applyFill="1" applyBorder="1" applyAlignment="1">
      <alignment horizontal="center" vertical="center"/>
    </xf>
    <xf numFmtId="44" fontId="7" fillId="2" borderId="6" xfId="1" applyFont="1" applyFill="1" applyBorder="1" applyAlignment="1">
      <alignment horizontal="center" vertical="center"/>
    </xf>
    <xf numFmtId="44" fontId="7" fillId="2" borderId="3" xfId="1" applyFont="1" applyFill="1" applyBorder="1" applyAlignment="1">
      <alignment horizontal="center" vertical="center"/>
    </xf>
    <xf numFmtId="44" fontId="7" fillId="2" borderId="0" xfId="1" applyFont="1" applyFill="1" applyBorder="1" applyAlignment="1">
      <alignment horizontal="center" vertical="center"/>
    </xf>
    <xf numFmtId="44" fontId="7" fillId="2" borderId="7" xfId="1" applyFont="1" applyFill="1" applyBorder="1" applyAlignment="1">
      <alignment horizontal="center" vertical="center"/>
    </xf>
    <xf numFmtId="44" fontId="7" fillId="2" borderId="3" xfId="1" applyNumberFormat="1" applyFont="1" applyFill="1" applyBorder="1" applyAlignment="1">
      <alignment horizontal="center" vertical="center"/>
    </xf>
    <xf numFmtId="44" fontId="7" fillId="2" borderId="0" xfId="1" applyNumberFormat="1" applyFont="1" applyFill="1" applyBorder="1" applyAlignment="1">
      <alignment horizontal="center" vertical="center"/>
    </xf>
    <xf numFmtId="44" fontId="7" fillId="2" borderId="7" xfId="1" applyNumberFormat="1" applyFont="1" applyFill="1" applyBorder="1" applyAlignment="1">
      <alignment horizontal="center" vertical="center"/>
    </xf>
    <xf numFmtId="44" fontId="7" fillId="2" borderId="4" xfId="1" applyFont="1" applyFill="1" applyBorder="1" applyAlignment="1">
      <alignment horizontal="center" vertical="center"/>
    </xf>
    <xf numFmtId="44" fontId="7" fillId="2" borderId="1" xfId="1" applyFont="1" applyFill="1" applyBorder="1" applyAlignment="1">
      <alignment horizontal="center" vertical="center"/>
    </xf>
    <xf numFmtId="44" fontId="7" fillId="2" borderId="8" xfId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8" fontId="10" fillId="2" borderId="3" xfId="1" applyNumberFormat="1" applyFont="1" applyFill="1" applyBorder="1" applyAlignment="1">
      <alignment horizontal="center" vertical="center"/>
    </xf>
    <xf numFmtId="8" fontId="10" fillId="2" borderId="0" xfId="1" applyNumberFormat="1" applyFont="1" applyFill="1" applyBorder="1" applyAlignment="1">
      <alignment horizontal="center" vertical="center"/>
    </xf>
    <xf numFmtId="8" fontId="10" fillId="2" borderId="7" xfId="1" applyNumberFormat="1" applyFont="1" applyFill="1" applyBorder="1" applyAlignment="1">
      <alignment horizontal="center" vertical="center"/>
    </xf>
    <xf numFmtId="0" fontId="14" fillId="0" borderId="0" xfId="0" applyFont="1" applyFill="1"/>
    <xf numFmtId="3" fontId="0" fillId="0" borderId="0" xfId="0" applyNumberFormat="1"/>
    <xf numFmtId="0" fontId="15" fillId="4" borderId="0" xfId="0" applyFont="1" applyFill="1"/>
    <xf numFmtId="168" fontId="13" fillId="4" borderId="0" xfId="1" applyNumberFormat="1" applyFont="1" applyFill="1"/>
    <xf numFmtId="2" fontId="13" fillId="4" borderId="0" xfId="0" applyNumberFormat="1" applyFont="1" applyFill="1"/>
    <xf numFmtId="44" fontId="13" fillId="4" borderId="0" xfId="1" applyFont="1" applyFill="1"/>
    <xf numFmtId="0" fontId="13" fillId="4" borderId="0" xfId="1" applyNumberFormat="1" applyFont="1" applyFill="1"/>
    <xf numFmtId="164" fontId="13" fillId="4" borderId="0" xfId="1" applyNumberFormat="1" applyFont="1" applyFill="1"/>
    <xf numFmtId="2" fontId="13" fillId="4" borderId="0" xfId="2" applyNumberFormat="1" applyFont="1" applyFill="1"/>
    <xf numFmtId="44" fontId="13" fillId="4" borderId="0" xfId="0" applyNumberFormat="1" applyFont="1" applyFill="1"/>
    <xf numFmtId="44" fontId="13" fillId="2" borderId="0" xfId="1" applyFont="1" applyFill="1"/>
    <xf numFmtId="0" fontId="13" fillId="4" borderId="0" xfId="0" applyFont="1" applyFill="1"/>
    <xf numFmtId="44" fontId="13" fillId="4" borderId="0" xfId="1" applyNumberFormat="1" applyFont="1" applyFill="1"/>
    <xf numFmtId="10" fontId="13" fillId="4" borderId="0" xfId="2" applyNumberFormat="1" applyFont="1" applyFill="1"/>
    <xf numFmtId="8" fontId="13" fillId="4" borderId="0" xfId="0" applyNumberFormat="1" applyFont="1" applyFill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indice_cac4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D153"/>
  <sheetViews>
    <sheetView tabSelected="1" zoomScale="90" zoomScaleNormal="90" workbookViewId="0">
      <pane ySplit="9" topLeftCell="A20" activePane="bottomLeft" state="frozen"/>
      <selection pane="bottomLeft" activeCell="D40" sqref="D40"/>
    </sheetView>
  </sheetViews>
  <sheetFormatPr baseColWidth="10" defaultColWidth="11.42578125" defaultRowHeight="15.75"/>
  <cols>
    <col min="1" max="1" width="2.85546875" style="2" customWidth="1"/>
    <col min="2" max="2" width="15.85546875" style="10" bestFit="1" customWidth="1"/>
    <col min="3" max="3" width="9.7109375" style="11" bestFit="1" customWidth="1"/>
    <col min="4" max="4" width="13.28515625" style="1" bestFit="1" customWidth="1"/>
    <col min="5" max="5" width="11.42578125" style="11" bestFit="1" customWidth="1"/>
    <col min="6" max="6" width="9.7109375" style="11" bestFit="1" customWidth="1"/>
    <col min="7" max="7" width="6.140625" style="12" bestFit="1" customWidth="1"/>
    <col min="8" max="8" width="7.140625" style="12" bestFit="1" customWidth="1"/>
    <col min="9" max="9" width="11" style="1" bestFit="1" customWidth="1"/>
    <col min="10" max="10" width="9.7109375" style="13" bestFit="1" customWidth="1"/>
    <col min="11" max="11" width="9.5703125" style="1" bestFit="1" customWidth="1"/>
    <col min="12" max="12" width="13.140625" style="11" bestFit="1" customWidth="1"/>
    <col min="13" max="13" width="4.28515625" style="1" customWidth="1"/>
    <col min="14" max="18" width="9.5703125" style="1" bestFit="1" customWidth="1"/>
    <col min="19" max="19" width="9.7109375" style="1" bestFit="1" customWidth="1"/>
    <col min="20" max="20" width="8.5703125" style="1" bestFit="1" customWidth="1"/>
    <col min="21" max="21" width="9.5703125" style="1" bestFit="1" customWidth="1"/>
    <col min="22" max="22" width="9.7109375" style="1" bestFit="1" customWidth="1"/>
    <col min="23" max="23" width="4.28515625" style="1" customWidth="1"/>
    <col min="24" max="24" width="9.5703125" style="1" bestFit="1" customWidth="1"/>
    <col min="25" max="25" width="11.28515625" style="1" bestFit="1" customWidth="1"/>
    <col min="26" max="26" width="8.5703125" style="1" bestFit="1" customWidth="1"/>
    <col min="27" max="27" width="9.5703125" style="1" bestFit="1" customWidth="1"/>
    <col min="28" max="28" width="11.28515625" style="1" bestFit="1" customWidth="1"/>
    <col min="29" max="29" width="10.28515625" style="31" bestFit="1" customWidth="1"/>
    <col min="30" max="16384" width="11.42578125" style="2"/>
  </cols>
  <sheetData>
    <row r="1" spans="2:30" ht="1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</row>
    <row r="2" spans="2:30" ht="15"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</row>
    <row r="3" spans="2:30" ht="15"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</row>
    <row r="4" spans="2:30" s="9" customFormat="1">
      <c r="B4" s="3"/>
      <c r="C4" s="4"/>
      <c r="D4" s="5"/>
      <c r="E4" s="4"/>
      <c r="F4" s="4"/>
      <c r="G4" s="6"/>
      <c r="H4" s="6"/>
      <c r="I4" s="7"/>
      <c r="J4" s="8"/>
      <c r="K4" s="7"/>
      <c r="L4" s="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32"/>
    </row>
    <row r="5" spans="2:30" ht="16.5" thickBot="1"/>
    <row r="6" spans="2:30" s="15" customFormat="1" ht="15" customHeight="1">
      <c r="B6" s="50" t="s">
        <v>1</v>
      </c>
      <c r="C6" s="51" t="s">
        <v>2</v>
      </c>
      <c r="D6" s="46" t="s">
        <v>38</v>
      </c>
      <c r="E6" s="54" t="s">
        <v>3</v>
      </c>
      <c r="F6" s="24"/>
      <c r="G6" s="14"/>
      <c r="H6" s="14"/>
      <c r="I6" s="46" t="s">
        <v>4</v>
      </c>
      <c r="J6" s="57" t="s">
        <v>5</v>
      </c>
      <c r="K6" s="46" t="s">
        <v>6</v>
      </c>
      <c r="L6" s="60" t="s">
        <v>7</v>
      </c>
      <c r="M6" s="63"/>
      <c r="N6" s="51" t="s">
        <v>8</v>
      </c>
      <c r="O6" s="46" t="s">
        <v>9</v>
      </c>
      <c r="P6" s="46" t="s">
        <v>10</v>
      </c>
      <c r="Q6" s="27"/>
      <c r="R6" s="27"/>
      <c r="S6" s="46" t="s">
        <v>11</v>
      </c>
      <c r="T6" s="54" t="s">
        <v>12</v>
      </c>
      <c r="U6" s="46" t="s">
        <v>13</v>
      </c>
      <c r="V6" s="54" t="s">
        <v>14</v>
      </c>
      <c r="W6" s="54"/>
      <c r="X6" s="54" t="s">
        <v>15</v>
      </c>
      <c r="Y6" s="54" t="s">
        <v>16</v>
      </c>
      <c r="Z6" s="54" t="s">
        <v>12</v>
      </c>
      <c r="AA6" s="54" t="s">
        <v>13</v>
      </c>
      <c r="AB6" s="54" t="s">
        <v>17</v>
      </c>
      <c r="AC6" s="54" t="s">
        <v>39</v>
      </c>
      <c r="AD6" s="64"/>
    </row>
    <row r="7" spans="2:30" s="17" customFormat="1" ht="15" customHeight="1">
      <c r="B7" s="50"/>
      <c r="C7" s="52"/>
      <c r="D7" s="47"/>
      <c r="E7" s="55"/>
      <c r="F7" s="25" t="s">
        <v>24</v>
      </c>
      <c r="G7" s="16" t="s">
        <v>19</v>
      </c>
      <c r="H7" s="16" t="s">
        <v>23</v>
      </c>
      <c r="I7" s="47"/>
      <c r="J7" s="58"/>
      <c r="K7" s="47"/>
      <c r="L7" s="61"/>
      <c r="M7" s="63"/>
      <c r="N7" s="52"/>
      <c r="O7" s="47"/>
      <c r="P7" s="47"/>
      <c r="Q7" s="28" t="s">
        <v>22</v>
      </c>
      <c r="R7" s="28" t="s">
        <v>21</v>
      </c>
      <c r="S7" s="47"/>
      <c r="T7" s="55"/>
      <c r="U7" s="47"/>
      <c r="V7" s="55"/>
      <c r="W7" s="55"/>
      <c r="X7" s="55"/>
      <c r="Y7" s="55"/>
      <c r="Z7" s="55"/>
      <c r="AA7" s="55"/>
      <c r="AB7" s="55"/>
      <c r="AC7" s="55"/>
      <c r="AD7" s="65"/>
    </row>
    <row r="8" spans="2:30" s="17" customFormat="1" ht="15.75" customHeight="1" thickBot="1">
      <c r="B8" s="50"/>
      <c r="C8" s="53"/>
      <c r="D8" s="48"/>
      <c r="E8" s="56"/>
      <c r="F8" s="26"/>
      <c r="G8" s="18"/>
      <c r="H8" s="18"/>
      <c r="I8" s="48"/>
      <c r="J8" s="59"/>
      <c r="K8" s="48"/>
      <c r="L8" s="62"/>
      <c r="M8" s="63"/>
      <c r="N8" s="53"/>
      <c r="O8" s="48"/>
      <c r="P8" s="48"/>
      <c r="Q8" s="29"/>
      <c r="R8" s="29"/>
      <c r="S8" s="48"/>
      <c r="T8" s="56"/>
      <c r="U8" s="48"/>
      <c r="V8" s="56"/>
      <c r="W8" s="56"/>
      <c r="X8" s="56"/>
      <c r="Y8" s="56"/>
      <c r="Z8" s="56"/>
      <c r="AA8" s="56"/>
      <c r="AB8" s="56"/>
      <c r="AC8" s="56"/>
      <c r="AD8" s="66"/>
    </row>
    <row r="10" spans="2:30">
      <c r="B10" s="10" t="s">
        <v>25</v>
      </c>
      <c r="C10" s="11">
        <v>87</v>
      </c>
      <c r="D10" s="20">
        <f>((C10)/(F10-C10))</f>
        <v>2.8347996089931575</v>
      </c>
      <c r="E10" s="11">
        <v>109.5</v>
      </c>
      <c r="F10" s="11">
        <v>117.69</v>
      </c>
      <c r="G10" s="12">
        <v>10</v>
      </c>
      <c r="H10" s="23">
        <v>1</v>
      </c>
      <c r="I10" s="19">
        <f t="shared" ref="I10:I67" si="0">((E10-C10)/C10)*100</f>
        <v>25.862068965517242</v>
      </c>
      <c r="J10" s="13">
        <v>78.8</v>
      </c>
      <c r="K10" s="20">
        <f t="shared" ref="K10:K14" si="1">-(((J10-C10))/C10)*100</f>
        <v>9.4252873563218422</v>
      </c>
      <c r="L10" s="11">
        <v>1000</v>
      </c>
      <c r="N10" s="1">
        <f>ROUNDDOWN(((L10-(14.95+((2.5*L10)/1000)))/O10),0)</f>
        <v>320</v>
      </c>
      <c r="O10" s="21">
        <f>((F10-C10)/(G10*H10))</f>
        <v>3.069</v>
      </c>
      <c r="P10" s="13">
        <f>((V10+Z10+AA10)/N10)</f>
        <v>3.1798325000000003</v>
      </c>
      <c r="Q10" s="22">
        <f t="shared" ref="Q10:Q113" si="2">((P10-O10)/O10)</f>
        <v>3.6113554903877597E-2</v>
      </c>
      <c r="R10" s="22">
        <f t="shared" ref="R10:R14" si="3">(((P10-O10)/O10))/D10</f>
        <v>1.2739367816091992E-2</v>
      </c>
      <c r="S10" s="13">
        <f t="shared" ref="S10:S14" si="4">(N10*O10)</f>
        <v>982.07999999999993</v>
      </c>
      <c r="T10" s="13">
        <v>14.95</v>
      </c>
      <c r="U10" s="13">
        <f t="shared" ref="U10:U14" si="5">((S10*2.5)/1000)</f>
        <v>2.4551999999999996</v>
      </c>
      <c r="V10" s="13">
        <f t="shared" ref="V10:V14" si="6">(S10+T10+U10)</f>
        <v>999.48519999999996</v>
      </c>
      <c r="X10" s="13">
        <f>(((O10*K10*D10)/100)+O10)</f>
        <v>3.8890000000000002</v>
      </c>
      <c r="Y10" s="13">
        <f t="shared" ref="Y10:Y14" si="7">(N10*X10)</f>
        <v>1244.48</v>
      </c>
      <c r="Z10" s="13">
        <v>14.95</v>
      </c>
      <c r="AA10" s="13">
        <f t="shared" ref="AA10:AA14" si="8">(Y10*(2.5/1000))</f>
        <v>3.1112000000000002</v>
      </c>
      <c r="AB10" s="13">
        <f t="shared" ref="AB10:AB14" si="9">(Y10-(Z10+AA10))</f>
        <v>1226.4187999999999</v>
      </c>
      <c r="AC10" s="31">
        <f t="shared" ref="AC10:AC14" si="10">(AB10-V10)</f>
        <v>226.93359999999996</v>
      </c>
    </row>
    <row r="11" spans="2:30">
      <c r="B11" s="30"/>
      <c r="C11" s="11">
        <v>87</v>
      </c>
      <c r="D11" s="20">
        <f t="shared" ref="D11:D13" si="11">((C11)/(F11-C11))</f>
        <v>4.2542787286063568</v>
      </c>
      <c r="E11" s="11">
        <v>100</v>
      </c>
      <c r="F11" s="11">
        <v>107.45</v>
      </c>
      <c r="G11" s="12">
        <v>10</v>
      </c>
      <c r="H11" s="23">
        <v>1</v>
      </c>
      <c r="I11" s="19">
        <f t="shared" ref="I11:I13" si="12">((E11-C11)/C11)*100</f>
        <v>14.942528735632186</v>
      </c>
      <c r="J11" s="13">
        <v>78.8</v>
      </c>
      <c r="K11" s="20">
        <f t="shared" ref="K11:K13" si="13">-(((J11-C11))/C11)*100</f>
        <v>9.4252873563218422</v>
      </c>
      <c r="L11" s="11">
        <v>1000</v>
      </c>
      <c r="N11" s="1">
        <f t="shared" ref="N11:N13" si="14">ROUNDDOWN(((L11-(14.95+((2.5*L11)/1000)))/O11),0)</f>
        <v>480</v>
      </c>
      <c r="O11" s="21">
        <f t="shared" ref="O11:O13" si="15">((F11-C11)/(G11*H11))</f>
        <v>2.0450000000000004</v>
      </c>
      <c r="P11" s="13">
        <f t="shared" ref="P11:P13" si="16">((V11+Z11+AA11)/N11)</f>
        <v>2.119566666666667</v>
      </c>
      <c r="Q11" s="22">
        <f t="shared" ref="Q11:Q13" si="17">((P11-O11)/O11)</f>
        <v>3.6462917685411565E-2</v>
      </c>
      <c r="R11" s="22">
        <f t="shared" ref="R11:R13" si="18">(((P11-O11)/O11))/D11</f>
        <v>8.5708812260536383E-3</v>
      </c>
      <c r="S11" s="13">
        <f t="shared" ref="S11:S13" si="19">(N11*O11)</f>
        <v>981.60000000000014</v>
      </c>
      <c r="T11" s="13">
        <v>14.95</v>
      </c>
      <c r="U11" s="13">
        <f t="shared" ref="U11:U13" si="20">((S11*2.5)/1000)</f>
        <v>2.4540000000000006</v>
      </c>
      <c r="V11" s="13">
        <f t="shared" ref="V11:V13" si="21">(S11+T11+U11)</f>
        <v>999.00400000000013</v>
      </c>
      <c r="X11" s="13">
        <f t="shared" ref="X11:X13" si="22">(((O11*K11*D11)/100)+O11)</f>
        <v>2.8650000000000007</v>
      </c>
      <c r="Y11" s="13">
        <f t="shared" ref="Y11:Y13" si="23">(N11*X11)</f>
        <v>1375.2000000000003</v>
      </c>
      <c r="Z11" s="13">
        <v>14.95</v>
      </c>
      <c r="AA11" s="13">
        <f t="shared" ref="AA11:AA13" si="24">(Y11*(2.5/1000))</f>
        <v>3.4380000000000006</v>
      </c>
      <c r="AB11" s="13">
        <f t="shared" ref="AB11:AB13" si="25">(Y11-(Z11+AA11))</f>
        <v>1356.8120000000004</v>
      </c>
      <c r="AC11" s="31">
        <f t="shared" ref="AC11:AC13" si="26">(AB11-V11)</f>
        <v>357.80800000000022</v>
      </c>
    </row>
    <row r="12" spans="2:30">
      <c r="C12" s="11">
        <v>87</v>
      </c>
      <c r="D12" s="20">
        <f t="shared" si="11"/>
        <v>5.6640625</v>
      </c>
      <c r="E12" s="11">
        <v>95.3</v>
      </c>
      <c r="F12" s="11">
        <v>102.36</v>
      </c>
      <c r="G12" s="12">
        <v>10</v>
      </c>
      <c r="H12" s="23">
        <v>1</v>
      </c>
      <c r="I12" s="19">
        <f t="shared" si="12"/>
        <v>9.5402298850574674</v>
      </c>
      <c r="J12" s="13">
        <v>78.8</v>
      </c>
      <c r="K12" s="20">
        <f t="shared" si="13"/>
        <v>9.4252873563218422</v>
      </c>
      <c r="L12" s="11">
        <v>1000</v>
      </c>
      <c r="N12" s="1">
        <f t="shared" si="14"/>
        <v>639</v>
      </c>
      <c r="O12" s="21">
        <f t="shared" si="15"/>
        <v>1.536</v>
      </c>
      <c r="P12" s="13">
        <f t="shared" si="16"/>
        <v>1.5925218622848201</v>
      </c>
      <c r="Q12" s="22">
        <f t="shared" si="17"/>
        <v>3.6798087425013046E-2</v>
      </c>
      <c r="R12" s="22">
        <f t="shared" si="18"/>
        <v>6.4967657798643726E-3</v>
      </c>
      <c r="S12" s="13">
        <f t="shared" si="19"/>
        <v>981.50400000000002</v>
      </c>
      <c r="T12" s="13">
        <v>14.95</v>
      </c>
      <c r="U12" s="13">
        <f t="shared" si="20"/>
        <v>2.4537600000000004</v>
      </c>
      <c r="V12" s="13">
        <f t="shared" si="21"/>
        <v>998.90776000000005</v>
      </c>
      <c r="X12" s="13">
        <f t="shared" si="22"/>
        <v>2.3560000000000003</v>
      </c>
      <c r="Y12" s="13">
        <f t="shared" si="23"/>
        <v>1505.4840000000002</v>
      </c>
      <c r="Z12" s="13">
        <v>14.95</v>
      </c>
      <c r="AA12" s="13">
        <f t="shared" si="24"/>
        <v>3.7637100000000006</v>
      </c>
      <c r="AB12" s="13">
        <f t="shared" si="25"/>
        <v>1486.7702900000002</v>
      </c>
      <c r="AC12" s="31">
        <f t="shared" si="26"/>
        <v>487.86253000000011</v>
      </c>
    </row>
    <row r="13" spans="2:30">
      <c r="C13" s="11">
        <v>87</v>
      </c>
      <c r="D13" s="20">
        <f t="shared" si="11"/>
        <v>9.2948717948717956</v>
      </c>
      <c r="E13" s="11">
        <v>89.7</v>
      </c>
      <c r="F13" s="11">
        <v>96.36</v>
      </c>
      <c r="G13" s="12">
        <v>10</v>
      </c>
      <c r="H13" s="23">
        <v>1</v>
      </c>
      <c r="I13" s="19">
        <f t="shared" si="12"/>
        <v>3.1034482758620725</v>
      </c>
      <c r="J13" s="13">
        <v>78.8</v>
      </c>
      <c r="K13" s="20">
        <f t="shared" si="13"/>
        <v>9.4252873563218422</v>
      </c>
      <c r="L13" s="11">
        <v>1000</v>
      </c>
      <c r="N13" s="1">
        <f t="shared" si="14"/>
        <v>1049</v>
      </c>
      <c r="O13" s="21">
        <f t="shared" si="15"/>
        <v>0.93599999999999994</v>
      </c>
      <c r="P13" s="13">
        <f t="shared" si="16"/>
        <v>0.97123333651096277</v>
      </c>
      <c r="Q13" s="22">
        <f t="shared" si="17"/>
        <v>3.7642453537353453E-2</v>
      </c>
      <c r="R13" s="22">
        <f t="shared" si="18"/>
        <v>4.0498087943635439E-3</v>
      </c>
      <c r="S13" s="13">
        <f t="shared" si="19"/>
        <v>981.86399999999992</v>
      </c>
      <c r="T13" s="13">
        <v>14.95</v>
      </c>
      <c r="U13" s="13">
        <f t="shared" si="20"/>
        <v>2.4546600000000001</v>
      </c>
      <c r="V13" s="13">
        <f t="shared" si="21"/>
        <v>999.26865999999995</v>
      </c>
      <c r="X13" s="13">
        <f t="shared" si="22"/>
        <v>1.7560000000000002</v>
      </c>
      <c r="Y13" s="13">
        <f t="shared" si="23"/>
        <v>1842.0440000000003</v>
      </c>
      <c r="Z13" s="13">
        <v>14.95</v>
      </c>
      <c r="AA13" s="13">
        <f t="shared" si="24"/>
        <v>4.6051100000000007</v>
      </c>
      <c r="AB13" s="13">
        <f t="shared" si="25"/>
        <v>1822.4888900000003</v>
      </c>
      <c r="AC13" s="31">
        <f t="shared" si="26"/>
        <v>823.22023000000036</v>
      </c>
    </row>
    <row r="14" spans="2:30">
      <c r="B14" s="10" t="s">
        <v>26</v>
      </c>
      <c r="C14" s="11">
        <v>5.92</v>
      </c>
      <c r="D14" s="20">
        <f t="shared" ref="D14:D67" si="27">((C14)/(F14-C14))</f>
        <v>2.1067615658362984</v>
      </c>
      <c r="E14" s="11">
        <v>7.86</v>
      </c>
      <c r="F14" s="11">
        <v>8.73</v>
      </c>
      <c r="G14" s="12">
        <v>1</v>
      </c>
      <c r="H14" s="23">
        <v>1</v>
      </c>
      <c r="I14" s="19">
        <f t="shared" si="0"/>
        <v>32.770270270270281</v>
      </c>
      <c r="J14" s="13">
        <v>5.4</v>
      </c>
      <c r="K14" s="20">
        <f t="shared" si="1"/>
        <v>8.7837837837837771</v>
      </c>
      <c r="L14" s="11">
        <v>1000</v>
      </c>
      <c r="N14" s="1">
        <f>ROUNDDOWN(((L14-(14.95+((2.5*L14)/1000)))/O14),0)</f>
        <v>349</v>
      </c>
      <c r="O14" s="21">
        <f>((F14-C14)/(G14*H14))</f>
        <v>2.8100000000000005</v>
      </c>
      <c r="P14" s="13">
        <f t="shared" ref="P14:P18" si="28">((V14+Z14+AA14)/N14)</f>
        <v>2.9110233524355311</v>
      </c>
      <c r="Q14" s="22">
        <f t="shared" si="2"/>
        <v>3.5951370973498438E-2</v>
      </c>
      <c r="R14" s="22">
        <f t="shared" si="3"/>
        <v>1.706475547897477E-2</v>
      </c>
      <c r="S14" s="13">
        <f t="shared" si="4"/>
        <v>980.69000000000017</v>
      </c>
      <c r="T14" s="13">
        <v>14.95</v>
      </c>
      <c r="U14" s="13">
        <f t="shared" si="5"/>
        <v>2.4517250000000002</v>
      </c>
      <c r="V14" s="13">
        <f t="shared" si="6"/>
        <v>998.09172500000022</v>
      </c>
      <c r="X14" s="13">
        <f>(((O14*K14*D14)/100)+O14)</f>
        <v>3.33</v>
      </c>
      <c r="Y14" s="13">
        <f t="shared" si="7"/>
        <v>1162.17</v>
      </c>
      <c r="Z14" s="13">
        <v>14.95</v>
      </c>
      <c r="AA14" s="13">
        <f t="shared" si="8"/>
        <v>2.9054250000000001</v>
      </c>
      <c r="AB14" s="13">
        <f t="shared" si="9"/>
        <v>1144.3145750000001</v>
      </c>
      <c r="AC14" s="31">
        <f t="shared" si="10"/>
        <v>146.22284999999988</v>
      </c>
    </row>
    <row r="15" spans="2:30">
      <c r="C15" s="11">
        <v>5.92</v>
      </c>
      <c r="D15" s="20">
        <f t="shared" si="27"/>
        <v>2.8737864077669895</v>
      </c>
      <c r="E15" s="11">
        <v>7.19</v>
      </c>
      <c r="F15" s="11">
        <v>7.98</v>
      </c>
      <c r="G15" s="12">
        <v>1</v>
      </c>
      <c r="H15" s="23">
        <v>1</v>
      </c>
      <c r="I15" s="19">
        <f t="shared" si="0"/>
        <v>21.452702702702712</v>
      </c>
      <c r="J15" s="13">
        <v>5.4</v>
      </c>
      <c r="K15" s="20">
        <f t="shared" ref="K15:K24" si="29">-(((J15-C15))/C15)*100</f>
        <v>8.7837837837837771</v>
      </c>
      <c r="L15" s="11">
        <v>1000</v>
      </c>
      <c r="N15" s="1">
        <f t="shared" ref="N15:N21" si="30">ROUNDDOWN(((L15-(14.95+((2.5*L15)/1000)))/O15),0)</f>
        <v>476</v>
      </c>
      <c r="O15" s="21">
        <f t="shared" ref="O15:O21" si="31">((F15-C15)/(G15*H15))</f>
        <v>2.0600000000000005</v>
      </c>
      <c r="P15" s="13">
        <f t="shared" si="28"/>
        <v>2.1344151260504209</v>
      </c>
      <c r="Q15" s="22">
        <f t="shared" ref="Q15:Q21" si="32">((P15-O15)/O15)</f>
        <v>3.6123847597291467E-2</v>
      </c>
      <c r="R15" s="22">
        <f t="shared" ref="R15:R21" si="33">(((P15-O15)/O15))/D15</f>
        <v>1.2570122643652102E-2</v>
      </c>
      <c r="S15" s="13">
        <f t="shared" ref="S15:S21" si="34">(N15*O15)</f>
        <v>980.56000000000029</v>
      </c>
      <c r="T15" s="13">
        <v>14.95</v>
      </c>
      <c r="U15" s="13">
        <f t="shared" ref="U15:U21" si="35">((S15*2.5)/1000)</f>
        <v>2.4514000000000005</v>
      </c>
      <c r="V15" s="13">
        <f t="shared" ref="V15:V21" si="36">(S15+T15+U15)</f>
        <v>997.96140000000037</v>
      </c>
      <c r="X15" s="13">
        <f t="shared" ref="X15:X21" si="37">(((O15*K15*D15)/100)+O15)</f>
        <v>2.58</v>
      </c>
      <c r="Y15" s="13">
        <f t="shared" ref="Y15:Y21" si="38">(N15*X15)</f>
        <v>1228.08</v>
      </c>
      <c r="Z15" s="13">
        <v>14.95</v>
      </c>
      <c r="AA15" s="13">
        <f t="shared" ref="AA15:AA21" si="39">(Y15*(2.5/1000))</f>
        <v>3.0701999999999998</v>
      </c>
      <c r="AB15" s="13">
        <f t="shared" ref="AB15:AB21" si="40">(Y15-(Z15+AA15))</f>
        <v>1210.0598</v>
      </c>
      <c r="AC15" s="31">
        <f t="shared" ref="AC15:AC21" si="41">(AB15-V15)</f>
        <v>212.09839999999963</v>
      </c>
    </row>
    <row r="16" spans="2:30">
      <c r="C16" s="11">
        <v>5.92</v>
      </c>
      <c r="D16" s="20">
        <f t="shared" si="27"/>
        <v>3.2173913043478262</v>
      </c>
      <c r="E16" s="11">
        <v>6.99</v>
      </c>
      <c r="F16" s="11">
        <v>7.76</v>
      </c>
      <c r="G16" s="12">
        <v>1</v>
      </c>
      <c r="H16" s="23">
        <v>1</v>
      </c>
      <c r="I16" s="19">
        <f t="shared" si="0"/>
        <v>18.07432432432433</v>
      </c>
      <c r="J16" s="13">
        <v>5.4</v>
      </c>
      <c r="K16" s="20">
        <f t="shared" si="29"/>
        <v>8.7837837837837771</v>
      </c>
      <c r="L16" s="11">
        <v>1000</v>
      </c>
      <c r="N16" s="1">
        <f t="shared" si="30"/>
        <v>533</v>
      </c>
      <c r="O16" s="21">
        <f t="shared" si="31"/>
        <v>1.8399999999999999</v>
      </c>
      <c r="P16" s="13">
        <f t="shared" si="28"/>
        <v>1.9065975609756098</v>
      </c>
      <c r="Q16" s="22">
        <f t="shared" si="32"/>
        <v>3.6194326617179341E-2</v>
      </c>
      <c r="R16" s="22">
        <f t="shared" si="33"/>
        <v>1.1249588002636823E-2</v>
      </c>
      <c r="S16" s="13">
        <f t="shared" si="34"/>
        <v>980.71999999999991</v>
      </c>
      <c r="T16" s="13">
        <v>14.95</v>
      </c>
      <c r="U16" s="13">
        <f t="shared" si="35"/>
        <v>2.4517999999999995</v>
      </c>
      <c r="V16" s="13">
        <f t="shared" si="36"/>
        <v>998.12180000000001</v>
      </c>
      <c r="X16" s="13">
        <f t="shared" si="37"/>
        <v>2.3599999999999994</v>
      </c>
      <c r="Y16" s="13">
        <f t="shared" si="38"/>
        <v>1257.8799999999997</v>
      </c>
      <c r="Z16" s="13">
        <v>14.95</v>
      </c>
      <c r="AA16" s="13">
        <f t="shared" si="39"/>
        <v>3.1446999999999994</v>
      </c>
      <c r="AB16" s="13">
        <f t="shared" si="40"/>
        <v>1239.7852999999996</v>
      </c>
      <c r="AC16" s="31">
        <f t="shared" si="41"/>
        <v>241.66349999999954</v>
      </c>
    </row>
    <row r="17" spans="2:29">
      <c r="C17" s="11">
        <v>5.92</v>
      </c>
      <c r="D17" s="20">
        <f t="shared" si="27"/>
        <v>3.5238095238095242</v>
      </c>
      <c r="E17" s="11">
        <v>6.84</v>
      </c>
      <c r="F17" s="11">
        <v>7.6</v>
      </c>
      <c r="G17" s="12">
        <v>1</v>
      </c>
      <c r="H17" s="23">
        <v>1</v>
      </c>
      <c r="I17" s="19">
        <f t="shared" si="0"/>
        <v>15.54054054054054</v>
      </c>
      <c r="J17" s="13">
        <v>5.4</v>
      </c>
      <c r="K17" s="20">
        <f t="shared" si="29"/>
        <v>8.7837837837837771</v>
      </c>
      <c r="L17" s="11">
        <v>1000</v>
      </c>
      <c r="N17" s="1">
        <f t="shared" si="30"/>
        <v>584</v>
      </c>
      <c r="O17" s="21">
        <f t="shared" si="31"/>
        <v>1.6799999999999997</v>
      </c>
      <c r="P17" s="13">
        <f t="shared" si="28"/>
        <v>1.7408986301369862</v>
      </c>
      <c r="Q17" s="22">
        <f t="shared" si="32"/>
        <v>3.6249184605349108E-2</v>
      </c>
      <c r="R17" s="22">
        <f t="shared" si="33"/>
        <v>1.0286930766382854E-2</v>
      </c>
      <c r="S17" s="13">
        <f t="shared" si="34"/>
        <v>981.11999999999989</v>
      </c>
      <c r="T17" s="13">
        <v>14.95</v>
      </c>
      <c r="U17" s="13">
        <f t="shared" si="35"/>
        <v>2.4527999999999999</v>
      </c>
      <c r="V17" s="13">
        <f t="shared" si="36"/>
        <v>998.52279999999996</v>
      </c>
      <c r="X17" s="13">
        <f t="shared" si="37"/>
        <v>2.1999999999999993</v>
      </c>
      <c r="Y17" s="13">
        <f t="shared" si="38"/>
        <v>1284.7999999999995</v>
      </c>
      <c r="Z17" s="13">
        <v>14.95</v>
      </c>
      <c r="AA17" s="13">
        <f t="shared" si="39"/>
        <v>3.2119999999999989</v>
      </c>
      <c r="AB17" s="13">
        <f t="shared" si="40"/>
        <v>1266.6379999999995</v>
      </c>
      <c r="AC17" s="31">
        <f t="shared" si="41"/>
        <v>268.1151999999995</v>
      </c>
    </row>
    <row r="18" spans="2:29">
      <c r="C18" s="11">
        <v>5.92</v>
      </c>
      <c r="D18" s="20">
        <f t="shared" si="27"/>
        <v>4.2285714285714278</v>
      </c>
      <c r="E18" s="11">
        <v>6.59</v>
      </c>
      <c r="F18" s="11">
        <v>7.32</v>
      </c>
      <c r="G18" s="12">
        <v>1</v>
      </c>
      <c r="H18" s="23">
        <v>1</v>
      </c>
      <c r="I18" s="19">
        <f t="shared" si="0"/>
        <v>11.317567567567567</v>
      </c>
      <c r="J18" s="13">
        <v>5.4</v>
      </c>
      <c r="K18" s="20">
        <f t="shared" si="29"/>
        <v>8.7837837837837771</v>
      </c>
      <c r="L18" s="11">
        <v>1000</v>
      </c>
      <c r="N18" s="1">
        <f t="shared" si="30"/>
        <v>701</v>
      </c>
      <c r="O18" s="21">
        <f t="shared" si="31"/>
        <v>1.4000000000000004</v>
      </c>
      <c r="P18" s="13">
        <f t="shared" si="28"/>
        <v>1.4509533523537805</v>
      </c>
      <c r="Q18" s="22">
        <f t="shared" si="32"/>
        <v>3.639525168127155E-2</v>
      </c>
      <c r="R18" s="22">
        <f t="shared" si="33"/>
        <v>8.6069851948953006E-3</v>
      </c>
      <c r="S18" s="13">
        <f t="shared" si="34"/>
        <v>981.4000000000002</v>
      </c>
      <c r="T18" s="13">
        <v>14.95</v>
      </c>
      <c r="U18" s="13">
        <f t="shared" si="35"/>
        <v>2.4535000000000005</v>
      </c>
      <c r="V18" s="13">
        <f t="shared" si="36"/>
        <v>998.80350000000021</v>
      </c>
      <c r="X18" s="13">
        <f t="shared" si="37"/>
        <v>1.92</v>
      </c>
      <c r="Y18" s="13">
        <f t="shared" si="38"/>
        <v>1345.9199999999998</v>
      </c>
      <c r="Z18" s="13">
        <v>14.95</v>
      </c>
      <c r="AA18" s="13">
        <f t="shared" si="39"/>
        <v>3.3647999999999998</v>
      </c>
      <c r="AB18" s="13">
        <f t="shared" si="40"/>
        <v>1327.6051999999997</v>
      </c>
      <c r="AC18" s="31">
        <f t="shared" si="41"/>
        <v>328.80169999999953</v>
      </c>
    </row>
    <row r="19" spans="2:29">
      <c r="C19" s="11">
        <v>5.92</v>
      </c>
      <c r="D19" s="20">
        <f t="shared" si="27"/>
        <v>5.0598290598290605</v>
      </c>
      <c r="E19" s="11">
        <v>6.38</v>
      </c>
      <c r="F19" s="11">
        <v>7.09</v>
      </c>
      <c r="G19" s="12">
        <v>1</v>
      </c>
      <c r="H19" s="23">
        <v>1</v>
      </c>
      <c r="I19" s="19">
        <f t="shared" si="0"/>
        <v>7.7702702702702702</v>
      </c>
      <c r="J19" s="13">
        <v>5.4</v>
      </c>
      <c r="K19" s="20">
        <f t="shared" si="29"/>
        <v>8.7837837837837771</v>
      </c>
      <c r="L19" s="11">
        <v>1000</v>
      </c>
      <c r="N19" s="1">
        <f t="shared" si="30"/>
        <v>839</v>
      </c>
      <c r="O19" s="21">
        <f t="shared" si="31"/>
        <v>1.17</v>
      </c>
      <c r="P19" s="13">
        <f t="shared" ref="P19:P22" si="42">((V19+Z19+AA19)/N19)</f>
        <v>1.2127876638855781</v>
      </c>
      <c r="Q19" s="22">
        <f t="shared" si="32"/>
        <v>3.6570652893656581E-2</v>
      </c>
      <c r="R19" s="22">
        <f t="shared" si="33"/>
        <v>7.2276459266179382E-3</v>
      </c>
      <c r="S19" s="13">
        <f t="shared" si="34"/>
        <v>981.63</v>
      </c>
      <c r="T19" s="13">
        <v>14.95</v>
      </c>
      <c r="U19" s="13">
        <f t="shared" si="35"/>
        <v>2.454075</v>
      </c>
      <c r="V19" s="13">
        <f t="shared" si="36"/>
        <v>999.03407500000003</v>
      </c>
      <c r="X19" s="13">
        <f t="shared" si="37"/>
        <v>1.6899999999999995</v>
      </c>
      <c r="Y19" s="13">
        <f t="shared" si="38"/>
        <v>1417.9099999999996</v>
      </c>
      <c r="Z19" s="13">
        <v>14.95</v>
      </c>
      <c r="AA19" s="13">
        <f t="shared" si="39"/>
        <v>3.5447749999999991</v>
      </c>
      <c r="AB19" s="13">
        <f t="shared" si="40"/>
        <v>1399.4152249999997</v>
      </c>
      <c r="AC19" s="31">
        <f t="shared" si="41"/>
        <v>400.38114999999971</v>
      </c>
    </row>
    <row r="20" spans="2:29">
      <c r="C20" s="11">
        <v>5.92</v>
      </c>
      <c r="D20" s="20">
        <f t="shared" si="27"/>
        <v>5.6923076923076916</v>
      </c>
      <c r="E20" s="11">
        <v>6.27</v>
      </c>
      <c r="F20" s="11">
        <v>6.96</v>
      </c>
      <c r="G20" s="12">
        <v>1</v>
      </c>
      <c r="H20" s="23">
        <v>1</v>
      </c>
      <c r="I20" s="19">
        <f t="shared" si="0"/>
        <v>5.9121621621621561</v>
      </c>
      <c r="J20" s="13">
        <v>5.4</v>
      </c>
      <c r="K20" s="20">
        <f t="shared" si="29"/>
        <v>8.7837837837837771</v>
      </c>
      <c r="L20" s="11">
        <v>1000</v>
      </c>
      <c r="N20" s="1">
        <f t="shared" si="30"/>
        <v>944</v>
      </c>
      <c r="O20" s="21">
        <f t="shared" si="31"/>
        <v>1.04</v>
      </c>
      <c r="P20" s="13">
        <f t="shared" si="42"/>
        <v>1.0781737288135593</v>
      </c>
      <c r="Q20" s="22">
        <f t="shared" si="32"/>
        <v>3.6705508474576244E-2</v>
      </c>
      <c r="R20" s="22">
        <f t="shared" si="33"/>
        <v>6.4482650022904221E-3</v>
      </c>
      <c r="S20" s="13">
        <f t="shared" si="34"/>
        <v>981.76</v>
      </c>
      <c r="T20" s="13">
        <v>14.95</v>
      </c>
      <c r="U20" s="13">
        <f t="shared" si="35"/>
        <v>2.4544000000000001</v>
      </c>
      <c r="V20" s="13">
        <f t="shared" si="36"/>
        <v>999.1644</v>
      </c>
      <c r="X20" s="13">
        <f t="shared" si="37"/>
        <v>1.5599999999999996</v>
      </c>
      <c r="Y20" s="13">
        <f t="shared" si="38"/>
        <v>1472.6399999999996</v>
      </c>
      <c r="Z20" s="13">
        <v>14.95</v>
      </c>
      <c r="AA20" s="13">
        <f t="shared" si="39"/>
        <v>3.6815999999999991</v>
      </c>
      <c r="AB20" s="13">
        <f t="shared" si="40"/>
        <v>1454.0083999999997</v>
      </c>
      <c r="AC20" s="31">
        <f t="shared" si="41"/>
        <v>454.84399999999971</v>
      </c>
    </row>
    <row r="21" spans="2:29">
      <c r="C21" s="11">
        <v>5.92</v>
      </c>
      <c r="D21" s="20">
        <f t="shared" si="27"/>
        <v>7.2195121951219487</v>
      </c>
      <c r="E21" s="11">
        <v>6.07</v>
      </c>
      <c r="F21" s="11">
        <v>6.74</v>
      </c>
      <c r="G21" s="12">
        <v>1</v>
      </c>
      <c r="H21" s="23">
        <v>1</v>
      </c>
      <c r="I21" s="19">
        <f t="shared" si="0"/>
        <v>2.53378378378379</v>
      </c>
      <c r="J21" s="13">
        <v>5.4</v>
      </c>
      <c r="K21" s="20">
        <f t="shared" si="29"/>
        <v>8.7837837837837771</v>
      </c>
      <c r="L21" s="11">
        <v>1000</v>
      </c>
      <c r="N21" s="1">
        <f t="shared" si="30"/>
        <v>1198</v>
      </c>
      <c r="O21" s="21">
        <f t="shared" si="31"/>
        <v>0.82000000000000028</v>
      </c>
      <c r="P21" s="13">
        <f t="shared" si="42"/>
        <v>0.85035826377295531</v>
      </c>
      <c r="Q21" s="22">
        <f t="shared" si="32"/>
        <v>3.7022272893847581E-2</v>
      </c>
      <c r="R21" s="22">
        <f t="shared" si="33"/>
        <v>5.1280850967829437E-3</v>
      </c>
      <c r="S21" s="13">
        <f t="shared" si="34"/>
        <v>982.36000000000035</v>
      </c>
      <c r="T21" s="13">
        <v>14.95</v>
      </c>
      <c r="U21" s="13">
        <f t="shared" si="35"/>
        <v>2.4559000000000011</v>
      </c>
      <c r="V21" s="13">
        <f t="shared" si="36"/>
        <v>999.76590000000044</v>
      </c>
      <c r="X21" s="13">
        <f t="shared" si="37"/>
        <v>1.3399999999999999</v>
      </c>
      <c r="Y21" s="13">
        <f t="shared" si="38"/>
        <v>1605.32</v>
      </c>
      <c r="Z21" s="13">
        <v>14.95</v>
      </c>
      <c r="AA21" s="13">
        <f t="shared" si="39"/>
        <v>4.0133000000000001</v>
      </c>
      <c r="AB21" s="13">
        <f t="shared" si="40"/>
        <v>1586.3567</v>
      </c>
      <c r="AC21" s="31">
        <f t="shared" si="41"/>
        <v>586.5907999999996</v>
      </c>
    </row>
    <row r="22" spans="2:29">
      <c r="B22" s="10" t="s">
        <v>27</v>
      </c>
      <c r="C22" s="11">
        <v>31.3</v>
      </c>
      <c r="D22" s="20">
        <f t="shared" si="27"/>
        <v>2.4453125</v>
      </c>
      <c r="E22" s="11">
        <v>39.74</v>
      </c>
      <c r="F22" s="11">
        <v>44.1</v>
      </c>
      <c r="G22" s="12">
        <v>10</v>
      </c>
      <c r="H22" s="23">
        <v>1</v>
      </c>
      <c r="I22" s="19">
        <f t="shared" si="0"/>
        <v>26.964856230031952</v>
      </c>
      <c r="J22" s="13">
        <v>30</v>
      </c>
      <c r="K22" s="20">
        <f t="shared" si="29"/>
        <v>4.1533546325878614</v>
      </c>
      <c r="L22" s="11">
        <v>1000</v>
      </c>
      <c r="N22" s="1">
        <f t="shared" ref="N22:N24" si="43">ROUNDDOWN(((L22-(14.95+((2.5*L22)/1000)))/O22),0)</f>
        <v>767</v>
      </c>
      <c r="O22" s="21">
        <f t="shared" ref="O22:O24" si="44">((F22-C22)/(G22*H22))</f>
        <v>1.28</v>
      </c>
      <c r="P22" s="13">
        <f t="shared" si="42"/>
        <v>1.3257080508474577</v>
      </c>
      <c r="Q22" s="22">
        <f t="shared" ref="Q22:Q24" si="45">((P22-O22)/O22)</f>
        <v>3.5709414724576297E-2</v>
      </c>
      <c r="R22" s="22">
        <f t="shared" ref="R22:R24" si="46">(((P22-O22)/O22))/D22</f>
        <v>1.4603211133373054E-2</v>
      </c>
      <c r="S22" s="13">
        <f t="shared" ref="S22:S24" si="47">(N22*O22)</f>
        <v>981.76</v>
      </c>
      <c r="T22" s="13">
        <v>14.95</v>
      </c>
      <c r="U22" s="13">
        <f t="shared" ref="U22:U24" si="48">((S22*2.5)/1000)</f>
        <v>2.4544000000000001</v>
      </c>
      <c r="V22" s="13">
        <f t="shared" ref="V22:V24" si="49">(S22+T22+U22)</f>
        <v>999.1644</v>
      </c>
      <c r="X22" s="13">
        <f t="shared" ref="X22:X24" si="50">(((O22*K22*D22)/100)+O22)</f>
        <v>1.4100000000000001</v>
      </c>
      <c r="Y22" s="13">
        <f t="shared" ref="Y22:Y24" si="51">(N22*X22)</f>
        <v>1081.47</v>
      </c>
      <c r="Z22" s="13">
        <v>14.95</v>
      </c>
      <c r="AA22" s="13">
        <f t="shared" ref="AA22:AA24" si="52">(Y22*(2.5/1000))</f>
        <v>2.7036750000000001</v>
      </c>
      <c r="AB22" s="13">
        <f t="shared" ref="AB22:AB24" si="53">(Y22-(Z22+AA22))</f>
        <v>1063.816325</v>
      </c>
      <c r="AC22" s="31">
        <f t="shared" ref="AC22:AC24" si="54">(AB22-V22)</f>
        <v>64.651925000000006</v>
      </c>
    </row>
    <row r="23" spans="2:29">
      <c r="C23" s="11">
        <v>31.3</v>
      </c>
      <c r="D23" s="20">
        <f t="shared" si="27"/>
        <v>3.6780258519388949</v>
      </c>
      <c r="E23" s="11">
        <v>34.97</v>
      </c>
      <c r="F23" s="11">
        <v>39.81</v>
      </c>
      <c r="G23" s="12">
        <v>10</v>
      </c>
      <c r="H23" s="23">
        <v>1</v>
      </c>
      <c r="I23" s="19">
        <f t="shared" si="0"/>
        <v>11.725239616613413</v>
      </c>
      <c r="J23" s="13">
        <v>30</v>
      </c>
      <c r="K23" s="20">
        <f t="shared" si="29"/>
        <v>4.1533546325878614</v>
      </c>
      <c r="L23" s="11">
        <v>1000</v>
      </c>
      <c r="N23" s="1">
        <f t="shared" si="43"/>
        <v>1154</v>
      </c>
      <c r="O23" s="21">
        <f t="shared" si="44"/>
        <v>0.8510000000000002</v>
      </c>
      <c r="P23" s="13">
        <f t="shared" ref="P23:P25" si="55">((V23+Z23+AA23)/N23)</f>
        <v>0.88148987868284256</v>
      </c>
      <c r="Q23" s="22">
        <f t="shared" si="45"/>
        <v>3.5828294574432852E-2</v>
      </c>
      <c r="R23" s="22">
        <f t="shared" si="46"/>
        <v>9.7411752980327039E-3</v>
      </c>
      <c r="S23" s="13">
        <f t="shared" si="47"/>
        <v>982.0540000000002</v>
      </c>
      <c r="T23" s="13">
        <v>14.95</v>
      </c>
      <c r="U23" s="13">
        <f t="shared" si="48"/>
        <v>2.4551350000000007</v>
      </c>
      <c r="V23" s="13">
        <f t="shared" si="49"/>
        <v>999.45913500000029</v>
      </c>
      <c r="X23" s="13">
        <f t="shared" si="50"/>
        <v>0.98100000000000032</v>
      </c>
      <c r="Y23" s="13">
        <f t="shared" si="51"/>
        <v>1132.0740000000003</v>
      </c>
      <c r="Z23" s="13">
        <v>14.95</v>
      </c>
      <c r="AA23" s="13">
        <f t="shared" si="52"/>
        <v>2.8301850000000006</v>
      </c>
      <c r="AB23" s="13">
        <f t="shared" si="53"/>
        <v>1114.2938150000002</v>
      </c>
      <c r="AC23" s="31">
        <f t="shared" si="54"/>
        <v>114.83467999999993</v>
      </c>
    </row>
    <row r="24" spans="2:29">
      <c r="C24" s="11">
        <v>31.3</v>
      </c>
      <c r="D24" s="20">
        <f t="shared" si="27"/>
        <v>5.8945386064030147</v>
      </c>
      <c r="E24" s="11">
        <v>32.99</v>
      </c>
      <c r="F24" s="11">
        <v>36.61</v>
      </c>
      <c r="G24" s="12">
        <v>10</v>
      </c>
      <c r="H24" s="23">
        <v>1</v>
      </c>
      <c r="I24" s="19">
        <f t="shared" si="0"/>
        <v>5.3993610223642214</v>
      </c>
      <c r="J24" s="13">
        <v>30</v>
      </c>
      <c r="K24" s="20">
        <f t="shared" si="29"/>
        <v>4.1533546325878614</v>
      </c>
      <c r="L24" s="11">
        <v>1000</v>
      </c>
      <c r="N24" s="1">
        <f t="shared" si="43"/>
        <v>1850</v>
      </c>
      <c r="O24" s="21">
        <f t="shared" si="44"/>
        <v>0.53099999999999992</v>
      </c>
      <c r="P24" s="13">
        <f t="shared" si="55"/>
        <v>0.55014216216216216</v>
      </c>
      <c r="Q24" s="22">
        <f t="shared" si="45"/>
        <v>3.6049269608591804E-2</v>
      </c>
      <c r="R24" s="22">
        <f t="shared" si="46"/>
        <v>6.1157067610741987E-3</v>
      </c>
      <c r="S24" s="13">
        <f t="shared" si="47"/>
        <v>982.3499999999998</v>
      </c>
      <c r="T24" s="13">
        <v>14.95</v>
      </c>
      <c r="U24" s="13">
        <f t="shared" si="48"/>
        <v>2.4558749999999994</v>
      </c>
      <c r="V24" s="13">
        <f t="shared" si="49"/>
        <v>999.75587499999983</v>
      </c>
      <c r="X24" s="13">
        <f t="shared" si="50"/>
        <v>0.66100000000000003</v>
      </c>
      <c r="Y24" s="13">
        <f t="shared" si="51"/>
        <v>1222.8500000000001</v>
      </c>
      <c r="Z24" s="13">
        <v>14.95</v>
      </c>
      <c r="AA24" s="13">
        <f t="shared" si="52"/>
        <v>3.0571250000000005</v>
      </c>
      <c r="AB24" s="13">
        <f t="shared" si="53"/>
        <v>1204.842875</v>
      </c>
      <c r="AC24" s="31">
        <f t="shared" si="54"/>
        <v>205.08700000000022</v>
      </c>
    </row>
    <row r="25" spans="2:29">
      <c r="B25" s="10" t="s">
        <v>28</v>
      </c>
      <c r="C25" s="11">
        <v>13.99</v>
      </c>
      <c r="D25" s="20">
        <f t="shared" si="27"/>
        <v>2.5161870503597119</v>
      </c>
      <c r="E25" s="11">
        <v>18</v>
      </c>
      <c r="F25" s="11">
        <v>19.55</v>
      </c>
      <c r="G25" s="12">
        <v>1</v>
      </c>
      <c r="H25" s="23">
        <v>1</v>
      </c>
      <c r="I25" s="19">
        <f t="shared" si="0"/>
        <v>28.663330950679054</v>
      </c>
      <c r="J25" s="13">
        <v>11</v>
      </c>
      <c r="K25" s="20">
        <f t="shared" ref="K25:K31" si="56">-(((J25-C25))/C25)*100</f>
        <v>21.372408863473911</v>
      </c>
      <c r="L25" s="11">
        <v>1000</v>
      </c>
      <c r="N25" s="1">
        <f t="shared" ref="N25:N31" si="57">ROUNDDOWN(((L25-(14.95+((2.5*L25)/1000)))/O25),0)</f>
        <v>176</v>
      </c>
      <c r="O25" s="21">
        <f t="shared" ref="O25:O31" si="58">((F25-C25)/(G25*H25))</f>
        <v>5.5600000000000005</v>
      </c>
      <c r="P25" s="13">
        <f t="shared" si="55"/>
        <v>5.7651613636363654</v>
      </c>
      <c r="Q25" s="22">
        <f t="shared" ref="Q25:Q31" si="59">((P25-O25)/O25)</f>
        <v>3.6899525833878587E-2</v>
      </c>
      <c r="R25" s="22">
        <f t="shared" ref="R25:R31" si="60">(((P25-O25)/O25))/D25</f>
        <v>1.4664858015465687E-2</v>
      </c>
      <c r="S25" s="13">
        <f t="shared" ref="S25:S31" si="61">(N25*O25)</f>
        <v>978.56000000000006</v>
      </c>
      <c r="T25" s="13">
        <v>14.95</v>
      </c>
      <c r="U25" s="13">
        <f t="shared" ref="U25:U31" si="62">((S25*2.5)/1000)</f>
        <v>2.4464000000000001</v>
      </c>
      <c r="V25" s="13">
        <f t="shared" ref="V25:V31" si="63">(S25+T25+U25)</f>
        <v>995.95640000000014</v>
      </c>
      <c r="X25" s="13">
        <f t="shared" ref="X25:X31" si="64">(((O25*K25*D25)/100)+O25)</f>
        <v>8.5500000000000007</v>
      </c>
      <c r="Y25" s="13">
        <f t="shared" ref="Y25:Y31" si="65">(N25*X25)</f>
        <v>1504.8000000000002</v>
      </c>
      <c r="Z25" s="13">
        <v>14.95</v>
      </c>
      <c r="AA25" s="13">
        <f t="shared" ref="AA25:AA31" si="66">(Y25*(2.5/1000))</f>
        <v>3.7620000000000005</v>
      </c>
      <c r="AB25" s="13">
        <f t="shared" ref="AB25:AB31" si="67">(Y25-(Z25+AA25))</f>
        <v>1486.0880000000002</v>
      </c>
      <c r="AC25" s="31">
        <f t="shared" ref="AC25:AC31" si="68">(AB25-V25)</f>
        <v>490.13160000000005</v>
      </c>
    </row>
    <row r="26" spans="2:29">
      <c r="C26" s="11">
        <v>13.99</v>
      </c>
      <c r="D26" s="20">
        <f t="shared" si="27"/>
        <v>2.8262626262626256</v>
      </c>
      <c r="E26" s="11">
        <v>17.399999999999999</v>
      </c>
      <c r="F26" s="11">
        <v>18.940000000000001</v>
      </c>
      <c r="G26" s="12">
        <v>1</v>
      </c>
      <c r="H26" s="23">
        <v>1</v>
      </c>
      <c r="I26" s="19">
        <f t="shared" si="0"/>
        <v>24.374553252323075</v>
      </c>
      <c r="J26" s="13">
        <v>11</v>
      </c>
      <c r="K26" s="20">
        <f t="shared" si="56"/>
        <v>21.372408863473911</v>
      </c>
      <c r="L26" s="11">
        <v>1000</v>
      </c>
      <c r="N26" s="1">
        <f t="shared" si="57"/>
        <v>198</v>
      </c>
      <c r="O26" s="21">
        <f t="shared" si="58"/>
        <v>4.9500000000000011</v>
      </c>
      <c r="P26" s="13">
        <f t="shared" ref="P26:P31" si="69">((V26+Z26+AA26)/N26)</f>
        <v>5.1332351010101025</v>
      </c>
      <c r="Q26" s="22">
        <f t="shared" si="59"/>
        <v>3.7017192123252808E-2</v>
      </c>
      <c r="R26" s="22">
        <f t="shared" si="60"/>
        <v>1.3097576912802104E-2</v>
      </c>
      <c r="S26" s="13">
        <f t="shared" si="61"/>
        <v>980.10000000000025</v>
      </c>
      <c r="T26" s="13">
        <v>14.95</v>
      </c>
      <c r="U26" s="13">
        <f t="shared" si="62"/>
        <v>2.4502500000000005</v>
      </c>
      <c r="V26" s="13">
        <f t="shared" si="63"/>
        <v>997.50025000000028</v>
      </c>
      <c r="X26" s="13">
        <f t="shared" si="64"/>
        <v>7.9400000000000013</v>
      </c>
      <c r="Y26" s="13">
        <f t="shared" si="65"/>
        <v>1572.1200000000003</v>
      </c>
      <c r="Z26" s="13">
        <v>14.95</v>
      </c>
      <c r="AA26" s="13">
        <f t="shared" si="66"/>
        <v>3.9303000000000008</v>
      </c>
      <c r="AB26" s="13">
        <f t="shared" si="67"/>
        <v>1553.2397000000003</v>
      </c>
      <c r="AC26" s="31">
        <f t="shared" si="68"/>
        <v>555.73945000000003</v>
      </c>
    </row>
    <row r="27" spans="2:29">
      <c r="C27" s="11">
        <v>13.99</v>
      </c>
      <c r="D27" s="20">
        <f t="shared" si="27"/>
        <v>2.8609406952965242</v>
      </c>
      <c r="E27" s="11">
        <v>17.3</v>
      </c>
      <c r="F27" s="11">
        <v>18.88</v>
      </c>
      <c r="G27" s="12">
        <v>1</v>
      </c>
      <c r="H27" s="23">
        <v>1</v>
      </c>
      <c r="I27" s="19">
        <f t="shared" si="0"/>
        <v>23.659756969263761</v>
      </c>
      <c r="J27" s="13">
        <v>11</v>
      </c>
      <c r="K27" s="20">
        <f t="shared" si="56"/>
        <v>21.372408863473911</v>
      </c>
      <c r="L27" s="11">
        <v>1000</v>
      </c>
      <c r="N27" s="1">
        <f t="shared" si="57"/>
        <v>200</v>
      </c>
      <c r="O27" s="21">
        <f t="shared" si="58"/>
        <v>4.8899999999999988</v>
      </c>
      <c r="P27" s="13">
        <f t="shared" si="69"/>
        <v>5.0714249999999996</v>
      </c>
      <c r="Q27" s="22">
        <f t="shared" si="59"/>
        <v>3.7101226993865213E-2</v>
      </c>
      <c r="R27" s="22">
        <f t="shared" si="60"/>
        <v>1.296819156540392E-2</v>
      </c>
      <c r="S27" s="13">
        <f t="shared" si="61"/>
        <v>977.99999999999977</v>
      </c>
      <c r="T27" s="13">
        <v>14.95</v>
      </c>
      <c r="U27" s="13">
        <f t="shared" si="62"/>
        <v>2.4449999999999994</v>
      </c>
      <c r="V27" s="13">
        <f t="shared" si="63"/>
        <v>995.39499999999987</v>
      </c>
      <c r="X27" s="13">
        <f t="shared" si="64"/>
        <v>7.879999999999999</v>
      </c>
      <c r="Y27" s="13">
        <f t="shared" si="65"/>
        <v>1575.9999999999998</v>
      </c>
      <c r="Z27" s="13">
        <v>14.95</v>
      </c>
      <c r="AA27" s="13">
        <f t="shared" si="66"/>
        <v>3.9399999999999995</v>
      </c>
      <c r="AB27" s="13">
        <f t="shared" si="67"/>
        <v>1557.1099999999997</v>
      </c>
      <c r="AC27" s="31">
        <f t="shared" si="68"/>
        <v>561.7149999999998</v>
      </c>
    </row>
    <row r="28" spans="2:29">
      <c r="C28" s="11">
        <v>13.99</v>
      </c>
      <c r="D28" s="20">
        <f t="shared" si="27"/>
        <v>4.1513353115727014</v>
      </c>
      <c r="E28" s="11">
        <v>15.9</v>
      </c>
      <c r="F28" s="11">
        <v>17.36</v>
      </c>
      <c r="G28" s="12">
        <v>1</v>
      </c>
      <c r="H28" s="23">
        <v>1</v>
      </c>
      <c r="I28" s="19">
        <f t="shared" si="0"/>
        <v>13.652609006433167</v>
      </c>
      <c r="J28" s="13">
        <v>11</v>
      </c>
      <c r="K28" s="20">
        <f t="shared" si="56"/>
        <v>21.372408863473911</v>
      </c>
      <c r="L28" s="11">
        <v>1000</v>
      </c>
      <c r="N28" s="1">
        <f t="shared" si="57"/>
        <v>291</v>
      </c>
      <c r="O28" s="21">
        <f t="shared" si="58"/>
        <v>3.3699999999999992</v>
      </c>
      <c r="P28" s="13">
        <f t="shared" si="69"/>
        <v>3.4970741408934702</v>
      </c>
      <c r="Q28" s="22">
        <f t="shared" si="59"/>
        <v>3.7707460205777761E-2</v>
      </c>
      <c r="R28" s="22">
        <f t="shared" si="60"/>
        <v>9.0832123583610459E-3</v>
      </c>
      <c r="S28" s="13">
        <f t="shared" si="61"/>
        <v>980.66999999999973</v>
      </c>
      <c r="T28" s="13">
        <v>14.95</v>
      </c>
      <c r="U28" s="13">
        <f t="shared" si="62"/>
        <v>2.4516749999999994</v>
      </c>
      <c r="V28" s="13">
        <f t="shared" si="63"/>
        <v>998.0716749999998</v>
      </c>
      <c r="X28" s="13">
        <f t="shared" si="64"/>
        <v>6.3599999999999994</v>
      </c>
      <c r="Y28" s="13">
        <f t="shared" si="65"/>
        <v>1850.7599999999998</v>
      </c>
      <c r="Z28" s="13">
        <v>14.95</v>
      </c>
      <c r="AA28" s="13">
        <f t="shared" si="66"/>
        <v>4.6268999999999991</v>
      </c>
      <c r="AB28" s="13">
        <f t="shared" si="67"/>
        <v>1831.1830999999997</v>
      </c>
      <c r="AC28" s="31">
        <f t="shared" si="68"/>
        <v>833.11142499999994</v>
      </c>
    </row>
    <row r="29" spans="2:29">
      <c r="C29" s="11">
        <v>13.99</v>
      </c>
      <c r="D29" s="20">
        <f t="shared" si="27"/>
        <v>4.908771929824562</v>
      </c>
      <c r="E29" s="11">
        <v>15.5</v>
      </c>
      <c r="F29" s="11">
        <v>16.84</v>
      </c>
      <c r="G29" s="12">
        <v>1</v>
      </c>
      <c r="H29" s="23">
        <v>1</v>
      </c>
      <c r="I29" s="19">
        <f t="shared" si="0"/>
        <v>10.793423874195852</v>
      </c>
      <c r="J29" s="13">
        <v>11</v>
      </c>
      <c r="K29" s="20">
        <f t="shared" si="56"/>
        <v>21.372408863473911</v>
      </c>
      <c r="L29" s="11">
        <v>1000</v>
      </c>
      <c r="N29" s="1">
        <f t="shared" si="57"/>
        <v>344</v>
      </c>
      <c r="O29" s="21">
        <f t="shared" si="58"/>
        <v>2.8499999999999996</v>
      </c>
      <c r="P29" s="13">
        <f t="shared" si="69"/>
        <v>2.9586436046511624</v>
      </c>
      <c r="Q29" s="22">
        <f t="shared" si="59"/>
        <v>3.81205630354957E-2</v>
      </c>
      <c r="R29" s="22">
        <f t="shared" si="60"/>
        <v>7.765804478281825E-3</v>
      </c>
      <c r="S29" s="13">
        <f t="shared" si="61"/>
        <v>980.39999999999986</v>
      </c>
      <c r="T29" s="13">
        <v>14.95</v>
      </c>
      <c r="U29" s="13">
        <f t="shared" si="62"/>
        <v>2.4509999999999996</v>
      </c>
      <c r="V29" s="13">
        <f t="shared" si="63"/>
        <v>997.80099999999993</v>
      </c>
      <c r="X29" s="13">
        <f t="shared" si="64"/>
        <v>5.84</v>
      </c>
      <c r="Y29" s="13">
        <f t="shared" si="65"/>
        <v>2008.96</v>
      </c>
      <c r="Z29" s="13">
        <v>14.95</v>
      </c>
      <c r="AA29" s="13">
        <f t="shared" si="66"/>
        <v>5.0224000000000002</v>
      </c>
      <c r="AB29" s="13">
        <f t="shared" si="67"/>
        <v>1988.9875999999999</v>
      </c>
      <c r="AC29" s="31">
        <f t="shared" si="68"/>
        <v>991.1866</v>
      </c>
    </row>
    <row r="30" spans="2:29">
      <c r="C30" s="11">
        <v>13.99</v>
      </c>
      <c r="D30" s="20">
        <f t="shared" si="27"/>
        <v>6.3881278538812802</v>
      </c>
      <c r="E30" s="11">
        <v>14.9</v>
      </c>
      <c r="F30" s="11">
        <v>16.18</v>
      </c>
      <c r="G30" s="12">
        <v>1</v>
      </c>
      <c r="H30" s="23">
        <v>1</v>
      </c>
      <c r="I30" s="19">
        <f t="shared" si="0"/>
        <v>6.5046461758398868</v>
      </c>
      <c r="J30" s="13">
        <v>11</v>
      </c>
      <c r="K30" s="20">
        <f t="shared" si="56"/>
        <v>21.372408863473911</v>
      </c>
      <c r="L30" s="11">
        <v>1000</v>
      </c>
      <c r="N30" s="1">
        <f t="shared" si="57"/>
        <v>448</v>
      </c>
      <c r="O30" s="21">
        <f t="shared" si="58"/>
        <v>2.1899999999999995</v>
      </c>
      <c r="P30" s="13">
        <f t="shared" si="69"/>
        <v>2.2751660714285711</v>
      </c>
      <c r="Q30" s="22">
        <f t="shared" si="59"/>
        <v>3.8888617090671963E-2</v>
      </c>
      <c r="R30" s="22">
        <f t="shared" si="60"/>
        <v>6.0876391299908208E-3</v>
      </c>
      <c r="S30" s="13">
        <f t="shared" si="61"/>
        <v>981.11999999999978</v>
      </c>
      <c r="T30" s="13">
        <v>14.95</v>
      </c>
      <c r="U30" s="13">
        <f t="shared" si="62"/>
        <v>2.4527999999999994</v>
      </c>
      <c r="V30" s="13">
        <f t="shared" si="63"/>
        <v>998.52279999999985</v>
      </c>
      <c r="X30" s="13">
        <f t="shared" si="64"/>
        <v>5.18</v>
      </c>
      <c r="Y30" s="13">
        <f t="shared" si="65"/>
        <v>2320.64</v>
      </c>
      <c r="Z30" s="13">
        <v>14.95</v>
      </c>
      <c r="AA30" s="13">
        <f t="shared" si="66"/>
        <v>5.8015999999999996</v>
      </c>
      <c r="AB30" s="13">
        <f t="shared" si="67"/>
        <v>2299.8883999999998</v>
      </c>
      <c r="AC30" s="31">
        <f t="shared" si="68"/>
        <v>1301.3656000000001</v>
      </c>
    </row>
    <row r="31" spans="2:29">
      <c r="C31" s="11">
        <v>13.99</v>
      </c>
      <c r="D31" s="20">
        <f t="shared" si="27"/>
        <v>8.0402298850574709</v>
      </c>
      <c r="E31" s="11">
        <v>14.4</v>
      </c>
      <c r="F31" s="11">
        <v>15.73</v>
      </c>
      <c r="G31" s="12">
        <v>1</v>
      </c>
      <c r="H31" s="23">
        <v>1</v>
      </c>
      <c r="I31" s="19">
        <f t="shared" si="0"/>
        <v>2.9306647605432463</v>
      </c>
      <c r="J31" s="13">
        <v>11</v>
      </c>
      <c r="K31" s="20">
        <f t="shared" si="56"/>
        <v>21.372408863473911</v>
      </c>
      <c r="L31" s="11">
        <v>1000</v>
      </c>
      <c r="N31" s="1">
        <f t="shared" si="57"/>
        <v>564</v>
      </c>
      <c r="O31" s="21">
        <f t="shared" si="58"/>
        <v>1.7400000000000002</v>
      </c>
      <c r="P31" s="13">
        <f t="shared" si="69"/>
        <v>1.8091891843971635</v>
      </c>
      <c r="Q31" s="22">
        <f t="shared" si="59"/>
        <v>3.9763899078829455E-2</v>
      </c>
      <c r="R31" s="22">
        <f t="shared" si="60"/>
        <v>4.9456171834998753E-3</v>
      </c>
      <c r="S31" s="13">
        <f t="shared" si="61"/>
        <v>981.36000000000013</v>
      </c>
      <c r="T31" s="13">
        <v>14.95</v>
      </c>
      <c r="U31" s="13">
        <f t="shared" si="62"/>
        <v>2.4534000000000007</v>
      </c>
      <c r="V31" s="13">
        <f t="shared" si="63"/>
        <v>998.76340000000016</v>
      </c>
      <c r="X31" s="13">
        <f t="shared" si="64"/>
        <v>4.7300000000000004</v>
      </c>
      <c r="Y31" s="13">
        <f t="shared" si="65"/>
        <v>2667.7200000000003</v>
      </c>
      <c r="Z31" s="13">
        <v>14.95</v>
      </c>
      <c r="AA31" s="13">
        <f t="shared" si="66"/>
        <v>6.6693000000000007</v>
      </c>
      <c r="AB31" s="13">
        <f t="shared" si="67"/>
        <v>2646.1007000000004</v>
      </c>
      <c r="AC31" s="31">
        <f t="shared" si="68"/>
        <v>1647.3373000000001</v>
      </c>
    </row>
    <row r="32" spans="2:29">
      <c r="B32" s="10" t="s">
        <v>29</v>
      </c>
      <c r="C32" s="11">
        <v>7.15</v>
      </c>
      <c r="D32" s="20">
        <f t="shared" si="27"/>
        <v>1.4803312629399585</v>
      </c>
      <c r="E32" s="11">
        <v>11</v>
      </c>
      <c r="F32" s="11">
        <v>11.98</v>
      </c>
      <c r="G32" s="12">
        <v>1</v>
      </c>
      <c r="H32" s="23">
        <v>1</v>
      </c>
      <c r="I32" s="19">
        <f t="shared" si="0"/>
        <v>53.846153846153847</v>
      </c>
      <c r="J32" s="13">
        <v>6.5</v>
      </c>
      <c r="K32" s="20">
        <f t="shared" ref="K32:K37" si="70">-(((J32-C32))/C32)*100</f>
        <v>9.0909090909090953</v>
      </c>
      <c r="L32" s="11">
        <v>1000</v>
      </c>
      <c r="N32" s="1">
        <f t="shared" ref="N32:N37" si="71">ROUNDDOWN(((L32-(14.95+((2.5*L32)/1000)))/O32),0)</f>
        <v>203</v>
      </c>
      <c r="O32" s="21">
        <f t="shared" ref="O32:O37" si="72">((F32-C32)/(G32*H32))</f>
        <v>4.83</v>
      </c>
      <c r="P32" s="13">
        <f t="shared" ref="P32:P37" si="73">((V32+Z32+AA32)/N32)</f>
        <v>5.0030656403940892</v>
      </c>
      <c r="Q32" s="22">
        <f t="shared" ref="Q32:Q37" si="74">((P32-O32)/O32)</f>
        <v>3.5831395526726526E-2</v>
      </c>
      <c r="R32" s="22">
        <f t="shared" ref="R32:R37" si="75">(((P32-O32)/O32))/D32</f>
        <v>2.4204984670501976E-2</v>
      </c>
      <c r="S32" s="13">
        <f t="shared" ref="S32:S37" si="76">(N32*O32)</f>
        <v>980.49</v>
      </c>
      <c r="T32" s="13">
        <v>14.95</v>
      </c>
      <c r="U32" s="13">
        <f t="shared" ref="U32:U37" si="77">((S32*2.5)/1000)</f>
        <v>2.451225</v>
      </c>
      <c r="V32" s="13">
        <f t="shared" ref="V32:V37" si="78">(S32+T32+U32)</f>
        <v>997.89122500000008</v>
      </c>
      <c r="X32" s="13">
        <f t="shared" ref="X32:X37" si="79">(((O32*K32*D32)/100)+O32)</f>
        <v>5.48</v>
      </c>
      <c r="Y32" s="13">
        <f t="shared" ref="Y32:Y37" si="80">(N32*X32)</f>
        <v>1112.44</v>
      </c>
      <c r="Z32" s="13">
        <v>14.95</v>
      </c>
      <c r="AA32" s="13">
        <f t="shared" ref="AA32:AA37" si="81">(Y32*(2.5/1000))</f>
        <v>2.7811000000000003</v>
      </c>
      <c r="AB32" s="13">
        <f t="shared" ref="AB32:AB37" si="82">(Y32-(Z32+AA32))</f>
        <v>1094.7089000000001</v>
      </c>
      <c r="AC32" s="31">
        <f t="shared" ref="AC32:AC37" si="83">(AB32-V32)</f>
        <v>96.817675000000008</v>
      </c>
    </row>
    <row r="33" spans="2:29">
      <c r="C33" s="11">
        <v>7.15</v>
      </c>
      <c r="D33" s="20">
        <f t="shared" si="27"/>
        <v>1.9015957446808514</v>
      </c>
      <c r="E33" s="11">
        <v>10.1</v>
      </c>
      <c r="F33" s="11">
        <v>10.91</v>
      </c>
      <c r="G33" s="12">
        <v>1</v>
      </c>
      <c r="H33" s="23">
        <v>1</v>
      </c>
      <c r="I33" s="19">
        <f t="shared" si="0"/>
        <v>41.258741258741253</v>
      </c>
      <c r="J33" s="13">
        <v>6.5</v>
      </c>
      <c r="K33" s="20">
        <f t="shared" si="70"/>
        <v>9.0909090909090953</v>
      </c>
      <c r="L33" s="11">
        <v>1000</v>
      </c>
      <c r="N33" s="1">
        <f t="shared" si="71"/>
        <v>261</v>
      </c>
      <c r="O33" s="21">
        <f t="shared" si="72"/>
        <v>3.76</v>
      </c>
      <c r="P33" s="13">
        <f t="shared" si="73"/>
        <v>3.8949843869731802</v>
      </c>
      <c r="Q33" s="22">
        <f t="shared" si="74"/>
        <v>3.5900102918399041E-2</v>
      </c>
      <c r="R33" s="22">
        <f t="shared" si="75"/>
        <v>1.8878935241004247E-2</v>
      </c>
      <c r="S33" s="13">
        <f t="shared" si="76"/>
        <v>981.3599999999999</v>
      </c>
      <c r="T33" s="13">
        <v>14.95</v>
      </c>
      <c r="U33" s="13">
        <f t="shared" si="77"/>
        <v>2.4533999999999998</v>
      </c>
      <c r="V33" s="13">
        <f t="shared" si="78"/>
        <v>998.76339999999993</v>
      </c>
      <c r="X33" s="13">
        <f t="shared" si="79"/>
        <v>4.41</v>
      </c>
      <c r="Y33" s="13">
        <f t="shared" si="80"/>
        <v>1151.01</v>
      </c>
      <c r="Z33" s="13">
        <v>14.95</v>
      </c>
      <c r="AA33" s="13">
        <f t="shared" si="81"/>
        <v>2.8775249999999999</v>
      </c>
      <c r="AB33" s="13">
        <f t="shared" si="82"/>
        <v>1133.1824750000001</v>
      </c>
      <c r="AC33" s="31">
        <f t="shared" si="83"/>
        <v>134.41907500000013</v>
      </c>
    </row>
    <row r="34" spans="2:29">
      <c r="C34" s="11">
        <v>7.15</v>
      </c>
      <c r="D34" s="20">
        <f t="shared" si="27"/>
        <v>2.6481481481481488</v>
      </c>
      <c r="E34" s="11">
        <v>9.1</v>
      </c>
      <c r="F34" s="11">
        <v>9.85</v>
      </c>
      <c r="G34" s="12">
        <v>1</v>
      </c>
      <c r="H34" s="23">
        <v>1</v>
      </c>
      <c r="I34" s="19">
        <f t="shared" si="0"/>
        <v>27.272727272727259</v>
      </c>
      <c r="J34" s="13">
        <v>6.5</v>
      </c>
      <c r="K34" s="20">
        <f t="shared" si="70"/>
        <v>9.0909090909090953</v>
      </c>
      <c r="L34" s="11">
        <v>1000</v>
      </c>
      <c r="N34" s="1">
        <f t="shared" si="71"/>
        <v>363</v>
      </c>
      <c r="O34" s="21">
        <f t="shared" si="72"/>
        <v>2.6999999999999993</v>
      </c>
      <c r="P34" s="13">
        <f t="shared" si="73"/>
        <v>2.7974941460055094</v>
      </c>
      <c r="Q34" s="22">
        <f t="shared" si="74"/>
        <v>3.6108942965003749E-2</v>
      </c>
      <c r="R34" s="22">
        <f t="shared" si="75"/>
        <v>1.3635544895875538E-2</v>
      </c>
      <c r="S34" s="13">
        <f t="shared" si="76"/>
        <v>980.0999999999998</v>
      </c>
      <c r="T34" s="13">
        <v>14.95</v>
      </c>
      <c r="U34" s="13">
        <f t="shared" si="77"/>
        <v>2.4502499999999996</v>
      </c>
      <c r="V34" s="13">
        <f t="shared" si="78"/>
        <v>997.50024999999982</v>
      </c>
      <c r="X34" s="13">
        <f t="shared" si="79"/>
        <v>3.3499999999999996</v>
      </c>
      <c r="Y34" s="13">
        <f t="shared" si="80"/>
        <v>1216.05</v>
      </c>
      <c r="Z34" s="13">
        <v>14.95</v>
      </c>
      <c r="AA34" s="13">
        <f t="shared" si="81"/>
        <v>3.0401249999999997</v>
      </c>
      <c r="AB34" s="13">
        <f t="shared" si="82"/>
        <v>1198.0598749999999</v>
      </c>
      <c r="AC34" s="31">
        <f t="shared" si="83"/>
        <v>200.5596250000001</v>
      </c>
    </row>
    <row r="35" spans="2:29">
      <c r="C35" s="11">
        <v>7.15</v>
      </c>
      <c r="D35" s="20">
        <f t="shared" si="27"/>
        <v>3.5396039603960405</v>
      </c>
      <c r="E35" s="11">
        <v>8.4</v>
      </c>
      <c r="F35" s="11">
        <v>9.17</v>
      </c>
      <c r="G35" s="12">
        <v>1</v>
      </c>
      <c r="H35" s="23">
        <v>1</v>
      </c>
      <c r="I35" s="19">
        <f t="shared" si="0"/>
        <v>17.482517482517483</v>
      </c>
      <c r="J35" s="13">
        <v>6.5</v>
      </c>
      <c r="K35" s="20">
        <f t="shared" si="70"/>
        <v>9.0909090909090953</v>
      </c>
      <c r="L35" s="11">
        <v>1000</v>
      </c>
      <c r="N35" s="1">
        <f t="shared" si="71"/>
        <v>486</v>
      </c>
      <c r="O35" s="21">
        <f t="shared" si="72"/>
        <v>2.0199999999999996</v>
      </c>
      <c r="P35" s="13">
        <f t="shared" si="73"/>
        <v>2.0932476337448556</v>
      </c>
      <c r="Q35" s="22">
        <f t="shared" si="74"/>
        <v>3.6261204824186141E-2</v>
      </c>
      <c r="R35" s="22">
        <f t="shared" si="75"/>
        <v>1.0244424299979859E-2</v>
      </c>
      <c r="S35" s="13">
        <f t="shared" si="76"/>
        <v>981.7199999999998</v>
      </c>
      <c r="T35" s="13">
        <v>14.95</v>
      </c>
      <c r="U35" s="13">
        <f t="shared" si="77"/>
        <v>2.4542999999999995</v>
      </c>
      <c r="V35" s="13">
        <f t="shared" si="78"/>
        <v>999.12429999999983</v>
      </c>
      <c r="X35" s="13">
        <f t="shared" si="79"/>
        <v>2.67</v>
      </c>
      <c r="Y35" s="13">
        <f t="shared" si="80"/>
        <v>1297.6199999999999</v>
      </c>
      <c r="Z35" s="13">
        <v>14.95</v>
      </c>
      <c r="AA35" s="13">
        <f t="shared" si="81"/>
        <v>3.2440499999999997</v>
      </c>
      <c r="AB35" s="13">
        <f t="shared" si="82"/>
        <v>1279.4259499999998</v>
      </c>
      <c r="AC35" s="31">
        <f t="shared" si="83"/>
        <v>280.30165</v>
      </c>
    </row>
    <row r="36" spans="2:29">
      <c r="C36" s="11">
        <v>7.15</v>
      </c>
      <c r="D36" s="20">
        <f t="shared" si="27"/>
        <v>4.1812865497076048</v>
      </c>
      <c r="E36" s="11">
        <v>8.1999999999999993</v>
      </c>
      <c r="F36" s="11">
        <v>8.86</v>
      </c>
      <c r="G36" s="12">
        <v>1</v>
      </c>
      <c r="H36" s="23">
        <v>1</v>
      </c>
      <c r="I36" s="19">
        <f t="shared" si="0"/>
        <v>14.685314685314671</v>
      </c>
      <c r="J36" s="13">
        <v>6.5</v>
      </c>
      <c r="K36" s="20">
        <f t="shared" si="70"/>
        <v>9.0909090909090953</v>
      </c>
      <c r="L36" s="11">
        <v>1000</v>
      </c>
      <c r="N36" s="1">
        <f t="shared" si="71"/>
        <v>574</v>
      </c>
      <c r="O36" s="21">
        <f t="shared" si="72"/>
        <v>1.7099999999999991</v>
      </c>
      <c r="P36" s="13">
        <f t="shared" si="73"/>
        <v>1.7722655923344941</v>
      </c>
      <c r="Q36" s="22">
        <f t="shared" si="74"/>
        <v>3.6412627096195943E-2</v>
      </c>
      <c r="R36" s="22">
        <f t="shared" si="75"/>
        <v>8.7084744523769266E-3</v>
      </c>
      <c r="S36" s="13">
        <f t="shared" si="76"/>
        <v>981.53999999999951</v>
      </c>
      <c r="T36" s="13">
        <v>14.95</v>
      </c>
      <c r="U36" s="13">
        <f t="shared" si="77"/>
        <v>2.4538499999999988</v>
      </c>
      <c r="V36" s="13">
        <f t="shared" si="78"/>
        <v>998.94384999999954</v>
      </c>
      <c r="X36" s="13">
        <f t="shared" si="79"/>
        <v>2.3599999999999994</v>
      </c>
      <c r="Y36" s="13">
        <f t="shared" si="80"/>
        <v>1354.6399999999996</v>
      </c>
      <c r="Z36" s="13">
        <v>14.95</v>
      </c>
      <c r="AA36" s="13">
        <f t="shared" si="81"/>
        <v>3.3865999999999992</v>
      </c>
      <c r="AB36" s="13">
        <f t="shared" si="82"/>
        <v>1336.3033999999996</v>
      </c>
      <c r="AC36" s="31">
        <f t="shared" si="83"/>
        <v>337.35955000000001</v>
      </c>
    </row>
    <row r="37" spans="2:29">
      <c r="C37" s="11">
        <v>7.15</v>
      </c>
      <c r="D37" s="20">
        <f t="shared" si="27"/>
        <v>7.4479166666666741</v>
      </c>
      <c r="E37" s="11">
        <v>7.5</v>
      </c>
      <c r="F37" s="11">
        <v>8.11</v>
      </c>
      <c r="G37" s="12">
        <v>1</v>
      </c>
      <c r="H37" s="23">
        <v>1</v>
      </c>
      <c r="I37" s="19">
        <f t="shared" si="0"/>
        <v>4.8951048951048897</v>
      </c>
      <c r="J37" s="13">
        <v>6.5</v>
      </c>
      <c r="K37" s="20">
        <f t="shared" si="70"/>
        <v>9.0909090909090953</v>
      </c>
      <c r="L37" s="11">
        <v>1000</v>
      </c>
      <c r="N37" s="1">
        <f t="shared" si="71"/>
        <v>1023</v>
      </c>
      <c r="O37" s="21">
        <f t="shared" si="72"/>
        <v>0.95999999999999908</v>
      </c>
      <c r="P37" s="13">
        <f t="shared" si="73"/>
        <v>0.99565276148582516</v>
      </c>
      <c r="Q37" s="22">
        <f t="shared" si="74"/>
        <v>3.71382932144022E-2</v>
      </c>
      <c r="R37" s="22">
        <f t="shared" si="75"/>
        <v>4.9864002078078432E-3</v>
      </c>
      <c r="S37" s="13">
        <f t="shared" si="76"/>
        <v>982.07999999999902</v>
      </c>
      <c r="T37" s="13">
        <v>14.95</v>
      </c>
      <c r="U37" s="13">
        <f t="shared" si="77"/>
        <v>2.4551999999999974</v>
      </c>
      <c r="V37" s="13">
        <f t="shared" si="78"/>
        <v>999.48519999999905</v>
      </c>
      <c r="X37" s="13">
        <f t="shared" si="79"/>
        <v>1.6099999999999994</v>
      </c>
      <c r="Y37" s="13">
        <f t="shared" si="80"/>
        <v>1647.0299999999995</v>
      </c>
      <c r="Z37" s="13">
        <v>14.95</v>
      </c>
      <c r="AA37" s="13">
        <f t="shared" si="81"/>
        <v>4.1175749999999987</v>
      </c>
      <c r="AB37" s="13">
        <f t="shared" si="82"/>
        <v>1627.9624249999995</v>
      </c>
      <c r="AC37" s="31">
        <f t="shared" si="83"/>
        <v>628.47722500000043</v>
      </c>
    </row>
    <row r="38" spans="2:29">
      <c r="B38" s="10" t="s">
        <v>30</v>
      </c>
      <c r="C38" s="11">
        <v>54.62</v>
      </c>
      <c r="D38" s="20">
        <f t="shared" si="27"/>
        <v>2.7296351824087957</v>
      </c>
      <c r="E38" s="11">
        <v>69</v>
      </c>
      <c r="F38" s="11">
        <v>74.63</v>
      </c>
      <c r="G38" s="12">
        <v>1</v>
      </c>
      <c r="H38" s="23">
        <v>1</v>
      </c>
      <c r="I38" s="19">
        <f t="shared" si="0"/>
        <v>26.327352618088618</v>
      </c>
      <c r="J38" s="13">
        <v>51</v>
      </c>
      <c r="K38" s="20">
        <f t="shared" ref="K38:K41" si="84">-(((J38-C38))/C38)*100</f>
        <v>6.627608934456239</v>
      </c>
      <c r="L38" s="11">
        <v>1000</v>
      </c>
      <c r="N38" s="1">
        <f t="shared" ref="N38:N41" si="85">ROUNDDOWN(((L38-(14.95+((2.5*L38)/1000)))/O38),0)</f>
        <v>49</v>
      </c>
      <c r="O38" s="21">
        <f t="shared" ref="O38:O41" si="86">((F38-C38)/(G38*H38))</f>
        <v>20.009999999999998</v>
      </c>
      <c r="P38" s="13">
        <f t="shared" ref="P38:P41" si="87">((V38+Z38+AA38)/N38)</f>
        <v>20.729304081632652</v>
      </c>
      <c r="Q38" s="22">
        <f t="shared" ref="Q38:Q41" si="88">((P38-O38)/O38)</f>
        <v>3.5947230466399485E-2</v>
      </c>
      <c r="R38" s="22">
        <f t="shared" ref="R38:R41" si="89">(((P38-O38)/O38))/D38</f>
        <v>1.3169243530440383E-2</v>
      </c>
      <c r="S38" s="13">
        <f t="shared" ref="S38:S41" si="90">(N38*O38)</f>
        <v>980.4899999999999</v>
      </c>
      <c r="T38" s="13">
        <v>14.95</v>
      </c>
      <c r="U38" s="13">
        <f t="shared" ref="U38:U41" si="91">((S38*2.5)/1000)</f>
        <v>2.451225</v>
      </c>
      <c r="V38" s="13">
        <f t="shared" ref="V38:V41" si="92">(S38+T38+U38)</f>
        <v>997.89122499999996</v>
      </c>
      <c r="X38" s="13">
        <f t="shared" ref="X38:X41" si="93">(((O38*K38*D38)/100)+O38)</f>
        <v>23.629999999999995</v>
      </c>
      <c r="Y38" s="13">
        <f t="shared" ref="Y38:Y41" si="94">(N38*X38)</f>
        <v>1157.8699999999999</v>
      </c>
      <c r="Z38" s="13">
        <v>14.95</v>
      </c>
      <c r="AA38" s="13">
        <f t="shared" ref="AA38:AA41" si="95">(Y38*(2.5/1000))</f>
        <v>2.8946749999999999</v>
      </c>
      <c r="AB38" s="13">
        <f t="shared" ref="AB38:AB41" si="96">(Y38-(Z38+AA38))</f>
        <v>1140.0253249999998</v>
      </c>
      <c r="AC38" s="31">
        <f t="shared" ref="AC38:AC41" si="97">(AB38-V38)</f>
        <v>142.13409999999988</v>
      </c>
    </row>
    <row r="39" spans="2:29">
      <c r="C39" s="11">
        <v>54.62</v>
      </c>
      <c r="D39" s="20">
        <f t="shared" si="27"/>
        <v>3.7487989018531227</v>
      </c>
      <c r="E39" s="11">
        <v>64</v>
      </c>
      <c r="F39" s="11">
        <v>69.19</v>
      </c>
      <c r="G39" s="12">
        <v>1</v>
      </c>
      <c r="H39" s="23">
        <v>1</v>
      </c>
      <c r="I39" s="19">
        <f t="shared" si="0"/>
        <v>17.173196631270603</v>
      </c>
      <c r="J39" s="13">
        <v>51</v>
      </c>
      <c r="K39" s="20">
        <f t="shared" si="84"/>
        <v>6.627608934456239</v>
      </c>
      <c r="L39" s="11">
        <v>1000</v>
      </c>
      <c r="N39" s="1">
        <f t="shared" si="85"/>
        <v>67</v>
      </c>
      <c r="O39" s="21">
        <f t="shared" si="86"/>
        <v>14.57</v>
      </c>
      <c r="P39" s="13">
        <f t="shared" si="87"/>
        <v>15.098168656716419</v>
      </c>
      <c r="Q39" s="22">
        <f t="shared" si="88"/>
        <v>3.6250422561181814E-2</v>
      </c>
      <c r="R39" s="22">
        <f t="shared" si="89"/>
        <v>9.669876541860474E-3</v>
      </c>
      <c r="S39" s="13">
        <f t="shared" si="90"/>
        <v>976.19</v>
      </c>
      <c r="T39" s="13">
        <v>14.95</v>
      </c>
      <c r="U39" s="13">
        <f t="shared" si="91"/>
        <v>2.4404750000000002</v>
      </c>
      <c r="V39" s="13">
        <f t="shared" si="92"/>
        <v>993.58047500000009</v>
      </c>
      <c r="X39" s="13">
        <f t="shared" si="93"/>
        <v>18.189999999999998</v>
      </c>
      <c r="Y39" s="13">
        <f t="shared" si="94"/>
        <v>1218.7299999999998</v>
      </c>
      <c r="Z39" s="13">
        <v>14.95</v>
      </c>
      <c r="AA39" s="13">
        <f t="shared" si="95"/>
        <v>3.0468249999999997</v>
      </c>
      <c r="AB39" s="13">
        <f t="shared" si="96"/>
        <v>1200.7331749999998</v>
      </c>
      <c r="AC39" s="31">
        <f t="shared" si="97"/>
        <v>207.15269999999975</v>
      </c>
    </row>
    <row r="40" spans="2:29">
      <c r="C40" s="11">
        <v>54.62</v>
      </c>
      <c r="D40" s="20">
        <f t="shared" si="27"/>
        <v>5.3339843749999991</v>
      </c>
      <c r="E40" s="11">
        <v>60</v>
      </c>
      <c r="F40" s="11">
        <v>64.86</v>
      </c>
      <c r="G40" s="12">
        <v>1</v>
      </c>
      <c r="H40" s="23">
        <v>1</v>
      </c>
      <c r="I40" s="19">
        <f t="shared" si="0"/>
        <v>9.8498718418161886</v>
      </c>
      <c r="J40" s="13">
        <v>51</v>
      </c>
      <c r="K40" s="20">
        <f t="shared" si="84"/>
        <v>6.627608934456239</v>
      </c>
      <c r="L40" s="11">
        <v>1000</v>
      </c>
      <c r="N40" s="1">
        <f t="shared" si="85"/>
        <v>95</v>
      </c>
      <c r="O40" s="21">
        <f t="shared" si="86"/>
        <v>10.240000000000002</v>
      </c>
      <c r="P40" s="13">
        <f t="shared" si="87"/>
        <v>10.614986842105266</v>
      </c>
      <c r="Q40" s="22">
        <f t="shared" si="88"/>
        <v>3.6619808799342138E-2</v>
      </c>
      <c r="R40" s="22">
        <f t="shared" si="89"/>
        <v>6.8653760912717604E-3</v>
      </c>
      <c r="S40" s="13">
        <f t="shared" si="90"/>
        <v>972.80000000000018</v>
      </c>
      <c r="T40" s="13">
        <v>14.95</v>
      </c>
      <c r="U40" s="13">
        <f t="shared" si="91"/>
        <v>2.4320000000000004</v>
      </c>
      <c r="V40" s="13">
        <f t="shared" si="92"/>
        <v>990.18200000000024</v>
      </c>
      <c r="X40" s="13">
        <f t="shared" si="93"/>
        <v>13.86</v>
      </c>
      <c r="Y40" s="13">
        <f t="shared" si="94"/>
        <v>1316.7</v>
      </c>
      <c r="Z40" s="13">
        <v>14.95</v>
      </c>
      <c r="AA40" s="13">
        <f t="shared" si="95"/>
        <v>3.2917500000000004</v>
      </c>
      <c r="AB40" s="13">
        <f t="shared" si="96"/>
        <v>1298.4582500000001</v>
      </c>
      <c r="AC40" s="31">
        <f t="shared" si="97"/>
        <v>308.27624999999989</v>
      </c>
    </row>
    <row r="41" spans="2:29">
      <c r="C41" s="11">
        <v>54.62</v>
      </c>
      <c r="D41" s="20">
        <f t="shared" si="27"/>
        <v>7.6284916201117277</v>
      </c>
      <c r="E41" s="11">
        <v>57.1</v>
      </c>
      <c r="F41" s="11">
        <v>61.78</v>
      </c>
      <c r="G41" s="12">
        <v>1</v>
      </c>
      <c r="H41" s="23">
        <v>1</v>
      </c>
      <c r="I41" s="19">
        <f t="shared" si="0"/>
        <v>4.5404613694617426</v>
      </c>
      <c r="J41" s="13">
        <v>51</v>
      </c>
      <c r="K41" s="20">
        <f t="shared" si="84"/>
        <v>6.627608934456239</v>
      </c>
      <c r="L41" s="11">
        <v>1000</v>
      </c>
      <c r="N41" s="1">
        <f t="shared" si="85"/>
        <v>137</v>
      </c>
      <c r="O41" s="21">
        <f t="shared" si="86"/>
        <v>7.1600000000000037</v>
      </c>
      <c r="P41" s="13">
        <f t="shared" si="87"/>
        <v>7.4230981751824867</v>
      </c>
      <c r="Q41" s="22">
        <f t="shared" si="88"/>
        <v>3.6745555193084201E-2</v>
      </c>
      <c r="R41" s="22">
        <f t="shared" si="89"/>
        <v>4.816883470935244E-3</v>
      </c>
      <c r="S41" s="13">
        <f t="shared" si="90"/>
        <v>980.92000000000053</v>
      </c>
      <c r="T41" s="13">
        <v>14.95</v>
      </c>
      <c r="U41" s="13">
        <f t="shared" si="91"/>
        <v>2.452300000000001</v>
      </c>
      <c r="V41" s="13">
        <f t="shared" si="92"/>
        <v>998.32230000000061</v>
      </c>
      <c r="X41" s="13">
        <f t="shared" si="93"/>
        <v>10.780000000000001</v>
      </c>
      <c r="Y41" s="13">
        <f t="shared" si="94"/>
        <v>1476.8600000000001</v>
      </c>
      <c r="Z41" s="13">
        <v>14.95</v>
      </c>
      <c r="AA41" s="13">
        <f t="shared" si="95"/>
        <v>3.6921500000000003</v>
      </c>
      <c r="AB41" s="13">
        <f t="shared" si="96"/>
        <v>1458.2178500000002</v>
      </c>
      <c r="AC41" s="31">
        <f t="shared" si="97"/>
        <v>459.89554999999962</v>
      </c>
    </row>
    <row r="42" spans="2:29" s="81" customFormat="1">
      <c r="B42" s="72" t="s">
        <v>31</v>
      </c>
      <c r="C42" s="73" t="str">
        <f>(Import!B4)</f>
        <v>27.40</v>
      </c>
      <c r="D42" s="74" t="e">
        <f t="shared" si="27"/>
        <v>#VALUE!</v>
      </c>
      <c r="E42" s="75">
        <v>39.4</v>
      </c>
      <c r="F42" s="75">
        <v>42.57</v>
      </c>
      <c r="G42" s="76">
        <v>10</v>
      </c>
      <c r="H42" s="77">
        <v>1</v>
      </c>
      <c r="I42" s="78" t="e">
        <f t="shared" si="0"/>
        <v>#VALUE!</v>
      </c>
      <c r="J42" s="79">
        <v>25</v>
      </c>
      <c r="K42" s="74" t="e">
        <f t="shared" ref="K42:K45" si="98">-(((J42-C42))/C42)*100</f>
        <v>#VALUE!</v>
      </c>
      <c r="L42" s="80">
        <v>1000</v>
      </c>
      <c r="N42" s="81" t="e">
        <f t="shared" ref="N42:N44" si="99">ROUNDDOWN(((L42-(14.95+((2.5*L42)/1000)))/O42),0)</f>
        <v>#VALUE!</v>
      </c>
      <c r="O42" s="82" t="e">
        <f t="shared" ref="O42:O44" si="100">((F42-C42)/(G42*H42))</f>
        <v>#VALUE!</v>
      </c>
      <c r="P42" s="79" t="e">
        <f t="shared" ref="P42:P44" si="101">((V42+Z42+AA42)/N42)</f>
        <v>#VALUE!</v>
      </c>
      <c r="Q42" s="83" t="e">
        <f t="shared" ref="Q42:Q44" si="102">((P42-O42)/O42)</f>
        <v>#VALUE!</v>
      </c>
      <c r="R42" s="83" t="e">
        <f t="shared" ref="R42:R44" si="103">(((P42-O42)/O42))/D42</f>
        <v>#VALUE!</v>
      </c>
      <c r="S42" s="79" t="e">
        <f t="shared" ref="S42:S44" si="104">(N42*O42)</f>
        <v>#VALUE!</v>
      </c>
      <c r="T42" s="79">
        <v>14.95</v>
      </c>
      <c r="U42" s="79" t="e">
        <f t="shared" ref="U42:U44" si="105">((S42*2.5)/1000)</f>
        <v>#VALUE!</v>
      </c>
      <c r="V42" s="79" t="e">
        <f t="shared" ref="V42:V44" si="106">(S42+T42+U42)</f>
        <v>#VALUE!</v>
      </c>
      <c r="X42" s="79" t="e">
        <f t="shared" ref="X42:X44" si="107">(((O42*K42*D42)/100)+O42)</f>
        <v>#VALUE!</v>
      </c>
      <c r="Y42" s="79" t="e">
        <f t="shared" ref="Y42:Y44" si="108">(N42*X42)</f>
        <v>#VALUE!</v>
      </c>
      <c r="Z42" s="79">
        <v>14.95</v>
      </c>
      <c r="AA42" s="79" t="e">
        <f t="shared" ref="AA42:AA44" si="109">(Y42*(2.5/1000))</f>
        <v>#VALUE!</v>
      </c>
      <c r="AB42" s="79" t="e">
        <f t="shared" ref="AB42:AB44" si="110">(Y42-(Z42+AA42))</f>
        <v>#VALUE!</v>
      </c>
      <c r="AC42" s="84" t="e">
        <f t="shared" ref="AC42:AC44" si="111">(AB42-V42)</f>
        <v>#VALUE!</v>
      </c>
    </row>
    <row r="43" spans="2:29" s="33" customFormat="1">
      <c r="B43" s="34"/>
      <c r="C43" s="35">
        <v>28.77</v>
      </c>
      <c r="D43" s="36">
        <f t="shared" si="27"/>
        <v>3.0220588235294117</v>
      </c>
      <c r="E43" s="35">
        <v>35.4</v>
      </c>
      <c r="F43" s="35">
        <v>38.29</v>
      </c>
      <c r="G43" s="37">
        <v>10</v>
      </c>
      <c r="H43" s="45">
        <v>1</v>
      </c>
      <c r="I43" s="38">
        <f t="shared" si="0"/>
        <v>23.044838373305524</v>
      </c>
      <c r="J43" s="39">
        <v>25</v>
      </c>
      <c r="K43" s="36">
        <f t="shared" si="98"/>
        <v>13.103927702467846</v>
      </c>
      <c r="L43" s="11">
        <v>1000</v>
      </c>
      <c r="M43" s="40"/>
      <c r="N43" s="40">
        <f t="shared" si="99"/>
        <v>1032</v>
      </c>
      <c r="O43" s="41">
        <f t="shared" si="100"/>
        <v>0.95199999999999996</v>
      </c>
      <c r="P43" s="39">
        <f t="shared" si="101"/>
        <v>0.98667536821705426</v>
      </c>
      <c r="Q43" s="42">
        <f t="shared" si="102"/>
        <v>3.6423706110351159E-2</v>
      </c>
      <c r="R43" s="42">
        <f t="shared" si="103"/>
        <v>1.2052613214130797E-2</v>
      </c>
      <c r="S43" s="39">
        <f t="shared" si="104"/>
        <v>982.46399999999994</v>
      </c>
      <c r="T43" s="39">
        <v>14.95</v>
      </c>
      <c r="U43" s="39">
        <f t="shared" si="105"/>
        <v>2.4561599999999997</v>
      </c>
      <c r="V43" s="39">
        <f t="shared" si="106"/>
        <v>999.87015999999994</v>
      </c>
      <c r="W43" s="40"/>
      <c r="X43" s="39">
        <f t="shared" si="107"/>
        <v>1.3289999999999997</v>
      </c>
      <c r="Y43" s="39">
        <f t="shared" si="108"/>
        <v>1371.5279999999998</v>
      </c>
      <c r="Z43" s="39">
        <v>14.95</v>
      </c>
      <c r="AA43" s="39">
        <f t="shared" si="109"/>
        <v>3.4288199999999995</v>
      </c>
      <c r="AB43" s="39">
        <f t="shared" si="110"/>
        <v>1353.1491799999999</v>
      </c>
      <c r="AC43" s="43">
        <f t="shared" si="111"/>
        <v>353.27901999999995</v>
      </c>
    </row>
    <row r="44" spans="2:29" s="33" customFormat="1">
      <c r="B44" s="34"/>
      <c r="C44" s="35">
        <v>28.77</v>
      </c>
      <c r="D44" s="36">
        <f t="shared" si="27"/>
        <v>6.1343283582089532</v>
      </c>
      <c r="E44" s="35">
        <v>30.9</v>
      </c>
      <c r="F44" s="35">
        <v>33.46</v>
      </c>
      <c r="G44" s="37">
        <v>10</v>
      </c>
      <c r="H44" s="45">
        <v>1</v>
      </c>
      <c r="I44" s="38">
        <f t="shared" si="0"/>
        <v>7.403545359749736</v>
      </c>
      <c r="J44" s="39">
        <v>25</v>
      </c>
      <c r="K44" s="36">
        <f t="shared" si="98"/>
        <v>13.103927702467846</v>
      </c>
      <c r="L44" s="11">
        <v>1000</v>
      </c>
      <c r="M44" s="40"/>
      <c r="N44" s="40">
        <f t="shared" si="99"/>
        <v>2094</v>
      </c>
      <c r="O44" s="41">
        <f t="shared" si="100"/>
        <v>0.46900000000000014</v>
      </c>
      <c r="P44" s="39">
        <f t="shared" si="101"/>
        <v>0.4865663920725885</v>
      </c>
      <c r="Q44" s="42">
        <f t="shared" si="102"/>
        <v>3.7454993758184139E-2</v>
      </c>
      <c r="R44" s="42">
        <f t="shared" si="103"/>
        <v>6.1058019021857377E-3</v>
      </c>
      <c r="S44" s="39">
        <f t="shared" si="104"/>
        <v>982.08600000000024</v>
      </c>
      <c r="T44" s="39">
        <v>14.95</v>
      </c>
      <c r="U44" s="39">
        <f t="shared" si="105"/>
        <v>2.4552150000000008</v>
      </c>
      <c r="V44" s="39">
        <f t="shared" si="106"/>
        <v>999.49121500000024</v>
      </c>
      <c r="W44" s="40"/>
      <c r="X44" s="39">
        <f t="shared" si="107"/>
        <v>0.84600000000000009</v>
      </c>
      <c r="Y44" s="39">
        <f t="shared" si="108"/>
        <v>1771.5240000000001</v>
      </c>
      <c r="Z44" s="39">
        <v>14.95</v>
      </c>
      <c r="AA44" s="39">
        <f t="shared" si="109"/>
        <v>4.4288100000000004</v>
      </c>
      <c r="AB44" s="39">
        <f t="shared" si="110"/>
        <v>1752.1451900000002</v>
      </c>
      <c r="AC44" s="43">
        <f t="shared" si="111"/>
        <v>752.65397499999995</v>
      </c>
    </row>
    <row r="45" spans="2:29">
      <c r="B45" s="10" t="s">
        <v>32</v>
      </c>
      <c r="C45" s="11">
        <v>348.14</v>
      </c>
      <c r="D45" s="1">
        <f t="shared" si="27"/>
        <v>3.7044051925941681</v>
      </c>
      <c r="E45" s="11">
        <v>398</v>
      </c>
      <c r="F45" s="11">
        <v>442.12</v>
      </c>
      <c r="G45" s="12">
        <v>10</v>
      </c>
      <c r="H45" s="12">
        <v>1.34</v>
      </c>
      <c r="I45" s="19">
        <f t="shared" si="0"/>
        <v>14.321824553340615</v>
      </c>
      <c r="J45" s="13">
        <v>340</v>
      </c>
      <c r="K45" s="20">
        <f t="shared" si="98"/>
        <v>2.3381398288045001</v>
      </c>
      <c r="L45" s="11">
        <v>1000</v>
      </c>
      <c r="N45" s="1">
        <f t="shared" ref="N45:N48" si="112">ROUNDDOWN(((L45-(14.95+((2.5*L45)/1000)))/O45),0)</f>
        <v>140</v>
      </c>
      <c r="O45" s="21">
        <f t="shared" ref="O45:O48" si="113">((F45-C45)/(G45*H45))</f>
        <v>7.0134328358208968</v>
      </c>
      <c r="P45" s="13">
        <f t="shared" ref="P45:P48" si="114">((V45+Z45+AA45)/N45)</f>
        <v>7.2635900852878486</v>
      </c>
      <c r="Q45" s="22">
        <f t="shared" ref="Q45:Q48" si="115">((P45-O45)/O45)</f>
        <v>3.5668303286413627E-2</v>
      </c>
      <c r="R45" s="22">
        <f t="shared" ref="R45:R48" si="116">(((P45-O45)/O45))/D45</f>
        <v>9.6286182077817938E-3</v>
      </c>
      <c r="S45" s="13">
        <f t="shared" ref="S45:S48" si="117">(N45*O45)</f>
        <v>981.88059701492557</v>
      </c>
      <c r="T45" s="13">
        <v>14.95</v>
      </c>
      <c r="U45" s="13">
        <f t="shared" ref="U45:U48" si="118">((S45*2.5)/1000)</f>
        <v>2.4547014925373141</v>
      </c>
      <c r="V45" s="13">
        <f t="shared" ref="V45:V48" si="119">(S45+T45+U45)</f>
        <v>999.28529850746293</v>
      </c>
      <c r="X45" s="13">
        <f t="shared" ref="X45:X48" si="120">(((O45*K45*D45)/100)+O45)</f>
        <v>7.6208955223880599</v>
      </c>
      <c r="Y45" s="13">
        <f t="shared" ref="Y45:Y48" si="121">(N45*X45)</f>
        <v>1066.9253731343283</v>
      </c>
      <c r="Z45" s="13">
        <v>14.95</v>
      </c>
      <c r="AA45" s="13">
        <f t="shared" ref="AA45:AA48" si="122">(Y45*(2.5/1000))</f>
        <v>2.667313432835821</v>
      </c>
      <c r="AB45" s="13">
        <f t="shared" ref="AB45:AB48" si="123">(Y45-(Z45+AA45))</f>
        <v>1049.3080597014925</v>
      </c>
      <c r="AC45" s="31">
        <f t="shared" ref="AC45:AC48" si="124">(AB45-V45)</f>
        <v>50.022761194029613</v>
      </c>
    </row>
    <row r="46" spans="2:29">
      <c r="B46" s="10" t="s">
        <v>33</v>
      </c>
      <c r="C46" s="11">
        <v>518.42999999999995</v>
      </c>
      <c r="D46" s="1">
        <f t="shared" si="27"/>
        <v>1.3893712815565198</v>
      </c>
      <c r="E46" s="11">
        <v>802</v>
      </c>
      <c r="F46" s="11">
        <v>891.57</v>
      </c>
      <c r="G46" s="12">
        <v>10</v>
      </c>
      <c r="H46" s="12">
        <v>1.34</v>
      </c>
      <c r="I46" s="19">
        <f t="shared" si="0"/>
        <v>54.697837702293469</v>
      </c>
      <c r="J46" s="13">
        <v>400</v>
      </c>
      <c r="K46" s="20">
        <f t="shared" ref="K46:K52" si="125">-(((J46-C46))/C46)*100</f>
        <v>22.843971220801258</v>
      </c>
      <c r="L46" s="11">
        <v>1000</v>
      </c>
      <c r="N46" s="1">
        <f t="shared" si="112"/>
        <v>35</v>
      </c>
      <c r="O46" s="21">
        <f t="shared" si="113"/>
        <v>27.846268656716425</v>
      </c>
      <c r="P46" s="13">
        <f t="shared" si="114"/>
        <v>28.861880863539458</v>
      </c>
      <c r="Q46" s="22">
        <f t="shared" si="115"/>
        <v>3.6472111195338559E-2</v>
      </c>
      <c r="R46" s="22">
        <f t="shared" si="116"/>
        <v>2.625080256047805E-2</v>
      </c>
      <c r="S46" s="13">
        <f t="shared" si="117"/>
        <v>974.61940298507488</v>
      </c>
      <c r="T46" s="13">
        <v>14.95</v>
      </c>
      <c r="U46" s="13">
        <f t="shared" si="118"/>
        <v>2.4365485074626871</v>
      </c>
      <c r="V46" s="13">
        <f t="shared" si="119"/>
        <v>992.00595149253763</v>
      </c>
      <c r="X46" s="13">
        <f t="shared" si="120"/>
        <v>36.684328358208958</v>
      </c>
      <c r="Y46" s="13">
        <f t="shared" si="121"/>
        <v>1283.9514925373135</v>
      </c>
      <c r="Z46" s="13">
        <v>14.95</v>
      </c>
      <c r="AA46" s="13">
        <f t="shared" si="122"/>
        <v>3.2098787313432839</v>
      </c>
      <c r="AB46" s="13">
        <f t="shared" si="123"/>
        <v>1265.7916138059702</v>
      </c>
      <c r="AC46" s="31">
        <f t="shared" si="124"/>
        <v>273.78566231343257</v>
      </c>
    </row>
    <row r="47" spans="2:29">
      <c r="C47" s="11">
        <v>518.42999999999995</v>
      </c>
      <c r="D47" s="1">
        <f t="shared" si="27"/>
        <v>1.5732884195193002</v>
      </c>
      <c r="E47" s="11">
        <v>763</v>
      </c>
      <c r="F47" s="11">
        <v>847.95</v>
      </c>
      <c r="G47" s="12">
        <v>10</v>
      </c>
      <c r="H47" s="12">
        <v>1.34</v>
      </c>
      <c r="I47" s="19">
        <f t="shared" si="0"/>
        <v>47.175124896321599</v>
      </c>
      <c r="J47" s="13">
        <v>400</v>
      </c>
      <c r="K47" s="20">
        <f t="shared" si="125"/>
        <v>22.843971220801258</v>
      </c>
      <c r="L47" s="11">
        <v>1000</v>
      </c>
      <c r="N47" s="1">
        <f t="shared" si="112"/>
        <v>39</v>
      </c>
      <c r="O47" s="21">
        <f t="shared" si="113"/>
        <v>24.591044776119411</v>
      </c>
      <c r="P47" s="13">
        <f t="shared" si="114"/>
        <v>25.502761815920408</v>
      </c>
      <c r="Q47" s="22">
        <f t="shared" si="115"/>
        <v>3.7075164886299354E-2</v>
      </c>
      <c r="R47" s="22">
        <f t="shared" si="116"/>
        <v>2.3565396164059501E-2</v>
      </c>
      <c r="S47" s="13">
        <f t="shared" si="117"/>
        <v>959.05074626865701</v>
      </c>
      <c r="T47" s="13">
        <v>14.95</v>
      </c>
      <c r="U47" s="13">
        <f t="shared" si="118"/>
        <v>2.3976268656716426</v>
      </c>
      <c r="V47" s="13">
        <f t="shared" si="119"/>
        <v>976.39837313432872</v>
      </c>
      <c r="X47" s="13">
        <f t="shared" si="120"/>
        <v>33.429104477611943</v>
      </c>
      <c r="Y47" s="13">
        <f t="shared" si="121"/>
        <v>1303.7350746268658</v>
      </c>
      <c r="Z47" s="13">
        <v>14.95</v>
      </c>
      <c r="AA47" s="13">
        <f t="shared" si="122"/>
        <v>3.2593376865671644</v>
      </c>
      <c r="AB47" s="13">
        <f t="shared" si="123"/>
        <v>1285.5257369402987</v>
      </c>
      <c r="AC47" s="31">
        <f t="shared" si="124"/>
        <v>309.12736380596994</v>
      </c>
    </row>
    <row r="48" spans="2:29">
      <c r="C48" s="11">
        <v>518.42999999999995</v>
      </c>
      <c r="D48" s="1">
        <f t="shared" si="27"/>
        <v>1.810160614525139</v>
      </c>
      <c r="E48" s="11">
        <v>724</v>
      </c>
      <c r="F48" s="11">
        <v>804.83</v>
      </c>
      <c r="G48" s="12">
        <v>10</v>
      </c>
      <c r="H48" s="12">
        <v>1.34</v>
      </c>
      <c r="I48" s="19">
        <f t="shared" si="0"/>
        <v>39.652412090349728</v>
      </c>
      <c r="J48" s="13">
        <v>400</v>
      </c>
      <c r="K48" s="20">
        <f t="shared" si="125"/>
        <v>22.843971220801258</v>
      </c>
      <c r="L48" s="11">
        <v>1000</v>
      </c>
      <c r="N48" s="1">
        <f t="shared" si="112"/>
        <v>45</v>
      </c>
      <c r="O48" s="21">
        <f t="shared" si="113"/>
        <v>21.373134328358216</v>
      </c>
      <c r="P48" s="13">
        <f t="shared" si="114"/>
        <v>22.166539593698186</v>
      </c>
      <c r="Q48" s="22">
        <f t="shared" si="115"/>
        <v>3.7121615068280725E-2</v>
      </c>
      <c r="R48" s="22">
        <f t="shared" si="116"/>
        <v>2.0507359827856418E-2</v>
      </c>
      <c r="S48" s="13">
        <f t="shared" si="117"/>
        <v>961.79104477611975</v>
      </c>
      <c r="T48" s="13">
        <v>14.95</v>
      </c>
      <c r="U48" s="13">
        <f t="shared" si="118"/>
        <v>2.4044776119402997</v>
      </c>
      <c r="V48" s="13">
        <f t="shared" si="119"/>
        <v>979.14552238806004</v>
      </c>
      <c r="X48" s="13">
        <f t="shared" si="120"/>
        <v>30.211194029850748</v>
      </c>
      <c r="Y48" s="13">
        <f t="shared" si="121"/>
        <v>1359.5037313432838</v>
      </c>
      <c r="Z48" s="13">
        <v>14.95</v>
      </c>
      <c r="AA48" s="13">
        <f t="shared" si="122"/>
        <v>3.3987593283582096</v>
      </c>
      <c r="AB48" s="13">
        <f t="shared" si="123"/>
        <v>1341.1549720149255</v>
      </c>
      <c r="AC48" s="31">
        <f t="shared" si="124"/>
        <v>362.00944962686549</v>
      </c>
    </row>
    <row r="49" spans="2:29">
      <c r="C49" s="11">
        <v>518.42999999999995</v>
      </c>
      <c r="D49" s="1">
        <f t="shared" si="27"/>
        <v>2.1383847549909247</v>
      </c>
      <c r="E49" s="11">
        <v>684</v>
      </c>
      <c r="F49" s="11">
        <v>760.87</v>
      </c>
      <c r="G49" s="12">
        <v>10</v>
      </c>
      <c r="H49" s="12">
        <v>1.34</v>
      </c>
      <c r="I49" s="19">
        <f t="shared" si="0"/>
        <v>31.93680921242985</v>
      </c>
      <c r="J49" s="13">
        <v>400</v>
      </c>
      <c r="K49" s="20">
        <f t="shared" si="125"/>
        <v>22.843971220801258</v>
      </c>
      <c r="L49" s="11">
        <v>1000</v>
      </c>
      <c r="N49" s="1">
        <f t="shared" ref="N49:N52" si="126">ROUNDDOWN(((L49-(14.95+((2.5*L49)/1000)))/O49),0)</f>
        <v>54</v>
      </c>
      <c r="O49" s="21">
        <f t="shared" ref="O49:O52" si="127">((F49-C49)/(G49*H49))</f>
        <v>18.092537313432839</v>
      </c>
      <c r="P49" s="13">
        <f t="shared" ref="P49:P52" si="128">((V49+Z49+AA49)/N49)</f>
        <v>18.75879885295744</v>
      </c>
      <c r="Q49" s="22">
        <f t="shared" ref="Q49:Q52" si="129">((P49-O49)/O49)</f>
        <v>3.6825212958380045E-2</v>
      </c>
      <c r="R49" s="22">
        <f t="shared" ref="R49:R52" si="130">(((P49-O49)/O49))/D49</f>
        <v>1.7221041663541194E-2</v>
      </c>
      <c r="S49" s="13">
        <f t="shared" ref="S49:S52" si="131">(N49*O49)</f>
        <v>976.99701492537326</v>
      </c>
      <c r="T49" s="13">
        <v>14.95</v>
      </c>
      <c r="U49" s="13">
        <f t="shared" ref="U49:U52" si="132">((S49*2.5)/1000)</f>
        <v>2.4424925373134334</v>
      </c>
      <c r="V49" s="13">
        <f t="shared" ref="V49:V52" si="133">(S49+T49+U49)</f>
        <v>994.38950746268677</v>
      </c>
      <c r="X49" s="13">
        <f t="shared" ref="X49:X52" si="134">(((O49*K49*D49)/100)+O49)</f>
        <v>26.930597014925372</v>
      </c>
      <c r="Y49" s="13">
        <f t="shared" ref="Y49:Y52" si="135">(N49*X49)</f>
        <v>1454.2522388059701</v>
      </c>
      <c r="Z49" s="13">
        <v>14.95</v>
      </c>
      <c r="AA49" s="13">
        <f t="shared" ref="AA49:AA52" si="136">(Y49*(2.5/1000))</f>
        <v>3.6356305970149254</v>
      </c>
      <c r="AB49" s="13">
        <f t="shared" ref="AB49:AB52" si="137">(Y49-(Z49+AA49))</f>
        <v>1435.6666082089553</v>
      </c>
      <c r="AC49" s="31">
        <f t="shared" ref="AC49:AC52" si="138">(AB49-V49)</f>
        <v>441.2771007462685</v>
      </c>
    </row>
    <row r="50" spans="2:29">
      <c r="C50" s="11">
        <v>518.42999999999995</v>
      </c>
      <c r="D50" s="1">
        <f t="shared" si="27"/>
        <v>3.3485983723033184</v>
      </c>
      <c r="E50" s="11">
        <v>605</v>
      </c>
      <c r="F50" s="11">
        <v>673.25</v>
      </c>
      <c r="G50" s="12">
        <v>10</v>
      </c>
      <c r="H50" s="12">
        <v>1.34</v>
      </c>
      <c r="I50" s="19">
        <f t="shared" si="0"/>
        <v>16.698493528538098</v>
      </c>
      <c r="J50" s="13">
        <v>400</v>
      </c>
      <c r="K50" s="20">
        <f t="shared" si="125"/>
        <v>22.843971220801258</v>
      </c>
      <c r="L50" s="11">
        <v>1000</v>
      </c>
      <c r="N50" s="1">
        <f t="shared" si="126"/>
        <v>85</v>
      </c>
      <c r="O50" s="21">
        <f t="shared" si="127"/>
        <v>11.553731343283586</v>
      </c>
      <c r="P50" s="13">
        <f t="shared" si="128"/>
        <v>11.985359855136091</v>
      </c>
      <c r="Q50" s="22">
        <f t="shared" si="129"/>
        <v>3.7358364932331529E-2</v>
      </c>
      <c r="R50" s="22">
        <f t="shared" si="130"/>
        <v>1.1156418530608897E-2</v>
      </c>
      <c r="S50" s="13">
        <f t="shared" si="131"/>
        <v>982.06716417910479</v>
      </c>
      <c r="T50" s="13">
        <v>14.95</v>
      </c>
      <c r="U50" s="13">
        <f t="shared" si="132"/>
        <v>2.4551679104477619</v>
      </c>
      <c r="V50" s="13">
        <f t="shared" si="133"/>
        <v>999.47233208955265</v>
      </c>
      <c r="X50" s="13">
        <f t="shared" si="134"/>
        <v>20.39179104477612</v>
      </c>
      <c r="Y50" s="13">
        <f t="shared" si="135"/>
        <v>1733.3022388059703</v>
      </c>
      <c r="Z50" s="13">
        <v>14.95</v>
      </c>
      <c r="AA50" s="13">
        <f t="shared" si="136"/>
        <v>4.3332555970149258</v>
      </c>
      <c r="AB50" s="13">
        <f t="shared" si="137"/>
        <v>1714.0189832089554</v>
      </c>
      <c r="AC50" s="31">
        <f t="shared" si="138"/>
        <v>714.54665111940278</v>
      </c>
    </row>
    <row r="51" spans="2:29">
      <c r="C51" s="11">
        <v>518.42999999999995</v>
      </c>
      <c r="D51" s="1">
        <f t="shared" si="27"/>
        <v>4.6317341195389945</v>
      </c>
      <c r="E51" s="11">
        <v>567</v>
      </c>
      <c r="F51" s="11">
        <v>630.36</v>
      </c>
      <c r="G51" s="12">
        <v>10</v>
      </c>
      <c r="H51" s="12">
        <v>1.34</v>
      </c>
      <c r="I51" s="19">
        <f t="shared" si="0"/>
        <v>9.368670794514216</v>
      </c>
      <c r="J51" s="13">
        <v>400</v>
      </c>
      <c r="K51" s="20">
        <f t="shared" si="125"/>
        <v>22.843971220801258</v>
      </c>
      <c r="L51" s="11">
        <v>1000</v>
      </c>
      <c r="N51" s="1">
        <f t="shared" si="126"/>
        <v>117</v>
      </c>
      <c r="O51" s="21">
        <f t="shared" si="127"/>
        <v>8.3529850746268703</v>
      </c>
      <c r="P51" s="13">
        <f t="shared" si="128"/>
        <v>8.6724007048092915</v>
      </c>
      <c r="Q51" s="22">
        <f t="shared" si="129"/>
        <v>3.8239698422625222E-2</v>
      </c>
      <c r="R51" s="22">
        <f t="shared" si="130"/>
        <v>8.2560219208850649E-3</v>
      </c>
      <c r="S51" s="13">
        <f t="shared" si="131"/>
        <v>977.29925373134381</v>
      </c>
      <c r="T51" s="13">
        <v>14.95</v>
      </c>
      <c r="U51" s="13">
        <f t="shared" si="132"/>
        <v>2.4432481343283592</v>
      </c>
      <c r="V51" s="13">
        <f t="shared" si="133"/>
        <v>994.69250186567217</v>
      </c>
      <c r="X51" s="13">
        <f t="shared" si="134"/>
        <v>17.191044776119405</v>
      </c>
      <c r="Y51" s="13">
        <f t="shared" si="135"/>
        <v>2011.3522388059703</v>
      </c>
      <c r="Z51" s="13">
        <v>14.95</v>
      </c>
      <c r="AA51" s="13">
        <f t="shared" si="136"/>
        <v>5.0283805970149258</v>
      </c>
      <c r="AB51" s="13">
        <f t="shared" si="137"/>
        <v>1991.3738582089554</v>
      </c>
      <c r="AC51" s="31">
        <f t="shared" si="138"/>
        <v>996.68135634328326</v>
      </c>
    </row>
    <row r="52" spans="2:29">
      <c r="C52" s="11">
        <v>518.42999999999995</v>
      </c>
      <c r="D52" s="1">
        <f t="shared" si="27"/>
        <v>6.355645457888925</v>
      </c>
      <c r="E52" s="11">
        <v>540</v>
      </c>
      <c r="F52" s="11">
        <v>600</v>
      </c>
      <c r="G52" s="12">
        <v>10</v>
      </c>
      <c r="H52" s="12">
        <v>1.34</v>
      </c>
      <c r="I52" s="19">
        <f t="shared" si="0"/>
        <v>4.1606388519183017</v>
      </c>
      <c r="J52" s="13">
        <v>400</v>
      </c>
      <c r="K52" s="20">
        <f t="shared" si="125"/>
        <v>22.843971220801258</v>
      </c>
      <c r="L52" s="11">
        <v>1000</v>
      </c>
      <c r="N52" s="1">
        <f t="shared" si="126"/>
        <v>161</v>
      </c>
      <c r="O52" s="21">
        <f t="shared" si="127"/>
        <v>6.087313432835824</v>
      </c>
      <c r="P52" s="13">
        <f t="shared" si="128"/>
        <v>6.32555943496802</v>
      </c>
      <c r="Q52" s="22">
        <f t="shared" si="129"/>
        <v>3.9138119756913371E-2</v>
      </c>
      <c r="R52" s="22">
        <f t="shared" si="130"/>
        <v>6.1580086580086532E-3</v>
      </c>
      <c r="S52" s="13">
        <f t="shared" si="131"/>
        <v>980.05746268656765</v>
      </c>
      <c r="T52" s="13">
        <v>14.95</v>
      </c>
      <c r="U52" s="13">
        <f t="shared" si="132"/>
        <v>2.4501436567164192</v>
      </c>
      <c r="V52" s="13">
        <f t="shared" si="133"/>
        <v>997.45760634328406</v>
      </c>
      <c r="X52" s="13">
        <f t="shared" si="134"/>
        <v>14.925373134328357</v>
      </c>
      <c r="Y52" s="13">
        <f t="shared" si="135"/>
        <v>2402.9850746268653</v>
      </c>
      <c r="Z52" s="13">
        <v>14.95</v>
      </c>
      <c r="AA52" s="13">
        <f t="shared" si="136"/>
        <v>6.0074626865671634</v>
      </c>
      <c r="AB52" s="13">
        <f t="shared" si="137"/>
        <v>2382.0276119402984</v>
      </c>
      <c r="AC52" s="31">
        <f t="shared" si="138"/>
        <v>1384.5700055970142</v>
      </c>
    </row>
    <row r="53" spans="2:29" s="33" customFormat="1">
      <c r="B53" s="44" t="s">
        <v>34</v>
      </c>
      <c r="C53" s="35">
        <v>12.49</v>
      </c>
      <c r="D53" s="36">
        <f>((C53)/(F53-C53))</f>
        <v>3.0024038461538476</v>
      </c>
      <c r="E53" s="35">
        <v>15</v>
      </c>
      <c r="F53" s="35">
        <v>16.649999999999999</v>
      </c>
      <c r="G53" s="37">
        <v>1</v>
      </c>
      <c r="H53" s="37">
        <v>1</v>
      </c>
      <c r="I53" s="38">
        <f t="shared" si="0"/>
        <v>20.096076861489191</v>
      </c>
      <c r="J53" s="39">
        <v>10</v>
      </c>
      <c r="K53" s="36">
        <f t="shared" ref="K53:K55" si="139">-(((J53-C53))/C53)*100</f>
        <v>19.935948759007207</v>
      </c>
      <c r="L53" s="11">
        <v>1000</v>
      </c>
      <c r="M53" s="40"/>
      <c r="N53" s="40">
        <f t="shared" ref="N53:N55" si="140">ROUNDDOWN(((L53-(14.95+((2.5*L53)/1000)))/O53),0)</f>
        <v>236</v>
      </c>
      <c r="O53" s="41">
        <f t="shared" ref="O53:O55" si="141">((F53-C53)/(G53*H53))</f>
        <v>4.1599999999999984</v>
      </c>
      <c r="P53" s="39">
        <f t="shared" ref="P53:P55" si="142">((V53+Z53+AA53)/N53)</f>
        <v>4.3137199152542358</v>
      </c>
      <c r="Q53" s="42">
        <f t="shared" ref="Q53:Q55" si="143">((P53-O53)/O53)</f>
        <v>3.6951902705345555E-2</v>
      </c>
      <c r="R53" s="42">
        <f t="shared" ref="R53:R55" si="144">(((P53-O53)/O53))/D53</f>
        <v>1.2307439171676336E-2</v>
      </c>
      <c r="S53" s="39">
        <f t="shared" ref="S53:S55" si="145">(N53*O53)</f>
        <v>981.75999999999965</v>
      </c>
      <c r="T53" s="39">
        <v>14.95</v>
      </c>
      <c r="U53" s="39">
        <f t="shared" ref="U53:U55" si="146">((S53*2.5)/1000)</f>
        <v>2.4543999999999992</v>
      </c>
      <c r="V53" s="39">
        <f t="shared" ref="V53:V55" si="147">(S53+T53+U53)</f>
        <v>999.16439999999966</v>
      </c>
      <c r="W53" s="40"/>
      <c r="X53" s="39">
        <f t="shared" ref="X53:X55" si="148">(((O53*K53*D53)/100)+O53)</f>
        <v>6.6499999999999986</v>
      </c>
      <c r="Y53" s="39">
        <f t="shared" ref="Y53:Y55" si="149">(N53*X53)</f>
        <v>1569.3999999999996</v>
      </c>
      <c r="Z53" s="39">
        <v>14.95</v>
      </c>
      <c r="AA53" s="39">
        <f t="shared" ref="AA53:AA55" si="150">(Y53*(2.5/1000))</f>
        <v>3.9234999999999993</v>
      </c>
      <c r="AB53" s="39">
        <f t="shared" ref="AB53:AB55" si="151">(Y53-(Z53+AA53))</f>
        <v>1550.5264999999997</v>
      </c>
      <c r="AC53" s="43">
        <f t="shared" ref="AC53:AC55" si="152">(AB53-V53)</f>
        <v>551.36210000000005</v>
      </c>
    </row>
    <row r="54" spans="2:29" s="33" customFormat="1">
      <c r="B54" s="34"/>
      <c r="C54" s="35">
        <v>12.49</v>
      </c>
      <c r="D54" s="40">
        <f t="shared" si="27"/>
        <v>4.3671328671328684</v>
      </c>
      <c r="E54" s="35">
        <v>13.8</v>
      </c>
      <c r="F54" s="35">
        <v>15.35</v>
      </c>
      <c r="G54" s="37">
        <v>1</v>
      </c>
      <c r="H54" s="37">
        <v>1</v>
      </c>
      <c r="I54" s="38">
        <f t="shared" si="0"/>
        <v>10.488390712570061</v>
      </c>
      <c r="J54" s="39">
        <v>10</v>
      </c>
      <c r="K54" s="36">
        <f t="shared" si="139"/>
        <v>19.935948759007207</v>
      </c>
      <c r="L54" s="11">
        <v>1000</v>
      </c>
      <c r="M54" s="40"/>
      <c r="N54" s="40">
        <f t="shared" si="140"/>
        <v>343</v>
      </c>
      <c r="O54" s="41">
        <f t="shared" si="141"/>
        <v>2.8599999999999994</v>
      </c>
      <c r="P54" s="39">
        <f t="shared" si="142"/>
        <v>2.9676970116618073</v>
      </c>
      <c r="Q54" s="42">
        <f t="shared" si="143"/>
        <v>3.7656297783848922E-2</v>
      </c>
      <c r="R54" s="42">
        <f t="shared" si="144"/>
        <v>8.6226590601927843E-3</v>
      </c>
      <c r="S54" s="39">
        <f t="shared" si="145"/>
        <v>980.97999999999979</v>
      </c>
      <c r="T54" s="39">
        <v>14.95</v>
      </c>
      <c r="U54" s="39">
        <f t="shared" si="146"/>
        <v>2.4524499999999994</v>
      </c>
      <c r="V54" s="39">
        <f t="shared" si="147"/>
        <v>998.38244999999984</v>
      </c>
      <c r="W54" s="40"/>
      <c r="X54" s="39">
        <f t="shared" si="148"/>
        <v>5.35</v>
      </c>
      <c r="Y54" s="39">
        <f t="shared" si="149"/>
        <v>1835.05</v>
      </c>
      <c r="Z54" s="39">
        <v>14.95</v>
      </c>
      <c r="AA54" s="39">
        <f t="shared" si="150"/>
        <v>4.5876250000000001</v>
      </c>
      <c r="AB54" s="39">
        <f t="shared" si="151"/>
        <v>1815.512375</v>
      </c>
      <c r="AC54" s="43">
        <f t="shared" si="152"/>
        <v>817.12992500000018</v>
      </c>
    </row>
    <row r="55" spans="2:29" s="33" customFormat="1">
      <c r="B55" s="34"/>
      <c r="C55" s="35">
        <v>12.49</v>
      </c>
      <c r="D55" s="40">
        <f t="shared" si="27"/>
        <v>6.4381443298969092</v>
      </c>
      <c r="E55" s="35">
        <v>13</v>
      </c>
      <c r="F55" s="35">
        <v>14.43</v>
      </c>
      <c r="G55" s="37">
        <v>1</v>
      </c>
      <c r="H55" s="37">
        <v>1</v>
      </c>
      <c r="I55" s="38">
        <f t="shared" si="0"/>
        <v>4.0832666132906308</v>
      </c>
      <c r="J55" s="39">
        <v>10</v>
      </c>
      <c r="K55" s="36">
        <f t="shared" si="139"/>
        <v>19.935948759007207</v>
      </c>
      <c r="L55" s="11">
        <v>1000</v>
      </c>
      <c r="M55" s="40"/>
      <c r="N55" s="40">
        <f t="shared" si="140"/>
        <v>506</v>
      </c>
      <c r="O55" s="41">
        <f t="shared" si="141"/>
        <v>1.9399999999999995</v>
      </c>
      <c r="P55" s="39">
        <f t="shared" si="142"/>
        <v>2.0150159090909088</v>
      </c>
      <c r="Q55" s="42">
        <f t="shared" si="143"/>
        <v>3.8667994376757366E-2</v>
      </c>
      <c r="R55" s="42">
        <f t="shared" si="144"/>
        <v>6.0060775893442169E-3</v>
      </c>
      <c r="S55" s="39">
        <f t="shared" si="145"/>
        <v>981.63999999999976</v>
      </c>
      <c r="T55" s="39">
        <v>14.95</v>
      </c>
      <c r="U55" s="39">
        <f t="shared" si="146"/>
        <v>2.4540999999999995</v>
      </c>
      <c r="V55" s="39">
        <f t="shared" si="147"/>
        <v>999.04409999999984</v>
      </c>
      <c r="W55" s="40"/>
      <c r="X55" s="39">
        <f t="shared" si="148"/>
        <v>4.43</v>
      </c>
      <c r="Y55" s="39">
        <f t="shared" si="149"/>
        <v>2241.58</v>
      </c>
      <c r="Z55" s="39">
        <v>14.95</v>
      </c>
      <c r="AA55" s="39">
        <f t="shared" si="150"/>
        <v>5.6039500000000002</v>
      </c>
      <c r="AB55" s="39">
        <f t="shared" si="151"/>
        <v>2221.0260499999999</v>
      </c>
      <c r="AC55" s="43">
        <f t="shared" si="152"/>
        <v>1221.9819500000001</v>
      </c>
    </row>
    <row r="56" spans="2:29">
      <c r="B56" s="10" t="s">
        <v>35</v>
      </c>
      <c r="C56" s="11">
        <v>24.07</v>
      </c>
      <c r="D56" s="1">
        <f t="shared" si="27"/>
        <v>2.2923809523809524</v>
      </c>
      <c r="E56" s="11">
        <v>32</v>
      </c>
      <c r="F56" s="11">
        <v>34.57</v>
      </c>
      <c r="G56" s="12">
        <v>10</v>
      </c>
      <c r="H56" s="12">
        <v>1</v>
      </c>
      <c r="I56" s="19">
        <f t="shared" si="0"/>
        <v>32.945575405068553</v>
      </c>
      <c r="J56" s="13">
        <v>23</v>
      </c>
      <c r="K56" s="20">
        <f t="shared" ref="K56:K58" si="153">-(((J56-C56))/C56)*100</f>
        <v>4.4453676776069813</v>
      </c>
      <c r="L56" s="11">
        <v>1000</v>
      </c>
      <c r="N56" s="1">
        <f t="shared" ref="N56:N58" si="154">ROUNDDOWN(((L56-(14.95+((2.5*L56)/1000)))/O56),0)</f>
        <v>935</v>
      </c>
      <c r="O56" s="21">
        <f t="shared" ref="O56:O58" si="155">((F56-C56)/(G56*H56))</f>
        <v>1.05</v>
      </c>
      <c r="P56" s="13">
        <f t="shared" ref="P56:P58" si="156">((V56+Z56+AA56)/N56)</f>
        <v>1.0874961096256686</v>
      </c>
      <c r="Q56" s="22">
        <f t="shared" ref="Q56:Q58" si="157">((P56-O56)/O56)</f>
        <v>3.5710580595874779E-2</v>
      </c>
      <c r="R56" s="22">
        <f t="shared" ref="R56:R58" si="158">(((P56-O56)/O56))/D56</f>
        <v>1.5577943342612595E-2</v>
      </c>
      <c r="S56" s="13">
        <f t="shared" ref="S56:S58" si="159">(N56*O56)</f>
        <v>981.75</v>
      </c>
      <c r="T56" s="13">
        <v>14.95</v>
      </c>
      <c r="U56" s="13">
        <f t="shared" ref="U56:U58" si="160">((S56*2.5)/1000)</f>
        <v>2.4543750000000002</v>
      </c>
      <c r="V56" s="13">
        <f t="shared" ref="V56:V58" si="161">(S56+T56+U56)</f>
        <v>999.15437500000007</v>
      </c>
      <c r="X56" s="13">
        <f t="shared" ref="X56:X58" si="162">(((O56*K56*D56)/100)+O56)</f>
        <v>1.157</v>
      </c>
      <c r="Y56" s="13">
        <f t="shared" ref="Y56:Y58" si="163">(N56*X56)</f>
        <v>1081.7950000000001</v>
      </c>
      <c r="Z56" s="13">
        <v>14.95</v>
      </c>
      <c r="AA56" s="13">
        <f t="shared" ref="AA56:AA58" si="164">(Y56*(2.5/1000))</f>
        <v>2.7044875000000004</v>
      </c>
      <c r="AB56" s="13">
        <f t="shared" ref="AB56:AB58" si="165">(Y56-(Z56+AA56))</f>
        <v>1064.1405125000001</v>
      </c>
      <c r="AC56" s="31">
        <f t="shared" ref="AC56:AC58" si="166">(AB56-V56)</f>
        <v>64.986137500000041</v>
      </c>
    </row>
    <row r="57" spans="2:29">
      <c r="C57" s="11">
        <v>24.07</v>
      </c>
      <c r="D57" s="1">
        <f t="shared" si="27"/>
        <v>4.0250836120401337</v>
      </c>
      <c r="E57" s="11">
        <v>27.8</v>
      </c>
      <c r="F57" s="11">
        <v>30.05</v>
      </c>
      <c r="G57" s="12">
        <v>10</v>
      </c>
      <c r="H57" s="12">
        <v>1</v>
      </c>
      <c r="I57" s="19">
        <f t="shared" si="0"/>
        <v>15.496468633153304</v>
      </c>
      <c r="J57" s="13">
        <v>23</v>
      </c>
      <c r="K57" s="20">
        <f t="shared" si="153"/>
        <v>4.4453676776069813</v>
      </c>
      <c r="L57" s="11">
        <v>1000</v>
      </c>
      <c r="N57" s="1">
        <f t="shared" si="154"/>
        <v>1643</v>
      </c>
      <c r="O57" s="21">
        <f t="shared" si="155"/>
        <v>0.59800000000000009</v>
      </c>
      <c r="P57" s="13">
        <f t="shared" si="156"/>
        <v>0.6194559175289106</v>
      </c>
      <c r="Q57" s="22">
        <f t="shared" si="157"/>
        <v>3.587946075068648E-2</v>
      </c>
      <c r="R57" s="22">
        <f t="shared" si="158"/>
        <v>8.9139665678897029E-3</v>
      </c>
      <c r="S57" s="13">
        <f t="shared" si="159"/>
        <v>982.51400000000012</v>
      </c>
      <c r="T57" s="13">
        <v>14.95</v>
      </c>
      <c r="U57" s="13">
        <f t="shared" si="160"/>
        <v>2.4562850000000003</v>
      </c>
      <c r="V57" s="13">
        <f t="shared" si="161"/>
        <v>999.92028500000015</v>
      </c>
      <c r="X57" s="13">
        <f t="shared" si="162"/>
        <v>0.70500000000000018</v>
      </c>
      <c r="Y57" s="13">
        <f t="shared" si="163"/>
        <v>1158.3150000000003</v>
      </c>
      <c r="Z57" s="13">
        <v>14.95</v>
      </c>
      <c r="AA57" s="13">
        <f t="shared" si="164"/>
        <v>2.8957875000000008</v>
      </c>
      <c r="AB57" s="13">
        <f t="shared" si="165"/>
        <v>1140.4692125000004</v>
      </c>
      <c r="AC57" s="31">
        <f t="shared" si="166"/>
        <v>140.54892750000022</v>
      </c>
    </row>
    <row r="58" spans="2:29">
      <c r="C58" s="11">
        <v>24.07</v>
      </c>
      <c r="D58" s="1">
        <f t="shared" si="27"/>
        <v>5.987562189054727</v>
      </c>
      <c r="E58" s="11">
        <v>26</v>
      </c>
      <c r="F58" s="11">
        <v>28.09</v>
      </c>
      <c r="G58" s="12">
        <v>10</v>
      </c>
      <c r="H58" s="12">
        <v>1</v>
      </c>
      <c r="I58" s="19">
        <f t="shared" si="0"/>
        <v>8.0182800166181956</v>
      </c>
      <c r="J58" s="13">
        <v>23</v>
      </c>
      <c r="K58" s="20">
        <f t="shared" si="153"/>
        <v>4.4453676776069813</v>
      </c>
      <c r="L58" s="11">
        <v>1000</v>
      </c>
      <c r="N58" s="1">
        <f t="shared" si="154"/>
        <v>2444</v>
      </c>
      <c r="O58" s="21">
        <f t="shared" si="155"/>
        <v>0.40199999999999997</v>
      </c>
      <c r="P58" s="13">
        <f t="shared" si="156"/>
        <v>0.4165115425531915</v>
      </c>
      <c r="Q58" s="22">
        <f t="shared" si="157"/>
        <v>3.6098364560177953E-2</v>
      </c>
      <c r="R58" s="22">
        <f t="shared" si="158"/>
        <v>6.0288917960912075E-3</v>
      </c>
      <c r="S58" s="13">
        <f t="shared" si="159"/>
        <v>982.48799999999994</v>
      </c>
      <c r="T58" s="13">
        <v>14.95</v>
      </c>
      <c r="U58" s="13">
        <f t="shared" si="160"/>
        <v>2.4562199999999996</v>
      </c>
      <c r="V58" s="13">
        <f t="shared" si="161"/>
        <v>999.89422000000002</v>
      </c>
      <c r="X58" s="13">
        <f t="shared" si="162"/>
        <v>0.50900000000000001</v>
      </c>
      <c r="Y58" s="13">
        <f t="shared" si="163"/>
        <v>1243.9960000000001</v>
      </c>
      <c r="Z58" s="13">
        <v>14.95</v>
      </c>
      <c r="AA58" s="13">
        <f t="shared" si="164"/>
        <v>3.1099900000000003</v>
      </c>
      <c r="AB58" s="13">
        <f t="shared" si="165"/>
        <v>1225.9360100000001</v>
      </c>
      <c r="AC58" s="31">
        <f t="shared" si="166"/>
        <v>226.04179000000011</v>
      </c>
    </row>
    <row r="59" spans="2:29">
      <c r="B59" s="10" t="s">
        <v>36</v>
      </c>
      <c r="C59" s="11">
        <v>65.89</v>
      </c>
      <c r="D59" s="1">
        <f t="shared" si="27"/>
        <v>2.2767795438838978</v>
      </c>
      <c r="E59" s="11">
        <v>87.8</v>
      </c>
      <c r="F59" s="11">
        <v>94.83</v>
      </c>
      <c r="G59" s="12">
        <v>10</v>
      </c>
      <c r="H59" s="12">
        <v>1</v>
      </c>
      <c r="I59" s="19">
        <f t="shared" si="0"/>
        <v>33.252390347548939</v>
      </c>
      <c r="J59" s="13">
        <v>64</v>
      </c>
      <c r="K59" s="20">
        <f t="shared" ref="K59:K62" si="167">-(((J59-C59))/C59)*100</f>
        <v>2.8684170587342548</v>
      </c>
      <c r="L59" s="11">
        <v>1000</v>
      </c>
      <c r="N59" s="1">
        <f t="shared" ref="N59:N62" si="168">ROUNDDOWN(((L59-(14.95+((2.5*L59)/1000)))/O59),0)</f>
        <v>339</v>
      </c>
      <c r="O59" s="21">
        <f t="shared" ref="O59:O62" si="169">((F59-C59)/(G59*H59))</f>
        <v>2.8939999999999997</v>
      </c>
      <c r="P59" s="13">
        <f t="shared" ref="P59:P62" si="170">((V59+Z59+AA59)/N59)</f>
        <v>2.9971430899705016</v>
      </c>
      <c r="Q59" s="22">
        <f t="shared" ref="Q59:Q62" si="171">((P59-O59)/O59)</f>
        <v>3.5640321344333772E-2</v>
      </c>
      <c r="R59" s="22">
        <f t="shared" ref="R59:R62" si="172">(((P59-O59)/O59))/D59</f>
        <v>1.5653830622325379E-2</v>
      </c>
      <c r="S59" s="13">
        <f t="shared" ref="S59:S62" si="173">(N59*O59)</f>
        <v>981.06599999999992</v>
      </c>
      <c r="T59" s="13">
        <v>14.95</v>
      </c>
      <c r="U59" s="13">
        <f t="shared" ref="U59:U62" si="174">((S59*2.5)/1000)</f>
        <v>2.4526650000000001</v>
      </c>
      <c r="V59" s="13">
        <f t="shared" ref="V59:V62" si="175">(S59+T59+U59)</f>
        <v>998.46866499999999</v>
      </c>
      <c r="X59" s="13">
        <f t="shared" ref="X59:X62" si="176">(((O59*K59*D59)/100)+O59)</f>
        <v>3.0829999999999997</v>
      </c>
      <c r="Y59" s="13">
        <f t="shared" ref="Y59:Y62" si="177">(N59*X59)</f>
        <v>1045.1369999999999</v>
      </c>
      <c r="Z59" s="13">
        <v>14.95</v>
      </c>
      <c r="AA59" s="13">
        <f t="shared" ref="AA59:AA62" si="178">(Y59*(2.5/1000))</f>
        <v>2.6128424999999997</v>
      </c>
      <c r="AB59" s="13">
        <f t="shared" ref="AB59:AB62" si="179">(Y59-(Z59+AA59))</f>
        <v>1027.5741575</v>
      </c>
      <c r="AC59" s="31">
        <f t="shared" ref="AC59:AC62" si="180">(AB59-V59)</f>
        <v>29.105492499999968</v>
      </c>
    </row>
    <row r="60" spans="2:29">
      <c r="C60" s="11">
        <v>65.89</v>
      </c>
      <c r="D60" s="1">
        <f t="shared" si="27"/>
        <v>3.3277777777777784</v>
      </c>
      <c r="E60" s="11">
        <v>79.3</v>
      </c>
      <c r="F60" s="11">
        <v>85.69</v>
      </c>
      <c r="G60" s="12">
        <v>10</v>
      </c>
      <c r="H60" s="12">
        <v>1</v>
      </c>
      <c r="I60" s="19">
        <f t="shared" si="0"/>
        <v>20.352101988162083</v>
      </c>
      <c r="J60" s="13">
        <v>64</v>
      </c>
      <c r="K60" s="20">
        <f t="shared" si="167"/>
        <v>2.8684170587342548</v>
      </c>
      <c r="L60" s="11">
        <v>1000</v>
      </c>
      <c r="N60" s="1">
        <f t="shared" si="168"/>
        <v>496</v>
      </c>
      <c r="O60" s="21">
        <f t="shared" si="169"/>
        <v>1.9799999999999998</v>
      </c>
      <c r="P60" s="13">
        <f t="shared" si="170"/>
        <v>2.0506547580645162</v>
      </c>
      <c r="Q60" s="22">
        <f t="shared" si="171"/>
        <v>3.56842212447053E-2</v>
      </c>
      <c r="R60" s="22">
        <f t="shared" si="172"/>
        <v>1.0723138270529136E-2</v>
      </c>
      <c r="S60" s="13">
        <f t="shared" si="173"/>
        <v>982.07999999999993</v>
      </c>
      <c r="T60" s="13">
        <v>14.95</v>
      </c>
      <c r="U60" s="13">
        <f t="shared" si="174"/>
        <v>2.4551999999999996</v>
      </c>
      <c r="V60" s="13">
        <f t="shared" si="175"/>
        <v>999.48519999999996</v>
      </c>
      <c r="X60" s="13">
        <f t="shared" si="176"/>
        <v>2.1689999999999996</v>
      </c>
      <c r="Y60" s="13">
        <f t="shared" si="177"/>
        <v>1075.8239999999998</v>
      </c>
      <c r="Z60" s="13">
        <v>14.95</v>
      </c>
      <c r="AA60" s="13">
        <f t="shared" si="178"/>
        <v>2.6895599999999997</v>
      </c>
      <c r="AB60" s="13">
        <f t="shared" si="179"/>
        <v>1058.1844399999998</v>
      </c>
      <c r="AC60" s="31">
        <f t="shared" si="180"/>
        <v>58.699239999999804</v>
      </c>
    </row>
    <row r="61" spans="2:29">
      <c r="C61" s="11">
        <v>65.89</v>
      </c>
      <c r="D61" s="1">
        <f t="shared" si="27"/>
        <v>4.1808375634517754</v>
      </c>
      <c r="E61" s="11">
        <v>75.599999999999994</v>
      </c>
      <c r="F61" s="11">
        <v>81.650000000000006</v>
      </c>
      <c r="G61" s="12">
        <v>10</v>
      </c>
      <c r="H61" s="12">
        <v>1</v>
      </c>
      <c r="I61" s="19">
        <f t="shared" si="0"/>
        <v>14.736682349370152</v>
      </c>
      <c r="J61" s="13">
        <v>64</v>
      </c>
      <c r="K61" s="20">
        <f t="shared" si="167"/>
        <v>2.8684170587342548</v>
      </c>
      <c r="L61" s="11">
        <v>1000</v>
      </c>
      <c r="N61" s="1">
        <f t="shared" si="168"/>
        <v>623</v>
      </c>
      <c r="O61" s="21">
        <f t="shared" si="169"/>
        <v>1.5760000000000005</v>
      </c>
      <c r="P61" s="13">
        <f t="shared" si="170"/>
        <v>1.6323460794542541</v>
      </c>
      <c r="Q61" s="22">
        <f t="shared" si="171"/>
        <v>3.5752588486201532E-2</v>
      </c>
      <c r="R61" s="22">
        <f t="shared" si="172"/>
        <v>8.5515373280093537E-3</v>
      </c>
      <c r="S61" s="13">
        <f t="shared" si="173"/>
        <v>981.8480000000003</v>
      </c>
      <c r="T61" s="13">
        <v>14.95</v>
      </c>
      <c r="U61" s="13">
        <f t="shared" si="174"/>
        <v>2.4546200000000007</v>
      </c>
      <c r="V61" s="13">
        <f t="shared" si="175"/>
        <v>999.25262000000032</v>
      </c>
      <c r="X61" s="13">
        <f t="shared" si="176"/>
        <v>1.7650000000000006</v>
      </c>
      <c r="Y61" s="13">
        <f t="shared" si="177"/>
        <v>1099.5950000000003</v>
      </c>
      <c r="Z61" s="13">
        <v>14.95</v>
      </c>
      <c r="AA61" s="13">
        <f t="shared" si="178"/>
        <v>2.7489875000000006</v>
      </c>
      <c r="AB61" s="13">
        <f t="shared" si="179"/>
        <v>1081.8960125000003</v>
      </c>
      <c r="AC61" s="31">
        <f t="shared" si="180"/>
        <v>82.643392500000004</v>
      </c>
    </row>
    <row r="62" spans="2:29">
      <c r="C62" s="11">
        <v>65.89</v>
      </c>
      <c r="D62" s="1">
        <f t="shared" si="27"/>
        <v>5.5416316232127834</v>
      </c>
      <c r="E62" s="11">
        <v>72</v>
      </c>
      <c r="F62" s="11">
        <v>77.78</v>
      </c>
      <c r="G62" s="12">
        <v>10</v>
      </c>
      <c r="H62" s="12">
        <v>1</v>
      </c>
      <c r="I62" s="19">
        <f t="shared" si="0"/>
        <v>9.2730308089239628</v>
      </c>
      <c r="J62" s="13">
        <v>64</v>
      </c>
      <c r="K62" s="20">
        <f t="shared" si="167"/>
        <v>2.8684170587342548</v>
      </c>
      <c r="L62" s="11">
        <v>1000</v>
      </c>
      <c r="N62" s="1">
        <f t="shared" si="168"/>
        <v>826</v>
      </c>
      <c r="O62" s="21">
        <f t="shared" si="169"/>
        <v>1.1890000000000001</v>
      </c>
      <c r="P62" s="13">
        <f t="shared" si="170"/>
        <v>1.2316160472154964</v>
      </c>
      <c r="Q62" s="22">
        <f t="shared" si="171"/>
        <v>3.5841923646338425E-2</v>
      </c>
      <c r="R62" s="22">
        <f t="shared" si="172"/>
        <v>6.4677564449076323E-3</v>
      </c>
      <c r="S62" s="13">
        <f t="shared" si="173"/>
        <v>982.11400000000003</v>
      </c>
      <c r="T62" s="13">
        <v>14.95</v>
      </c>
      <c r="U62" s="13">
        <f t="shared" si="174"/>
        <v>2.4552849999999999</v>
      </c>
      <c r="V62" s="13">
        <f t="shared" si="175"/>
        <v>999.51928500000008</v>
      </c>
      <c r="X62" s="13">
        <f t="shared" si="176"/>
        <v>1.3780000000000001</v>
      </c>
      <c r="Y62" s="13">
        <f t="shared" si="177"/>
        <v>1138.2280000000001</v>
      </c>
      <c r="Z62" s="13">
        <v>14.95</v>
      </c>
      <c r="AA62" s="13">
        <f t="shared" si="178"/>
        <v>2.8455700000000004</v>
      </c>
      <c r="AB62" s="13">
        <f t="shared" si="179"/>
        <v>1120.4324300000001</v>
      </c>
      <c r="AC62" s="31">
        <f t="shared" si="180"/>
        <v>120.91314499999999</v>
      </c>
    </row>
    <row r="63" spans="2:29">
      <c r="B63" s="10" t="s">
        <v>37</v>
      </c>
      <c r="C63" s="11">
        <v>18.149999999999999</v>
      </c>
      <c r="D63" s="1">
        <f t="shared" si="27"/>
        <v>1.9105263157894736</v>
      </c>
      <c r="E63" s="11">
        <v>24.9</v>
      </c>
      <c r="F63" s="11">
        <v>27.65</v>
      </c>
      <c r="G63" s="12">
        <v>10</v>
      </c>
      <c r="H63" s="12">
        <v>1</v>
      </c>
      <c r="I63" s="19">
        <f t="shared" si="0"/>
        <v>37.190082644628106</v>
      </c>
      <c r="J63" s="13">
        <v>16</v>
      </c>
      <c r="K63" s="20">
        <f t="shared" ref="K63:K67" si="181">-(((J63-C63))/C63)*100</f>
        <v>11.845730027548203</v>
      </c>
      <c r="L63" s="11">
        <v>1000</v>
      </c>
      <c r="N63" s="1">
        <f t="shared" ref="N63:N67" si="182">ROUNDDOWN(((L63-(14.95+((2.5*L63)/1000)))/O63),0)</f>
        <v>1034</v>
      </c>
      <c r="O63" s="21">
        <f t="shared" ref="O63:O67" si="183">((F63-C63)/(G63*H63))</f>
        <v>0.95</v>
      </c>
      <c r="P63" s="13">
        <f t="shared" ref="P63:P67" si="184">((V63+Z63+AA63)/N63)</f>
        <v>0.98420432785299805</v>
      </c>
      <c r="Q63" s="22">
        <f t="shared" ref="Q63:Q67" si="185">((P63-O63)/O63)</f>
        <v>3.6004555634734842E-2</v>
      </c>
      <c r="R63" s="22">
        <f t="shared" ref="R63:R67" si="186">(((P63-O63)/O63))/D63</f>
        <v>1.8845359698621542E-2</v>
      </c>
      <c r="S63" s="13">
        <f t="shared" ref="S63:S67" si="187">(N63*O63)</f>
        <v>982.3</v>
      </c>
      <c r="T63" s="13">
        <v>14.95</v>
      </c>
      <c r="U63" s="13">
        <f t="shared" ref="U63:U67" si="188">((S63*2.5)/1000)</f>
        <v>2.4557500000000001</v>
      </c>
      <c r="V63" s="13">
        <f t="shared" ref="V63:V67" si="189">(S63+T63+U63)</f>
        <v>999.70574999999997</v>
      </c>
      <c r="X63" s="13">
        <f t="shared" ref="X63:X67" si="190">(((O63*K63*D63)/100)+O63)</f>
        <v>1.1649999999999998</v>
      </c>
      <c r="Y63" s="13">
        <f t="shared" ref="Y63:Y67" si="191">(N63*X63)</f>
        <v>1204.6099999999999</v>
      </c>
      <c r="Z63" s="13">
        <v>14.95</v>
      </c>
      <c r="AA63" s="13">
        <f t="shared" ref="AA63:AA67" si="192">(Y63*(2.5/1000))</f>
        <v>3.0115249999999998</v>
      </c>
      <c r="AB63" s="13">
        <f t="shared" ref="AB63:AB67" si="193">(Y63-(Z63+AA63))</f>
        <v>1186.648475</v>
      </c>
      <c r="AC63" s="31">
        <f t="shared" ref="AC63:AC67" si="194">(AB63-V63)</f>
        <v>186.942725</v>
      </c>
    </row>
    <row r="64" spans="2:29">
      <c r="C64" s="11">
        <v>18.149999999999999</v>
      </c>
      <c r="D64" s="1">
        <f t="shared" si="27"/>
        <v>2.9133226324237556</v>
      </c>
      <c r="E64" s="11">
        <v>21.9</v>
      </c>
      <c r="F64" s="11">
        <v>24.38</v>
      </c>
      <c r="G64" s="12">
        <v>10</v>
      </c>
      <c r="H64" s="12">
        <v>1</v>
      </c>
      <c r="I64" s="19">
        <f t="shared" si="0"/>
        <v>20.66115702479339</v>
      </c>
      <c r="J64" s="13">
        <v>16</v>
      </c>
      <c r="K64" s="20">
        <f t="shared" si="181"/>
        <v>11.845730027548203</v>
      </c>
      <c r="L64" s="11">
        <v>1000</v>
      </c>
      <c r="N64" s="1">
        <f t="shared" si="182"/>
        <v>1577</v>
      </c>
      <c r="O64" s="21">
        <f t="shared" si="183"/>
        <v>0.623</v>
      </c>
      <c r="P64" s="13">
        <f t="shared" si="184"/>
        <v>0.64561255072923274</v>
      </c>
      <c r="Q64" s="22">
        <f t="shared" si="185"/>
        <v>3.6296229099892038E-2</v>
      </c>
      <c r="R64" s="22">
        <f t="shared" si="186"/>
        <v>1.2458705635940906E-2</v>
      </c>
      <c r="S64" s="13">
        <f t="shared" si="187"/>
        <v>982.471</v>
      </c>
      <c r="T64" s="13">
        <v>14.95</v>
      </c>
      <c r="U64" s="13">
        <f t="shared" si="188"/>
        <v>2.4561774999999999</v>
      </c>
      <c r="V64" s="13">
        <f t="shared" si="189"/>
        <v>999.87717750000002</v>
      </c>
      <c r="X64" s="13">
        <f t="shared" si="190"/>
        <v>0.83799999999999986</v>
      </c>
      <c r="Y64" s="13">
        <f t="shared" si="191"/>
        <v>1321.5259999999998</v>
      </c>
      <c r="Z64" s="13">
        <v>14.95</v>
      </c>
      <c r="AA64" s="13">
        <f t="shared" si="192"/>
        <v>3.3038149999999997</v>
      </c>
      <c r="AB64" s="13">
        <f t="shared" si="193"/>
        <v>1303.2721849999998</v>
      </c>
      <c r="AC64" s="31">
        <f t="shared" si="194"/>
        <v>303.39500749999979</v>
      </c>
    </row>
    <row r="65" spans="3:29">
      <c r="C65" s="11">
        <v>18.149999999999999</v>
      </c>
      <c r="D65" s="1">
        <f t="shared" si="27"/>
        <v>3.5106382978723389</v>
      </c>
      <c r="E65" s="11">
        <v>21</v>
      </c>
      <c r="F65" s="11">
        <v>23.32</v>
      </c>
      <c r="G65" s="12">
        <v>10</v>
      </c>
      <c r="H65" s="12">
        <v>1</v>
      </c>
      <c r="I65" s="19">
        <f t="shared" si="0"/>
        <v>15.702479338842984</v>
      </c>
      <c r="J65" s="13">
        <v>16</v>
      </c>
      <c r="K65" s="20">
        <f t="shared" si="181"/>
        <v>11.845730027548203</v>
      </c>
      <c r="L65" s="11">
        <v>1000</v>
      </c>
      <c r="N65" s="1">
        <f t="shared" si="182"/>
        <v>1900</v>
      </c>
      <c r="O65" s="21">
        <f t="shared" si="183"/>
        <v>0.51700000000000013</v>
      </c>
      <c r="P65" s="13">
        <f t="shared" si="184"/>
        <v>0.53585934210526331</v>
      </c>
      <c r="Q65" s="22">
        <f t="shared" si="185"/>
        <v>3.6478417998574826E-2</v>
      </c>
      <c r="R65" s="22">
        <f t="shared" si="186"/>
        <v>1.0390822096563742E-2</v>
      </c>
      <c r="S65" s="13">
        <f t="shared" si="187"/>
        <v>982.3000000000003</v>
      </c>
      <c r="T65" s="13">
        <v>14.95</v>
      </c>
      <c r="U65" s="13">
        <f t="shared" si="188"/>
        <v>2.455750000000001</v>
      </c>
      <c r="V65" s="13">
        <f t="shared" si="189"/>
        <v>999.70575000000031</v>
      </c>
      <c r="X65" s="13">
        <f t="shared" si="190"/>
        <v>0.73199999999999998</v>
      </c>
      <c r="Y65" s="13">
        <f t="shared" si="191"/>
        <v>1390.8</v>
      </c>
      <c r="Z65" s="13">
        <v>14.95</v>
      </c>
      <c r="AA65" s="13">
        <f t="shared" si="192"/>
        <v>3.4769999999999999</v>
      </c>
      <c r="AB65" s="13">
        <f t="shared" si="193"/>
        <v>1372.373</v>
      </c>
      <c r="AC65" s="31">
        <f t="shared" si="194"/>
        <v>372.66724999999974</v>
      </c>
    </row>
    <row r="66" spans="3:29">
      <c r="C66" s="11">
        <v>18.149999999999999</v>
      </c>
      <c r="D66" s="1">
        <f t="shared" si="27"/>
        <v>4.6778350515463885</v>
      </c>
      <c r="E66" s="11">
        <v>19.8</v>
      </c>
      <c r="F66" s="11">
        <v>22.03</v>
      </c>
      <c r="G66" s="12">
        <v>10</v>
      </c>
      <c r="H66" s="12">
        <v>1</v>
      </c>
      <c r="I66" s="19">
        <f t="shared" si="0"/>
        <v>9.0909090909091042</v>
      </c>
      <c r="J66" s="13">
        <v>16</v>
      </c>
      <c r="K66" s="20">
        <f t="shared" si="181"/>
        <v>11.845730027548203</v>
      </c>
      <c r="L66" s="11">
        <v>1000</v>
      </c>
      <c r="N66" s="1">
        <f t="shared" si="182"/>
        <v>2532</v>
      </c>
      <c r="O66" s="21">
        <f t="shared" si="183"/>
        <v>0.38800000000000023</v>
      </c>
      <c r="P66" s="13">
        <f t="shared" si="184"/>
        <v>0.40228634676145369</v>
      </c>
      <c r="Q66" s="22">
        <f t="shared" si="185"/>
        <v>3.6820481343952195E-2</v>
      </c>
      <c r="R66" s="22">
        <f t="shared" si="186"/>
        <v>7.8712654333076924E-3</v>
      </c>
      <c r="S66" s="13">
        <f t="shared" si="187"/>
        <v>982.41600000000062</v>
      </c>
      <c r="T66" s="13">
        <v>14.95</v>
      </c>
      <c r="U66" s="13">
        <f t="shared" si="188"/>
        <v>2.456040000000002</v>
      </c>
      <c r="V66" s="13">
        <f t="shared" si="189"/>
        <v>999.8220400000007</v>
      </c>
      <c r="X66" s="13">
        <f t="shared" si="190"/>
        <v>0.60300000000000009</v>
      </c>
      <c r="Y66" s="13">
        <f t="shared" si="191"/>
        <v>1526.7960000000003</v>
      </c>
      <c r="Z66" s="13">
        <v>14.95</v>
      </c>
      <c r="AA66" s="13">
        <f t="shared" si="192"/>
        <v>3.8169900000000005</v>
      </c>
      <c r="AB66" s="13">
        <f t="shared" si="193"/>
        <v>1508.0290100000002</v>
      </c>
      <c r="AC66" s="31">
        <f t="shared" si="194"/>
        <v>508.2069699999995</v>
      </c>
    </row>
    <row r="67" spans="3:29">
      <c r="C67" s="11">
        <v>18.149999999999999</v>
      </c>
      <c r="D67" s="1">
        <f t="shared" si="27"/>
        <v>6.1525423728813493</v>
      </c>
      <c r="E67" s="11">
        <v>19</v>
      </c>
      <c r="F67" s="11">
        <v>21.1</v>
      </c>
      <c r="G67" s="12">
        <v>10</v>
      </c>
      <c r="H67" s="12">
        <v>1</v>
      </c>
      <c r="I67" s="19">
        <f t="shared" si="0"/>
        <v>4.6831955922865101</v>
      </c>
      <c r="J67" s="13">
        <v>16</v>
      </c>
      <c r="K67" s="20">
        <f t="shared" si="181"/>
        <v>11.845730027548203</v>
      </c>
      <c r="L67" s="11">
        <v>1000</v>
      </c>
      <c r="N67" s="1">
        <f t="shared" si="182"/>
        <v>3330</v>
      </c>
      <c r="O67" s="21">
        <f t="shared" si="183"/>
        <v>0.29500000000000026</v>
      </c>
      <c r="P67" s="13">
        <f t="shared" si="184"/>
        <v>0.30599147897897927</v>
      </c>
      <c r="Q67" s="22">
        <f t="shared" si="185"/>
        <v>3.7259250776199994E-2</v>
      </c>
      <c r="R67" s="22">
        <f t="shared" si="186"/>
        <v>6.0559112831840272E-3</v>
      </c>
      <c r="S67" s="13">
        <f t="shared" si="187"/>
        <v>982.35000000000082</v>
      </c>
      <c r="T67" s="13">
        <v>14.95</v>
      </c>
      <c r="U67" s="13">
        <f t="shared" si="188"/>
        <v>2.455875000000002</v>
      </c>
      <c r="V67" s="13">
        <f t="shared" si="189"/>
        <v>999.75587500000086</v>
      </c>
      <c r="X67" s="13">
        <f t="shared" si="190"/>
        <v>0.51000000000000012</v>
      </c>
      <c r="Y67" s="13">
        <f t="shared" si="191"/>
        <v>1698.3000000000004</v>
      </c>
      <c r="Z67" s="13">
        <v>14.95</v>
      </c>
      <c r="AA67" s="13">
        <f t="shared" si="192"/>
        <v>4.245750000000001</v>
      </c>
      <c r="AB67" s="13">
        <f t="shared" si="193"/>
        <v>1679.1042500000003</v>
      </c>
      <c r="AC67" s="31">
        <f t="shared" si="194"/>
        <v>679.34837499999946</v>
      </c>
    </row>
    <row r="68" spans="3:29">
      <c r="I68" s="19"/>
      <c r="K68" s="20"/>
    </row>
    <row r="69" spans="3:29">
      <c r="I69" s="19"/>
      <c r="K69" s="20"/>
    </row>
    <row r="70" spans="3:29">
      <c r="I70" s="19"/>
      <c r="K70" s="20"/>
    </row>
    <row r="71" spans="3:29">
      <c r="I71" s="19"/>
      <c r="K71" s="20"/>
    </row>
    <row r="72" spans="3:29">
      <c r="I72" s="19"/>
      <c r="K72" s="20"/>
    </row>
    <row r="73" spans="3:29">
      <c r="I73" s="19"/>
      <c r="K73" s="20"/>
    </row>
    <row r="74" spans="3:29">
      <c r="I74" s="19"/>
      <c r="K74" s="20"/>
    </row>
    <row r="75" spans="3:29">
      <c r="I75" s="19"/>
      <c r="K75" s="20"/>
    </row>
    <row r="76" spans="3:29">
      <c r="I76" s="19"/>
      <c r="K76" s="20"/>
    </row>
    <row r="77" spans="3:29">
      <c r="I77" s="19"/>
      <c r="K77" s="20"/>
    </row>
    <row r="78" spans="3:29">
      <c r="I78" s="19"/>
      <c r="K78" s="20"/>
    </row>
    <row r="79" spans="3:29">
      <c r="I79" s="19"/>
      <c r="K79" s="20"/>
    </row>
    <row r="80" spans="3:29">
      <c r="I80" s="19"/>
      <c r="K80" s="20"/>
    </row>
    <row r="81" spans="9:11">
      <c r="I81" s="19"/>
      <c r="K81" s="20"/>
    </row>
    <row r="82" spans="9:11">
      <c r="I82" s="19"/>
      <c r="K82" s="20"/>
    </row>
    <row r="83" spans="9:11">
      <c r="I83" s="19"/>
      <c r="K83" s="20"/>
    </row>
    <row r="84" spans="9:11">
      <c r="I84" s="19"/>
      <c r="K84" s="20"/>
    </row>
    <row r="85" spans="9:11">
      <c r="I85" s="19"/>
      <c r="K85" s="20"/>
    </row>
    <row r="86" spans="9:11">
      <c r="I86" s="19"/>
      <c r="K86" s="20"/>
    </row>
    <row r="87" spans="9:11">
      <c r="I87" s="19"/>
      <c r="K87" s="20"/>
    </row>
    <row r="88" spans="9:11">
      <c r="I88" s="19"/>
      <c r="K88" s="20"/>
    </row>
    <row r="89" spans="9:11">
      <c r="I89" s="19"/>
      <c r="K89" s="20"/>
    </row>
    <row r="90" spans="9:11">
      <c r="I90" s="19"/>
      <c r="K90" s="20"/>
    </row>
    <row r="91" spans="9:11">
      <c r="I91" s="19"/>
      <c r="K91" s="20"/>
    </row>
    <row r="92" spans="9:11">
      <c r="I92" s="19"/>
      <c r="K92" s="20"/>
    </row>
    <row r="93" spans="9:11">
      <c r="I93" s="19"/>
      <c r="K93" s="20"/>
    </row>
    <row r="94" spans="9:11">
      <c r="I94" s="19"/>
      <c r="K94" s="20"/>
    </row>
    <row r="95" spans="9:11">
      <c r="I95" s="19"/>
      <c r="K95" s="20"/>
    </row>
    <row r="96" spans="9:11">
      <c r="I96" s="19"/>
      <c r="K96" s="20"/>
    </row>
    <row r="97" spans="2:30">
      <c r="I97" s="19"/>
      <c r="K97" s="20"/>
    </row>
    <row r="98" spans="2:30">
      <c r="I98" s="19"/>
      <c r="K98" s="20"/>
    </row>
    <row r="99" spans="2:30">
      <c r="I99" s="19"/>
      <c r="K99" s="20"/>
    </row>
    <row r="100" spans="2:30">
      <c r="I100" s="19"/>
      <c r="K100" s="20"/>
    </row>
    <row r="101" spans="2:30">
      <c r="I101" s="19"/>
      <c r="K101" s="20"/>
    </row>
    <row r="102" spans="2:30">
      <c r="I102" s="19"/>
      <c r="K102" s="20"/>
    </row>
    <row r="103" spans="2:30">
      <c r="I103" s="19"/>
      <c r="K103" s="20"/>
    </row>
    <row r="104" spans="2:30">
      <c r="I104" s="19"/>
      <c r="K104" s="20"/>
    </row>
    <row r="105" spans="2:30">
      <c r="I105" s="19"/>
      <c r="K105" s="20"/>
    </row>
    <row r="106" spans="2:30">
      <c r="I106" s="19"/>
      <c r="K106" s="20"/>
    </row>
    <row r="107" spans="2:30" ht="16.5" thickBot="1">
      <c r="I107" s="19"/>
      <c r="K107" s="20"/>
    </row>
    <row r="108" spans="2:30" s="15" customFormat="1" ht="15" customHeight="1">
      <c r="B108" s="50" t="s">
        <v>20</v>
      </c>
      <c r="C108" s="51" t="s">
        <v>2</v>
      </c>
      <c r="D108" s="46" t="s">
        <v>38</v>
      </c>
      <c r="E108" s="54" t="s">
        <v>3</v>
      </c>
      <c r="F108" s="24"/>
      <c r="G108" s="14"/>
      <c r="H108" s="14"/>
      <c r="I108" s="46" t="s">
        <v>4</v>
      </c>
      <c r="J108" s="57" t="s">
        <v>5</v>
      </c>
      <c r="K108" s="46" t="s">
        <v>6</v>
      </c>
      <c r="L108" s="60" t="s">
        <v>7</v>
      </c>
      <c r="M108" s="63"/>
      <c r="N108" s="51" t="s">
        <v>8</v>
      </c>
      <c r="O108" s="46" t="s">
        <v>9</v>
      </c>
      <c r="P108" s="46" t="s">
        <v>10</v>
      </c>
      <c r="Q108" s="27"/>
      <c r="R108" s="27"/>
      <c r="S108" s="46" t="s">
        <v>11</v>
      </c>
      <c r="T108" s="54" t="s">
        <v>12</v>
      </c>
      <c r="U108" s="46" t="s">
        <v>13</v>
      </c>
      <c r="V108" s="54" t="s">
        <v>14</v>
      </c>
      <c r="W108" s="54"/>
      <c r="X108" s="54" t="s">
        <v>15</v>
      </c>
      <c r="Y108" s="54" t="s">
        <v>16</v>
      </c>
      <c r="Z108" s="54" t="s">
        <v>12</v>
      </c>
      <c r="AA108" s="54" t="s">
        <v>13</v>
      </c>
      <c r="AB108" s="54" t="s">
        <v>17</v>
      </c>
      <c r="AC108" s="67" t="s">
        <v>18</v>
      </c>
      <c r="AD108" s="64"/>
    </row>
    <row r="109" spans="2:30" s="17" customFormat="1" ht="15" customHeight="1">
      <c r="B109" s="50"/>
      <c r="C109" s="52"/>
      <c r="D109" s="47"/>
      <c r="E109" s="55"/>
      <c r="F109" s="25" t="s">
        <v>24</v>
      </c>
      <c r="G109" s="16" t="s">
        <v>19</v>
      </c>
      <c r="H109" s="16" t="s">
        <v>23</v>
      </c>
      <c r="I109" s="47"/>
      <c r="J109" s="58"/>
      <c r="K109" s="47"/>
      <c r="L109" s="61"/>
      <c r="M109" s="63"/>
      <c r="N109" s="52"/>
      <c r="O109" s="47"/>
      <c r="P109" s="47"/>
      <c r="Q109" s="28" t="s">
        <v>22</v>
      </c>
      <c r="R109" s="28" t="s">
        <v>21</v>
      </c>
      <c r="S109" s="47"/>
      <c r="T109" s="55"/>
      <c r="U109" s="47"/>
      <c r="V109" s="55"/>
      <c r="W109" s="55"/>
      <c r="X109" s="55"/>
      <c r="Y109" s="55"/>
      <c r="Z109" s="55"/>
      <c r="AA109" s="55"/>
      <c r="AB109" s="55"/>
      <c r="AC109" s="68"/>
      <c r="AD109" s="65"/>
    </row>
    <row r="110" spans="2:30" s="17" customFormat="1" ht="15.75" customHeight="1" thickBot="1">
      <c r="B110" s="50"/>
      <c r="C110" s="53"/>
      <c r="D110" s="48"/>
      <c r="E110" s="56"/>
      <c r="F110" s="26"/>
      <c r="G110" s="18"/>
      <c r="H110" s="18"/>
      <c r="I110" s="48"/>
      <c r="J110" s="59"/>
      <c r="K110" s="48"/>
      <c r="L110" s="62"/>
      <c r="M110" s="63"/>
      <c r="N110" s="53"/>
      <c r="O110" s="48"/>
      <c r="P110" s="48"/>
      <c r="Q110" s="29"/>
      <c r="R110" s="29"/>
      <c r="S110" s="48"/>
      <c r="T110" s="56"/>
      <c r="U110" s="48"/>
      <c r="V110" s="56"/>
      <c r="W110" s="56"/>
      <c r="X110" s="56"/>
      <c r="Y110" s="56"/>
      <c r="Z110" s="56"/>
      <c r="AA110" s="56"/>
      <c r="AB110" s="56"/>
      <c r="AC110" s="69"/>
      <c r="AD110" s="66"/>
    </row>
    <row r="111" spans="2:30">
      <c r="I111" s="19"/>
      <c r="K111" s="20"/>
    </row>
    <row r="112" spans="2:30">
      <c r="B112" s="10" t="s">
        <v>25</v>
      </c>
      <c r="C112" s="11">
        <v>86.7</v>
      </c>
      <c r="D112" s="20">
        <f>((C112)/(C112-F112))</f>
        <v>1.6263365222284749</v>
      </c>
      <c r="E112" s="11">
        <v>35.700000000000003</v>
      </c>
      <c r="F112" s="11">
        <v>33.39</v>
      </c>
      <c r="G112" s="12">
        <v>10</v>
      </c>
      <c r="H112" s="23">
        <v>1</v>
      </c>
      <c r="I112" s="19">
        <f>((E112-C112)/C112)*100</f>
        <v>-58.82352941176471</v>
      </c>
      <c r="J112" s="13">
        <v>100</v>
      </c>
      <c r="K112" s="20">
        <f>(((J112-C112))/C112)*100</f>
        <v>15.340253748558244</v>
      </c>
      <c r="L112" s="11">
        <v>500</v>
      </c>
      <c r="N112" s="1">
        <f>ROUNDDOWN(((L112-(14.95+((2.5*L112)/1000)))/O112),0)</f>
        <v>90</v>
      </c>
      <c r="O112" s="21">
        <f>((C112-F112)/(G112*H112))</f>
        <v>5.3310000000000004</v>
      </c>
      <c r="P112" s="13">
        <f t="shared" ref="P112:P113" si="195">((V112+Z112+AA112)/N112)</f>
        <v>5.6932022222222223</v>
      </c>
      <c r="Q112" s="22">
        <f t="shared" si="2"/>
        <v>6.7942641572354495E-2</v>
      </c>
      <c r="R112" s="22">
        <f t="shared" ref="R112:R113" si="196">(((P112-O112)/O112))/D112</f>
        <v>4.1776496219402749E-2</v>
      </c>
      <c r="S112" s="13">
        <f t="shared" ref="S112:S113" si="197">(N112*O112)</f>
        <v>479.79</v>
      </c>
      <c r="T112" s="13">
        <v>14.95</v>
      </c>
      <c r="U112" s="13">
        <f t="shared" ref="U112:U113" si="198">((S112*2.5)/1000)</f>
        <v>1.1994750000000001</v>
      </c>
      <c r="V112" s="13">
        <f t="shared" ref="V112:V113" si="199">(S112+T112+U112)</f>
        <v>495.93947500000002</v>
      </c>
      <c r="X112" s="13">
        <f>(((O112*K112*D112)/100)+O112)</f>
        <v>6.6609999999999996</v>
      </c>
      <c r="Y112" s="13">
        <f t="shared" ref="Y112:Y113" si="200">(N112*X112)</f>
        <v>599.49</v>
      </c>
      <c r="Z112" s="13">
        <v>14.95</v>
      </c>
      <c r="AA112" s="13">
        <f t="shared" ref="AA112:AA113" si="201">(Y112*(2.5/1000))</f>
        <v>1.4987250000000001</v>
      </c>
      <c r="AB112" s="13">
        <f t="shared" ref="AB112:AB113" si="202">(Y112-(Z112+AA112))</f>
        <v>583.04127500000004</v>
      </c>
      <c r="AC112" s="31">
        <f t="shared" ref="AC112:AC113" si="203">(AB112-V112)</f>
        <v>87.101800000000026</v>
      </c>
    </row>
    <row r="113" spans="2:29">
      <c r="C113" s="11">
        <v>86.7</v>
      </c>
      <c r="D113" s="20">
        <f t="shared" ref="D113:D120" si="204">((C113)/(C113-F113))</f>
        <v>1.9021500658183412</v>
      </c>
      <c r="E113" s="11">
        <v>44</v>
      </c>
      <c r="F113" s="11">
        <v>41.12</v>
      </c>
      <c r="G113" s="12">
        <v>10</v>
      </c>
      <c r="H113" s="23">
        <v>1</v>
      </c>
      <c r="I113" s="19">
        <f t="shared" ref="I113:I142" si="205">((E113-C113)/C113)*100</f>
        <v>-49.250288350634378</v>
      </c>
      <c r="J113" s="13">
        <v>100</v>
      </c>
      <c r="K113" s="20">
        <f t="shared" ref="K113:K114" si="206">(((J113-C113))/C113)*100</f>
        <v>15.340253748558244</v>
      </c>
      <c r="L113" s="11">
        <v>500</v>
      </c>
      <c r="N113" s="1">
        <f t="shared" ref="N113:N114" si="207">ROUNDDOWN(((L113-(14.95+((2.5*L113)/1000)))/O113),0)</f>
        <v>106</v>
      </c>
      <c r="O113" s="21">
        <f>((C113-F113)/(G113*H113))</f>
        <v>4.5580000000000007</v>
      </c>
      <c r="P113" s="13">
        <f t="shared" si="195"/>
        <v>4.8661904716981139</v>
      </c>
      <c r="Q113" s="22">
        <f t="shared" si="2"/>
        <v>6.7615285585369278E-2</v>
      </c>
      <c r="R113" s="22">
        <f t="shared" si="196"/>
        <v>3.5546767208548234E-2</v>
      </c>
      <c r="S113" s="13">
        <f t="shared" si="197"/>
        <v>483.14800000000008</v>
      </c>
      <c r="T113" s="13">
        <v>14.95</v>
      </c>
      <c r="U113" s="13">
        <f t="shared" si="198"/>
        <v>1.2078700000000002</v>
      </c>
      <c r="V113" s="13">
        <f t="shared" si="199"/>
        <v>499.30587000000008</v>
      </c>
      <c r="X113" s="13">
        <f>(((O113*K113*D113)/100)+O113)</f>
        <v>5.8879999999999999</v>
      </c>
      <c r="Y113" s="13">
        <f t="shared" si="200"/>
        <v>624.12800000000004</v>
      </c>
      <c r="Z113" s="13">
        <v>14.95</v>
      </c>
      <c r="AA113" s="13">
        <f t="shared" si="201"/>
        <v>1.5603200000000002</v>
      </c>
      <c r="AB113" s="13">
        <f t="shared" si="202"/>
        <v>607.61768000000006</v>
      </c>
      <c r="AC113" s="31">
        <f t="shared" si="203"/>
        <v>108.31180999999998</v>
      </c>
    </row>
    <row r="114" spans="2:29">
      <c r="C114" s="11">
        <v>86.7</v>
      </c>
      <c r="D114" s="20">
        <f t="shared" si="204"/>
        <v>2.2966887417218542</v>
      </c>
      <c r="E114" s="11">
        <v>52.4</v>
      </c>
      <c r="F114" s="11">
        <v>48.95</v>
      </c>
      <c r="G114" s="12">
        <v>10</v>
      </c>
      <c r="H114" s="23">
        <v>1</v>
      </c>
      <c r="I114" s="19">
        <f t="shared" si="205"/>
        <v>-39.561707035755482</v>
      </c>
      <c r="J114" s="13">
        <v>100</v>
      </c>
      <c r="K114" s="20">
        <f t="shared" si="206"/>
        <v>15.340253748558244</v>
      </c>
      <c r="L114" s="11">
        <v>500</v>
      </c>
      <c r="N114" s="1">
        <f t="shared" si="207"/>
        <v>128</v>
      </c>
      <c r="O114" s="21">
        <f t="shared" ref="O114:O121" si="208">((C114-F114)/(G114*H114))</f>
        <v>3.7749999999999999</v>
      </c>
      <c r="P114" s="13">
        <f t="shared" ref="P114:P121" si="209">((V114+Z114+AA114)/N114)</f>
        <v>4.03079375</v>
      </c>
      <c r="Q114" s="22">
        <f t="shared" ref="Q114:Q121" si="210">((P114-O114)/O114)</f>
        <v>6.7759933774834455E-2</v>
      </c>
      <c r="R114" s="22">
        <f t="shared" ref="R114:R121" si="211">(((P114-O114)/O114))/D114</f>
        <v>2.9503316032295279E-2</v>
      </c>
      <c r="S114" s="13">
        <f t="shared" ref="S114:S121" si="212">(N114*O114)</f>
        <v>483.2</v>
      </c>
      <c r="T114" s="13">
        <v>14.95</v>
      </c>
      <c r="U114" s="13">
        <f t="shared" ref="U114:U121" si="213">((S114*2.5)/1000)</f>
        <v>1.208</v>
      </c>
      <c r="V114" s="13">
        <f t="shared" ref="V114:V121" si="214">(S114+T114+U114)</f>
        <v>499.358</v>
      </c>
      <c r="X114" s="13">
        <f t="shared" ref="X114:X120" si="215">(((O114*K114*D114)/100)+O114)</f>
        <v>5.1049999999999995</v>
      </c>
      <c r="Y114" s="13">
        <f t="shared" ref="Y114:Y121" si="216">(N114*X114)</f>
        <v>653.43999999999994</v>
      </c>
      <c r="Z114" s="13">
        <v>14.95</v>
      </c>
      <c r="AA114" s="13">
        <f t="shared" ref="AA114:AA121" si="217">(Y114*(2.5/1000))</f>
        <v>1.6335999999999999</v>
      </c>
      <c r="AB114" s="13">
        <f t="shared" ref="AB114:AB121" si="218">(Y114-(Z114+AA114))</f>
        <v>636.85639999999989</v>
      </c>
      <c r="AC114" s="31">
        <f t="shared" ref="AC114:AC121" si="219">(AB114-V114)</f>
        <v>137.49839999999989</v>
      </c>
    </row>
    <row r="115" spans="2:29">
      <c r="C115" s="11">
        <v>86.7</v>
      </c>
      <c r="D115" s="20">
        <f t="shared" si="204"/>
        <v>2.5575221238938051</v>
      </c>
      <c r="E115" s="11">
        <v>56.5</v>
      </c>
      <c r="F115" s="11">
        <v>52.8</v>
      </c>
      <c r="G115" s="12">
        <v>10</v>
      </c>
      <c r="H115" s="23">
        <v>1</v>
      </c>
      <c r="I115" s="19">
        <f t="shared" si="205"/>
        <v>-34.832756632064594</v>
      </c>
      <c r="J115" s="13">
        <v>100</v>
      </c>
      <c r="K115" s="20">
        <f t="shared" ref="K115:K121" si="220">(((J115-C115))/C115)*100</f>
        <v>15.340253748558244</v>
      </c>
      <c r="L115" s="11">
        <v>500</v>
      </c>
      <c r="N115" s="1">
        <f t="shared" ref="N115:N121" si="221">ROUNDDOWN(((L115-(14.95+((2.5*L115)/1000)))/O115),0)</f>
        <v>142</v>
      </c>
      <c r="O115" s="21">
        <f t="shared" si="208"/>
        <v>3.3900000000000006</v>
      </c>
      <c r="P115" s="13">
        <f t="shared" si="209"/>
        <v>3.6208383802816906</v>
      </c>
      <c r="Q115" s="22">
        <f t="shared" si="210"/>
        <v>6.8093917487224181E-2</v>
      </c>
      <c r="R115" s="22">
        <f t="shared" si="211"/>
        <v>2.6624957356596309E-2</v>
      </c>
      <c r="S115" s="13">
        <f t="shared" si="212"/>
        <v>481.38000000000011</v>
      </c>
      <c r="T115" s="13">
        <v>14.95</v>
      </c>
      <c r="U115" s="13">
        <f t="shared" si="213"/>
        <v>1.2034500000000004</v>
      </c>
      <c r="V115" s="13">
        <f t="shared" si="214"/>
        <v>497.53345000000007</v>
      </c>
      <c r="X115" s="13">
        <f t="shared" si="215"/>
        <v>4.7200000000000006</v>
      </c>
      <c r="Y115" s="13">
        <f t="shared" si="216"/>
        <v>670.24000000000012</v>
      </c>
      <c r="Z115" s="13">
        <v>14.95</v>
      </c>
      <c r="AA115" s="13">
        <f t="shared" si="217"/>
        <v>1.6756000000000004</v>
      </c>
      <c r="AB115" s="13">
        <f t="shared" si="218"/>
        <v>653.61440000000016</v>
      </c>
      <c r="AC115" s="31">
        <f t="shared" si="219"/>
        <v>156.08095000000009</v>
      </c>
    </row>
    <row r="116" spans="2:29">
      <c r="C116" s="11">
        <v>86.7</v>
      </c>
      <c r="D116" s="20">
        <f t="shared" si="204"/>
        <v>2.8851913477537434</v>
      </c>
      <c r="E116" s="11">
        <v>60.6</v>
      </c>
      <c r="F116" s="11">
        <v>56.65</v>
      </c>
      <c r="G116" s="12">
        <v>10</v>
      </c>
      <c r="H116" s="23">
        <v>1</v>
      </c>
      <c r="I116" s="19">
        <f t="shared" si="205"/>
        <v>-30.103806228373703</v>
      </c>
      <c r="J116" s="13">
        <v>100</v>
      </c>
      <c r="K116" s="20">
        <f t="shared" si="220"/>
        <v>15.340253748558244</v>
      </c>
      <c r="L116" s="11">
        <v>500</v>
      </c>
      <c r="N116" s="1">
        <f t="shared" si="221"/>
        <v>160</v>
      </c>
      <c r="O116" s="21">
        <f t="shared" si="208"/>
        <v>3.0050000000000003</v>
      </c>
      <c r="P116" s="13">
        <f t="shared" si="209"/>
        <v>3.2102250000000003</v>
      </c>
      <c r="Q116" s="22">
        <f t="shared" si="210"/>
        <v>6.8294509151414301E-2</v>
      </c>
      <c r="R116" s="22">
        <f t="shared" si="211"/>
        <v>2.3670703575547868E-2</v>
      </c>
      <c r="S116" s="13">
        <f t="shared" si="212"/>
        <v>480.80000000000007</v>
      </c>
      <c r="T116" s="13">
        <v>14.95</v>
      </c>
      <c r="U116" s="13">
        <f t="shared" si="213"/>
        <v>1.2020000000000002</v>
      </c>
      <c r="V116" s="13">
        <f t="shared" si="214"/>
        <v>496.95200000000006</v>
      </c>
      <c r="X116" s="13">
        <f t="shared" si="215"/>
        <v>4.335</v>
      </c>
      <c r="Y116" s="13">
        <f t="shared" si="216"/>
        <v>693.6</v>
      </c>
      <c r="Z116" s="13">
        <v>14.95</v>
      </c>
      <c r="AA116" s="13">
        <f t="shared" si="217"/>
        <v>1.734</v>
      </c>
      <c r="AB116" s="13">
        <f t="shared" si="218"/>
        <v>676.91600000000005</v>
      </c>
      <c r="AC116" s="31">
        <f t="shared" si="219"/>
        <v>179.964</v>
      </c>
    </row>
    <row r="117" spans="2:29">
      <c r="C117" s="11">
        <v>86.7</v>
      </c>
      <c r="D117" s="20">
        <f t="shared" si="204"/>
        <v>3.3091603053435112</v>
      </c>
      <c r="E117" s="11">
        <v>64.7</v>
      </c>
      <c r="F117" s="11">
        <v>60.5</v>
      </c>
      <c r="G117" s="12">
        <v>10</v>
      </c>
      <c r="H117" s="23">
        <v>1</v>
      </c>
      <c r="I117" s="19">
        <f t="shared" si="205"/>
        <v>-25.374855824682811</v>
      </c>
      <c r="J117" s="13">
        <v>100</v>
      </c>
      <c r="K117" s="20">
        <f t="shared" si="220"/>
        <v>15.340253748558244</v>
      </c>
      <c r="L117" s="11">
        <v>500</v>
      </c>
      <c r="N117" s="1">
        <f t="shared" si="221"/>
        <v>184</v>
      </c>
      <c r="O117" s="21">
        <f t="shared" si="208"/>
        <v>2.62</v>
      </c>
      <c r="P117" s="13">
        <f t="shared" si="209"/>
        <v>2.7989250000000001</v>
      </c>
      <c r="Q117" s="22">
        <f t="shared" si="210"/>
        <v>6.8291984732824426E-2</v>
      </c>
      <c r="R117" s="22">
        <f t="shared" si="211"/>
        <v>2.0637254901960785E-2</v>
      </c>
      <c r="S117" s="13">
        <f t="shared" si="212"/>
        <v>482.08000000000004</v>
      </c>
      <c r="T117" s="13">
        <v>14.95</v>
      </c>
      <c r="U117" s="13">
        <f t="shared" si="213"/>
        <v>1.2052</v>
      </c>
      <c r="V117" s="13">
        <f t="shared" si="214"/>
        <v>498.23520000000002</v>
      </c>
      <c r="X117" s="13">
        <f t="shared" si="215"/>
        <v>3.9499999999999997</v>
      </c>
      <c r="Y117" s="13">
        <f t="shared" si="216"/>
        <v>726.8</v>
      </c>
      <c r="Z117" s="13">
        <v>14.95</v>
      </c>
      <c r="AA117" s="13">
        <f t="shared" si="217"/>
        <v>1.8169999999999999</v>
      </c>
      <c r="AB117" s="13">
        <f t="shared" si="218"/>
        <v>710.0329999999999</v>
      </c>
      <c r="AC117" s="31">
        <f t="shared" si="219"/>
        <v>211.79779999999988</v>
      </c>
    </row>
    <row r="118" spans="2:29">
      <c r="C118" s="11">
        <v>86.7</v>
      </c>
      <c r="D118" s="20">
        <f t="shared" si="204"/>
        <v>3.8601959038290281</v>
      </c>
      <c r="E118" s="11">
        <v>68.7</v>
      </c>
      <c r="F118" s="11">
        <v>64.239999999999995</v>
      </c>
      <c r="G118" s="12">
        <v>10</v>
      </c>
      <c r="H118" s="23">
        <v>1</v>
      </c>
      <c r="I118" s="19">
        <f t="shared" si="205"/>
        <v>-20.761245674740483</v>
      </c>
      <c r="J118" s="13">
        <v>100</v>
      </c>
      <c r="K118" s="20">
        <f t="shared" si="220"/>
        <v>15.340253748558244</v>
      </c>
      <c r="L118" s="11">
        <v>500</v>
      </c>
      <c r="N118" s="1">
        <f t="shared" si="221"/>
        <v>215</v>
      </c>
      <c r="O118" s="21">
        <f t="shared" si="208"/>
        <v>2.2460000000000009</v>
      </c>
      <c r="P118" s="13">
        <f t="shared" si="209"/>
        <v>2.3996247674418614</v>
      </c>
      <c r="Q118" s="22">
        <f t="shared" si="210"/>
        <v>6.8399273126384871E-2</v>
      </c>
      <c r="R118" s="22">
        <f t="shared" si="211"/>
        <v>1.7719119658807438E-2</v>
      </c>
      <c r="S118" s="13">
        <f t="shared" si="212"/>
        <v>482.89000000000021</v>
      </c>
      <c r="T118" s="13">
        <v>14.95</v>
      </c>
      <c r="U118" s="13">
        <f t="shared" si="213"/>
        <v>1.2072250000000007</v>
      </c>
      <c r="V118" s="13">
        <f t="shared" si="214"/>
        <v>499.0472250000002</v>
      </c>
      <c r="X118" s="13">
        <f t="shared" si="215"/>
        <v>3.5760000000000005</v>
      </c>
      <c r="Y118" s="13">
        <f t="shared" si="216"/>
        <v>768.84000000000015</v>
      </c>
      <c r="Z118" s="13">
        <v>14.95</v>
      </c>
      <c r="AA118" s="13">
        <f t="shared" si="217"/>
        <v>1.9221000000000004</v>
      </c>
      <c r="AB118" s="13">
        <f t="shared" si="218"/>
        <v>751.9679000000001</v>
      </c>
      <c r="AC118" s="31">
        <f t="shared" si="219"/>
        <v>252.9206749999999</v>
      </c>
    </row>
    <row r="119" spans="2:29">
      <c r="C119" s="11">
        <v>86.7</v>
      </c>
      <c r="D119" s="20">
        <f t="shared" si="204"/>
        <v>4.6338856226616763</v>
      </c>
      <c r="E119" s="11">
        <v>72.7</v>
      </c>
      <c r="F119" s="11">
        <v>67.989999999999995</v>
      </c>
      <c r="G119" s="12">
        <v>10</v>
      </c>
      <c r="H119" s="23">
        <v>1</v>
      </c>
      <c r="I119" s="19">
        <f t="shared" si="205"/>
        <v>-16.147635524798154</v>
      </c>
      <c r="J119" s="13">
        <v>100</v>
      </c>
      <c r="K119" s="20">
        <f t="shared" si="220"/>
        <v>15.340253748558244</v>
      </c>
      <c r="L119" s="11">
        <v>500</v>
      </c>
      <c r="N119" s="1">
        <f t="shared" si="221"/>
        <v>258</v>
      </c>
      <c r="O119" s="21">
        <f t="shared" si="208"/>
        <v>1.8710000000000009</v>
      </c>
      <c r="P119" s="13">
        <f t="shared" si="209"/>
        <v>1.9995714728682181</v>
      </c>
      <c r="Q119" s="22">
        <f t="shared" si="210"/>
        <v>6.8718050704552211E-2</v>
      </c>
      <c r="R119" s="22">
        <f t="shared" si="211"/>
        <v>1.4829466305446048E-2</v>
      </c>
      <c r="S119" s="13">
        <f t="shared" si="212"/>
        <v>482.71800000000025</v>
      </c>
      <c r="T119" s="13">
        <v>14.95</v>
      </c>
      <c r="U119" s="13">
        <f t="shared" si="213"/>
        <v>1.2067950000000005</v>
      </c>
      <c r="V119" s="13">
        <f t="shared" si="214"/>
        <v>498.87479500000023</v>
      </c>
      <c r="X119" s="13">
        <f t="shared" si="215"/>
        <v>3.2010000000000005</v>
      </c>
      <c r="Y119" s="13">
        <f t="shared" si="216"/>
        <v>825.85800000000017</v>
      </c>
      <c r="Z119" s="13">
        <v>14.95</v>
      </c>
      <c r="AA119" s="13">
        <f t="shared" si="217"/>
        <v>2.0646450000000005</v>
      </c>
      <c r="AB119" s="13">
        <f t="shared" si="218"/>
        <v>808.8433550000002</v>
      </c>
      <c r="AC119" s="31">
        <f t="shared" si="219"/>
        <v>309.96855999999997</v>
      </c>
    </row>
    <row r="120" spans="2:29">
      <c r="C120" s="11">
        <v>86.7</v>
      </c>
      <c r="D120" s="20">
        <f t="shared" si="204"/>
        <v>5.818791946308723</v>
      </c>
      <c r="E120" s="11">
        <v>76.8</v>
      </c>
      <c r="F120" s="11">
        <v>71.8</v>
      </c>
      <c r="G120" s="12">
        <v>10</v>
      </c>
      <c r="H120" s="23">
        <v>1</v>
      </c>
      <c r="I120" s="19">
        <f t="shared" si="205"/>
        <v>-11.418685121107272</v>
      </c>
      <c r="J120" s="13">
        <v>100</v>
      </c>
      <c r="K120" s="20">
        <f t="shared" si="220"/>
        <v>15.340253748558244</v>
      </c>
      <c r="L120" s="11">
        <v>500</v>
      </c>
      <c r="N120" s="1">
        <f t="shared" si="221"/>
        <v>324</v>
      </c>
      <c r="O120" s="21">
        <f t="shared" si="208"/>
        <v>1.4900000000000007</v>
      </c>
      <c r="P120" s="13">
        <f t="shared" si="209"/>
        <v>1.5930589506172848</v>
      </c>
      <c r="Q120" s="22">
        <f t="shared" si="210"/>
        <v>6.9167080951197349E-2</v>
      </c>
      <c r="R120" s="22">
        <f t="shared" si="211"/>
        <v>1.188684551525768E-2</v>
      </c>
      <c r="S120" s="13">
        <f t="shared" si="212"/>
        <v>482.76000000000022</v>
      </c>
      <c r="T120" s="13">
        <v>14.95</v>
      </c>
      <c r="U120" s="13">
        <f t="shared" si="213"/>
        <v>1.2069000000000005</v>
      </c>
      <c r="V120" s="13">
        <f t="shared" si="214"/>
        <v>498.91690000000023</v>
      </c>
      <c r="X120" s="13">
        <f t="shared" si="215"/>
        <v>2.8200000000000003</v>
      </c>
      <c r="Y120" s="13">
        <f t="shared" si="216"/>
        <v>913.68000000000006</v>
      </c>
      <c r="Z120" s="13">
        <v>14.95</v>
      </c>
      <c r="AA120" s="13">
        <f t="shared" si="217"/>
        <v>2.2842000000000002</v>
      </c>
      <c r="AB120" s="13">
        <f t="shared" si="218"/>
        <v>896.44580000000008</v>
      </c>
      <c r="AC120" s="31">
        <f t="shared" si="219"/>
        <v>397.52889999999985</v>
      </c>
    </row>
    <row r="121" spans="2:29">
      <c r="C121" s="11">
        <v>86.65</v>
      </c>
      <c r="D121" s="20">
        <f t="shared" ref="D121:D142" si="222">((C121)/(C121-F121))</f>
        <v>7.3307952622673396</v>
      </c>
      <c r="E121" s="11">
        <v>80</v>
      </c>
      <c r="F121" s="11">
        <v>74.83</v>
      </c>
      <c r="G121" s="12">
        <v>10</v>
      </c>
      <c r="H121" s="23">
        <v>1</v>
      </c>
      <c r="I121" s="19">
        <f t="shared" si="205"/>
        <v>-7.6745527986151236</v>
      </c>
      <c r="J121" s="13">
        <v>100</v>
      </c>
      <c r="K121" s="20">
        <f t="shared" si="220"/>
        <v>15.406809001731094</v>
      </c>
      <c r="L121" s="11">
        <v>500</v>
      </c>
      <c r="N121" s="1">
        <f t="shared" si="221"/>
        <v>409</v>
      </c>
      <c r="O121" s="21">
        <f t="shared" si="208"/>
        <v>1.1820000000000008</v>
      </c>
      <c r="P121" s="13">
        <f t="shared" si="209"/>
        <v>1.2643526344743286</v>
      </c>
      <c r="Q121" s="22">
        <f t="shared" si="210"/>
        <v>6.9672279589109695E-2</v>
      </c>
      <c r="R121" s="22">
        <f t="shared" si="211"/>
        <v>9.5040547575681138E-3</v>
      </c>
      <c r="S121" s="13">
        <f t="shared" si="212"/>
        <v>483.43800000000033</v>
      </c>
      <c r="T121" s="13">
        <v>14.95</v>
      </c>
      <c r="U121" s="13">
        <f t="shared" si="213"/>
        <v>1.2085950000000008</v>
      </c>
      <c r="V121" s="13">
        <f t="shared" si="214"/>
        <v>499.59659500000032</v>
      </c>
      <c r="X121" s="13">
        <f>(((O121*K121*D121)/100)+O121)</f>
        <v>2.5170000000000003</v>
      </c>
      <c r="Y121" s="13">
        <f t="shared" si="216"/>
        <v>1029.4530000000002</v>
      </c>
      <c r="Z121" s="13">
        <v>14.95</v>
      </c>
      <c r="AA121" s="13">
        <f t="shared" si="217"/>
        <v>2.5736325000000004</v>
      </c>
      <c r="AB121" s="13">
        <f t="shared" si="218"/>
        <v>1011.9293675000002</v>
      </c>
      <c r="AC121" s="31">
        <f t="shared" si="219"/>
        <v>512.33277249999992</v>
      </c>
    </row>
    <row r="122" spans="2:29">
      <c r="B122" s="10" t="s">
        <v>26</v>
      </c>
      <c r="C122" s="11">
        <v>5.93</v>
      </c>
      <c r="D122" s="20">
        <f t="shared" si="222"/>
        <v>1.3632183908045978</v>
      </c>
      <c r="E122" s="11">
        <v>1.8</v>
      </c>
      <c r="F122" s="11">
        <v>1.58</v>
      </c>
      <c r="G122" s="12">
        <v>1</v>
      </c>
      <c r="H122" s="23">
        <v>1</v>
      </c>
      <c r="I122" s="19">
        <f t="shared" si="205"/>
        <v>-69.645868465430013</v>
      </c>
      <c r="J122" s="13">
        <v>6</v>
      </c>
      <c r="K122" s="20">
        <f t="shared" ref="K122:K142" si="223">(((J122-C122))/C122)*100</f>
        <v>1.1804384485666153</v>
      </c>
      <c r="L122" s="11">
        <v>500</v>
      </c>
      <c r="N122" s="1">
        <f t="shared" ref="N122:N142" si="224">ROUNDDOWN(((L122-(14.95+((2.5*L122)/1000)))/O122),0)</f>
        <v>111</v>
      </c>
      <c r="O122" s="21">
        <f t="shared" ref="O122:O141" si="225">((C122-F122)/(G122*H122))</f>
        <v>4.3499999999999996</v>
      </c>
      <c r="P122" s="13">
        <f t="shared" ref="P122:P142" si="226">((V122+Z122+AA122)/N122)</f>
        <v>4.6412943693693691</v>
      </c>
      <c r="Q122" s="22">
        <f t="shared" ref="Q122:Q142" si="227">((P122-O122)/O122)</f>
        <v>6.6964222843533219E-2</v>
      </c>
      <c r="R122" s="22">
        <f t="shared" ref="R122:R142" si="228">(((P122-O122)/O122))/D122</f>
        <v>4.9122153350652523E-2</v>
      </c>
      <c r="S122" s="13">
        <f t="shared" ref="S122:S142" si="229">(N122*O122)</f>
        <v>482.84999999999997</v>
      </c>
      <c r="T122" s="13">
        <v>14.95</v>
      </c>
      <c r="U122" s="13">
        <f t="shared" ref="U122:U142" si="230">((S122*2.5)/1000)</f>
        <v>1.207125</v>
      </c>
      <c r="V122" s="13">
        <f t="shared" ref="V122:V142" si="231">(S122+T122+U122)</f>
        <v>499.00712499999997</v>
      </c>
      <c r="X122" s="13">
        <f t="shared" ref="X122:X142" si="232">(((O122*K122*D122)/100)+O122)</f>
        <v>4.42</v>
      </c>
      <c r="Y122" s="13">
        <f t="shared" ref="Y122:Y142" si="233">(N122*X122)</f>
        <v>490.62</v>
      </c>
      <c r="Z122" s="13">
        <v>14.95</v>
      </c>
      <c r="AA122" s="13">
        <f t="shared" ref="AA122:AA142" si="234">(Y122*(2.5/1000))</f>
        <v>1.22655</v>
      </c>
      <c r="AB122" s="13">
        <f t="shared" ref="AB122:AB142" si="235">(Y122-(Z122+AA122))</f>
        <v>474.44344999999998</v>
      </c>
      <c r="AC122" s="31">
        <f t="shared" ref="AC122:AC142" si="236">(AB122-V122)</f>
        <v>-24.563674999999989</v>
      </c>
    </row>
    <row r="123" spans="2:29">
      <c r="C123" s="11">
        <v>5.93</v>
      </c>
      <c r="D123" s="20">
        <f t="shared" si="222"/>
        <v>1.4220623501199041</v>
      </c>
      <c r="E123" s="11">
        <v>2</v>
      </c>
      <c r="F123" s="11">
        <v>1.76</v>
      </c>
      <c r="G123" s="12">
        <v>1</v>
      </c>
      <c r="H123" s="23">
        <v>1</v>
      </c>
      <c r="I123" s="19">
        <f t="shared" si="205"/>
        <v>-66.273187183811132</v>
      </c>
      <c r="J123" s="13">
        <v>6</v>
      </c>
      <c r="K123" s="20">
        <f t="shared" si="223"/>
        <v>1.1804384485666153</v>
      </c>
      <c r="L123" s="11">
        <v>500</v>
      </c>
      <c r="N123" s="1">
        <f t="shared" si="224"/>
        <v>116</v>
      </c>
      <c r="O123" s="21">
        <f t="shared" si="225"/>
        <v>4.17</v>
      </c>
      <c r="P123" s="13">
        <f t="shared" si="226"/>
        <v>4.4487836206896549</v>
      </c>
      <c r="Q123" s="22">
        <f t="shared" si="227"/>
        <v>6.6854585297279376E-2</v>
      </c>
      <c r="R123" s="22">
        <f t="shared" si="228"/>
        <v>4.7012414956096961E-2</v>
      </c>
      <c r="S123" s="13">
        <f t="shared" si="229"/>
        <v>483.71999999999997</v>
      </c>
      <c r="T123" s="13">
        <v>14.95</v>
      </c>
      <c r="U123" s="13">
        <f t="shared" si="230"/>
        <v>1.2093</v>
      </c>
      <c r="V123" s="13">
        <f t="shared" si="231"/>
        <v>499.87929999999994</v>
      </c>
      <c r="X123" s="13">
        <f t="shared" si="232"/>
        <v>4.24</v>
      </c>
      <c r="Y123" s="13">
        <f t="shared" si="233"/>
        <v>491.84000000000003</v>
      </c>
      <c r="Z123" s="13">
        <v>14.95</v>
      </c>
      <c r="AA123" s="13">
        <f t="shared" si="234"/>
        <v>1.2296</v>
      </c>
      <c r="AB123" s="13">
        <f t="shared" si="235"/>
        <v>475.66040000000004</v>
      </c>
      <c r="AC123" s="31">
        <f t="shared" si="236"/>
        <v>-24.218899999999906</v>
      </c>
    </row>
    <row r="124" spans="2:29">
      <c r="C124" s="11">
        <v>5.93</v>
      </c>
      <c r="D124" s="20">
        <f t="shared" si="222"/>
        <v>1.4937027707808563</v>
      </c>
      <c r="E124" s="11">
        <v>2.2000000000000002</v>
      </c>
      <c r="F124" s="11">
        <v>1.96</v>
      </c>
      <c r="G124" s="12">
        <v>1</v>
      </c>
      <c r="H124" s="23">
        <v>1</v>
      </c>
      <c r="I124" s="19">
        <f t="shared" si="205"/>
        <v>-62.900505902192236</v>
      </c>
      <c r="J124" s="13">
        <v>6</v>
      </c>
      <c r="K124" s="20">
        <f t="shared" si="223"/>
        <v>1.1804384485666153</v>
      </c>
      <c r="L124" s="11">
        <v>500</v>
      </c>
      <c r="N124" s="1">
        <f t="shared" si="224"/>
        <v>121</v>
      </c>
      <c r="O124" s="21">
        <f t="shared" si="225"/>
        <v>3.9699999999999998</v>
      </c>
      <c r="P124" s="13">
        <f t="shared" si="226"/>
        <v>4.2371324380165278</v>
      </c>
      <c r="Q124" s="22">
        <f t="shared" si="227"/>
        <v>6.7287767762349654E-2</v>
      </c>
      <c r="R124" s="22">
        <f t="shared" si="228"/>
        <v>4.5047628670578099E-2</v>
      </c>
      <c r="S124" s="13">
        <f t="shared" si="229"/>
        <v>480.36999999999995</v>
      </c>
      <c r="T124" s="13">
        <v>14.95</v>
      </c>
      <c r="U124" s="13">
        <f t="shared" si="230"/>
        <v>1.200925</v>
      </c>
      <c r="V124" s="13">
        <f t="shared" si="231"/>
        <v>496.52092499999992</v>
      </c>
      <c r="X124" s="13">
        <f t="shared" si="232"/>
        <v>4.04</v>
      </c>
      <c r="Y124" s="13">
        <f t="shared" si="233"/>
        <v>488.84000000000003</v>
      </c>
      <c r="Z124" s="13">
        <v>14.95</v>
      </c>
      <c r="AA124" s="13">
        <f t="shared" si="234"/>
        <v>1.2221000000000002</v>
      </c>
      <c r="AB124" s="13">
        <f t="shared" si="235"/>
        <v>472.66790000000003</v>
      </c>
      <c r="AC124" s="31">
        <f t="shared" si="236"/>
        <v>-23.853024999999889</v>
      </c>
    </row>
    <row r="125" spans="2:29">
      <c r="C125" s="11">
        <v>5.93</v>
      </c>
      <c r="D125" s="20">
        <f t="shared" si="222"/>
        <v>1.5322997416020672</v>
      </c>
      <c r="E125" s="11">
        <v>2.2999999999999998</v>
      </c>
      <c r="F125" s="11">
        <v>2.06</v>
      </c>
      <c r="G125" s="12">
        <v>1</v>
      </c>
      <c r="H125" s="23">
        <v>1</v>
      </c>
      <c r="I125" s="19">
        <f t="shared" si="205"/>
        <v>-61.214165261382803</v>
      </c>
      <c r="J125" s="13">
        <v>6</v>
      </c>
      <c r="K125" s="20">
        <f t="shared" si="223"/>
        <v>1.1804384485666153</v>
      </c>
      <c r="L125" s="11">
        <v>500</v>
      </c>
      <c r="N125" s="1">
        <f t="shared" si="224"/>
        <v>125</v>
      </c>
      <c r="O125" s="21">
        <f t="shared" si="225"/>
        <v>3.8699999999999997</v>
      </c>
      <c r="P125" s="13">
        <f t="shared" si="226"/>
        <v>4.1287250000000002</v>
      </c>
      <c r="Q125" s="22">
        <f t="shared" si="227"/>
        <v>6.6854005167958808E-2</v>
      </c>
      <c r="R125" s="22">
        <f t="shared" si="228"/>
        <v>4.3629848229342426E-2</v>
      </c>
      <c r="S125" s="13">
        <f t="shared" si="229"/>
        <v>483.74999999999994</v>
      </c>
      <c r="T125" s="13">
        <v>14.95</v>
      </c>
      <c r="U125" s="13">
        <f t="shared" si="230"/>
        <v>1.2093749999999999</v>
      </c>
      <c r="V125" s="13">
        <f t="shared" si="231"/>
        <v>499.90937499999995</v>
      </c>
      <c r="X125" s="13">
        <f t="shared" si="232"/>
        <v>3.94</v>
      </c>
      <c r="Y125" s="13">
        <f t="shared" si="233"/>
        <v>492.5</v>
      </c>
      <c r="Z125" s="13">
        <v>14.95</v>
      </c>
      <c r="AA125" s="13">
        <f t="shared" si="234"/>
        <v>1.23125</v>
      </c>
      <c r="AB125" s="13">
        <f t="shared" si="235"/>
        <v>476.31875000000002</v>
      </c>
      <c r="AC125" s="31">
        <f t="shared" si="236"/>
        <v>-23.590624999999932</v>
      </c>
    </row>
    <row r="126" spans="2:29">
      <c r="C126" s="11">
        <v>5.93</v>
      </c>
      <c r="D126" s="20">
        <f t="shared" si="222"/>
        <v>1.5205128205128204</v>
      </c>
      <c r="E126" s="11">
        <v>2.2999999999999998</v>
      </c>
      <c r="F126" s="11">
        <v>2.0299999999999998</v>
      </c>
      <c r="G126" s="12">
        <v>1</v>
      </c>
      <c r="H126" s="23">
        <v>1</v>
      </c>
      <c r="I126" s="19">
        <f t="shared" si="205"/>
        <v>-61.214165261382803</v>
      </c>
      <c r="J126" s="13">
        <v>6</v>
      </c>
      <c r="K126" s="20">
        <f t="shared" si="223"/>
        <v>1.1804384485666153</v>
      </c>
      <c r="L126" s="11">
        <v>500</v>
      </c>
      <c r="N126" s="1">
        <f t="shared" si="224"/>
        <v>124</v>
      </c>
      <c r="O126" s="21">
        <f t="shared" si="225"/>
        <v>3.9</v>
      </c>
      <c r="P126" s="13">
        <f t="shared" si="226"/>
        <v>4.1608040322580635</v>
      </c>
      <c r="Q126" s="22">
        <f t="shared" si="227"/>
        <v>6.6872828784118876E-2</v>
      </c>
      <c r="R126" s="22">
        <f t="shared" si="228"/>
        <v>4.3980443888374979E-2</v>
      </c>
      <c r="S126" s="13">
        <f t="shared" si="229"/>
        <v>483.59999999999997</v>
      </c>
      <c r="T126" s="13">
        <v>14.95</v>
      </c>
      <c r="U126" s="13">
        <f t="shared" si="230"/>
        <v>1.2090000000000001</v>
      </c>
      <c r="V126" s="13">
        <f t="shared" si="231"/>
        <v>499.75899999999996</v>
      </c>
      <c r="X126" s="13">
        <f t="shared" si="232"/>
        <v>3.97</v>
      </c>
      <c r="Y126" s="13">
        <f t="shared" si="233"/>
        <v>492.28000000000003</v>
      </c>
      <c r="Z126" s="13">
        <v>14.95</v>
      </c>
      <c r="AA126" s="13">
        <f t="shared" si="234"/>
        <v>1.2307000000000001</v>
      </c>
      <c r="AB126" s="13">
        <f t="shared" si="235"/>
        <v>476.09930000000003</v>
      </c>
      <c r="AC126" s="31">
        <f t="shared" si="236"/>
        <v>-23.65969999999993</v>
      </c>
    </row>
    <row r="127" spans="2:29">
      <c r="C127" s="11">
        <v>5.93</v>
      </c>
      <c r="D127" s="20">
        <f t="shared" si="222"/>
        <v>1.6336088154269972</v>
      </c>
      <c r="E127" s="11">
        <v>2.6</v>
      </c>
      <c r="F127" s="11">
        <v>2.2999999999999998</v>
      </c>
      <c r="G127" s="12">
        <v>1</v>
      </c>
      <c r="H127" s="23">
        <v>1</v>
      </c>
      <c r="I127" s="19">
        <f t="shared" si="205"/>
        <v>-56.15514333895446</v>
      </c>
      <c r="J127" s="13">
        <v>6</v>
      </c>
      <c r="K127" s="20">
        <f t="shared" si="223"/>
        <v>1.1804384485666153</v>
      </c>
      <c r="L127" s="11">
        <v>500</v>
      </c>
      <c r="N127" s="1">
        <f t="shared" si="224"/>
        <v>133</v>
      </c>
      <c r="O127" s="21">
        <f t="shared" si="225"/>
        <v>3.63</v>
      </c>
      <c r="P127" s="13">
        <f t="shared" si="226"/>
        <v>3.8731370300751875</v>
      </c>
      <c r="Q127" s="22">
        <f t="shared" si="227"/>
        <v>6.6979898092338189E-2</v>
      </c>
      <c r="R127" s="22">
        <f t="shared" si="228"/>
        <v>4.1001185510149682E-2</v>
      </c>
      <c r="S127" s="13">
        <f t="shared" si="229"/>
        <v>482.78999999999996</v>
      </c>
      <c r="T127" s="13">
        <v>14.95</v>
      </c>
      <c r="U127" s="13">
        <f t="shared" si="230"/>
        <v>1.2069749999999999</v>
      </c>
      <c r="V127" s="13">
        <f t="shared" si="231"/>
        <v>498.94697499999995</v>
      </c>
      <c r="X127" s="13">
        <f t="shared" si="232"/>
        <v>3.7</v>
      </c>
      <c r="Y127" s="13">
        <f t="shared" si="233"/>
        <v>492.1</v>
      </c>
      <c r="Z127" s="13">
        <v>14.95</v>
      </c>
      <c r="AA127" s="13">
        <f t="shared" si="234"/>
        <v>1.2302500000000001</v>
      </c>
      <c r="AB127" s="13">
        <f t="shared" si="235"/>
        <v>475.91975000000002</v>
      </c>
      <c r="AC127" s="31">
        <f t="shared" si="236"/>
        <v>-23.02722499999993</v>
      </c>
    </row>
    <row r="128" spans="2:29">
      <c r="C128" s="11">
        <v>5.93</v>
      </c>
      <c r="D128" s="20">
        <f t="shared" si="222"/>
        <v>1.7390029325513197</v>
      </c>
      <c r="E128" s="11">
        <v>2.8</v>
      </c>
      <c r="F128" s="11">
        <v>2.52</v>
      </c>
      <c r="G128" s="12">
        <v>1</v>
      </c>
      <c r="H128" s="23">
        <v>1</v>
      </c>
      <c r="I128" s="19">
        <f t="shared" si="205"/>
        <v>-52.782462057335579</v>
      </c>
      <c r="J128" s="13">
        <v>6</v>
      </c>
      <c r="K128" s="20">
        <f t="shared" si="223"/>
        <v>1.1804384485666153</v>
      </c>
      <c r="L128" s="11">
        <v>500</v>
      </c>
      <c r="N128" s="1">
        <f t="shared" si="224"/>
        <v>141</v>
      </c>
      <c r="O128" s="21">
        <f t="shared" si="225"/>
        <v>3.4099999999999997</v>
      </c>
      <c r="P128" s="13">
        <f t="shared" si="226"/>
        <v>3.6392817375886519</v>
      </c>
      <c r="Q128" s="22">
        <f t="shared" si="227"/>
        <v>6.7238046213681013E-2</v>
      </c>
      <c r="R128" s="22">
        <f t="shared" si="228"/>
        <v>3.8664711229115051E-2</v>
      </c>
      <c r="S128" s="13">
        <f t="shared" si="229"/>
        <v>480.80999999999995</v>
      </c>
      <c r="T128" s="13">
        <v>14.95</v>
      </c>
      <c r="U128" s="13">
        <f t="shared" si="230"/>
        <v>1.2020249999999999</v>
      </c>
      <c r="V128" s="13">
        <f t="shared" si="231"/>
        <v>496.96202499999993</v>
      </c>
      <c r="X128" s="13">
        <f t="shared" si="232"/>
        <v>3.48</v>
      </c>
      <c r="Y128" s="13">
        <f t="shared" si="233"/>
        <v>490.68</v>
      </c>
      <c r="Z128" s="13">
        <v>14.95</v>
      </c>
      <c r="AA128" s="13">
        <f t="shared" si="234"/>
        <v>1.2267000000000001</v>
      </c>
      <c r="AB128" s="13">
        <f t="shared" si="235"/>
        <v>474.50330000000002</v>
      </c>
      <c r="AC128" s="31">
        <f t="shared" si="236"/>
        <v>-22.458724999999902</v>
      </c>
    </row>
    <row r="129" spans="2:29">
      <c r="C129" s="11">
        <v>5.93</v>
      </c>
      <c r="D129" s="20">
        <f t="shared" si="222"/>
        <v>1.8706624605678233</v>
      </c>
      <c r="E129" s="11">
        <v>3.04</v>
      </c>
      <c r="F129" s="11">
        <v>2.76</v>
      </c>
      <c r="G129" s="12">
        <v>1</v>
      </c>
      <c r="H129" s="23">
        <v>1</v>
      </c>
      <c r="I129" s="19">
        <f t="shared" si="205"/>
        <v>-48.735244519392914</v>
      </c>
      <c r="J129" s="13">
        <v>6</v>
      </c>
      <c r="K129" s="20">
        <f t="shared" si="223"/>
        <v>1.1804384485666153</v>
      </c>
      <c r="L129" s="11">
        <v>500</v>
      </c>
      <c r="N129" s="1">
        <f t="shared" si="224"/>
        <v>152</v>
      </c>
      <c r="O129" s="21">
        <f t="shared" si="225"/>
        <v>3.17</v>
      </c>
      <c r="P129" s="13">
        <f t="shared" si="226"/>
        <v>3.3827355263157894</v>
      </c>
      <c r="Q129" s="22">
        <f t="shared" si="227"/>
        <v>6.7108998837788494E-2</v>
      </c>
      <c r="R129" s="22">
        <f t="shared" si="228"/>
        <v>3.5874456377030274E-2</v>
      </c>
      <c r="S129" s="13">
        <f t="shared" si="229"/>
        <v>481.84</v>
      </c>
      <c r="T129" s="13">
        <v>14.95</v>
      </c>
      <c r="U129" s="13">
        <f t="shared" si="230"/>
        <v>1.2045999999999999</v>
      </c>
      <c r="V129" s="13">
        <f t="shared" si="231"/>
        <v>497.99459999999999</v>
      </c>
      <c r="X129" s="13">
        <f t="shared" si="232"/>
        <v>3.24</v>
      </c>
      <c r="Y129" s="13">
        <f t="shared" si="233"/>
        <v>492.48</v>
      </c>
      <c r="Z129" s="13">
        <v>14.95</v>
      </c>
      <c r="AA129" s="13">
        <f t="shared" si="234"/>
        <v>1.2312000000000001</v>
      </c>
      <c r="AB129" s="13">
        <f t="shared" si="235"/>
        <v>476.29880000000003</v>
      </c>
      <c r="AC129" s="31">
        <f t="shared" si="236"/>
        <v>-21.695799999999963</v>
      </c>
    </row>
    <row r="130" spans="2:29">
      <c r="C130" s="11">
        <v>5.93</v>
      </c>
      <c r="D130" s="20">
        <f t="shared" si="222"/>
        <v>1.9832775919732442</v>
      </c>
      <c r="E130" s="11">
        <v>3.24</v>
      </c>
      <c r="F130" s="11">
        <v>2.94</v>
      </c>
      <c r="G130" s="12">
        <v>1</v>
      </c>
      <c r="H130" s="23">
        <v>1</v>
      </c>
      <c r="I130" s="19">
        <f t="shared" si="205"/>
        <v>-45.362563237774026</v>
      </c>
      <c r="J130" s="13">
        <v>6</v>
      </c>
      <c r="K130" s="20">
        <f t="shared" si="223"/>
        <v>1.1804384485666153</v>
      </c>
      <c r="L130" s="11">
        <v>500</v>
      </c>
      <c r="N130" s="1">
        <f t="shared" si="224"/>
        <v>161</v>
      </c>
      <c r="O130" s="21">
        <f t="shared" si="225"/>
        <v>2.9899999999999998</v>
      </c>
      <c r="P130" s="13">
        <f t="shared" si="226"/>
        <v>3.1908392857142851</v>
      </c>
      <c r="Q130" s="22">
        <f t="shared" si="227"/>
        <v>6.7170329670329543E-2</v>
      </c>
      <c r="R130" s="22">
        <f t="shared" si="228"/>
        <v>3.3868344977113884E-2</v>
      </c>
      <c r="S130" s="13">
        <f t="shared" si="229"/>
        <v>481.39</v>
      </c>
      <c r="T130" s="13">
        <v>14.95</v>
      </c>
      <c r="U130" s="13">
        <f t="shared" si="230"/>
        <v>1.2034749999999999</v>
      </c>
      <c r="V130" s="13">
        <f t="shared" si="231"/>
        <v>497.543475</v>
      </c>
      <c r="X130" s="13">
        <f t="shared" si="232"/>
        <v>3.06</v>
      </c>
      <c r="Y130" s="13">
        <f t="shared" si="233"/>
        <v>492.66</v>
      </c>
      <c r="Z130" s="13">
        <v>14.95</v>
      </c>
      <c r="AA130" s="13">
        <f t="shared" si="234"/>
        <v>1.2316500000000001</v>
      </c>
      <c r="AB130" s="13">
        <f t="shared" si="235"/>
        <v>476.47835000000003</v>
      </c>
      <c r="AC130" s="31">
        <f t="shared" si="236"/>
        <v>-21.065124999999966</v>
      </c>
    </row>
    <row r="131" spans="2:29">
      <c r="C131" s="11">
        <v>5.93</v>
      </c>
      <c r="D131" s="20">
        <f t="shared" si="222"/>
        <v>2.1103202846975089</v>
      </c>
      <c r="E131" s="11">
        <v>3.44</v>
      </c>
      <c r="F131" s="11">
        <v>3.12</v>
      </c>
      <c r="G131" s="12">
        <v>1</v>
      </c>
      <c r="H131" s="23">
        <v>1</v>
      </c>
      <c r="I131" s="19">
        <f t="shared" si="205"/>
        <v>-41.989881956155138</v>
      </c>
      <c r="J131" s="13">
        <v>6</v>
      </c>
      <c r="K131" s="20">
        <f t="shared" si="223"/>
        <v>1.1804384485666153</v>
      </c>
      <c r="L131" s="11">
        <v>500</v>
      </c>
      <c r="N131" s="1">
        <f t="shared" si="224"/>
        <v>172</v>
      </c>
      <c r="O131" s="21">
        <f t="shared" si="225"/>
        <v>2.8099999999999996</v>
      </c>
      <c r="P131" s="13">
        <f t="shared" si="226"/>
        <v>2.9980622093023248</v>
      </c>
      <c r="Q131" s="22">
        <f t="shared" si="227"/>
        <v>6.692605313250008E-2</v>
      </c>
      <c r="R131" s="22">
        <f t="shared" si="228"/>
        <v>3.171369465469228E-2</v>
      </c>
      <c r="S131" s="13">
        <f t="shared" si="229"/>
        <v>483.31999999999994</v>
      </c>
      <c r="T131" s="13">
        <v>14.95</v>
      </c>
      <c r="U131" s="13">
        <f t="shared" si="230"/>
        <v>1.2082999999999997</v>
      </c>
      <c r="V131" s="13">
        <f t="shared" si="231"/>
        <v>499.47829999999993</v>
      </c>
      <c r="X131" s="13">
        <f t="shared" si="232"/>
        <v>2.88</v>
      </c>
      <c r="Y131" s="13">
        <f t="shared" si="233"/>
        <v>495.35999999999996</v>
      </c>
      <c r="Z131" s="13">
        <v>14.95</v>
      </c>
      <c r="AA131" s="13">
        <f t="shared" si="234"/>
        <v>1.2383999999999999</v>
      </c>
      <c r="AB131" s="13">
        <f t="shared" si="235"/>
        <v>479.17159999999996</v>
      </c>
      <c r="AC131" s="31">
        <f t="shared" si="236"/>
        <v>-20.306699999999978</v>
      </c>
    </row>
    <row r="132" spans="2:29">
      <c r="C132" s="11">
        <v>5.93</v>
      </c>
      <c r="D132" s="20">
        <f t="shared" si="222"/>
        <v>2.2633587786259546</v>
      </c>
      <c r="E132" s="11">
        <v>3.64</v>
      </c>
      <c r="F132" s="11">
        <v>3.31</v>
      </c>
      <c r="G132" s="12">
        <v>1</v>
      </c>
      <c r="H132" s="23">
        <v>1</v>
      </c>
      <c r="I132" s="19">
        <f t="shared" si="205"/>
        <v>-38.617200674536249</v>
      </c>
      <c r="J132" s="13">
        <v>6</v>
      </c>
      <c r="K132" s="20">
        <f t="shared" si="223"/>
        <v>1.1804384485666153</v>
      </c>
      <c r="L132" s="11">
        <v>500</v>
      </c>
      <c r="N132" s="1">
        <f t="shared" si="224"/>
        <v>184</v>
      </c>
      <c r="O132" s="21">
        <f t="shared" si="225"/>
        <v>2.6199999999999997</v>
      </c>
      <c r="P132" s="13">
        <f t="shared" si="226"/>
        <v>2.7957749999999995</v>
      </c>
      <c r="Q132" s="22">
        <f t="shared" si="227"/>
        <v>6.708969465648848E-2</v>
      </c>
      <c r="R132" s="22">
        <f t="shared" si="228"/>
        <v>2.9641652613827958E-2</v>
      </c>
      <c r="S132" s="13">
        <f t="shared" si="229"/>
        <v>482.07999999999993</v>
      </c>
      <c r="T132" s="13">
        <v>14.95</v>
      </c>
      <c r="U132" s="13">
        <f t="shared" si="230"/>
        <v>1.2051999999999998</v>
      </c>
      <c r="V132" s="13">
        <f t="shared" si="231"/>
        <v>498.23519999999991</v>
      </c>
      <c r="X132" s="13">
        <f t="shared" si="232"/>
        <v>2.69</v>
      </c>
      <c r="Y132" s="13">
        <f t="shared" si="233"/>
        <v>494.96</v>
      </c>
      <c r="Z132" s="13">
        <v>14.95</v>
      </c>
      <c r="AA132" s="13">
        <f t="shared" si="234"/>
        <v>1.2374000000000001</v>
      </c>
      <c r="AB132" s="13">
        <f t="shared" si="235"/>
        <v>478.77259999999995</v>
      </c>
      <c r="AC132" s="31">
        <f t="shared" si="236"/>
        <v>-19.462599999999952</v>
      </c>
    </row>
    <row r="133" spans="2:29">
      <c r="C133" s="11">
        <v>5.93</v>
      </c>
      <c r="D133" s="20">
        <f t="shared" si="222"/>
        <v>2.4303278688524594</v>
      </c>
      <c r="E133" s="11">
        <v>3.84</v>
      </c>
      <c r="F133" s="11">
        <v>3.49</v>
      </c>
      <c r="G133" s="12">
        <v>1</v>
      </c>
      <c r="H133" s="23">
        <v>1</v>
      </c>
      <c r="I133" s="19">
        <f t="shared" si="205"/>
        <v>-35.244519392917368</v>
      </c>
      <c r="J133" s="13">
        <v>6</v>
      </c>
      <c r="K133" s="20">
        <f t="shared" si="223"/>
        <v>1.1804384485666153</v>
      </c>
      <c r="L133" s="11">
        <v>500</v>
      </c>
      <c r="N133" s="1">
        <f t="shared" si="224"/>
        <v>198</v>
      </c>
      <c r="O133" s="21">
        <f t="shared" si="225"/>
        <v>2.4399999999999995</v>
      </c>
      <c r="P133" s="13">
        <f t="shared" si="226"/>
        <v>2.6033851010101001</v>
      </c>
      <c r="Q133" s="22">
        <f t="shared" si="227"/>
        <v>6.6961106971352727E-2</v>
      </c>
      <c r="R133" s="22">
        <f t="shared" si="228"/>
        <v>2.7552293593608876E-2</v>
      </c>
      <c r="S133" s="13">
        <f t="shared" si="229"/>
        <v>483.11999999999989</v>
      </c>
      <c r="T133" s="13">
        <v>14.95</v>
      </c>
      <c r="U133" s="13">
        <f t="shared" si="230"/>
        <v>1.2077999999999998</v>
      </c>
      <c r="V133" s="13">
        <f t="shared" si="231"/>
        <v>499.2777999999999</v>
      </c>
      <c r="X133" s="13">
        <f t="shared" si="232"/>
        <v>2.5099999999999998</v>
      </c>
      <c r="Y133" s="13">
        <f t="shared" si="233"/>
        <v>496.97999999999996</v>
      </c>
      <c r="Z133" s="13">
        <v>14.95</v>
      </c>
      <c r="AA133" s="13">
        <f t="shared" si="234"/>
        <v>1.2424499999999998</v>
      </c>
      <c r="AB133" s="13">
        <f t="shared" si="235"/>
        <v>480.78754999999995</v>
      </c>
      <c r="AC133" s="31">
        <f t="shared" si="236"/>
        <v>-18.490249999999946</v>
      </c>
    </row>
    <row r="134" spans="2:29">
      <c r="C134" s="11">
        <v>5.93</v>
      </c>
      <c r="D134" s="20">
        <f t="shared" si="222"/>
        <v>2.6355555555555559</v>
      </c>
      <c r="E134" s="11">
        <v>4.05</v>
      </c>
      <c r="F134" s="11">
        <v>3.68</v>
      </c>
      <c r="G134" s="12">
        <v>1</v>
      </c>
      <c r="H134" s="23">
        <v>1</v>
      </c>
      <c r="I134" s="19">
        <f t="shared" si="205"/>
        <v>-31.703204047217536</v>
      </c>
      <c r="J134" s="13">
        <v>6</v>
      </c>
      <c r="K134" s="20">
        <f t="shared" si="223"/>
        <v>1.1804384485666153</v>
      </c>
      <c r="L134" s="11">
        <v>500</v>
      </c>
      <c r="N134" s="1">
        <f t="shared" si="224"/>
        <v>215</v>
      </c>
      <c r="O134" s="21">
        <f t="shared" si="225"/>
        <v>2.2499999999999996</v>
      </c>
      <c r="P134" s="13">
        <f t="shared" si="226"/>
        <v>2.4004947674418595</v>
      </c>
      <c r="Q134" s="22">
        <f t="shared" si="227"/>
        <v>6.6886563307493332E-2</v>
      </c>
      <c r="R134" s="22">
        <f t="shared" si="228"/>
        <v>2.5378544256637433E-2</v>
      </c>
      <c r="S134" s="13">
        <f t="shared" si="229"/>
        <v>483.74999999999989</v>
      </c>
      <c r="T134" s="13">
        <v>14.95</v>
      </c>
      <c r="U134" s="13">
        <f t="shared" si="230"/>
        <v>1.2093749999999999</v>
      </c>
      <c r="V134" s="13">
        <f t="shared" si="231"/>
        <v>499.9093749999999</v>
      </c>
      <c r="X134" s="13">
        <f t="shared" si="232"/>
        <v>2.3199999999999998</v>
      </c>
      <c r="Y134" s="13">
        <f t="shared" si="233"/>
        <v>498.79999999999995</v>
      </c>
      <c r="Z134" s="13">
        <v>14.95</v>
      </c>
      <c r="AA134" s="13">
        <f t="shared" si="234"/>
        <v>1.2469999999999999</v>
      </c>
      <c r="AB134" s="13">
        <f t="shared" si="235"/>
        <v>482.60299999999995</v>
      </c>
      <c r="AC134" s="31">
        <f t="shared" si="236"/>
        <v>-17.306374999999946</v>
      </c>
    </row>
    <row r="135" spans="2:29">
      <c r="C135" s="11">
        <v>5.93</v>
      </c>
      <c r="D135" s="20">
        <f t="shared" si="222"/>
        <v>2.8647342995169085</v>
      </c>
      <c r="E135" s="11">
        <v>4.24</v>
      </c>
      <c r="F135" s="11">
        <v>3.86</v>
      </c>
      <c r="G135" s="12">
        <v>1</v>
      </c>
      <c r="H135" s="23">
        <v>1</v>
      </c>
      <c r="I135" s="19">
        <f t="shared" si="205"/>
        <v>-28.499156829679588</v>
      </c>
      <c r="J135" s="13">
        <v>6</v>
      </c>
      <c r="K135" s="20">
        <f t="shared" si="223"/>
        <v>1.1804384485666153</v>
      </c>
      <c r="L135" s="11">
        <v>500</v>
      </c>
      <c r="N135" s="1">
        <f t="shared" si="224"/>
        <v>233</v>
      </c>
      <c r="O135" s="21">
        <f t="shared" si="225"/>
        <v>2.0699999999999998</v>
      </c>
      <c r="P135" s="13">
        <f t="shared" si="226"/>
        <v>2.2088511802575104</v>
      </c>
      <c r="Q135" s="22">
        <f t="shared" si="227"/>
        <v>6.707786485870075E-2</v>
      </c>
      <c r="R135" s="22">
        <f t="shared" si="228"/>
        <v>2.3415038829259788E-2</v>
      </c>
      <c r="S135" s="13">
        <f t="shared" si="229"/>
        <v>482.30999999999995</v>
      </c>
      <c r="T135" s="13">
        <v>14.95</v>
      </c>
      <c r="U135" s="13">
        <f t="shared" si="230"/>
        <v>1.2057749999999998</v>
      </c>
      <c r="V135" s="13">
        <f t="shared" si="231"/>
        <v>498.46577499999995</v>
      </c>
      <c r="X135" s="13">
        <f t="shared" si="232"/>
        <v>2.14</v>
      </c>
      <c r="Y135" s="13">
        <f t="shared" si="233"/>
        <v>498.62</v>
      </c>
      <c r="Z135" s="13">
        <v>14.95</v>
      </c>
      <c r="AA135" s="13">
        <f t="shared" si="234"/>
        <v>1.24655</v>
      </c>
      <c r="AB135" s="13">
        <f t="shared" si="235"/>
        <v>482.42345</v>
      </c>
      <c r="AC135" s="31">
        <f t="shared" si="236"/>
        <v>-16.042324999999948</v>
      </c>
    </row>
    <row r="136" spans="2:29">
      <c r="C136" s="11">
        <v>5.93</v>
      </c>
      <c r="D136" s="20">
        <f t="shared" si="222"/>
        <v>3.1375661375661381</v>
      </c>
      <c r="E136" s="11">
        <v>4.4400000000000004</v>
      </c>
      <c r="F136" s="11">
        <v>4.04</v>
      </c>
      <c r="G136" s="12">
        <v>1</v>
      </c>
      <c r="H136" s="23">
        <v>1</v>
      </c>
      <c r="I136" s="19">
        <f t="shared" si="205"/>
        <v>-25.1264755480607</v>
      </c>
      <c r="J136" s="13">
        <v>6</v>
      </c>
      <c r="K136" s="20">
        <f t="shared" si="223"/>
        <v>1.1804384485666153</v>
      </c>
      <c r="L136" s="11">
        <v>500</v>
      </c>
      <c r="N136" s="1">
        <f t="shared" si="224"/>
        <v>255</v>
      </c>
      <c r="O136" s="21">
        <f t="shared" si="225"/>
        <v>1.8899999999999997</v>
      </c>
      <c r="P136" s="13">
        <f t="shared" si="226"/>
        <v>2.0168799019607841</v>
      </c>
      <c r="Q136" s="22">
        <f t="shared" si="227"/>
        <v>6.7132223259674328E-2</v>
      </c>
      <c r="R136" s="22">
        <f t="shared" si="228"/>
        <v>2.1396273517838862E-2</v>
      </c>
      <c r="S136" s="13">
        <f t="shared" si="229"/>
        <v>481.94999999999993</v>
      </c>
      <c r="T136" s="13">
        <v>14.95</v>
      </c>
      <c r="U136" s="13">
        <f t="shared" si="230"/>
        <v>1.2048749999999997</v>
      </c>
      <c r="V136" s="13">
        <f t="shared" si="231"/>
        <v>498.10487499999994</v>
      </c>
      <c r="X136" s="13">
        <f t="shared" si="232"/>
        <v>1.96</v>
      </c>
      <c r="Y136" s="13">
        <f t="shared" si="233"/>
        <v>499.8</v>
      </c>
      <c r="Z136" s="13">
        <v>14.95</v>
      </c>
      <c r="AA136" s="13">
        <f t="shared" si="234"/>
        <v>1.2495000000000001</v>
      </c>
      <c r="AB136" s="13">
        <f t="shared" si="235"/>
        <v>483.60050000000001</v>
      </c>
      <c r="AC136" s="31">
        <f t="shared" si="236"/>
        <v>-14.504374999999925</v>
      </c>
    </row>
    <row r="137" spans="2:29">
      <c r="C137" s="11">
        <v>5.93</v>
      </c>
      <c r="D137" s="20">
        <f t="shared" si="222"/>
        <v>3.4678362573099415</v>
      </c>
      <c r="E137" s="11">
        <v>4.6399999999999997</v>
      </c>
      <c r="F137" s="11">
        <v>4.22</v>
      </c>
      <c r="G137" s="12">
        <v>1</v>
      </c>
      <c r="H137" s="23">
        <v>1</v>
      </c>
      <c r="I137" s="19">
        <f t="shared" si="205"/>
        <v>-21.753794266441822</v>
      </c>
      <c r="J137" s="13">
        <v>6</v>
      </c>
      <c r="K137" s="20">
        <f t="shared" si="223"/>
        <v>1.1804384485666153</v>
      </c>
      <c r="L137" s="11">
        <v>500</v>
      </c>
      <c r="N137" s="1">
        <f t="shared" si="224"/>
        <v>282</v>
      </c>
      <c r="O137" s="21">
        <f t="shared" si="225"/>
        <v>1.71</v>
      </c>
      <c r="P137" s="13">
        <f t="shared" si="226"/>
        <v>1.8247533687943265</v>
      </c>
      <c r="Q137" s="22">
        <f t="shared" si="227"/>
        <v>6.710723321305645E-2</v>
      </c>
      <c r="R137" s="22">
        <f t="shared" si="228"/>
        <v>1.9351326946766698E-2</v>
      </c>
      <c r="S137" s="13">
        <f t="shared" si="229"/>
        <v>482.21999999999997</v>
      </c>
      <c r="T137" s="13">
        <v>14.95</v>
      </c>
      <c r="U137" s="13">
        <f t="shared" si="230"/>
        <v>1.2055499999999999</v>
      </c>
      <c r="V137" s="13">
        <f t="shared" si="231"/>
        <v>498.37554999999998</v>
      </c>
      <c r="X137" s="13">
        <f t="shared" si="232"/>
        <v>1.7800000000000002</v>
      </c>
      <c r="Y137" s="13">
        <f t="shared" si="233"/>
        <v>501.96000000000009</v>
      </c>
      <c r="Z137" s="13">
        <v>14.95</v>
      </c>
      <c r="AA137" s="13">
        <f t="shared" si="234"/>
        <v>1.2549000000000003</v>
      </c>
      <c r="AB137" s="13">
        <f t="shared" si="235"/>
        <v>485.75510000000008</v>
      </c>
      <c r="AC137" s="31">
        <f t="shared" si="236"/>
        <v>-12.620449999999892</v>
      </c>
    </row>
    <row r="138" spans="2:29">
      <c r="C138" s="11">
        <v>5.93</v>
      </c>
      <c r="D138" s="20">
        <f t="shared" si="222"/>
        <v>3.8258064516129036</v>
      </c>
      <c r="E138" s="11">
        <v>4.82</v>
      </c>
      <c r="F138" s="11">
        <v>4.38</v>
      </c>
      <c r="G138" s="12">
        <v>1</v>
      </c>
      <c r="H138" s="23">
        <v>1</v>
      </c>
      <c r="I138" s="19">
        <f t="shared" si="205"/>
        <v>-18.718381112984815</v>
      </c>
      <c r="J138" s="13">
        <v>6</v>
      </c>
      <c r="K138" s="20">
        <f t="shared" si="223"/>
        <v>1.1804384485666153</v>
      </c>
      <c r="L138" s="11">
        <v>500</v>
      </c>
      <c r="N138" s="1">
        <f t="shared" si="224"/>
        <v>312</v>
      </c>
      <c r="O138" s="21">
        <f t="shared" si="225"/>
        <v>1.5499999999999998</v>
      </c>
      <c r="P138" s="13">
        <f t="shared" si="226"/>
        <v>1.6537583333333332</v>
      </c>
      <c r="Q138" s="22">
        <f t="shared" si="227"/>
        <v>6.6940860215053813E-2</v>
      </c>
      <c r="R138" s="22">
        <f t="shared" si="228"/>
        <v>1.7497189432265327E-2</v>
      </c>
      <c r="S138" s="13">
        <f t="shared" si="229"/>
        <v>483.59999999999997</v>
      </c>
      <c r="T138" s="13">
        <v>14.95</v>
      </c>
      <c r="U138" s="13">
        <f t="shared" si="230"/>
        <v>1.2090000000000001</v>
      </c>
      <c r="V138" s="13">
        <f t="shared" si="231"/>
        <v>499.75899999999996</v>
      </c>
      <c r="X138" s="13">
        <f t="shared" si="232"/>
        <v>1.62</v>
      </c>
      <c r="Y138" s="13">
        <f t="shared" si="233"/>
        <v>505.44000000000005</v>
      </c>
      <c r="Z138" s="13">
        <v>14.95</v>
      </c>
      <c r="AA138" s="13">
        <f t="shared" si="234"/>
        <v>1.2636000000000001</v>
      </c>
      <c r="AB138" s="13">
        <f t="shared" si="235"/>
        <v>489.22640000000007</v>
      </c>
      <c r="AC138" s="31">
        <f t="shared" si="236"/>
        <v>-10.532599999999888</v>
      </c>
    </row>
    <row r="139" spans="2:29">
      <c r="C139" s="11">
        <v>5.93</v>
      </c>
      <c r="D139" s="20">
        <f t="shared" si="222"/>
        <v>4.1180555555555571</v>
      </c>
      <c r="E139" s="11">
        <v>4.93</v>
      </c>
      <c r="F139" s="11">
        <v>4.49</v>
      </c>
      <c r="G139" s="12">
        <v>1</v>
      </c>
      <c r="H139" s="23">
        <v>1</v>
      </c>
      <c r="I139" s="19">
        <f t="shared" si="205"/>
        <v>-16.863406408094438</v>
      </c>
      <c r="J139" s="13">
        <v>6</v>
      </c>
      <c r="K139" s="20">
        <f t="shared" si="223"/>
        <v>1.1804384485666153</v>
      </c>
      <c r="L139" s="11">
        <v>500</v>
      </c>
      <c r="N139" s="1">
        <f t="shared" si="224"/>
        <v>335</v>
      </c>
      <c r="O139" s="21">
        <f t="shared" si="225"/>
        <v>1.4399999999999995</v>
      </c>
      <c r="P139" s="13">
        <f t="shared" si="226"/>
        <v>1.5366287313432831</v>
      </c>
      <c r="Q139" s="22">
        <f t="shared" si="227"/>
        <v>6.7103285655058117E-2</v>
      </c>
      <c r="R139" s="22">
        <f t="shared" si="228"/>
        <v>1.6294895673403652E-2</v>
      </c>
      <c r="S139" s="13">
        <f t="shared" si="229"/>
        <v>482.39999999999981</v>
      </c>
      <c r="T139" s="13">
        <v>14.95</v>
      </c>
      <c r="U139" s="13">
        <f t="shared" si="230"/>
        <v>1.2059999999999995</v>
      </c>
      <c r="V139" s="13">
        <f t="shared" si="231"/>
        <v>498.55599999999981</v>
      </c>
      <c r="X139" s="13">
        <f t="shared" si="232"/>
        <v>1.5099999999999998</v>
      </c>
      <c r="Y139" s="13">
        <f t="shared" si="233"/>
        <v>505.84999999999991</v>
      </c>
      <c r="Z139" s="13">
        <v>14.95</v>
      </c>
      <c r="AA139" s="13">
        <f t="shared" si="234"/>
        <v>1.2646249999999999</v>
      </c>
      <c r="AB139" s="13">
        <f t="shared" si="235"/>
        <v>489.6353749999999</v>
      </c>
      <c r="AC139" s="31">
        <f t="shared" si="236"/>
        <v>-8.9206249999999159</v>
      </c>
    </row>
    <row r="140" spans="2:29">
      <c r="C140" s="11">
        <v>5.93</v>
      </c>
      <c r="D140" s="20">
        <f t="shared" si="222"/>
        <v>4.9831932773109262</v>
      </c>
      <c r="E140" s="11">
        <v>5.21</v>
      </c>
      <c r="F140" s="11">
        <v>4.74</v>
      </c>
      <c r="G140" s="12">
        <v>1</v>
      </c>
      <c r="H140" s="23">
        <v>1</v>
      </c>
      <c r="I140" s="19">
        <f t="shared" si="205"/>
        <v>-12.14165261382799</v>
      </c>
      <c r="J140" s="13">
        <v>6</v>
      </c>
      <c r="K140" s="20">
        <f t="shared" si="223"/>
        <v>1.1804384485666153</v>
      </c>
      <c r="L140" s="11">
        <v>500</v>
      </c>
      <c r="N140" s="1">
        <f t="shared" si="224"/>
        <v>406</v>
      </c>
      <c r="O140" s="21">
        <f t="shared" si="225"/>
        <v>1.1899999999999995</v>
      </c>
      <c r="P140" s="13">
        <f t="shared" si="226"/>
        <v>1.2697703201970441</v>
      </c>
      <c r="Q140" s="22">
        <f t="shared" si="227"/>
        <v>6.7033882518524865E-2</v>
      </c>
      <c r="R140" s="22">
        <f t="shared" si="228"/>
        <v>1.3451993287865862E-2</v>
      </c>
      <c r="S140" s="13">
        <f t="shared" si="229"/>
        <v>483.13999999999982</v>
      </c>
      <c r="T140" s="13">
        <v>14.95</v>
      </c>
      <c r="U140" s="13">
        <f t="shared" si="230"/>
        <v>1.2078499999999994</v>
      </c>
      <c r="V140" s="13">
        <f t="shared" si="231"/>
        <v>499.29784999999981</v>
      </c>
      <c r="X140" s="13">
        <f t="shared" si="232"/>
        <v>1.2599999999999998</v>
      </c>
      <c r="Y140" s="13">
        <f t="shared" si="233"/>
        <v>511.55999999999989</v>
      </c>
      <c r="Z140" s="13">
        <v>14.95</v>
      </c>
      <c r="AA140" s="13">
        <f t="shared" si="234"/>
        <v>1.2788999999999997</v>
      </c>
      <c r="AB140" s="13">
        <f t="shared" si="235"/>
        <v>495.33109999999988</v>
      </c>
      <c r="AC140" s="31">
        <f t="shared" si="236"/>
        <v>-3.9667499999999336</v>
      </c>
    </row>
    <row r="141" spans="2:29">
      <c r="C141" s="11">
        <v>5.93</v>
      </c>
      <c r="D141" s="20">
        <f t="shared" si="222"/>
        <v>5.8712871287128721</v>
      </c>
      <c r="E141" s="11">
        <v>5.41</v>
      </c>
      <c r="F141" s="11">
        <v>4.92</v>
      </c>
      <c r="G141" s="12">
        <v>1</v>
      </c>
      <c r="H141" s="23">
        <v>1</v>
      </c>
      <c r="I141" s="19">
        <f t="shared" si="205"/>
        <v>-8.7689713322090999</v>
      </c>
      <c r="J141" s="13">
        <v>6</v>
      </c>
      <c r="K141" s="20">
        <f t="shared" si="223"/>
        <v>1.1804384485666153</v>
      </c>
      <c r="L141" s="11">
        <v>500</v>
      </c>
      <c r="N141" s="1">
        <f t="shared" si="224"/>
        <v>479</v>
      </c>
      <c r="O141" s="21">
        <f t="shared" si="225"/>
        <v>1.0099999999999998</v>
      </c>
      <c r="P141" s="13">
        <f t="shared" si="226"/>
        <v>1.0776467118997912</v>
      </c>
      <c r="Q141" s="22">
        <f t="shared" si="227"/>
        <v>6.6976942475041032E-2</v>
      </c>
      <c r="R141" s="22">
        <f t="shared" si="228"/>
        <v>1.140753994937461E-2</v>
      </c>
      <c r="S141" s="13">
        <f t="shared" si="229"/>
        <v>483.78999999999991</v>
      </c>
      <c r="T141" s="13">
        <v>14.95</v>
      </c>
      <c r="U141" s="13">
        <f t="shared" si="230"/>
        <v>1.2094749999999996</v>
      </c>
      <c r="V141" s="13">
        <f t="shared" si="231"/>
        <v>499.94947499999989</v>
      </c>
      <c r="X141" s="13">
        <f t="shared" si="232"/>
        <v>1.08</v>
      </c>
      <c r="Y141" s="13">
        <f t="shared" si="233"/>
        <v>517.32000000000005</v>
      </c>
      <c r="Z141" s="13">
        <v>14.95</v>
      </c>
      <c r="AA141" s="13">
        <f t="shared" si="234"/>
        <v>1.2933000000000001</v>
      </c>
      <c r="AB141" s="13">
        <f t="shared" si="235"/>
        <v>501.07670000000007</v>
      </c>
      <c r="AC141" s="31">
        <f t="shared" si="236"/>
        <v>1.1272250000001804</v>
      </c>
    </row>
    <row r="142" spans="2:29">
      <c r="C142" s="11">
        <v>5.95</v>
      </c>
      <c r="D142" s="20">
        <f t="shared" si="222"/>
        <v>6.9999999999999956</v>
      </c>
      <c r="E142" s="11">
        <v>5.6</v>
      </c>
      <c r="F142" s="11">
        <v>5.0999999999999996</v>
      </c>
      <c r="G142" s="12">
        <v>1</v>
      </c>
      <c r="H142" s="23">
        <v>1</v>
      </c>
      <c r="I142" s="19">
        <f t="shared" si="205"/>
        <v>-5.8823529411764799</v>
      </c>
      <c r="J142" s="13">
        <v>6</v>
      </c>
      <c r="K142" s="20">
        <f t="shared" si="223"/>
        <v>0.84033613445377853</v>
      </c>
      <c r="L142" s="11">
        <v>500</v>
      </c>
      <c r="N142" s="1">
        <f t="shared" si="224"/>
        <v>569</v>
      </c>
      <c r="O142" s="21">
        <f>((C142-F142)/(G142*H142))</f>
        <v>0.85000000000000053</v>
      </c>
      <c r="P142" s="13">
        <f t="shared" si="226"/>
        <v>0.90692333040421869</v>
      </c>
      <c r="Q142" s="22">
        <f t="shared" si="227"/>
        <v>6.6968624004962493E-2</v>
      </c>
      <c r="R142" s="22">
        <f t="shared" si="228"/>
        <v>9.56694628642322E-3</v>
      </c>
      <c r="S142" s="13">
        <f t="shared" si="229"/>
        <v>483.65000000000032</v>
      </c>
      <c r="T142" s="13">
        <v>14.95</v>
      </c>
      <c r="U142" s="13">
        <f t="shared" si="230"/>
        <v>1.2091250000000009</v>
      </c>
      <c r="V142" s="13">
        <f t="shared" si="231"/>
        <v>499.80912500000034</v>
      </c>
      <c r="X142" s="13">
        <f t="shared" si="232"/>
        <v>0.90000000000000036</v>
      </c>
      <c r="Y142" s="13">
        <f t="shared" si="233"/>
        <v>512.10000000000025</v>
      </c>
      <c r="Z142" s="13">
        <v>14.95</v>
      </c>
      <c r="AA142" s="13">
        <f t="shared" si="234"/>
        <v>1.2802500000000006</v>
      </c>
      <c r="AB142" s="13">
        <f t="shared" si="235"/>
        <v>495.86975000000024</v>
      </c>
      <c r="AC142" s="31">
        <f t="shared" si="236"/>
        <v>-3.9393750000000978</v>
      </c>
    </row>
    <row r="143" spans="2:29">
      <c r="B143" s="10" t="s">
        <v>27</v>
      </c>
      <c r="D143" s="20"/>
      <c r="H143" s="23"/>
      <c r="I143" s="19"/>
      <c r="K143" s="20"/>
      <c r="O143" s="21"/>
      <c r="P143" s="13"/>
      <c r="Q143" s="22"/>
      <c r="R143" s="22"/>
      <c r="S143" s="13"/>
      <c r="T143" s="13"/>
      <c r="U143" s="13"/>
      <c r="V143" s="13"/>
      <c r="X143" s="13"/>
      <c r="Y143" s="13"/>
      <c r="Z143" s="13"/>
      <c r="AA143" s="13"/>
      <c r="AB143" s="13"/>
    </row>
    <row r="144" spans="2:29">
      <c r="B144" s="10" t="s">
        <v>28</v>
      </c>
      <c r="D144" s="20"/>
      <c r="H144" s="23"/>
      <c r="I144" s="19"/>
      <c r="K144" s="20"/>
      <c r="O144" s="21"/>
      <c r="P144" s="13"/>
      <c r="Q144" s="22"/>
      <c r="R144" s="22"/>
      <c r="S144" s="13"/>
      <c r="T144" s="13"/>
      <c r="U144" s="13"/>
      <c r="V144" s="13"/>
      <c r="X144" s="13"/>
      <c r="Y144" s="13"/>
      <c r="Z144" s="13"/>
      <c r="AA144" s="13"/>
      <c r="AB144" s="13"/>
    </row>
    <row r="145" spans="2:28">
      <c r="B145" s="10" t="s">
        <v>29</v>
      </c>
      <c r="D145" s="20"/>
      <c r="H145" s="23"/>
      <c r="I145" s="19"/>
      <c r="K145" s="20"/>
      <c r="O145" s="21"/>
      <c r="P145" s="13"/>
      <c r="Q145" s="22"/>
      <c r="R145" s="22"/>
      <c r="S145" s="13"/>
      <c r="T145" s="13"/>
      <c r="U145" s="13"/>
      <c r="V145" s="13"/>
      <c r="X145" s="13"/>
      <c r="Y145" s="13"/>
      <c r="Z145" s="13"/>
      <c r="AA145" s="13"/>
      <c r="AB145" s="13"/>
    </row>
    <row r="146" spans="2:28">
      <c r="B146" s="10" t="s">
        <v>30</v>
      </c>
      <c r="D146" s="20"/>
      <c r="H146" s="23"/>
      <c r="I146" s="19"/>
      <c r="K146" s="20"/>
      <c r="O146" s="21"/>
      <c r="P146" s="13"/>
      <c r="Q146" s="22"/>
      <c r="R146" s="22"/>
      <c r="S146" s="13"/>
      <c r="T146" s="13"/>
      <c r="U146" s="13"/>
      <c r="V146" s="13"/>
      <c r="X146" s="13"/>
      <c r="Y146" s="13"/>
      <c r="Z146" s="13"/>
      <c r="AA146" s="13"/>
      <c r="AB146" s="13"/>
    </row>
    <row r="147" spans="2:28">
      <c r="B147" s="10" t="s">
        <v>31</v>
      </c>
      <c r="D147" s="20"/>
      <c r="H147" s="23"/>
      <c r="I147" s="19"/>
      <c r="K147" s="20"/>
      <c r="O147" s="21"/>
      <c r="P147" s="13"/>
      <c r="Q147" s="22"/>
      <c r="R147" s="22"/>
      <c r="S147" s="13"/>
      <c r="T147" s="13"/>
      <c r="U147" s="13"/>
      <c r="V147" s="13"/>
      <c r="X147" s="13"/>
      <c r="Y147" s="13"/>
      <c r="Z147" s="13"/>
      <c r="AA147" s="13"/>
      <c r="AB147" s="13"/>
    </row>
    <row r="148" spans="2:28">
      <c r="B148" s="10" t="s">
        <v>32</v>
      </c>
      <c r="D148" s="20"/>
      <c r="H148" s="23"/>
      <c r="I148" s="19"/>
      <c r="K148" s="20"/>
      <c r="O148" s="21"/>
      <c r="P148" s="13"/>
      <c r="Q148" s="22"/>
      <c r="R148" s="22"/>
      <c r="S148" s="13"/>
      <c r="T148" s="13"/>
      <c r="U148" s="13"/>
      <c r="V148" s="13"/>
      <c r="X148" s="13"/>
      <c r="Y148" s="13"/>
      <c r="Z148" s="13"/>
      <c r="AA148" s="13"/>
      <c r="AB148" s="13"/>
    </row>
    <row r="149" spans="2:28">
      <c r="B149" s="10" t="s">
        <v>33</v>
      </c>
      <c r="D149" s="20"/>
      <c r="H149" s="23"/>
      <c r="I149" s="19"/>
      <c r="K149" s="20"/>
      <c r="O149" s="21"/>
      <c r="P149" s="13"/>
      <c r="Q149" s="22"/>
      <c r="R149" s="22"/>
      <c r="S149" s="13"/>
      <c r="T149" s="13"/>
      <c r="U149" s="13"/>
      <c r="V149" s="13"/>
      <c r="X149" s="13"/>
      <c r="Y149" s="13"/>
      <c r="Z149" s="13"/>
      <c r="AA149" s="13"/>
      <c r="AB149" s="13"/>
    </row>
    <row r="150" spans="2:28">
      <c r="B150" s="10" t="s">
        <v>34</v>
      </c>
      <c r="D150" s="20"/>
      <c r="H150" s="23"/>
      <c r="I150" s="19"/>
      <c r="K150" s="20"/>
      <c r="O150" s="21"/>
      <c r="P150" s="13"/>
      <c r="Q150" s="22"/>
      <c r="R150" s="22"/>
      <c r="S150" s="13"/>
      <c r="T150" s="13"/>
      <c r="U150" s="13"/>
      <c r="V150" s="13"/>
      <c r="X150" s="13"/>
      <c r="Y150" s="13"/>
      <c r="Z150" s="13"/>
      <c r="AA150" s="13"/>
      <c r="AB150" s="13"/>
    </row>
    <row r="151" spans="2:28">
      <c r="B151" s="10" t="s">
        <v>35</v>
      </c>
      <c r="D151" s="20"/>
      <c r="H151" s="23"/>
      <c r="I151" s="19"/>
      <c r="K151" s="20"/>
      <c r="O151" s="21"/>
      <c r="P151" s="13"/>
      <c r="Q151" s="22"/>
      <c r="R151" s="22"/>
      <c r="S151" s="13"/>
      <c r="T151" s="13"/>
      <c r="U151" s="13"/>
      <c r="V151" s="13"/>
      <c r="X151" s="13"/>
      <c r="Y151" s="13"/>
      <c r="Z151" s="13"/>
      <c r="AA151" s="13"/>
      <c r="AB151" s="13"/>
    </row>
    <row r="152" spans="2:28">
      <c r="B152" s="10" t="s">
        <v>36</v>
      </c>
    </row>
    <row r="153" spans="2:28">
      <c r="B153" s="10" t="s">
        <v>37</v>
      </c>
    </row>
  </sheetData>
  <mergeCells count="49">
    <mergeCell ref="Z108:Z110"/>
    <mergeCell ref="AA108:AA110"/>
    <mergeCell ref="AB108:AB110"/>
    <mergeCell ref="AC108:AC110"/>
    <mergeCell ref="AD108:AD110"/>
    <mergeCell ref="Y108:Y110"/>
    <mergeCell ref="L108:L110"/>
    <mergeCell ref="M108:M110"/>
    <mergeCell ref="N108:N110"/>
    <mergeCell ref="O108:O110"/>
    <mergeCell ref="P108:P110"/>
    <mergeCell ref="S108:S110"/>
    <mergeCell ref="T108:T110"/>
    <mergeCell ref="U108:U110"/>
    <mergeCell ref="V108:V110"/>
    <mergeCell ref="W108:W110"/>
    <mergeCell ref="X108:X110"/>
    <mergeCell ref="AB6:AB8"/>
    <mergeCell ref="AC6:AC8"/>
    <mergeCell ref="AD6:AD8"/>
    <mergeCell ref="B108:B110"/>
    <mergeCell ref="C108:C110"/>
    <mergeCell ref="D108:D110"/>
    <mergeCell ref="E108:E110"/>
    <mergeCell ref="I108:I110"/>
    <mergeCell ref="J108:J110"/>
    <mergeCell ref="K108:K110"/>
    <mergeCell ref="V6:V8"/>
    <mergeCell ref="W6:W8"/>
    <mergeCell ref="X6:X8"/>
    <mergeCell ref="Y6:Y8"/>
    <mergeCell ref="Z6:Z8"/>
    <mergeCell ref="AA6:AA8"/>
    <mergeCell ref="U6:U8"/>
    <mergeCell ref="B1:U3"/>
    <mergeCell ref="B6:B8"/>
    <mergeCell ref="C6:C8"/>
    <mergeCell ref="D6:D8"/>
    <mergeCell ref="E6:E8"/>
    <mergeCell ref="I6:I8"/>
    <mergeCell ref="J6:J8"/>
    <mergeCell ref="K6:K8"/>
    <mergeCell ref="L6:L8"/>
    <mergeCell ref="M6:M8"/>
    <mergeCell ref="N6:N8"/>
    <mergeCell ref="O6:O8"/>
    <mergeCell ref="P6:P8"/>
    <mergeCell ref="S6:S8"/>
    <mergeCell ref="T6:T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2060"/>
  </sheetPr>
  <dimension ref="A1:H41"/>
  <sheetViews>
    <sheetView workbookViewId="0">
      <selection activeCell="B4" sqref="B4"/>
    </sheetView>
  </sheetViews>
  <sheetFormatPr baseColWidth="10" defaultRowHeight="15"/>
  <cols>
    <col min="1" max="1" width="17.5703125" bestFit="1" customWidth="1"/>
    <col min="2" max="2" width="10.140625" bestFit="1" customWidth="1"/>
    <col min="3" max="4" width="6.5703125" bestFit="1" customWidth="1"/>
    <col min="5" max="5" width="9" bestFit="1" customWidth="1"/>
    <col min="6" max="6" width="6.5703125" bestFit="1" customWidth="1"/>
    <col min="7" max="7" width="7.7109375" bestFit="1" customWidth="1"/>
    <col min="8" max="8" width="6.85546875" bestFit="1" customWidth="1"/>
  </cols>
  <sheetData>
    <row r="1" spans="1:8">
      <c r="A1" s="70" t="s">
        <v>40</v>
      </c>
      <c r="B1" t="s">
        <v>41</v>
      </c>
      <c r="C1" t="s">
        <v>42</v>
      </c>
      <c r="D1" t="s">
        <v>43</v>
      </c>
      <c r="E1" t="s">
        <v>44</v>
      </c>
      <c r="F1" t="s">
        <v>45</v>
      </c>
      <c r="G1" t="s">
        <v>46</v>
      </c>
      <c r="H1" t="s">
        <v>47</v>
      </c>
    </row>
    <row r="2" spans="1:8">
      <c r="A2" t="s">
        <v>48</v>
      </c>
      <c r="B2" t="s">
        <v>49</v>
      </c>
      <c r="C2" t="s">
        <v>50</v>
      </c>
      <c r="D2" t="s">
        <v>51</v>
      </c>
      <c r="E2">
        <v>319196</v>
      </c>
      <c r="F2" t="s">
        <v>52</v>
      </c>
      <c r="G2" t="s">
        <v>53</v>
      </c>
      <c r="H2" t="s">
        <v>54</v>
      </c>
    </row>
    <row r="3" spans="1:8">
      <c r="A3" t="s">
        <v>55</v>
      </c>
      <c r="B3" t="s">
        <v>56</v>
      </c>
      <c r="C3" t="s">
        <v>57</v>
      </c>
      <c r="D3" t="s">
        <v>58</v>
      </c>
      <c r="E3">
        <v>372198</v>
      </c>
      <c r="F3" t="s">
        <v>59</v>
      </c>
      <c r="G3" t="s">
        <v>60</v>
      </c>
      <c r="H3" t="s">
        <v>61</v>
      </c>
    </row>
    <row r="4" spans="1:8">
      <c r="A4" s="40" t="s">
        <v>31</v>
      </c>
      <c r="B4" s="40" t="s">
        <v>62</v>
      </c>
      <c r="C4" t="s">
        <v>63</v>
      </c>
      <c r="D4" t="s">
        <v>64</v>
      </c>
      <c r="E4">
        <v>888251</v>
      </c>
      <c r="F4" t="s">
        <v>65</v>
      </c>
      <c r="G4" t="s">
        <v>66</v>
      </c>
      <c r="H4" t="s">
        <v>67</v>
      </c>
    </row>
    <row r="5" spans="1:8">
      <c r="A5" t="s">
        <v>34</v>
      </c>
      <c r="B5" t="s">
        <v>68</v>
      </c>
      <c r="C5" t="s">
        <v>69</v>
      </c>
      <c r="D5" s="71">
        <v>12025</v>
      </c>
      <c r="E5">
        <v>12442530</v>
      </c>
      <c r="F5" s="71">
        <v>12525</v>
      </c>
      <c r="G5" s="71">
        <v>12235</v>
      </c>
      <c r="H5" t="s">
        <v>70</v>
      </c>
    </row>
    <row r="6" spans="1:8">
      <c r="A6" t="s">
        <v>71</v>
      </c>
      <c r="B6" s="71">
        <v>18305</v>
      </c>
      <c r="C6" s="71">
        <v>18375</v>
      </c>
      <c r="D6" t="s">
        <v>72</v>
      </c>
      <c r="E6">
        <v>2877944</v>
      </c>
      <c r="F6" t="s">
        <v>73</v>
      </c>
      <c r="G6" s="71">
        <v>18265</v>
      </c>
      <c r="H6" t="s">
        <v>74</v>
      </c>
    </row>
    <row r="7" spans="1:8">
      <c r="A7" t="s">
        <v>75</v>
      </c>
      <c r="B7" t="s">
        <v>76</v>
      </c>
      <c r="C7" t="s">
        <v>77</v>
      </c>
      <c r="D7" t="s">
        <v>78</v>
      </c>
      <c r="E7">
        <v>2037567</v>
      </c>
      <c r="F7" t="s">
        <v>79</v>
      </c>
      <c r="G7" t="s">
        <v>80</v>
      </c>
      <c r="H7" t="s">
        <v>81</v>
      </c>
    </row>
    <row r="8" spans="1:8">
      <c r="A8" t="s">
        <v>82</v>
      </c>
      <c r="B8" t="s">
        <v>83</v>
      </c>
      <c r="C8" t="s">
        <v>84</v>
      </c>
      <c r="D8" t="s">
        <v>85</v>
      </c>
      <c r="E8">
        <v>485010</v>
      </c>
      <c r="F8" s="71">
        <v>28175</v>
      </c>
      <c r="G8" t="s">
        <v>86</v>
      </c>
      <c r="H8" t="s">
        <v>87</v>
      </c>
    </row>
    <row r="9" spans="1:8">
      <c r="A9" t="s">
        <v>88</v>
      </c>
      <c r="B9" s="71">
        <v>47505</v>
      </c>
      <c r="C9" t="s">
        <v>89</v>
      </c>
      <c r="D9" s="71">
        <v>46795</v>
      </c>
      <c r="E9">
        <v>389188</v>
      </c>
      <c r="F9" s="71">
        <v>47285</v>
      </c>
      <c r="G9" t="s">
        <v>90</v>
      </c>
      <c r="H9" t="s">
        <v>91</v>
      </c>
    </row>
    <row r="10" spans="1:8">
      <c r="A10" t="s">
        <v>92</v>
      </c>
      <c r="B10" s="71">
        <v>27245</v>
      </c>
      <c r="C10" t="s">
        <v>93</v>
      </c>
      <c r="D10" t="s">
        <v>94</v>
      </c>
      <c r="E10">
        <v>1085951</v>
      </c>
      <c r="F10" t="s">
        <v>62</v>
      </c>
      <c r="G10" s="71">
        <v>27155</v>
      </c>
      <c r="H10" t="s">
        <v>95</v>
      </c>
    </row>
    <row r="11" spans="1:8">
      <c r="A11" t="s">
        <v>96</v>
      </c>
      <c r="B11" t="s">
        <v>97</v>
      </c>
      <c r="C11" t="s">
        <v>97</v>
      </c>
      <c r="D11" s="71">
        <v>8772</v>
      </c>
      <c r="E11">
        <v>3953484</v>
      </c>
      <c r="F11" s="71">
        <v>9011</v>
      </c>
      <c r="G11" s="71">
        <v>8909</v>
      </c>
      <c r="H11" t="s">
        <v>98</v>
      </c>
    </row>
    <row r="12" spans="1:8">
      <c r="A12" t="s">
        <v>99</v>
      </c>
      <c r="B12" t="s">
        <v>100</v>
      </c>
      <c r="C12" t="s">
        <v>101</v>
      </c>
      <c r="D12" t="s">
        <v>102</v>
      </c>
      <c r="E12">
        <v>624137</v>
      </c>
      <c r="F12" t="s">
        <v>103</v>
      </c>
      <c r="G12" t="s">
        <v>104</v>
      </c>
      <c r="H12" t="s">
        <v>105</v>
      </c>
    </row>
    <row r="13" spans="1:8">
      <c r="A13" t="s">
        <v>106</v>
      </c>
      <c r="B13" t="s">
        <v>107</v>
      </c>
      <c r="C13" t="s">
        <v>108</v>
      </c>
      <c r="D13" t="s">
        <v>109</v>
      </c>
      <c r="E13">
        <v>2340629</v>
      </c>
      <c r="F13" t="s">
        <v>110</v>
      </c>
      <c r="G13" t="s">
        <v>111</v>
      </c>
      <c r="H13" t="s">
        <v>112</v>
      </c>
    </row>
    <row r="14" spans="1:8">
      <c r="A14" t="s">
        <v>113</v>
      </c>
      <c r="B14" s="71">
        <v>25755</v>
      </c>
      <c r="C14" t="s">
        <v>114</v>
      </c>
      <c r="D14" s="71">
        <v>25585</v>
      </c>
      <c r="E14">
        <v>943802</v>
      </c>
      <c r="F14" s="71">
        <v>25705</v>
      </c>
      <c r="G14" t="s">
        <v>115</v>
      </c>
      <c r="H14" t="s">
        <v>116</v>
      </c>
    </row>
    <row r="15" spans="1:8">
      <c r="A15" t="s">
        <v>117</v>
      </c>
      <c r="B15" t="s">
        <v>118</v>
      </c>
      <c r="C15" t="s">
        <v>119</v>
      </c>
      <c r="D15" t="s">
        <v>120</v>
      </c>
      <c r="E15">
        <v>221134</v>
      </c>
      <c r="F15" t="s">
        <v>121</v>
      </c>
      <c r="G15" t="s">
        <v>122</v>
      </c>
      <c r="H15" t="s">
        <v>123</v>
      </c>
    </row>
    <row r="16" spans="1:8">
      <c r="A16" t="s">
        <v>124</v>
      </c>
      <c r="B16" s="71">
        <v>18445</v>
      </c>
      <c r="C16" t="s">
        <v>125</v>
      </c>
      <c r="D16" t="s">
        <v>126</v>
      </c>
      <c r="E16">
        <v>6706061</v>
      </c>
      <c r="F16" s="71">
        <v>18485</v>
      </c>
      <c r="G16" t="s">
        <v>127</v>
      </c>
      <c r="H16" t="s">
        <v>128</v>
      </c>
    </row>
    <row r="17" spans="1:8">
      <c r="A17" t="s">
        <v>129</v>
      </c>
      <c r="B17" t="s">
        <v>130</v>
      </c>
      <c r="C17" t="s">
        <v>131</v>
      </c>
      <c r="D17" t="s">
        <v>132</v>
      </c>
      <c r="E17">
        <v>187771</v>
      </c>
      <c r="F17" t="s">
        <v>133</v>
      </c>
      <c r="G17" t="s">
        <v>134</v>
      </c>
      <c r="H17" t="s">
        <v>135</v>
      </c>
    </row>
    <row r="18" spans="1:8">
      <c r="A18" t="s">
        <v>136</v>
      </c>
      <c r="B18" t="s">
        <v>137</v>
      </c>
      <c r="C18" t="s">
        <v>138</v>
      </c>
      <c r="D18" t="s">
        <v>139</v>
      </c>
      <c r="E18">
        <v>128069</v>
      </c>
      <c r="F18" t="s">
        <v>140</v>
      </c>
      <c r="G18" t="s">
        <v>141</v>
      </c>
      <c r="H18" t="s">
        <v>142</v>
      </c>
    </row>
    <row r="19" spans="1:8">
      <c r="A19" t="s">
        <v>143</v>
      </c>
      <c r="B19" t="s">
        <v>144</v>
      </c>
      <c r="C19" t="s">
        <v>145</v>
      </c>
      <c r="D19" t="s">
        <v>146</v>
      </c>
      <c r="E19">
        <v>451477</v>
      </c>
      <c r="F19" t="s">
        <v>147</v>
      </c>
      <c r="G19" t="s">
        <v>148</v>
      </c>
      <c r="H19" t="s">
        <v>149</v>
      </c>
    </row>
    <row r="20" spans="1:8">
      <c r="A20" t="s">
        <v>150</v>
      </c>
      <c r="B20" s="71">
        <v>40395</v>
      </c>
      <c r="C20" t="s">
        <v>151</v>
      </c>
      <c r="D20" t="s">
        <v>152</v>
      </c>
      <c r="E20">
        <v>237694</v>
      </c>
      <c r="F20" t="s">
        <v>153</v>
      </c>
      <c r="G20" s="71">
        <v>40455</v>
      </c>
      <c r="H20" t="s">
        <v>154</v>
      </c>
    </row>
    <row r="21" spans="1:8">
      <c r="A21" t="s">
        <v>155</v>
      </c>
      <c r="B21" t="s">
        <v>156</v>
      </c>
      <c r="C21" t="s">
        <v>157</v>
      </c>
      <c r="D21" t="s">
        <v>158</v>
      </c>
      <c r="E21">
        <v>393283</v>
      </c>
      <c r="F21" t="s">
        <v>159</v>
      </c>
      <c r="G21" t="s">
        <v>160</v>
      </c>
      <c r="H21" t="s">
        <v>161</v>
      </c>
    </row>
    <row r="22" spans="1:8">
      <c r="A22" t="s">
        <v>162</v>
      </c>
      <c r="B22" t="s">
        <v>163</v>
      </c>
      <c r="C22" t="s">
        <v>164</v>
      </c>
      <c r="D22" t="s">
        <v>165</v>
      </c>
      <c r="E22">
        <v>479008</v>
      </c>
      <c r="F22" t="s">
        <v>166</v>
      </c>
      <c r="G22" t="s">
        <v>167</v>
      </c>
      <c r="H22" t="s">
        <v>168</v>
      </c>
    </row>
    <row r="23" spans="1:8">
      <c r="A23" t="s">
        <v>169</v>
      </c>
      <c r="B23" t="s">
        <v>170</v>
      </c>
      <c r="C23" t="s">
        <v>171</v>
      </c>
      <c r="D23" t="s">
        <v>172</v>
      </c>
      <c r="E23">
        <v>266681</v>
      </c>
      <c r="F23" t="s">
        <v>173</v>
      </c>
      <c r="G23" t="s">
        <v>174</v>
      </c>
      <c r="H23" t="s">
        <v>175</v>
      </c>
    </row>
    <row r="24" spans="1:8">
      <c r="A24" t="s">
        <v>176</v>
      </c>
      <c r="B24" t="s">
        <v>177</v>
      </c>
      <c r="C24" s="71">
        <v>9719</v>
      </c>
      <c r="D24" s="71">
        <v>9621</v>
      </c>
      <c r="E24">
        <v>6194154</v>
      </c>
      <c r="F24" s="71">
        <v>9713</v>
      </c>
      <c r="G24" s="71">
        <v>9657</v>
      </c>
      <c r="H24" t="s">
        <v>178</v>
      </c>
    </row>
    <row r="25" spans="1:8">
      <c r="A25" t="s">
        <v>179</v>
      </c>
      <c r="B25" t="s">
        <v>180</v>
      </c>
      <c r="C25" t="s">
        <v>181</v>
      </c>
      <c r="D25" t="s">
        <v>182</v>
      </c>
      <c r="E25">
        <v>348109</v>
      </c>
      <c r="F25" t="s">
        <v>183</v>
      </c>
      <c r="G25" t="s">
        <v>184</v>
      </c>
      <c r="H25" t="s">
        <v>185</v>
      </c>
    </row>
    <row r="26" spans="1:8">
      <c r="A26" t="s">
        <v>186</v>
      </c>
      <c r="B26" t="s">
        <v>187</v>
      </c>
      <c r="C26" t="s">
        <v>188</v>
      </c>
      <c r="D26" t="s">
        <v>189</v>
      </c>
      <c r="E26">
        <v>424709</v>
      </c>
      <c r="F26" t="s">
        <v>190</v>
      </c>
      <c r="G26" t="s">
        <v>191</v>
      </c>
      <c r="H26" t="s">
        <v>192</v>
      </c>
    </row>
    <row r="27" spans="1:8">
      <c r="A27" t="s">
        <v>193</v>
      </c>
      <c r="B27" t="s">
        <v>194</v>
      </c>
      <c r="C27" t="s">
        <v>195</v>
      </c>
      <c r="D27" t="s">
        <v>196</v>
      </c>
      <c r="E27">
        <v>667549</v>
      </c>
      <c r="F27" t="s">
        <v>197</v>
      </c>
      <c r="G27" t="s">
        <v>198</v>
      </c>
      <c r="H27" t="s">
        <v>199</v>
      </c>
    </row>
    <row r="28" spans="1:8">
      <c r="A28" t="s">
        <v>200</v>
      </c>
      <c r="B28" t="s">
        <v>201</v>
      </c>
      <c r="C28" t="s">
        <v>202</v>
      </c>
      <c r="D28" t="s">
        <v>203</v>
      </c>
      <c r="E28">
        <v>233938</v>
      </c>
      <c r="F28" s="71">
        <v>47435</v>
      </c>
      <c r="G28" t="s">
        <v>204</v>
      </c>
      <c r="H28" t="s">
        <v>205</v>
      </c>
    </row>
    <row r="29" spans="1:8">
      <c r="A29" t="s">
        <v>206</v>
      </c>
      <c r="B29" t="s">
        <v>207</v>
      </c>
      <c r="C29" s="71">
        <v>39135</v>
      </c>
      <c r="D29" t="s">
        <v>208</v>
      </c>
      <c r="E29">
        <v>849608</v>
      </c>
      <c r="F29" s="71">
        <v>38955</v>
      </c>
      <c r="G29" s="71">
        <v>38795</v>
      </c>
      <c r="H29" t="s">
        <v>209</v>
      </c>
    </row>
    <row r="30" spans="1:8">
      <c r="A30" t="s">
        <v>210</v>
      </c>
      <c r="B30" t="s">
        <v>211</v>
      </c>
      <c r="C30" t="s">
        <v>173</v>
      </c>
      <c r="D30" t="s">
        <v>212</v>
      </c>
      <c r="E30">
        <v>1152512</v>
      </c>
      <c r="F30" t="s">
        <v>213</v>
      </c>
      <c r="G30" t="s">
        <v>214</v>
      </c>
      <c r="H30" t="s">
        <v>81</v>
      </c>
    </row>
    <row r="31" spans="1:8">
      <c r="A31" t="s">
        <v>215</v>
      </c>
      <c r="B31" t="s">
        <v>216</v>
      </c>
      <c r="C31" t="s">
        <v>217</v>
      </c>
      <c r="D31" t="s">
        <v>218</v>
      </c>
      <c r="E31">
        <v>894927</v>
      </c>
      <c r="F31" t="s">
        <v>219</v>
      </c>
      <c r="G31" t="s">
        <v>220</v>
      </c>
      <c r="H31" t="s">
        <v>221</v>
      </c>
    </row>
    <row r="32" spans="1:8">
      <c r="A32" t="s">
        <v>222</v>
      </c>
      <c r="B32" s="71">
        <v>40685</v>
      </c>
      <c r="C32" t="s">
        <v>223</v>
      </c>
      <c r="D32" s="71">
        <v>40115</v>
      </c>
      <c r="E32">
        <v>2982387</v>
      </c>
      <c r="F32" s="71">
        <v>40765</v>
      </c>
      <c r="G32" t="s">
        <v>224</v>
      </c>
      <c r="H32" t="s">
        <v>225</v>
      </c>
    </row>
    <row r="33" spans="1:8">
      <c r="A33" t="s">
        <v>226</v>
      </c>
      <c r="B33" t="s">
        <v>227</v>
      </c>
      <c r="C33" t="s">
        <v>228</v>
      </c>
      <c r="D33" t="s">
        <v>229</v>
      </c>
      <c r="E33">
        <v>139411</v>
      </c>
      <c r="F33" t="s">
        <v>230</v>
      </c>
      <c r="G33" t="s">
        <v>231</v>
      </c>
      <c r="H33" t="s">
        <v>232</v>
      </c>
    </row>
    <row r="34" spans="1:8">
      <c r="A34" t="s">
        <v>233</v>
      </c>
      <c r="B34" s="71">
        <v>5513</v>
      </c>
      <c r="C34" s="71">
        <v>5605</v>
      </c>
      <c r="D34" s="71">
        <v>5513</v>
      </c>
      <c r="E34">
        <v>1481745</v>
      </c>
      <c r="F34" t="s">
        <v>234</v>
      </c>
      <c r="G34" t="s">
        <v>235</v>
      </c>
      <c r="H34" t="s">
        <v>236</v>
      </c>
    </row>
    <row r="35" spans="1:8">
      <c r="A35" t="s">
        <v>237</v>
      </c>
      <c r="B35" t="s">
        <v>238</v>
      </c>
      <c r="C35" t="s">
        <v>239</v>
      </c>
      <c r="D35" t="s">
        <v>211</v>
      </c>
      <c r="E35">
        <v>245516</v>
      </c>
      <c r="F35" t="s">
        <v>240</v>
      </c>
      <c r="G35" t="s">
        <v>241</v>
      </c>
      <c r="H35" t="s">
        <v>242</v>
      </c>
    </row>
    <row r="36" spans="1:8">
      <c r="A36" t="s">
        <v>243</v>
      </c>
      <c r="B36" t="s">
        <v>244</v>
      </c>
      <c r="C36" t="s">
        <v>245</v>
      </c>
      <c r="D36" s="71">
        <v>43475</v>
      </c>
      <c r="E36">
        <v>2153848</v>
      </c>
      <c r="F36" t="s">
        <v>246</v>
      </c>
      <c r="G36" s="71">
        <v>43875</v>
      </c>
      <c r="H36" t="s">
        <v>54</v>
      </c>
    </row>
    <row r="37" spans="1:8">
      <c r="A37" t="s">
        <v>247</v>
      </c>
      <c r="B37" t="s">
        <v>248</v>
      </c>
      <c r="C37" t="s">
        <v>249</v>
      </c>
      <c r="D37" t="s">
        <v>250</v>
      </c>
      <c r="E37">
        <v>149510</v>
      </c>
      <c r="F37" t="s">
        <v>251</v>
      </c>
      <c r="G37" t="s">
        <v>252</v>
      </c>
      <c r="H37" t="s">
        <v>253</v>
      </c>
    </row>
    <row r="38" spans="1:8">
      <c r="A38" t="s">
        <v>254</v>
      </c>
      <c r="B38" t="s">
        <v>255</v>
      </c>
      <c r="C38" s="71">
        <v>42895</v>
      </c>
      <c r="D38" s="71">
        <v>41885</v>
      </c>
      <c r="E38">
        <v>376102</v>
      </c>
      <c r="F38" t="s">
        <v>256</v>
      </c>
      <c r="G38" t="s">
        <v>257</v>
      </c>
      <c r="H38" t="s">
        <v>258</v>
      </c>
    </row>
    <row r="39" spans="1:8">
      <c r="A39" t="s">
        <v>259</v>
      </c>
      <c r="B39" t="s">
        <v>260</v>
      </c>
      <c r="C39" t="s">
        <v>261</v>
      </c>
      <c r="D39" s="71">
        <v>12395</v>
      </c>
      <c r="E39">
        <v>1138391</v>
      </c>
      <c r="F39" t="s">
        <v>262</v>
      </c>
      <c r="G39" s="71">
        <v>12615</v>
      </c>
      <c r="H39" t="s">
        <v>263</v>
      </c>
    </row>
    <row r="40" spans="1:8">
      <c r="A40" t="s">
        <v>264</v>
      </c>
      <c r="B40" t="s">
        <v>265</v>
      </c>
      <c r="C40" s="71">
        <v>47045</v>
      </c>
      <c r="D40" s="71">
        <v>46115</v>
      </c>
      <c r="E40">
        <v>810712</v>
      </c>
      <c r="F40" t="s">
        <v>266</v>
      </c>
      <c r="G40" s="71">
        <v>46715</v>
      </c>
      <c r="H40" t="s">
        <v>267</v>
      </c>
    </row>
    <row r="41" spans="1:8">
      <c r="A41" t="s">
        <v>268</v>
      </c>
      <c r="B41" s="71">
        <v>18285</v>
      </c>
      <c r="C41" t="s">
        <v>269</v>
      </c>
      <c r="D41" s="71">
        <v>18105</v>
      </c>
      <c r="E41">
        <v>3295583</v>
      </c>
      <c r="F41" s="71">
        <v>18345</v>
      </c>
      <c r="G41" t="s">
        <v>270</v>
      </c>
      <c r="H41" t="s">
        <v>271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Turbo Actions</vt:lpstr>
      <vt:lpstr>Import</vt:lpstr>
      <vt:lpstr>Import!indice_cac40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2013-11-13T15:38:15Z</dcterms:modified>
</cp:coreProperties>
</file>