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defaultThemeVersion="124226"/>
  <bookViews>
    <workbookView xWindow="240" yWindow="120" windowWidth="15480" windowHeight="7635" tabRatio="935" activeTab="1"/>
  </bookViews>
  <sheets>
    <sheet name="GLOBAL" sheetId="51" r:id="rId1"/>
    <sheet name="ALPINA" sheetId="50" r:id="rId2"/>
    <sheet name="Carrefour" sheetId="47" r:id="rId3"/>
    <sheet name="Liste déroulantes" sheetId="16" r:id="rId4"/>
    <sheet name="indicateur client" sheetId="34" r:id="rId5"/>
    <sheet name="calcul retro" sheetId="46" r:id="rId6"/>
    <sheet name="Feuil1" sheetId="49" r:id="rId7"/>
  </sheets>
  <definedNames>
    <definedName name="_xlnm.Print_Area" localSheetId="1">ALPINA!$B$1:$BK$18</definedName>
    <definedName name="_xlnm.Print_Area" localSheetId="2">Carrefour!$B$1:$BK$18</definedName>
    <definedName name="_xlnm.Print_Area" localSheetId="0">GLOBAL!$B$1:$BK$3</definedName>
    <definedName name="_xlnm.Print_Area" localSheetId="4">'indicateur client'!$A$1:$W$12</definedName>
  </definedNames>
  <calcPr calcId="145621"/>
</workbook>
</file>

<file path=xl/calcChain.xml><?xml version="1.0" encoding="utf-8"?>
<calcChain xmlns="http://schemas.openxmlformats.org/spreadsheetml/2006/main">
  <c r="AV5" i="50" l="1"/>
  <c r="AV6" i="50"/>
  <c r="AV7" i="50"/>
  <c r="AV8" i="50"/>
  <c r="AV9" i="50"/>
  <c r="AV10" i="50"/>
  <c r="AV11" i="50"/>
  <c r="AV12" i="50"/>
  <c r="X5" i="50"/>
  <c r="Y5" i="50"/>
  <c r="X6" i="50"/>
  <c r="Y6" i="50" s="1"/>
  <c r="X7" i="50"/>
  <c r="Y7" i="50"/>
  <c r="X8" i="50"/>
  <c r="Y8" i="50" s="1"/>
  <c r="X9" i="50"/>
  <c r="Y9" i="50"/>
  <c r="X10" i="50"/>
  <c r="Y10" i="50" s="1"/>
  <c r="X11" i="50"/>
  <c r="Y11" i="50"/>
  <c r="X12" i="50"/>
  <c r="Y12" i="50" s="1"/>
  <c r="X13" i="50"/>
  <c r="Y13" i="50"/>
  <c r="X14" i="50"/>
  <c r="Y14" i="50" s="1"/>
  <c r="X15" i="50"/>
  <c r="Y15" i="50" s="1"/>
  <c r="X16" i="50"/>
  <c r="Y16" i="50" s="1"/>
  <c r="X17" i="50"/>
  <c r="Y17" i="50"/>
  <c r="X18" i="50"/>
  <c r="Y18" i="50" s="1"/>
  <c r="S4" i="51" l="1"/>
  <c r="T4" i="51"/>
  <c r="X3" i="51" s="1"/>
  <c r="U4" i="51"/>
  <c r="X4" i="51" s="1"/>
  <c r="Y4" i="51" s="1"/>
  <c r="AV4" i="51" s="1"/>
  <c r="AT4" i="51" s="1"/>
  <c r="AS4" i="51" s="1"/>
  <c r="AQ4" i="51" s="1"/>
  <c r="AO4" i="51" s="1"/>
  <c r="AM4" i="51" s="1"/>
  <c r="AK4" i="51" s="1"/>
  <c r="AI4" i="51" s="1"/>
  <c r="V4" i="51"/>
  <c r="W4" i="51"/>
  <c r="BK4" i="51"/>
  <c r="U3" i="51"/>
  <c r="S3" i="51"/>
  <c r="T3" i="51"/>
  <c r="V3" i="51"/>
  <c r="W3" i="51"/>
  <c r="BK3" i="51"/>
  <c r="C3" i="50"/>
  <c r="C4" i="50"/>
  <c r="C3" i="47"/>
  <c r="C4" i="47"/>
  <c r="C5" i="47"/>
  <c r="C6" i="47"/>
  <c r="C7" i="47"/>
  <c r="C8" i="47"/>
  <c r="C9" i="47"/>
  <c r="C10" i="47"/>
  <c r="C11" i="47"/>
  <c r="C12" i="47"/>
  <c r="C13" i="47"/>
  <c r="C14" i="47"/>
  <c r="C15" i="47"/>
  <c r="C16" i="47"/>
  <c r="C17" i="47"/>
  <c r="C18" i="47"/>
  <c r="AC4" i="51" l="1"/>
  <c r="AA4" i="51" s="1"/>
  <c r="AG4" i="51"/>
  <c r="AE4" i="51" s="1"/>
  <c r="Y3" i="51"/>
  <c r="AV3" i="51" s="1"/>
  <c r="AT3" i="51" s="1"/>
  <c r="AS3" i="51" s="1"/>
  <c r="AQ3" i="51" s="1"/>
  <c r="AO3" i="51" s="1"/>
  <c r="AM3" i="51" s="1"/>
  <c r="AK3" i="51" s="1"/>
  <c r="AI3" i="51" s="1"/>
  <c r="AC3" i="51" s="1"/>
  <c r="AA3" i="51" s="1"/>
  <c r="S1" i="51"/>
  <c r="BK18" i="50"/>
  <c r="AV18" i="50"/>
  <c r="AT18" i="50" s="1"/>
  <c r="AS18" i="50" s="1"/>
  <c r="AQ18" i="50" s="1"/>
  <c r="AO18" i="50" s="1"/>
  <c r="AM18" i="50" s="1"/>
  <c r="AK18" i="50" s="1"/>
  <c r="AI18" i="50" s="1"/>
  <c r="BK17" i="50"/>
  <c r="AV17" i="50"/>
  <c r="AT17" i="50" s="1"/>
  <c r="AS17" i="50" s="1"/>
  <c r="AQ17" i="50" s="1"/>
  <c r="AO17" i="50" s="1"/>
  <c r="AM17" i="50" s="1"/>
  <c r="AK17" i="50" s="1"/>
  <c r="AI17" i="50" s="1"/>
  <c r="BK16" i="50"/>
  <c r="AV16" i="50"/>
  <c r="AT16" i="50" s="1"/>
  <c r="AS16" i="50" s="1"/>
  <c r="AQ16" i="50" s="1"/>
  <c r="AO16" i="50" s="1"/>
  <c r="AM16" i="50" s="1"/>
  <c r="AK16" i="50" s="1"/>
  <c r="AI16" i="50" s="1"/>
  <c r="BK15" i="50"/>
  <c r="AV15" i="50"/>
  <c r="AT15" i="50" s="1"/>
  <c r="AS15" i="50" s="1"/>
  <c r="AQ15" i="50" s="1"/>
  <c r="AO15" i="50" s="1"/>
  <c r="AM15" i="50" s="1"/>
  <c r="AK15" i="50" s="1"/>
  <c r="AI15" i="50" s="1"/>
  <c r="BK14" i="50"/>
  <c r="AV14" i="50"/>
  <c r="AT14" i="50" s="1"/>
  <c r="AS14" i="50" s="1"/>
  <c r="AQ14" i="50" s="1"/>
  <c r="AO14" i="50" s="1"/>
  <c r="AM14" i="50" s="1"/>
  <c r="AK14" i="50" s="1"/>
  <c r="AI14" i="50" s="1"/>
  <c r="BK13" i="50"/>
  <c r="AV13" i="50"/>
  <c r="AT13" i="50" s="1"/>
  <c r="AS13" i="50" s="1"/>
  <c r="AQ13" i="50" s="1"/>
  <c r="AO13" i="50" s="1"/>
  <c r="AM13" i="50" s="1"/>
  <c r="AK13" i="50" s="1"/>
  <c r="AI13" i="50" s="1"/>
  <c r="BK12" i="50"/>
  <c r="AT12" i="50"/>
  <c r="AS12" i="50" s="1"/>
  <c r="AQ12" i="50" s="1"/>
  <c r="AO12" i="50" s="1"/>
  <c r="AM12" i="50" s="1"/>
  <c r="AK12" i="50" s="1"/>
  <c r="AI12" i="50" s="1"/>
  <c r="BK11" i="50"/>
  <c r="AT11" i="50"/>
  <c r="AS11" i="50" s="1"/>
  <c r="AQ11" i="50" s="1"/>
  <c r="AO11" i="50" s="1"/>
  <c r="AM11" i="50" s="1"/>
  <c r="AK11" i="50" s="1"/>
  <c r="AI11" i="50" s="1"/>
  <c r="BK10" i="50"/>
  <c r="AT10" i="50"/>
  <c r="AS10" i="50" s="1"/>
  <c r="AQ10" i="50" s="1"/>
  <c r="AO10" i="50" s="1"/>
  <c r="AM10" i="50" s="1"/>
  <c r="AK10" i="50" s="1"/>
  <c r="AI10" i="50" s="1"/>
  <c r="BK9" i="50"/>
  <c r="AT9" i="50"/>
  <c r="AS9" i="50" s="1"/>
  <c r="AQ9" i="50" s="1"/>
  <c r="AO9" i="50" s="1"/>
  <c r="AM9" i="50" s="1"/>
  <c r="AK9" i="50" s="1"/>
  <c r="AI9" i="50" s="1"/>
  <c r="BK8" i="50"/>
  <c r="AT8" i="50"/>
  <c r="AS8" i="50" s="1"/>
  <c r="AQ8" i="50" s="1"/>
  <c r="AO8" i="50" s="1"/>
  <c r="AM8" i="50" s="1"/>
  <c r="AK8" i="50" s="1"/>
  <c r="AI8" i="50" s="1"/>
  <c r="BK7" i="50"/>
  <c r="BK6" i="50"/>
  <c r="AT6" i="50"/>
  <c r="AS6" i="50" s="1"/>
  <c r="AQ6" i="50" s="1"/>
  <c r="AO6" i="50" s="1"/>
  <c r="AM6" i="50" s="1"/>
  <c r="AK6" i="50" s="1"/>
  <c r="AI6" i="50" s="1"/>
  <c r="BK5" i="50"/>
  <c r="AT5" i="50"/>
  <c r="AS5" i="50" s="1"/>
  <c r="AQ5" i="50" s="1"/>
  <c r="AO5" i="50" s="1"/>
  <c r="AM5" i="50" s="1"/>
  <c r="AK5" i="50" s="1"/>
  <c r="AI5" i="50" s="1"/>
  <c r="BK4" i="50"/>
  <c r="AT4" i="50"/>
  <c r="AS4" i="50" s="1"/>
  <c r="AQ4" i="50" s="1"/>
  <c r="AO4" i="50" s="1"/>
  <c r="AM4" i="50" s="1"/>
  <c r="AK4" i="50" s="1"/>
  <c r="AI4" i="50" s="1"/>
  <c r="V4" i="50"/>
  <c r="U4" i="50"/>
  <c r="T4" i="50"/>
  <c r="S4" i="50"/>
  <c r="BK3" i="50"/>
  <c r="AT3" i="50"/>
  <c r="AS3" i="50" s="1"/>
  <c r="AQ3" i="50" s="1"/>
  <c r="AO3" i="50" s="1"/>
  <c r="AM3" i="50" s="1"/>
  <c r="AK3" i="50" s="1"/>
  <c r="AI3" i="50" s="1"/>
  <c r="AG3" i="50" s="1"/>
  <c r="AE3" i="50" s="1"/>
  <c r="AC3" i="50" s="1"/>
  <c r="AA3" i="50" s="1"/>
  <c r="Y3" i="50"/>
  <c r="X3" i="50"/>
  <c r="W3" i="50"/>
  <c r="V3" i="50"/>
  <c r="U3" i="50"/>
  <c r="T3" i="50"/>
  <c r="S3" i="50"/>
  <c r="S1" i="50"/>
  <c r="X4" i="50" l="1"/>
  <c r="Y4" i="50" s="1"/>
  <c r="AG3" i="51"/>
  <c r="AE3" i="51" s="1"/>
  <c r="AC14" i="50"/>
  <c r="AA14" i="50" s="1"/>
  <c r="AG14" i="50"/>
  <c r="AE14" i="50" s="1"/>
  <c r="AC16" i="50"/>
  <c r="AA16" i="50" s="1"/>
  <c r="AG16" i="50"/>
  <c r="AE16" i="50" s="1"/>
  <c r="AC10" i="50"/>
  <c r="AA10" i="50" s="1"/>
  <c r="AG10" i="50"/>
  <c r="AE10" i="50" s="1"/>
  <c r="AG15" i="50"/>
  <c r="AE15" i="50" s="1"/>
  <c r="AC15" i="50"/>
  <c r="AA15" i="50" s="1"/>
  <c r="AG18" i="50"/>
  <c r="AE18" i="50" s="1"/>
  <c r="AC18" i="50"/>
  <c r="AA18" i="50" s="1"/>
  <c r="AC5" i="50"/>
  <c r="AA5" i="50" s="1"/>
  <c r="AG5" i="50"/>
  <c r="AE5" i="50" s="1"/>
  <c r="AC6" i="50"/>
  <c r="AA6" i="50" s="1"/>
  <c r="AG6" i="50"/>
  <c r="AE6" i="50" s="1"/>
  <c r="AC17" i="50"/>
  <c r="AA17" i="50" s="1"/>
  <c r="AG17" i="50"/>
  <c r="AE17" i="50" s="1"/>
  <c r="AG9" i="50"/>
  <c r="AE9" i="50" s="1"/>
  <c r="AC9" i="50"/>
  <c r="AA9" i="50" s="1"/>
  <c r="AC13" i="50"/>
  <c r="AA13" i="50" s="1"/>
  <c r="AG13" i="50"/>
  <c r="AE13" i="50" s="1"/>
  <c r="AG8" i="50"/>
  <c r="AE8" i="50" s="1"/>
  <c r="AC8" i="50"/>
  <c r="AA8" i="50" s="1"/>
  <c r="AG4" i="50"/>
  <c r="AE4" i="50" s="1"/>
  <c r="AC4" i="50"/>
  <c r="AA4" i="50" s="1"/>
  <c r="AC11" i="50"/>
  <c r="AA11" i="50" s="1"/>
  <c r="AG11" i="50"/>
  <c r="AE11" i="50" s="1"/>
  <c r="AC12" i="50"/>
  <c r="AA12" i="50" s="1"/>
  <c r="AG12" i="50"/>
  <c r="AE12" i="50" s="1"/>
  <c r="W4" i="47"/>
  <c r="W5" i="47"/>
  <c r="W6" i="47"/>
  <c r="W7" i="47"/>
  <c r="W8" i="47"/>
  <c r="W9" i="47"/>
  <c r="W10" i="47"/>
  <c r="W11" i="47"/>
  <c r="V4" i="47"/>
  <c r="V5" i="47"/>
  <c r="V6" i="47"/>
  <c r="V7" i="47"/>
  <c r="V8" i="47"/>
  <c r="V9" i="47"/>
  <c r="V10" i="47"/>
  <c r="V11" i="47"/>
  <c r="U4" i="47"/>
  <c r="U5" i="47"/>
  <c r="U6" i="47"/>
  <c r="U7" i="47"/>
  <c r="U8" i="47"/>
  <c r="U9" i="47"/>
  <c r="U10" i="47"/>
  <c r="U11" i="47"/>
  <c r="T4" i="47"/>
  <c r="T5" i="47"/>
  <c r="T6" i="47"/>
  <c r="T7" i="47"/>
  <c r="T8" i="47"/>
  <c r="T9" i="47"/>
  <c r="T10" i="47"/>
  <c r="T11" i="47"/>
  <c r="T12" i="47"/>
  <c r="T13" i="47"/>
  <c r="T14" i="47"/>
  <c r="T15" i="47"/>
  <c r="T16" i="47"/>
  <c r="T17" i="47"/>
  <c r="T18" i="47"/>
  <c r="S4" i="47"/>
  <c r="S5" i="47"/>
  <c r="S6" i="47"/>
  <c r="S7" i="47"/>
  <c r="S8" i="47"/>
  <c r="S9" i="47"/>
  <c r="S10" i="47"/>
  <c r="S11" i="47"/>
  <c r="S12" i="47"/>
  <c r="S13" i="47"/>
  <c r="S14" i="47"/>
  <c r="S15" i="47"/>
  <c r="S16" i="47"/>
  <c r="S17" i="47"/>
  <c r="S18" i="47"/>
  <c r="S3" i="47"/>
  <c r="T3" i="47"/>
  <c r="Y4" i="47"/>
  <c r="Y5" i="47"/>
  <c r="Y6" i="47"/>
  <c r="Y7" i="47"/>
  <c r="Y8" i="47"/>
  <c r="Y9" i="47"/>
  <c r="Y10" i="47"/>
  <c r="Y11" i="47"/>
  <c r="X11" i="47"/>
  <c r="X10" i="47"/>
  <c r="X9" i="47"/>
  <c r="X8" i="47"/>
  <c r="X7" i="47"/>
  <c r="X6" i="47"/>
  <c r="X5" i="47"/>
  <c r="X4" i="47"/>
  <c r="X3" i="47"/>
  <c r="X18" i="47" l="1"/>
  <c r="Y18" i="47" s="1"/>
  <c r="X14" i="47"/>
  <c r="Y14" i="47" s="1"/>
  <c r="X17" i="47"/>
  <c r="Y17" i="47" s="1"/>
  <c r="X13" i="47"/>
  <c r="Y13" i="47" s="1"/>
  <c r="X16" i="47"/>
  <c r="Y16" i="47" s="1"/>
  <c r="X12" i="47"/>
  <c r="Y12" i="47" s="1"/>
  <c r="X15" i="47"/>
  <c r="Y15" i="47" s="1"/>
  <c r="U3" i="47"/>
  <c r="V3" i="47"/>
  <c r="W3" i="47"/>
  <c r="Y3" i="47"/>
  <c r="S1" i="47"/>
  <c r="O10" i="46"/>
  <c r="J10" i="46"/>
  <c r="K10" i="46" s="1"/>
  <c r="M10" i="46" s="1"/>
  <c r="N10" i="46" s="1"/>
  <c r="P10" i="46" s="1"/>
  <c r="I10" i="46"/>
  <c r="F10" i="46"/>
  <c r="E10" i="46"/>
  <c r="G10" i="46" s="1"/>
  <c r="D10" i="46"/>
  <c r="N9" i="46"/>
  <c r="K9" i="46"/>
  <c r="J9" i="46" s="1"/>
  <c r="H9" i="46" s="1"/>
  <c r="G9" i="46" s="1"/>
  <c r="E9" i="46" s="1"/>
  <c r="D9" i="46" s="1"/>
  <c r="B9" i="46" s="1"/>
  <c r="A1" i="49"/>
  <c r="BK4" i="47" l="1"/>
  <c r="BK5" i="47"/>
  <c r="BK6" i="47"/>
  <c r="BK7" i="47"/>
  <c r="BK8" i="47"/>
  <c r="BK9" i="47"/>
  <c r="BK10" i="47"/>
  <c r="BK11" i="47"/>
  <c r="BK12" i="47"/>
  <c r="BK13" i="47"/>
  <c r="BK14" i="47"/>
  <c r="BK15" i="47"/>
  <c r="BK16" i="47"/>
  <c r="BK17" i="47"/>
  <c r="BK18" i="47"/>
  <c r="BK3" i="47"/>
  <c r="AV17" i="47" l="1"/>
  <c r="AT17" i="47" s="1"/>
  <c r="AS17" i="47" s="1"/>
  <c r="AQ17" i="47" s="1"/>
  <c r="AO17" i="47" s="1"/>
  <c r="AM17" i="47" s="1"/>
  <c r="AK17" i="47" s="1"/>
  <c r="AI17" i="47" s="1"/>
  <c r="AV16" i="47"/>
  <c r="AT16" i="47" s="1"/>
  <c r="AS16" i="47" s="1"/>
  <c r="AQ16" i="47" s="1"/>
  <c r="AO16" i="47" s="1"/>
  <c r="AM16" i="47" s="1"/>
  <c r="AK16" i="47" s="1"/>
  <c r="AI16" i="47" s="1"/>
  <c r="AV15" i="47"/>
  <c r="AT15" i="47" s="1"/>
  <c r="AS15" i="47" s="1"/>
  <c r="AQ15" i="47" s="1"/>
  <c r="AO15" i="47" s="1"/>
  <c r="AM15" i="47" s="1"/>
  <c r="AK15" i="47" s="1"/>
  <c r="AI15" i="47" s="1"/>
  <c r="AV18" i="47"/>
  <c r="AT18" i="47" s="1"/>
  <c r="AS18" i="47" s="1"/>
  <c r="AQ18" i="47" s="1"/>
  <c r="AO18" i="47" s="1"/>
  <c r="AM18" i="47" s="1"/>
  <c r="AK18" i="47" s="1"/>
  <c r="AI18" i="47" s="1"/>
  <c r="AV14" i="47"/>
  <c r="AT14" i="47" s="1"/>
  <c r="AS14" i="47" s="1"/>
  <c r="AQ14" i="47" s="1"/>
  <c r="AO14" i="47" s="1"/>
  <c r="AM14" i="47" s="1"/>
  <c r="AK14" i="47" s="1"/>
  <c r="AI14" i="47" s="1"/>
  <c r="AG14" i="47" s="1"/>
  <c r="AE14" i="47" s="1"/>
  <c r="AV13" i="47"/>
  <c r="AT13" i="47" s="1"/>
  <c r="AS13" i="47" s="1"/>
  <c r="AQ13" i="47" s="1"/>
  <c r="AO13" i="47" s="1"/>
  <c r="AM13" i="47" s="1"/>
  <c r="AK13" i="47" s="1"/>
  <c r="AI13" i="47" s="1"/>
  <c r="AT4" i="47"/>
  <c r="AS4" i="47" s="1"/>
  <c r="AQ4" i="47" s="1"/>
  <c r="AO4" i="47" s="1"/>
  <c r="AM4" i="47" s="1"/>
  <c r="AK4" i="47" s="1"/>
  <c r="AI4" i="47" s="1"/>
  <c r="AT5" i="47"/>
  <c r="AS5" i="47" s="1"/>
  <c r="AQ5" i="47" s="1"/>
  <c r="AO5" i="47" s="1"/>
  <c r="AM5" i="47" s="1"/>
  <c r="AK5" i="47" s="1"/>
  <c r="AI5" i="47" s="1"/>
  <c r="AG5" i="47" s="1"/>
  <c r="AE5" i="47" s="1"/>
  <c r="AT6" i="47"/>
  <c r="AS6" i="47" s="1"/>
  <c r="AQ6" i="47" s="1"/>
  <c r="AO6" i="47" s="1"/>
  <c r="AM6" i="47" s="1"/>
  <c r="AK6" i="47" s="1"/>
  <c r="AI6" i="47" s="1"/>
  <c r="AT8" i="47"/>
  <c r="AS8" i="47" s="1"/>
  <c r="AQ8" i="47" s="1"/>
  <c r="AO8" i="47" s="1"/>
  <c r="AM8" i="47" s="1"/>
  <c r="AK8" i="47" s="1"/>
  <c r="AI8" i="47" s="1"/>
  <c r="AT9" i="47"/>
  <c r="AS9" i="47" s="1"/>
  <c r="AQ9" i="47" s="1"/>
  <c r="AO9" i="47" s="1"/>
  <c r="AM9" i="47" s="1"/>
  <c r="AK9" i="47" s="1"/>
  <c r="AI9" i="47" s="1"/>
  <c r="AT10" i="47"/>
  <c r="AS10" i="47" s="1"/>
  <c r="AQ10" i="47" s="1"/>
  <c r="AO10" i="47" s="1"/>
  <c r="AM10" i="47" s="1"/>
  <c r="AK10" i="47" s="1"/>
  <c r="AI10" i="47" s="1"/>
  <c r="AT11" i="47"/>
  <c r="AS11" i="47" s="1"/>
  <c r="AQ11" i="47" s="1"/>
  <c r="AO11" i="47" s="1"/>
  <c r="AM11" i="47" s="1"/>
  <c r="AK11" i="47" s="1"/>
  <c r="AI11" i="47" s="1"/>
  <c r="AT12" i="47"/>
  <c r="AS12" i="47" s="1"/>
  <c r="AQ12" i="47" s="1"/>
  <c r="AO12" i="47" s="1"/>
  <c r="AM12" i="47" s="1"/>
  <c r="AK12" i="47" s="1"/>
  <c r="AI12" i="47" s="1"/>
  <c r="AT3" i="47"/>
  <c r="AS3" i="47" s="1"/>
  <c r="AQ3" i="47" s="1"/>
  <c r="AO3" i="47" s="1"/>
  <c r="AM3" i="47" s="1"/>
  <c r="AK3" i="47" s="1"/>
  <c r="AI3" i="47" s="1"/>
  <c r="AC17" i="47" l="1"/>
  <c r="AA17" i="47" s="1"/>
  <c r="AG17" i="47"/>
  <c r="AE17" i="47" s="1"/>
  <c r="AC13" i="47"/>
  <c r="AA13" i="47" s="1"/>
  <c r="AG13" i="47"/>
  <c r="AE13" i="47" s="1"/>
  <c r="AC9" i="47"/>
  <c r="AA9" i="47" s="1"/>
  <c r="AG9" i="47"/>
  <c r="AE9" i="47" s="1"/>
  <c r="AC16" i="47"/>
  <c r="AA16" i="47" s="1"/>
  <c r="AG16" i="47"/>
  <c r="AE16" i="47" s="1"/>
  <c r="AC12" i="47"/>
  <c r="AG12" i="47"/>
  <c r="AE12" i="47" s="1"/>
  <c r="AC8" i="47"/>
  <c r="AA8" i="47" s="1"/>
  <c r="AG8" i="47"/>
  <c r="AE8" i="47" s="1"/>
  <c r="AC15" i="47"/>
  <c r="AA15" i="47" s="1"/>
  <c r="AG15" i="47"/>
  <c r="AE15" i="47" s="1"/>
  <c r="AC11" i="47"/>
  <c r="AA11" i="47" s="1"/>
  <c r="AG11" i="47"/>
  <c r="AE11" i="47" s="1"/>
  <c r="AC18" i="47"/>
  <c r="AA18" i="47" s="1"/>
  <c r="AG18" i="47"/>
  <c r="AE18" i="47" s="1"/>
  <c r="AC10" i="47"/>
  <c r="AA10" i="47" s="1"/>
  <c r="AG10" i="47"/>
  <c r="AE10" i="47" s="1"/>
  <c r="AC4" i="47"/>
  <c r="AA4" i="47" s="1"/>
  <c r="AG4" i="47"/>
  <c r="AE4" i="47" s="1"/>
  <c r="AC6" i="47"/>
  <c r="AA6" i="47" s="1"/>
  <c r="AG6" i="47"/>
  <c r="AE6" i="47" s="1"/>
  <c r="AG3" i="47"/>
  <c r="AE3" i="47" s="1"/>
  <c r="AC3" i="47" s="1"/>
  <c r="AA3" i="47" s="1"/>
  <c r="AC14" i="47"/>
  <c r="AA14" i="47" s="1"/>
  <c r="AC5" i="47"/>
  <c r="AA5" i="47" s="1"/>
  <c r="AA12" i="47"/>
  <c r="N4" i="46" l="1"/>
  <c r="H4" i="46"/>
  <c r="E4" i="46"/>
  <c r="B4" i="46"/>
  <c r="M3" i="46"/>
  <c r="J3" i="46" s="1"/>
  <c r="C4" i="46" l="1"/>
  <c r="D4" i="46" s="1"/>
  <c r="F4" i="46" s="1"/>
  <c r="G4" i="46" s="1"/>
  <c r="I4" i="46" s="1"/>
  <c r="J4" i="46" s="1"/>
  <c r="L4" i="46" s="1"/>
  <c r="M4" i="46" s="1"/>
  <c r="O4" i="46" s="1"/>
  <c r="I3" i="46"/>
  <c r="G3" i="46" s="1"/>
  <c r="F3" i="46" s="1"/>
  <c r="D3" i="46" s="1"/>
  <c r="C3" i="46" s="1"/>
  <c r="A3" i="46" s="1"/>
  <c r="S6" i="34" l="1"/>
  <c r="S7" i="34" l="1"/>
  <c r="S10" i="34"/>
  <c r="S9" i="34"/>
  <c r="S8" i="34"/>
  <c r="S3" i="34"/>
  <c r="S5" i="34"/>
  <c r="S12" i="34"/>
  <c r="S2" i="34"/>
  <c r="S4" i="34"/>
  <c r="S11" i="34"/>
  <c r="C2" i="34" l="1"/>
  <c r="Q10" i="34" l="1"/>
  <c r="Q6" i="34"/>
  <c r="Q2" i="34"/>
  <c r="Q9" i="34"/>
  <c r="Q5" i="34"/>
  <c r="Q12" i="34"/>
  <c r="Q8" i="34"/>
  <c r="Q4" i="34"/>
  <c r="Q11" i="34"/>
  <c r="Q7" i="34"/>
  <c r="Q3" i="34"/>
  <c r="O12" i="34" l="1"/>
  <c r="O8" i="34"/>
  <c r="O4" i="34"/>
  <c r="O11" i="34"/>
  <c r="O7" i="34"/>
  <c r="O3" i="34"/>
  <c r="O10" i="34"/>
  <c r="O6" i="34"/>
  <c r="O2" i="34"/>
  <c r="O9" i="34"/>
  <c r="O5" i="34"/>
  <c r="M10" i="34" l="1"/>
  <c r="M6" i="34"/>
  <c r="M2" i="34"/>
  <c r="M9" i="34"/>
  <c r="M5" i="34"/>
  <c r="M4" i="34"/>
  <c r="M11" i="34"/>
  <c r="M8" i="34"/>
  <c r="M12" i="34"/>
  <c r="M7" i="34"/>
  <c r="M3" i="34"/>
  <c r="B9" i="34" l="1"/>
  <c r="B12" i="34"/>
  <c r="B3" i="34"/>
  <c r="B7" i="34" l="1"/>
  <c r="B6" i="34"/>
  <c r="B4" i="34"/>
  <c r="B11" i="34"/>
  <c r="B2" i="34"/>
  <c r="B10" i="34"/>
  <c r="B5" i="34"/>
  <c r="B8" i="34"/>
  <c r="V4" i="34" l="1"/>
  <c r="V12" i="34"/>
  <c r="U10" i="34"/>
  <c r="U6" i="34"/>
  <c r="U2" i="34"/>
  <c r="U9" i="34"/>
  <c r="U5" i="34"/>
  <c r="U12" i="34"/>
  <c r="U8" i="34"/>
  <c r="U4" i="34"/>
  <c r="U11" i="34"/>
  <c r="U7" i="34"/>
  <c r="U3" i="34"/>
  <c r="T5" i="34"/>
  <c r="R11" i="34"/>
  <c r="R7" i="34"/>
  <c r="R3" i="34"/>
  <c r="R4" i="34"/>
  <c r="R10" i="34"/>
  <c r="R6" i="34"/>
  <c r="R2" i="34"/>
  <c r="R8" i="34"/>
  <c r="R9" i="34"/>
  <c r="R5" i="34"/>
  <c r="R12" i="34"/>
  <c r="P10" i="34"/>
  <c r="P6" i="34"/>
  <c r="P2" i="34"/>
  <c r="P9" i="34"/>
  <c r="P5" i="34"/>
  <c r="P12" i="34"/>
  <c r="P8" i="34"/>
  <c r="P11" i="34"/>
  <c r="P7" i="34"/>
  <c r="P3" i="34"/>
  <c r="P4" i="34"/>
  <c r="N8" i="34"/>
  <c r="L11" i="34"/>
  <c r="K2" i="34"/>
  <c r="G11" i="34"/>
  <c r="E11" i="34"/>
  <c r="D2" i="34"/>
  <c r="H11" i="34"/>
  <c r="E2" i="34"/>
  <c r="H2" i="34" l="1"/>
  <c r="H8" i="34"/>
  <c r="T11" i="34"/>
  <c r="H5" i="34"/>
  <c r="H10" i="34"/>
  <c r="H9" i="34"/>
  <c r="H4" i="34"/>
  <c r="H3" i="34"/>
  <c r="H6" i="34"/>
  <c r="H12" i="34"/>
  <c r="T8" i="34"/>
  <c r="T9" i="34"/>
  <c r="T3" i="34"/>
  <c r="T12" i="34"/>
  <c r="T2" i="34"/>
  <c r="T7" i="34"/>
  <c r="T4" i="34"/>
  <c r="T10" i="34"/>
  <c r="H7" i="34"/>
  <c r="V9" i="34"/>
  <c r="K7" i="34"/>
  <c r="K4" i="34"/>
  <c r="K6" i="34"/>
  <c r="K12" i="34"/>
  <c r="K5" i="34"/>
  <c r="K10" i="34"/>
  <c r="K8" i="34"/>
  <c r="K9" i="34"/>
  <c r="K3" i="34"/>
  <c r="K11" i="34"/>
  <c r="I2" i="34"/>
  <c r="I7" i="34"/>
  <c r="I12" i="34"/>
  <c r="I8" i="34"/>
  <c r="I6" i="34"/>
  <c r="I11" i="34"/>
  <c r="I5" i="34"/>
  <c r="I3" i="34"/>
  <c r="I10" i="34"/>
  <c r="I4" i="34"/>
  <c r="I9" i="34"/>
  <c r="L4" i="34"/>
  <c r="L6" i="34"/>
  <c r="L7" i="34"/>
  <c r="L5" i="34"/>
  <c r="L10" i="34"/>
  <c r="L12" i="34"/>
  <c r="L9" i="34"/>
  <c r="L2" i="34"/>
  <c r="L3" i="34"/>
  <c r="L8" i="34"/>
  <c r="N3" i="34"/>
  <c r="N12" i="34"/>
  <c r="N6" i="34"/>
  <c r="N7" i="34"/>
  <c r="N9" i="34"/>
  <c r="N10" i="34"/>
  <c r="N2" i="34"/>
  <c r="N4" i="34"/>
  <c r="N5" i="34"/>
  <c r="N11" i="34"/>
  <c r="T6" i="34"/>
  <c r="F9" i="34"/>
  <c r="F2" i="34"/>
  <c r="F4" i="34"/>
  <c r="F10" i="34"/>
  <c r="F5" i="34"/>
  <c r="F3" i="34"/>
  <c r="J9" i="34"/>
  <c r="J3" i="34"/>
  <c r="J10" i="34"/>
  <c r="J4" i="34"/>
  <c r="J2" i="34"/>
  <c r="J7" i="34"/>
  <c r="J5" i="34"/>
  <c r="J8" i="34"/>
  <c r="J6" i="34"/>
  <c r="J12" i="34"/>
  <c r="J11" i="34"/>
  <c r="F11" i="34"/>
  <c r="F7" i="34"/>
  <c r="F8" i="34"/>
  <c r="F6" i="34"/>
  <c r="F12" i="34"/>
  <c r="D5" i="34"/>
  <c r="C5" i="34"/>
  <c r="C7" i="34"/>
  <c r="D7" i="34"/>
  <c r="C8" i="34"/>
  <c r="D8" i="34"/>
  <c r="D9" i="34"/>
  <c r="C9" i="34"/>
  <c r="C11" i="34"/>
  <c r="D11" i="34"/>
  <c r="C12" i="34"/>
  <c r="D12" i="34"/>
  <c r="C10" i="34"/>
  <c r="D10" i="34"/>
  <c r="C6" i="34"/>
  <c r="D6" i="34"/>
  <c r="C3" i="34"/>
  <c r="D3" i="34"/>
  <c r="D4" i="34"/>
  <c r="C4" i="34"/>
  <c r="V8" i="34"/>
  <c r="V3" i="34"/>
  <c r="V10" i="34"/>
  <c r="V5" i="34"/>
  <c r="V11" i="34"/>
  <c r="V6" i="34"/>
  <c r="V7" i="34"/>
  <c r="V2" i="34"/>
  <c r="G2" i="34"/>
  <c r="G9" i="34"/>
  <c r="G8" i="34"/>
  <c r="G4" i="34"/>
  <c r="G3" i="34"/>
  <c r="G6" i="34"/>
  <c r="G10" i="34"/>
  <c r="G5" i="34"/>
  <c r="G7" i="34"/>
  <c r="G12" i="34"/>
  <c r="E12" i="34"/>
  <c r="E7" i="34"/>
  <c r="E8" i="34"/>
  <c r="E5" i="34"/>
  <c r="E9" i="34"/>
  <c r="E6" i="34"/>
  <c r="E10" i="34"/>
  <c r="E3" i="34"/>
  <c r="E4" i="34"/>
  <c r="W11" i="34" l="1"/>
  <c r="W10" i="34"/>
  <c r="W12" i="34"/>
  <c r="W9" i="34"/>
  <c r="W4" i="34"/>
  <c r="W6" i="34"/>
  <c r="W3" i="34"/>
  <c r="W7" i="34"/>
  <c r="W5" i="34"/>
  <c r="W2" i="34"/>
  <c r="W8" i="34"/>
</calcChain>
</file>

<file path=xl/sharedStrings.xml><?xml version="1.0" encoding="utf-8"?>
<sst xmlns="http://schemas.openxmlformats.org/spreadsheetml/2006/main" count="610" uniqueCount="197">
  <si>
    <t>Début</t>
  </si>
  <si>
    <t>Fin estimée</t>
  </si>
  <si>
    <t>Poids</t>
  </si>
  <si>
    <t>ouverture dossier</t>
  </si>
  <si>
    <t>Motif changement</t>
  </si>
  <si>
    <t>Type de sacs</t>
  </si>
  <si>
    <t>Imprimeur</t>
  </si>
  <si>
    <t>Photograveur</t>
  </si>
  <si>
    <t>Clicheteur</t>
  </si>
  <si>
    <t>ancien imprimeur</t>
  </si>
  <si>
    <t>Sac arrivé</t>
  </si>
  <si>
    <t>OUI</t>
  </si>
  <si>
    <t>Accord valmy</t>
  </si>
  <si>
    <t>MEPP</t>
  </si>
  <si>
    <t>Doypack</t>
  </si>
  <si>
    <t>FFS</t>
  </si>
  <si>
    <t>FSB</t>
  </si>
  <si>
    <t>Relooking</t>
  </si>
  <si>
    <t>Posson</t>
  </si>
  <si>
    <t>Création</t>
  </si>
  <si>
    <t>Hybride</t>
  </si>
  <si>
    <t>/</t>
  </si>
  <si>
    <t>FAIT</t>
  </si>
  <si>
    <t>Plastique</t>
  </si>
  <si>
    <t>Amcor</t>
  </si>
  <si>
    <t>Morance</t>
  </si>
  <si>
    <t>Dubray</t>
  </si>
  <si>
    <t>Papier</t>
  </si>
  <si>
    <t>Socoreg</t>
  </si>
  <si>
    <t>Mondi Poperinge</t>
  </si>
  <si>
    <t>Fiorini</t>
  </si>
  <si>
    <t>Changement imprimeur</t>
  </si>
  <si>
    <t>Gascogne</t>
  </si>
  <si>
    <t>NON</t>
  </si>
  <si>
    <t>CHIEN</t>
  </si>
  <si>
    <t>PAS BESOIN</t>
  </si>
  <si>
    <t>Commentaires motif</t>
  </si>
  <si>
    <t>Nouvelle reglementation client</t>
  </si>
  <si>
    <t>Nouvelle reglementation ATM</t>
  </si>
  <si>
    <t>Modifs textes client</t>
  </si>
  <si>
    <t>Modifs textes ATM</t>
  </si>
  <si>
    <t>Changement format</t>
  </si>
  <si>
    <t>Nbr  Céation :</t>
  </si>
  <si>
    <t>Nbr Nouvelle reglementation ATM :</t>
  </si>
  <si>
    <t>Nbr Nouvelle reglementation client :</t>
  </si>
  <si>
    <t>Nbr Nouvelle reglementation globale :</t>
  </si>
  <si>
    <t>Nbr Modifs textes client :</t>
  </si>
  <si>
    <t>Nbr Modifs textes ATM :</t>
  </si>
  <si>
    <t>Nbr Changement imprimeur :</t>
  </si>
  <si>
    <t>Nbr Changement format :</t>
  </si>
  <si>
    <t>Nbr Relooking :</t>
  </si>
  <si>
    <t>Nbr Modifs textes globale :</t>
  </si>
  <si>
    <t>Changement SO</t>
  </si>
  <si>
    <t>Nbr Changement SO :</t>
  </si>
  <si>
    <t>ALDI</t>
  </si>
  <si>
    <t>ALPINA</t>
  </si>
  <si>
    <t>ATM</t>
  </si>
  <si>
    <t>AUCHAN</t>
  </si>
  <si>
    <t>BUCCO SANTE</t>
  </si>
  <si>
    <t>CARREFOUR</t>
  </si>
  <si>
    <t>CASINO</t>
  </si>
  <si>
    <t>COLRUYT</t>
  </si>
  <si>
    <t>CORA</t>
  </si>
  <si>
    <t>DELHAIZE</t>
  </si>
  <si>
    <t>FRESSNAPF</t>
  </si>
  <si>
    <t>HERY</t>
  </si>
  <si>
    <t>INTER</t>
  </si>
  <si>
    <t>METRO</t>
  </si>
  <si>
    <t>MUTANT</t>
  </si>
  <si>
    <t>NESTOR BIO</t>
  </si>
  <si>
    <t>NETTO</t>
  </si>
  <si>
    <t>SCAMARK</t>
  </si>
  <si>
    <t>SYSTÈME U</t>
  </si>
  <si>
    <t>TOM&amp;CO</t>
  </si>
  <si>
    <t>TRADI</t>
  </si>
  <si>
    <t>GLOBALE</t>
  </si>
  <si>
    <t>CHAT</t>
  </si>
  <si>
    <t>DS Smith</t>
  </si>
  <si>
    <t>Durée/sem</t>
  </si>
  <si>
    <t>Désignation</t>
  </si>
  <si>
    <t>Stock PF en sacs</t>
  </si>
  <si>
    <t>Stock Sacs</t>
  </si>
  <si>
    <t>Conso. moy.</t>
  </si>
  <si>
    <t>Couverture en mois</t>
  </si>
  <si>
    <t>Besoin des sacs ATM</t>
  </si>
  <si>
    <t>Transfert docs d'éxé</t>
  </si>
  <si>
    <t>Photogravure / Cromalin</t>
  </si>
  <si>
    <t>Clichés</t>
  </si>
  <si>
    <t>Impression /Réception sacs</t>
  </si>
  <si>
    <t>1ères prod /Livraisons bases</t>
  </si>
  <si>
    <t>Papier /Plastique</t>
  </si>
  <si>
    <t>Coveris</t>
  </si>
  <si>
    <t>Chien/Chat</t>
  </si>
  <si>
    <t>Flexocolor L</t>
  </si>
  <si>
    <t>Postumia</t>
  </si>
  <si>
    <t>Médialliance</t>
  </si>
  <si>
    <t>Fiche intra</t>
  </si>
  <si>
    <t>new imprimeur</t>
  </si>
  <si>
    <t>Arrivée sacherie</t>
  </si>
  <si>
    <t>Date</t>
  </si>
  <si>
    <t>Photogravure</t>
  </si>
  <si>
    <t>N° facture</t>
  </si>
  <si>
    <t>ancien code</t>
  </si>
  <si>
    <t>Nouveau Code article</t>
  </si>
  <si>
    <t>cmde en cours ancien</t>
  </si>
  <si>
    <t>cmde en cours nouveau</t>
  </si>
  <si>
    <t>Plastique/Alu</t>
  </si>
  <si>
    <t>Mondi Békéscsaba</t>
  </si>
  <si>
    <t>Mondi San Pietro</t>
  </si>
  <si>
    <t>Rhone clichés</t>
  </si>
  <si>
    <t>Icone graphic</t>
  </si>
  <si>
    <t>Bongo</t>
  </si>
  <si>
    <t>FAITE</t>
  </si>
  <si>
    <t>Flexocolor SS</t>
  </si>
  <si>
    <t>Flexocolor T</t>
  </si>
  <si>
    <t>MARTIN SELLIER</t>
  </si>
  <si>
    <t>TOM &amp; CO</t>
  </si>
  <si>
    <t>LEADER PRICE</t>
  </si>
  <si>
    <t>MONOPRIX</t>
  </si>
  <si>
    <t>50G</t>
  </si>
  <si>
    <t>60G</t>
  </si>
  <si>
    <t>150G</t>
  </si>
  <si>
    <t>300G</t>
  </si>
  <si>
    <t>400G</t>
  </si>
  <si>
    <t>450G</t>
  </si>
  <si>
    <t>750G</t>
  </si>
  <si>
    <t>800G</t>
  </si>
  <si>
    <t>1KG</t>
  </si>
  <si>
    <t>1.5KG</t>
  </si>
  <si>
    <t>2KG</t>
  </si>
  <si>
    <t>2.5KG</t>
  </si>
  <si>
    <t>3KG</t>
  </si>
  <si>
    <t>4KG</t>
  </si>
  <si>
    <t>5KG</t>
  </si>
  <si>
    <t>7.5KG</t>
  </si>
  <si>
    <t>8KG</t>
  </si>
  <si>
    <t>10KG</t>
  </si>
  <si>
    <t>12KG</t>
  </si>
  <si>
    <t>12.5KG</t>
  </si>
  <si>
    <t>15KG</t>
  </si>
  <si>
    <t>18KG</t>
  </si>
  <si>
    <t>20KG</t>
  </si>
  <si>
    <t>CHATON MDD</t>
  </si>
  <si>
    <t>EXPERT + STERILISE BŒUF</t>
  </si>
  <si>
    <t xml:space="preserve">CARREFOUR CHIENS PP </t>
  </si>
  <si>
    <t>A FAIRE</t>
  </si>
  <si>
    <t>CARREFOUR CHATS PP</t>
  </si>
  <si>
    <t>CARREFOUR NUTRICROC EXP</t>
  </si>
  <si>
    <t xml:space="preserve">EXPERT + JUNIOR </t>
  </si>
  <si>
    <t>EXPERT + PREMIUM ADULTE</t>
  </si>
  <si>
    <t>EXPERT + INTERIEUR</t>
  </si>
  <si>
    <t xml:space="preserve">EXPERT + STERILISE VOLAILLE </t>
  </si>
  <si>
    <t>EXPERT + INTERIEUR EXP</t>
  </si>
  <si>
    <t>MAJ le 22.07</t>
  </si>
  <si>
    <t xml:space="preserve">SOFT &amp; CRUNCHY THON </t>
  </si>
  <si>
    <t xml:space="preserve"> SOFT &amp; CRUNCHY POULET </t>
  </si>
  <si>
    <t>Commentaires dossier</t>
  </si>
  <si>
    <t>EXPERT + STERILISE BŒUF EXP</t>
  </si>
  <si>
    <t>èè</t>
  </si>
  <si>
    <t>çç</t>
  </si>
  <si>
    <t xml:space="preserve">  Cromalin</t>
  </si>
  <si>
    <t>Validé</t>
  </si>
  <si>
    <t>Retour cromalin</t>
  </si>
  <si>
    <t>Agence</t>
  </si>
  <si>
    <t>TOTAL</t>
  </si>
  <si>
    <t>Transfert réél</t>
  </si>
  <si>
    <t>Point au :</t>
  </si>
  <si>
    <t>livraison clichés</t>
  </si>
  <si>
    <t>Facturation</t>
  </si>
  <si>
    <t>Début2</t>
  </si>
  <si>
    <t>Durée/sem3</t>
  </si>
  <si>
    <t>Fin estimée4</t>
  </si>
  <si>
    <t>Début5</t>
  </si>
  <si>
    <t>Durée/sem6</t>
  </si>
  <si>
    <t>Fin estimée7</t>
  </si>
  <si>
    <t>Début8</t>
  </si>
  <si>
    <t>Durée/sem9</t>
  </si>
  <si>
    <t>Fin estimée10</t>
  </si>
  <si>
    <t>Début11</t>
  </si>
  <si>
    <t>Durée/sem12</t>
  </si>
  <si>
    <t>Fin estimée13</t>
  </si>
  <si>
    <t>Début14</t>
  </si>
  <si>
    <t>Durée/sem15</t>
  </si>
  <si>
    <t>Fin estimée16</t>
  </si>
  <si>
    <t>Date17</t>
  </si>
  <si>
    <t>N° facture18</t>
  </si>
  <si>
    <t>Date19</t>
  </si>
  <si>
    <t>Clicheteur20</t>
  </si>
  <si>
    <t>N° facture21</t>
  </si>
  <si>
    <t>Date22</t>
  </si>
  <si>
    <t>N° facture23</t>
  </si>
  <si>
    <t>Date24</t>
  </si>
  <si>
    <t>Client</t>
  </si>
  <si>
    <t>Carrefour</t>
  </si>
  <si>
    <t>Alpina</t>
  </si>
  <si>
    <t>blablabla</t>
  </si>
  <si>
    <t>xxxxxx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</si>
</sst>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/mm/yy;@"/>
    <numFmt numFmtId="165" formatCode="0&quot; sem&quot;"/>
    <numFmt numFmtId="166" formatCode="dd/mm/yy;@"/>
    <numFmt numFmtId="167" formatCode="0.0"/>
    <numFmt numFmtId="168" formatCode="d/mm/yyyy;@"/>
    <numFmt numFmtId="169" formatCode="[$-40C]mmmmm;@"/>
  </numFmts>
  <fonts count="35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i/>
      <sz val="8"/>
      <color theme="1"/>
      <name val="Calibri"/>
      <family val="2"/>
      <scheme val="minor"/>
    </font>
    <font>
      <i/>
      <sz val="8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9"/>
      <name val="Arial"/>
      <family val="2"/>
    </font>
    <font>
      <b/>
      <i/>
      <sz val="9"/>
      <name val="Calibri"/>
      <family val="2"/>
      <scheme val="minor"/>
    </font>
    <font>
      <i/>
      <sz val="9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7"/>
      <color indexed="8"/>
      <name val="Verdana"/>
      <family val="2"/>
    </font>
    <font>
      <b/>
      <sz val="7"/>
      <name val="Viner Hand ITC"/>
      <family val="4"/>
    </font>
    <font>
      <sz val="8.5"/>
      <name val="Century Gothic"/>
      <family val="2"/>
    </font>
    <font>
      <b/>
      <sz val="8.5"/>
      <name val="Century Gothic"/>
      <family val="2"/>
    </font>
    <font>
      <b/>
      <sz val="8.5"/>
      <color theme="1"/>
      <name val="Century Gothic"/>
      <family val="2"/>
    </font>
    <font>
      <sz val="8.5"/>
      <color theme="1"/>
      <name val="Century Gothic"/>
      <family val="2"/>
    </font>
    <font>
      <sz val="8.5"/>
      <color rgb="FFFF0000"/>
      <name val="Century Gothic"/>
      <family val="2"/>
    </font>
    <font>
      <sz val="11"/>
      <color theme="1"/>
      <name val="Wingdings"/>
      <charset val="2"/>
    </font>
    <font>
      <sz val="10"/>
      <color theme="1"/>
      <name val="Arial"/>
      <family val="2"/>
    </font>
    <font>
      <sz val="11"/>
      <color theme="0" tint="-0.1499984740745262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.5"/>
      <name val="Century Gothic"/>
    </font>
    <font>
      <b/>
      <sz val="8.5"/>
      <name val="Century Gothic"/>
    </font>
    <font>
      <b/>
      <sz val="8.5"/>
      <color theme="1"/>
      <name val="Century Gothic"/>
    </font>
    <font>
      <sz val="8.5"/>
      <color theme="1"/>
      <name val="Century Gothic"/>
    </font>
    <font>
      <b/>
      <i/>
      <sz val="9"/>
      <color theme="1"/>
      <name val="Calibri"/>
      <scheme val="minor"/>
    </font>
    <font>
      <sz val="9"/>
      <name val="Arial"/>
    </font>
    <font>
      <sz val="9"/>
      <name val="Calibri"/>
      <scheme val="minor"/>
    </font>
    <font>
      <b/>
      <i/>
      <sz val="9"/>
      <name val="Calibri"/>
      <scheme val="minor"/>
    </font>
    <font>
      <sz val="11"/>
      <color rgb="FF707070"/>
      <name val="Inherit"/>
    </font>
  </fonts>
  <fills count="1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19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6" fillId="0" borderId="0"/>
  </cellStyleXfs>
  <cellXfs count="177">
    <xf numFmtId="0" fontId="0" fillId="0" borderId="0" xfId="0"/>
    <xf numFmtId="0" fontId="5" fillId="6" borderId="3" xfId="0" applyFont="1" applyFill="1" applyBorder="1" applyAlignment="1">
      <alignment horizontal="center" vertical="center" wrapText="1"/>
    </xf>
    <xf numFmtId="1" fontId="0" fillId="0" borderId="0" xfId="0" applyNumberFormat="1"/>
    <xf numFmtId="0" fontId="0" fillId="0" borderId="0" xfId="0"/>
    <xf numFmtId="0" fontId="5" fillId="6" borderId="5" xfId="0" applyFont="1" applyFill="1" applyBorder="1" applyAlignment="1">
      <alignment horizontal="center" vertical="center" wrapText="1"/>
    </xf>
    <xf numFmtId="0" fontId="3" fillId="7" borderId="5" xfId="0" applyFont="1" applyFill="1" applyBorder="1" applyAlignment="1">
      <alignment horizontal="left" vertical="center"/>
    </xf>
    <xf numFmtId="0" fontId="3" fillId="7" borderId="5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7" borderId="7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67" fontId="0" fillId="0" borderId="0" xfId="0" applyNumberFormat="1" applyAlignment="1">
      <alignment horizontal="center"/>
    </xf>
    <xf numFmtId="0" fontId="7" fillId="0" borderId="10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168" fontId="4" fillId="0" borderId="5" xfId="0" applyNumberFormat="1" applyFont="1" applyBorder="1" applyAlignment="1">
      <alignment horizontal="center" vertical="center"/>
    </xf>
    <xf numFmtId="168" fontId="11" fillId="0" borderId="5" xfId="0" applyNumberFormat="1" applyFont="1" applyBorder="1" applyAlignment="1" applyProtection="1">
      <alignment horizontal="center" vertical="center" wrapText="1"/>
      <protection locked="0"/>
    </xf>
    <xf numFmtId="0" fontId="4" fillId="0" borderId="5" xfId="0" applyFont="1" applyFill="1" applyBorder="1" applyAlignment="1" applyProtection="1">
      <alignment horizontal="center" vertical="center" wrapText="1" readingOrder="1"/>
      <protection locked="0"/>
    </xf>
    <xf numFmtId="0" fontId="8" fillId="0" borderId="14" xfId="0" applyFont="1" applyBorder="1" applyAlignment="1">
      <alignment horizontal="center" vertical="center"/>
    </xf>
    <xf numFmtId="164" fontId="9" fillId="0" borderId="5" xfId="0" applyNumberFormat="1" applyFont="1" applyFill="1" applyBorder="1" applyAlignment="1">
      <alignment horizontal="center" vertical="center"/>
    </xf>
    <xf numFmtId="165" fontId="10" fillId="9" borderId="5" xfId="0" applyNumberFormat="1" applyFont="1" applyFill="1" applyBorder="1" applyAlignment="1" applyProtection="1">
      <alignment horizontal="center" vertical="center"/>
      <protection locked="0"/>
    </xf>
    <xf numFmtId="168" fontId="11" fillId="0" borderId="5" xfId="0" applyNumberFormat="1" applyFont="1" applyFill="1" applyBorder="1" applyAlignment="1" applyProtection="1">
      <alignment horizontal="center" vertical="center" wrapText="1"/>
      <protection locked="0"/>
    </xf>
    <xf numFmtId="1" fontId="4" fillId="9" borderId="5" xfId="0" applyNumberFormat="1" applyFont="1" applyFill="1" applyBorder="1" applyAlignment="1">
      <alignment horizontal="center" vertical="center"/>
    </xf>
    <xf numFmtId="0" fontId="4" fillId="9" borderId="5" xfId="0" applyFont="1" applyFill="1" applyBorder="1" applyAlignment="1" applyProtection="1">
      <alignment horizontal="center" vertical="center" wrapText="1"/>
      <protection locked="0"/>
    </xf>
    <xf numFmtId="168" fontId="4" fillId="0" borderId="5" xfId="0" applyNumberFormat="1" applyFont="1" applyBorder="1" applyAlignment="1" applyProtection="1">
      <alignment horizontal="center" vertical="center" wrapText="1"/>
      <protection locked="0"/>
    </xf>
    <xf numFmtId="168" fontId="12" fillId="0" borderId="5" xfId="0" applyNumberFormat="1" applyFont="1" applyBorder="1" applyAlignment="1" applyProtection="1">
      <alignment horizontal="center" vertical="center" wrapText="1"/>
      <protection locked="0"/>
    </xf>
    <xf numFmtId="168" fontId="4" fillId="0" borderId="5" xfId="0" applyNumberFormat="1" applyFont="1" applyFill="1" applyBorder="1" applyAlignment="1" applyProtection="1">
      <alignment horizontal="center" vertical="center" wrapText="1"/>
      <protection locked="0"/>
    </xf>
    <xf numFmtId="14" fontId="4" fillId="0" borderId="5" xfId="0" applyNumberFormat="1" applyFont="1" applyFill="1" applyBorder="1" applyAlignment="1" applyProtection="1">
      <alignment horizontal="center" vertical="center" wrapText="1" readingOrder="1"/>
      <protection locked="0"/>
    </xf>
    <xf numFmtId="164" fontId="4" fillId="0" borderId="5" xfId="0" applyNumberFormat="1" applyFont="1" applyFill="1" applyBorder="1" applyAlignment="1" applyProtection="1">
      <alignment horizontal="center" vertical="center" wrapText="1" readingOrder="1"/>
      <protection locked="0"/>
    </xf>
    <xf numFmtId="0" fontId="0" fillId="0" borderId="0" xfId="0"/>
    <xf numFmtId="0" fontId="5" fillId="6" borderId="0" xfId="0" applyFont="1" applyFill="1" applyBorder="1" applyAlignment="1">
      <alignment horizontal="center" vertical="center" wrapText="1"/>
    </xf>
    <xf numFmtId="164" fontId="1" fillId="0" borderId="5" xfId="0" applyNumberFormat="1" applyFont="1" applyFill="1" applyBorder="1" applyAlignment="1">
      <alignment horizontal="center" vertical="center"/>
    </xf>
    <xf numFmtId="1" fontId="4" fillId="9" borderId="5" xfId="0" applyNumberFormat="1" applyFont="1" applyFill="1" applyBorder="1" applyAlignment="1" applyProtection="1">
      <alignment horizontal="center" vertical="center"/>
      <protection locked="0"/>
    </xf>
    <xf numFmtId="164" fontId="4" fillId="0" borderId="5" xfId="0" applyNumberFormat="1" applyFont="1" applyFill="1" applyBorder="1" applyAlignment="1" applyProtection="1">
      <alignment horizontal="center" vertical="center" readingOrder="1"/>
      <protection locked="0"/>
    </xf>
    <xf numFmtId="167" fontId="22" fillId="0" borderId="0" xfId="0" applyNumberFormat="1" applyFont="1" applyAlignment="1">
      <alignment horizontal="right"/>
    </xf>
    <xf numFmtId="0" fontId="22" fillId="0" borderId="0" xfId="0" applyFont="1"/>
    <xf numFmtId="0" fontId="8" fillId="0" borderId="0" xfId="0" applyFont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168" fontId="4" fillId="0" borderId="0" xfId="0" applyNumberFormat="1" applyFont="1" applyBorder="1" applyAlignment="1" applyProtection="1">
      <alignment horizontal="center" vertical="center" wrapText="1"/>
      <protection locked="0"/>
    </xf>
    <xf numFmtId="164" fontId="1" fillId="0" borderId="0" xfId="0" applyNumberFormat="1" applyFont="1" applyFill="1" applyBorder="1" applyAlignment="1">
      <alignment horizontal="center" vertical="center"/>
    </xf>
    <xf numFmtId="166" fontId="0" fillId="0" borderId="0" xfId="0" applyNumberFormat="1"/>
    <xf numFmtId="169" fontId="0" fillId="0" borderId="0" xfId="0" applyNumberFormat="1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14" fontId="25" fillId="0" borderId="0" xfId="0" applyNumberFormat="1" applyFont="1" applyFill="1" applyBorder="1" applyAlignment="1">
      <alignment vertical="top"/>
    </xf>
    <xf numFmtId="0" fontId="14" fillId="0" borderId="0" xfId="0" applyFont="1" applyFill="1" applyBorder="1" applyAlignment="1">
      <alignment vertical="top"/>
    </xf>
    <xf numFmtId="0" fontId="1" fillId="0" borderId="0" xfId="0" applyFont="1" applyFill="1" applyBorder="1" applyAlignment="1">
      <alignment vertical="top" wrapText="1"/>
    </xf>
    <xf numFmtId="0" fontId="0" fillId="0" borderId="0" xfId="0" applyFill="1" applyBorder="1" applyAlignment="1"/>
    <xf numFmtId="167" fontId="0" fillId="0" borderId="0" xfId="0" applyNumberFormat="1" applyFill="1" applyBorder="1" applyAlignment="1"/>
    <xf numFmtId="14" fontId="24" fillId="0" borderId="0" xfId="0" applyNumberFormat="1" applyFont="1" applyFill="1" applyBorder="1" applyAlignment="1"/>
    <xf numFmtId="0" fontId="13" fillId="0" borderId="0" xfId="0" applyFont="1" applyFill="1" applyBorder="1" applyAlignment="1">
      <alignment horizontal="center" vertical="center" wrapText="1"/>
    </xf>
    <xf numFmtId="0" fontId="13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 applyProtection="1">
      <alignment horizontal="center" vertical="center" wrapText="1" readingOrder="1"/>
      <protection locked="0"/>
    </xf>
    <xf numFmtId="0" fontId="15" fillId="0" borderId="0" xfId="0" applyFont="1" applyFill="1" applyBorder="1" applyAlignment="1" applyProtection="1">
      <alignment horizontal="center" vertical="center" wrapText="1"/>
      <protection locked="0"/>
    </xf>
    <xf numFmtId="167" fontId="16" fillId="0" borderId="0" xfId="0" applyNumberFormat="1" applyFont="1" applyFill="1" applyBorder="1" applyAlignment="1">
      <alignment horizontal="center" vertical="center" wrapText="1"/>
    </xf>
    <xf numFmtId="14" fontId="17" fillId="0" borderId="0" xfId="0" applyNumberFormat="1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49" fontId="17" fillId="0" borderId="0" xfId="0" applyNumberFormat="1" applyFont="1" applyFill="1" applyBorder="1" applyAlignment="1">
      <alignment horizontal="center" vertical="center"/>
    </xf>
    <xf numFmtId="0" fontId="18" fillId="0" borderId="0" xfId="0" applyFont="1" applyFill="1" applyBorder="1" applyAlignment="1" applyProtection="1">
      <alignment horizontal="center" vertical="center" wrapText="1" readingOrder="1"/>
      <protection locked="0"/>
    </xf>
    <xf numFmtId="0" fontId="17" fillId="0" borderId="0" xfId="0" applyFont="1" applyFill="1" applyBorder="1" applyAlignment="1" applyProtection="1">
      <alignment horizontal="center" vertical="center" wrapText="1" readingOrder="1"/>
      <protection locked="0"/>
    </xf>
    <xf numFmtId="167" fontId="17" fillId="0" borderId="0" xfId="0" applyNumberFormat="1" applyFont="1" applyFill="1" applyBorder="1" applyAlignment="1" applyProtection="1">
      <alignment horizontal="center" vertical="center" wrapText="1" readingOrder="1"/>
      <protection locked="0"/>
    </xf>
    <xf numFmtId="168" fontId="4" fillId="0" borderId="0" xfId="0" applyNumberFormat="1" applyFont="1" applyFill="1" applyBorder="1" applyAlignment="1">
      <alignment horizontal="center" vertical="center"/>
    </xf>
    <xf numFmtId="168" fontId="11" fillId="0" borderId="0" xfId="0" applyNumberFormat="1" applyFont="1" applyFill="1" applyBorder="1" applyAlignment="1" applyProtection="1">
      <alignment horizontal="center" vertical="center" wrapText="1"/>
      <protection locked="0"/>
    </xf>
    <xf numFmtId="168" fontId="4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17" fillId="0" borderId="0" xfId="0" applyFont="1" applyFill="1" applyBorder="1" applyAlignment="1" applyProtection="1">
      <alignment vertical="center" wrapText="1" readingOrder="1"/>
      <protection locked="0"/>
    </xf>
    <xf numFmtId="0" fontId="21" fillId="0" borderId="0" xfId="0" applyFont="1" applyFill="1" applyBorder="1" applyAlignment="1" applyProtection="1">
      <alignment vertical="center" wrapText="1" readingOrder="1"/>
      <protection locked="0"/>
    </xf>
    <xf numFmtId="167" fontId="21" fillId="0" borderId="0" xfId="0" applyNumberFormat="1" applyFont="1" applyFill="1" applyBorder="1" applyAlignment="1">
      <alignment horizontal="center" vertical="center" wrapText="1" readingOrder="1"/>
    </xf>
    <xf numFmtId="0" fontId="18" fillId="0" borderId="0" xfId="0" applyFont="1" applyFill="1" applyBorder="1" applyAlignment="1">
      <alignment horizontal="center" vertical="center"/>
    </xf>
    <xf numFmtId="0" fontId="18" fillId="0" borderId="0" xfId="0" applyNumberFormat="1" applyFont="1" applyFill="1" applyBorder="1" applyAlignment="1">
      <alignment horizontal="center" vertical="center" readingOrder="1"/>
    </xf>
    <xf numFmtId="0" fontId="19" fillId="0" borderId="0" xfId="0" applyFont="1" applyFill="1" applyBorder="1" applyAlignment="1">
      <alignment horizontal="center" vertical="center"/>
    </xf>
    <xf numFmtId="167" fontId="17" fillId="0" borderId="0" xfId="0" applyNumberFormat="1" applyFont="1" applyFill="1" applyBorder="1" applyAlignment="1">
      <alignment vertical="center" readingOrder="1"/>
    </xf>
    <xf numFmtId="0" fontId="20" fillId="0" borderId="0" xfId="0" applyFont="1" applyFill="1" applyBorder="1" applyAlignment="1">
      <alignment horizontal="center" vertical="center"/>
    </xf>
    <xf numFmtId="49" fontId="20" fillId="0" borderId="0" xfId="0" applyNumberFormat="1" applyFont="1" applyFill="1" applyBorder="1" applyAlignment="1">
      <alignment horizontal="center" vertical="center"/>
    </xf>
    <xf numFmtId="14" fontId="20" fillId="0" borderId="0" xfId="0" applyNumberFormat="1" applyFont="1" applyFill="1" applyBorder="1" applyAlignment="1">
      <alignment horizontal="center" vertical="center"/>
    </xf>
    <xf numFmtId="0" fontId="19" fillId="0" borderId="0" xfId="0" applyNumberFormat="1" applyFont="1" applyFill="1" applyBorder="1" applyAlignment="1">
      <alignment horizontal="center" vertical="center" readingOrder="1"/>
    </xf>
    <xf numFmtId="0" fontId="0" fillId="0" borderId="0" xfId="0" applyNumberFormat="1" applyFill="1" applyBorder="1"/>
    <xf numFmtId="0" fontId="0" fillId="0" borderId="0" xfId="0" applyFill="1" applyBorder="1" applyAlignment="1">
      <alignment horizontal="center"/>
    </xf>
    <xf numFmtId="167" fontId="0" fillId="0" borderId="0" xfId="0" applyNumberFormat="1" applyFill="1" applyBorder="1" applyAlignment="1">
      <alignment horizontal="center"/>
    </xf>
    <xf numFmtId="0" fontId="2" fillId="10" borderId="0" xfId="0" applyFont="1" applyFill="1" applyBorder="1" applyAlignment="1">
      <alignment horizontal="center" vertical="center"/>
    </xf>
    <xf numFmtId="0" fontId="5" fillId="10" borderId="0" xfId="0" applyFont="1" applyFill="1" applyBorder="1" applyAlignment="1">
      <alignment horizontal="center" vertical="center"/>
    </xf>
    <xf numFmtId="14" fontId="18" fillId="0" borderId="6" xfId="0" applyNumberFormat="1" applyFont="1" applyFill="1" applyBorder="1" applyAlignment="1" applyProtection="1">
      <alignment horizontal="center" vertical="center" wrapText="1" readingOrder="1"/>
      <protection locked="0"/>
    </xf>
    <xf numFmtId="0" fontId="18" fillId="0" borderId="13" xfId="0" applyFont="1" applyFill="1" applyBorder="1" applyAlignment="1" applyProtection="1">
      <alignment horizontal="center" vertical="center" wrapText="1" readingOrder="1"/>
      <protection locked="0"/>
    </xf>
    <xf numFmtId="168" fontId="4" fillId="0" borderId="6" xfId="0" applyNumberFormat="1" applyFont="1" applyFill="1" applyBorder="1" applyAlignment="1" applyProtection="1">
      <alignment horizontal="center" vertical="center" wrapText="1"/>
      <protection locked="0"/>
    </xf>
    <xf numFmtId="0" fontId="20" fillId="0" borderId="13" xfId="0" applyFont="1" applyFill="1" applyBorder="1" applyAlignment="1">
      <alignment horizontal="center" vertical="center"/>
    </xf>
    <xf numFmtId="168" fontId="4" fillId="0" borderId="11" xfId="0" applyNumberFormat="1" applyFont="1" applyFill="1" applyBorder="1" applyAlignment="1" applyProtection="1">
      <alignment horizontal="center" vertical="center" wrapText="1"/>
      <protection locked="0"/>
    </xf>
    <xf numFmtId="0" fontId="20" fillId="0" borderId="18" xfId="0" applyFont="1" applyFill="1" applyBorder="1" applyAlignment="1">
      <alignment horizontal="center" vertical="center"/>
    </xf>
    <xf numFmtId="168" fontId="11" fillId="0" borderId="6" xfId="0" applyNumberFormat="1" applyFont="1" applyFill="1" applyBorder="1" applyAlignment="1" applyProtection="1">
      <alignment horizontal="center" vertical="center" wrapText="1"/>
      <protection locked="0"/>
    </xf>
    <xf numFmtId="168" fontId="4" fillId="0" borderId="13" xfId="0" applyNumberFormat="1" applyFont="1" applyFill="1" applyBorder="1" applyAlignment="1">
      <alignment horizontal="center" vertical="center"/>
    </xf>
    <xf numFmtId="168" fontId="11" fillId="0" borderId="11" xfId="0" applyNumberFormat="1" applyFont="1" applyFill="1" applyBorder="1" applyAlignment="1" applyProtection="1">
      <alignment horizontal="center" vertical="center" wrapText="1"/>
      <protection locked="0"/>
    </xf>
    <xf numFmtId="168" fontId="4" fillId="0" borderId="18" xfId="0" applyNumberFormat="1" applyFont="1" applyFill="1" applyBorder="1" applyAlignment="1">
      <alignment horizontal="center" vertical="center"/>
    </xf>
    <xf numFmtId="168" fontId="4" fillId="0" borderId="12" xfId="0" applyNumberFormat="1" applyFont="1" applyFill="1" applyBorder="1" applyAlignment="1">
      <alignment horizontal="center" vertical="center"/>
    </xf>
    <xf numFmtId="164" fontId="9" fillId="0" borderId="6" xfId="0" applyNumberFormat="1" applyFont="1" applyFill="1" applyBorder="1" applyAlignment="1">
      <alignment horizontal="center" vertical="center"/>
    </xf>
    <xf numFmtId="164" fontId="4" fillId="0" borderId="13" xfId="0" applyNumberFormat="1" applyFont="1" applyFill="1" applyBorder="1" applyAlignment="1">
      <alignment horizontal="center" vertical="center"/>
    </xf>
    <xf numFmtId="164" fontId="9" fillId="0" borderId="11" xfId="0" applyNumberFormat="1" applyFont="1" applyFill="1" applyBorder="1" applyAlignment="1">
      <alignment horizontal="center" vertical="center"/>
    </xf>
    <xf numFmtId="164" fontId="4" fillId="0" borderId="18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wrapText="1"/>
    </xf>
    <xf numFmtId="1" fontId="10" fillId="9" borderId="0" xfId="0" applyNumberFormat="1" applyFont="1" applyFill="1" applyBorder="1" applyAlignment="1" applyProtection="1">
      <alignment horizontal="center" vertical="center" wrapText="1"/>
      <protection locked="0"/>
    </xf>
    <xf numFmtId="1" fontId="4" fillId="9" borderId="0" xfId="0" applyNumberFormat="1" applyFont="1" applyFill="1" applyBorder="1" applyAlignment="1">
      <alignment horizontal="center" vertical="center" wrapText="1"/>
    </xf>
    <xf numFmtId="1" fontId="10" fillId="9" borderId="12" xfId="0" applyNumberFormat="1" applyFont="1" applyFill="1" applyBorder="1" applyAlignment="1" applyProtection="1">
      <alignment horizontal="center" vertical="center" wrapText="1"/>
      <protection locked="0"/>
    </xf>
    <xf numFmtId="0" fontId="7" fillId="4" borderId="6" xfId="0" applyFon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center" wrapText="1"/>
    </xf>
    <xf numFmtId="0" fontId="8" fillId="4" borderId="0" xfId="0" applyFont="1" applyFill="1" applyBorder="1" applyAlignment="1">
      <alignment horizontal="center" vertical="center"/>
    </xf>
    <xf numFmtId="0" fontId="7" fillId="11" borderId="0" xfId="0" applyFont="1" applyFill="1" applyBorder="1" applyAlignment="1">
      <alignment horizontal="center" vertical="center"/>
    </xf>
    <xf numFmtId="0" fontId="8" fillId="11" borderId="0" xfId="0" applyFont="1" applyFill="1" applyBorder="1" applyAlignment="1">
      <alignment horizontal="center" vertical="center" wrapText="1"/>
    </xf>
    <xf numFmtId="0" fontId="8" fillId="11" borderId="0" xfId="0" applyFont="1" applyFill="1" applyBorder="1" applyAlignment="1">
      <alignment horizontal="center" vertical="center"/>
    </xf>
    <xf numFmtId="0" fontId="7" fillId="12" borderId="6" xfId="0" applyFont="1" applyFill="1" applyBorder="1" applyAlignment="1">
      <alignment horizontal="center" vertical="center"/>
    </xf>
    <xf numFmtId="0" fontId="8" fillId="12" borderId="0" xfId="0" applyFont="1" applyFill="1" applyBorder="1" applyAlignment="1">
      <alignment horizontal="center" vertical="center" wrapText="1"/>
    </xf>
    <xf numFmtId="0" fontId="8" fillId="12" borderId="0" xfId="0" applyFont="1" applyFill="1" applyBorder="1" applyAlignment="1">
      <alignment horizontal="center" vertical="center"/>
    </xf>
    <xf numFmtId="0" fontId="0" fillId="12" borderId="13" xfId="0" applyFill="1" applyBorder="1" applyAlignment="1">
      <alignment horizontal="center" vertical="center" wrapText="1"/>
    </xf>
    <xf numFmtId="0" fontId="7" fillId="13" borderId="0" xfId="0" applyFont="1" applyFill="1" applyBorder="1" applyAlignment="1">
      <alignment horizontal="center" vertical="center"/>
    </xf>
    <xf numFmtId="0" fontId="8" fillId="13" borderId="0" xfId="0" applyFont="1" applyFill="1" applyBorder="1" applyAlignment="1">
      <alignment horizontal="center" vertical="center" wrapText="1"/>
    </xf>
    <xf numFmtId="0" fontId="8" fillId="13" borderId="0" xfId="0" applyFont="1" applyFill="1" applyBorder="1" applyAlignment="1">
      <alignment horizontal="center" vertical="center"/>
    </xf>
    <xf numFmtId="0" fontId="23" fillId="13" borderId="0" xfId="0" applyFont="1" applyFill="1" applyBorder="1" applyAlignment="1">
      <alignment horizontal="center" vertical="center" wrapText="1"/>
    </xf>
    <xf numFmtId="0" fontId="7" fillId="9" borderId="6" xfId="0" applyFont="1" applyFill="1" applyBorder="1" applyAlignment="1">
      <alignment horizontal="center" vertical="center"/>
    </xf>
    <xf numFmtId="0" fontId="8" fillId="9" borderId="0" xfId="0" applyFont="1" applyFill="1" applyBorder="1" applyAlignment="1">
      <alignment horizontal="center" vertical="center" wrapText="1"/>
    </xf>
    <xf numFmtId="0" fontId="8" fillId="9" borderId="13" xfId="0" applyFont="1" applyFill="1" applyBorder="1" applyAlignment="1">
      <alignment horizontal="center" vertical="center"/>
    </xf>
    <xf numFmtId="0" fontId="7" fillId="8" borderId="0" xfId="0" applyFont="1" applyFill="1" applyBorder="1" applyAlignment="1">
      <alignment horizontal="center" vertical="center"/>
    </xf>
    <xf numFmtId="0" fontId="8" fillId="8" borderId="0" xfId="0" applyFont="1" applyFill="1" applyBorder="1" applyAlignment="1">
      <alignment horizontal="center" vertical="center" wrapText="1"/>
    </xf>
    <xf numFmtId="0" fontId="8" fillId="8" borderId="0" xfId="0" applyFont="1" applyFill="1" applyBorder="1" applyAlignment="1">
      <alignment horizontal="center" vertical="center"/>
    </xf>
    <xf numFmtId="0" fontId="15" fillId="0" borderId="6" xfId="0" applyFont="1" applyFill="1" applyBorder="1" applyAlignment="1" applyProtection="1">
      <alignment horizontal="center" vertical="center" wrapText="1" readingOrder="1"/>
      <protection locked="0"/>
    </xf>
    <xf numFmtId="0" fontId="15" fillId="0" borderId="13" xfId="0" applyFont="1" applyFill="1" applyBorder="1" applyAlignment="1" applyProtection="1">
      <alignment horizontal="center" vertical="center" wrapText="1" readingOrder="1"/>
      <protection locked="0"/>
    </xf>
    <xf numFmtId="1" fontId="4" fillId="9" borderId="12" xfId="0" applyNumberFormat="1" applyFont="1" applyFill="1" applyBorder="1" applyAlignment="1">
      <alignment horizontal="center" vertical="center" wrapText="1"/>
    </xf>
    <xf numFmtId="1" fontId="4" fillId="9" borderId="0" xfId="0" applyNumberFormat="1" applyFont="1" applyFill="1" applyBorder="1" applyAlignment="1" applyProtection="1">
      <alignment horizontal="center" vertical="center" wrapText="1"/>
      <protection locked="0"/>
    </xf>
    <xf numFmtId="0" fontId="17" fillId="0" borderId="0" xfId="0" applyFont="1" applyBorder="1" applyAlignment="1">
      <alignment horizontal="center" vertical="center" wrapText="1" readingOrder="1"/>
    </xf>
    <xf numFmtId="1" fontId="20" fillId="0" borderId="0" xfId="0" applyNumberFormat="1" applyFont="1" applyBorder="1" applyAlignment="1">
      <alignment horizontal="center" vertical="center"/>
    </xf>
    <xf numFmtId="1" fontId="20" fillId="0" borderId="0" xfId="0" applyNumberFormat="1" applyFont="1" applyBorder="1" applyAlignment="1">
      <alignment horizontal="center" vertical="center" readingOrder="1"/>
    </xf>
    <xf numFmtId="0" fontId="25" fillId="0" borderId="0" xfId="0" applyFont="1" applyFill="1" applyBorder="1" applyAlignment="1">
      <alignment horizontal="right" vertical="top"/>
    </xf>
    <xf numFmtId="14" fontId="26" fillId="0" borderId="0" xfId="0" applyNumberFormat="1" applyFont="1" applyFill="1" applyBorder="1" applyAlignment="1">
      <alignment horizontal="center" vertical="center"/>
    </xf>
    <xf numFmtId="0" fontId="26" fillId="0" borderId="0" xfId="0" applyFont="1" applyFill="1" applyBorder="1" applyAlignment="1">
      <alignment horizontal="center" vertical="center"/>
    </xf>
    <xf numFmtId="49" fontId="26" fillId="0" borderId="0" xfId="0" applyNumberFormat="1" applyFont="1" applyFill="1" applyBorder="1" applyAlignment="1">
      <alignment horizontal="center" vertical="center"/>
    </xf>
    <xf numFmtId="0" fontId="27" fillId="0" borderId="0" xfId="0" applyFont="1" applyFill="1" applyBorder="1" applyAlignment="1" applyProtection="1">
      <alignment horizontal="center" vertical="center"/>
      <protection locked="0"/>
    </xf>
    <xf numFmtId="0" fontId="27" fillId="0" borderId="0" xfId="0" applyNumberFormat="1" applyFont="1" applyFill="1" applyBorder="1" applyAlignment="1" applyProtection="1">
      <alignment horizontal="center" vertical="center" readingOrder="1"/>
      <protection locked="0"/>
    </xf>
    <xf numFmtId="0" fontId="28" fillId="0" borderId="0" xfId="0" applyFont="1" applyFill="1" applyBorder="1" applyAlignment="1" applyProtection="1">
      <alignment horizontal="center" vertical="center"/>
      <protection locked="0"/>
    </xf>
    <xf numFmtId="0" fontId="29" fillId="0" borderId="0" xfId="0" applyNumberFormat="1" applyFont="1" applyFill="1" applyBorder="1" applyAlignment="1" applyProtection="1">
      <alignment horizontal="center" vertical="center"/>
      <protection locked="0"/>
    </xf>
    <xf numFmtId="1" fontId="29" fillId="0" borderId="0" xfId="0" applyNumberFormat="1" applyFont="1" applyFill="1" applyBorder="1" applyAlignment="1" applyProtection="1">
      <alignment horizontal="center" vertical="center"/>
      <protection locked="0"/>
    </xf>
    <xf numFmtId="1" fontId="29" fillId="0" borderId="0" xfId="0" applyNumberFormat="1" applyFont="1" applyFill="1" applyBorder="1" applyAlignment="1" applyProtection="1">
      <alignment horizontal="center" vertical="center" readingOrder="1"/>
      <protection locked="0"/>
    </xf>
    <xf numFmtId="167" fontId="27" fillId="0" borderId="0" xfId="0" applyNumberFormat="1" applyFont="1" applyFill="1" applyBorder="1" applyAlignment="1" applyProtection="1">
      <alignment horizontal="center" vertical="center" readingOrder="1"/>
      <protection locked="0"/>
    </xf>
    <xf numFmtId="167" fontId="26" fillId="0" borderId="0" xfId="0" applyNumberFormat="1" applyFont="1" applyFill="1" applyBorder="1" applyAlignment="1" applyProtection="1">
      <alignment vertical="center" readingOrder="1"/>
      <protection locked="0"/>
    </xf>
    <xf numFmtId="164" fontId="30" fillId="0" borderId="6" xfId="0" applyNumberFormat="1" applyFont="1" applyFill="1" applyBorder="1" applyAlignment="1">
      <alignment horizontal="center" vertical="center"/>
    </xf>
    <xf numFmtId="1" fontId="31" fillId="9" borderId="0" xfId="0" applyNumberFormat="1" applyFont="1" applyFill="1" applyBorder="1" applyAlignment="1" applyProtection="1">
      <alignment horizontal="center" vertical="center" wrapText="1"/>
      <protection locked="0"/>
    </xf>
    <xf numFmtId="168" fontId="32" fillId="0" borderId="0" xfId="0" applyNumberFormat="1" applyFont="1" applyFill="1" applyBorder="1" applyAlignment="1">
      <alignment horizontal="center" vertical="center"/>
    </xf>
    <xf numFmtId="164" fontId="32" fillId="0" borderId="13" xfId="0" applyNumberFormat="1" applyFont="1" applyFill="1" applyBorder="1" applyAlignment="1">
      <alignment horizontal="center" vertical="center"/>
    </xf>
    <xf numFmtId="168" fontId="33" fillId="0" borderId="6" xfId="0" applyNumberFormat="1" applyFont="1" applyFill="1" applyBorder="1" applyAlignment="1" applyProtection="1">
      <alignment horizontal="center" vertical="center" wrapText="1"/>
      <protection locked="0"/>
    </xf>
    <xf numFmtId="1" fontId="32" fillId="9" borderId="0" xfId="0" applyNumberFormat="1" applyFont="1" applyFill="1" applyBorder="1" applyAlignment="1">
      <alignment horizontal="center" vertical="center" wrapText="1"/>
    </xf>
    <xf numFmtId="168" fontId="32" fillId="0" borderId="13" xfId="0" applyNumberFormat="1" applyFont="1" applyFill="1" applyBorder="1" applyAlignment="1">
      <alignment horizontal="center" vertical="center"/>
    </xf>
    <xf numFmtId="168" fontId="33" fillId="0" borderId="0" xfId="0" applyNumberFormat="1" applyFont="1" applyFill="1" applyBorder="1" applyAlignment="1" applyProtection="1">
      <alignment horizontal="center" vertical="center" wrapText="1"/>
      <protection locked="0"/>
    </xf>
    <xf numFmtId="1" fontId="32" fillId="9" borderId="0" xfId="0" applyNumberFormat="1" applyFont="1" applyFill="1" applyBorder="1" applyAlignment="1" applyProtection="1">
      <alignment horizontal="center" vertical="center" wrapText="1"/>
      <protection locked="0"/>
    </xf>
    <xf numFmtId="168" fontId="32" fillId="0" borderId="0" xfId="0" applyNumberFormat="1" applyFont="1" applyFill="1" applyBorder="1" applyAlignment="1" applyProtection="1">
      <alignment horizontal="center" vertical="center" wrapText="1"/>
      <protection locked="0"/>
    </xf>
    <xf numFmtId="168" fontId="32" fillId="0" borderId="6" xfId="0" applyNumberFormat="1" applyFont="1" applyFill="1" applyBorder="1" applyAlignment="1" applyProtection="1">
      <alignment horizontal="center" vertical="center" wrapText="1"/>
      <protection locked="0"/>
    </xf>
    <xf numFmtId="0" fontId="29" fillId="0" borderId="13" xfId="0" applyFont="1" applyFill="1" applyBorder="1" applyAlignment="1" applyProtection="1">
      <alignment horizontal="center" vertical="center"/>
      <protection locked="0"/>
    </xf>
    <xf numFmtId="0" fontId="25" fillId="0" borderId="0" xfId="0" applyFont="1" applyFill="1" applyBorder="1" applyAlignment="1">
      <alignment vertical="top"/>
    </xf>
    <xf numFmtId="167" fontId="0" fillId="0" borderId="0" xfId="0" applyNumberFormat="1" applyFont="1" applyFill="1" applyBorder="1" applyAlignment="1" applyProtection="1">
      <alignment horizontal="center" vertical="center" wrapText="1" readingOrder="1"/>
      <protection locked="0"/>
    </xf>
    <xf numFmtId="0" fontId="34" fillId="0" borderId="0" xfId="0" applyFont="1"/>
    <xf numFmtId="0" fontId="6" fillId="8" borderId="0" xfId="0" applyFont="1" applyFill="1" applyBorder="1" applyAlignment="1">
      <alignment horizontal="center" vertical="center"/>
    </xf>
    <xf numFmtId="0" fontId="13" fillId="0" borderId="15" xfId="0" applyFont="1" applyFill="1" applyBorder="1" applyAlignment="1">
      <alignment horizontal="center" vertical="center"/>
    </xf>
    <xf numFmtId="0" fontId="13" fillId="0" borderId="17" xfId="0" applyFont="1" applyFill="1" applyBorder="1" applyAlignment="1">
      <alignment horizontal="center" vertical="center"/>
    </xf>
    <xf numFmtId="0" fontId="2" fillId="10" borderId="0" xfId="0" applyFont="1" applyFill="1" applyBorder="1" applyAlignment="1">
      <alignment horizontal="center" vertical="center"/>
    </xf>
    <xf numFmtId="0" fontId="25" fillId="0" borderId="0" xfId="0" applyFont="1" applyFill="1" applyBorder="1" applyAlignment="1">
      <alignment horizontal="right" vertical="top"/>
    </xf>
    <xf numFmtId="0" fontId="6" fillId="4" borderId="15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6" fillId="4" borderId="17" xfId="0" applyFont="1" applyFill="1" applyBorder="1" applyAlignment="1">
      <alignment horizontal="center" vertical="center"/>
    </xf>
    <xf numFmtId="0" fontId="0" fillId="11" borderId="0" xfId="0" applyFill="1" applyBorder="1" applyAlignment="1">
      <alignment horizontal="center" vertical="center"/>
    </xf>
    <xf numFmtId="0" fontId="6" fillId="12" borderId="15" xfId="0" applyFont="1" applyFill="1" applyBorder="1" applyAlignment="1">
      <alignment horizontal="center" vertical="center"/>
    </xf>
    <xf numFmtId="0" fontId="6" fillId="12" borderId="1" xfId="0" applyFont="1" applyFill="1" applyBorder="1" applyAlignment="1">
      <alignment horizontal="center" vertical="center"/>
    </xf>
    <xf numFmtId="0" fontId="6" fillId="12" borderId="17" xfId="0" applyFont="1" applyFill="1" applyBorder="1" applyAlignment="1">
      <alignment horizontal="center" vertical="center"/>
    </xf>
    <xf numFmtId="0" fontId="6" fillId="13" borderId="0" xfId="0" applyFont="1" applyFill="1" applyBorder="1" applyAlignment="1">
      <alignment horizontal="center" vertical="center"/>
    </xf>
    <xf numFmtId="0" fontId="6" fillId="9" borderId="15" xfId="0" applyFont="1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9" borderId="17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0" fontId="6" fillId="8" borderId="4" xfId="0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252">
    <dxf>
      <fill>
        <patternFill>
          <bgColor rgb="FFFF0000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D796B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D796B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D796B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D796B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D796B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BFFF9F"/>
        </patternFill>
      </fill>
    </dxf>
    <dxf>
      <fill>
        <patternFill>
          <bgColor rgb="FFFD796B"/>
        </patternFill>
      </fill>
    </dxf>
    <dxf>
      <fill>
        <patternFill>
          <bgColor rgb="FFFFE0D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>
          <bgColor rgb="FFFD796B"/>
        </patternFill>
      </fill>
    </dxf>
    <dxf>
      <fill>
        <patternFill>
          <bgColor rgb="FFFFFF66"/>
        </patternFill>
      </fill>
    </dxf>
    <dxf>
      <fill>
        <patternFill patternType="lightUp"/>
      </fill>
    </dxf>
    <dxf>
      <fill>
        <patternFill>
          <bgColor rgb="FFFFFF66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4" formatCode="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left style="medium">
          <color indexed="64"/>
        </left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4" formatCode="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left style="medium">
          <color rgb="FF000000"/>
        </left>
        <top style="medium">
          <color rgb="FF000000"/>
        </top>
      </border>
    </dxf>
    <dxf>
      <border outline="0"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4" formatCode="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/mm/yy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auto="1"/>
        <name val="Century Gothic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left style="medium">
          <color rgb="FF000000"/>
        </left>
        <top style="medium">
          <color rgb="FF000000"/>
        </top>
      </border>
    </dxf>
    <dxf>
      <border outline="0">
        <bottom style="medium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n">
          <color theme="0" tint="-0.24994659260841701"/>
        </vertical>
        <horizontal style="thin">
          <color theme="0" tint="-0.24994659260841701"/>
        </horizontal>
      </border>
    </dxf>
  </dxfs>
  <tableStyles count="1" defaultTableStyle="TableStyleMedium9" defaultPivotStyle="PivotStyleLight16">
    <tableStyle name="Style de tableau 1" pivot="0" count="2">
      <tableStyleElement type="wholeTable" dxfId="251"/>
      <tableStyleElement type="headerRow" dxfId="250"/>
    </tableStyle>
  </tableStyles>
  <colors>
    <mruColors>
      <color rgb="FFBFFF9F"/>
      <color rgb="FFDDF2FF"/>
      <color rgb="FFFFE0F9"/>
      <color rgb="FFFFCCFF"/>
      <color rgb="FFCCCCFF"/>
      <color rgb="FFCCFF99"/>
      <color rgb="FFFFFF99"/>
      <color rgb="FFFFD8C5"/>
      <color rgb="FFFFE0D1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Céation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'indicateur client'!$A$2</c:f>
              <c:strCache>
                <c:ptCount val="1"/>
                <c:pt idx="0">
                  <c:v>Nbr  Céation :</c:v>
                </c:pt>
              </c:strCache>
            </c:strRef>
          </c:tx>
          <c:invertIfNegative val="0"/>
          <c:cat>
            <c:strRef>
              <c:f>'indicateur client'!$B$1:$V$1</c:f>
              <c:strCache>
                <c:ptCount val="21"/>
                <c:pt idx="0">
                  <c:v>ALDI</c:v>
                </c:pt>
                <c:pt idx="1">
                  <c:v>ALPINA</c:v>
                </c:pt>
                <c:pt idx="2">
                  <c:v>ATM</c:v>
                </c:pt>
                <c:pt idx="3">
                  <c:v>AUCHAN</c:v>
                </c:pt>
                <c:pt idx="4">
                  <c:v>BUCCO SANTE</c:v>
                </c:pt>
                <c:pt idx="5">
                  <c:v>CARREFOUR</c:v>
                </c:pt>
                <c:pt idx="6">
                  <c:v>CASINO</c:v>
                </c:pt>
                <c:pt idx="7">
                  <c:v>COLRUYT</c:v>
                </c:pt>
                <c:pt idx="8">
                  <c:v>CORA</c:v>
                </c:pt>
                <c:pt idx="9">
                  <c:v>DELHAIZE</c:v>
                </c:pt>
                <c:pt idx="10">
                  <c:v>FRESSNAPF</c:v>
                </c:pt>
                <c:pt idx="11">
                  <c:v>HERY</c:v>
                </c:pt>
                <c:pt idx="12">
                  <c:v>INTER</c:v>
                </c:pt>
                <c:pt idx="13">
                  <c:v>METRO</c:v>
                </c:pt>
                <c:pt idx="14">
                  <c:v>MUTANT</c:v>
                </c:pt>
                <c:pt idx="15">
                  <c:v>NESTOR BIO</c:v>
                </c:pt>
                <c:pt idx="16">
                  <c:v>NETTO</c:v>
                </c:pt>
                <c:pt idx="17">
                  <c:v>SCAMARK</c:v>
                </c:pt>
                <c:pt idx="18">
                  <c:v>SYSTÈME U</c:v>
                </c:pt>
                <c:pt idx="19">
                  <c:v>TOM&amp;CO</c:v>
                </c:pt>
                <c:pt idx="20">
                  <c:v>TRADI</c:v>
                </c:pt>
              </c:strCache>
            </c:strRef>
          </c:cat>
          <c:val>
            <c:numRef>
              <c:f>'indicateur client'!$B$2:$V$2</c:f>
              <c:numCache>
                <c:formatCode>General</c:formatCode>
                <c:ptCount val="2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41925888"/>
        <c:axId val="70211200"/>
      </c:barChart>
      <c:catAx>
        <c:axId val="141925888"/>
        <c:scaling>
          <c:orientation val="minMax"/>
        </c:scaling>
        <c:delete val="0"/>
        <c:axPos val="b"/>
        <c:majorTickMark val="out"/>
        <c:minorTickMark val="none"/>
        <c:tickLblPos val="nextTo"/>
        <c:crossAx val="70211200"/>
        <c:crosses val="autoZero"/>
        <c:auto val="1"/>
        <c:lblAlgn val="ctr"/>
        <c:lblOffset val="100"/>
        <c:noMultiLvlLbl val="0"/>
      </c:catAx>
      <c:valAx>
        <c:axId val="702112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4192588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Nouvelle reglementation</a:t>
            </a:r>
          </a:p>
        </c:rich>
      </c:tx>
      <c:overlay val="1"/>
    </c:title>
    <c:autoTitleDeleted val="0"/>
    <c:plotArea>
      <c:layout>
        <c:manualLayout>
          <c:layoutTarget val="inner"/>
          <c:xMode val="edge"/>
          <c:yMode val="edge"/>
          <c:x val="8.0171574747659707E-2"/>
          <c:y val="0.20417833187518228"/>
          <c:w val="0.55415336296493589"/>
          <c:h val="0.50655256634587342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'indicateur client'!$A$3</c:f>
              <c:strCache>
                <c:ptCount val="1"/>
                <c:pt idx="0">
                  <c:v>Nbr Nouvelle reglementation client :</c:v>
                </c:pt>
              </c:strCache>
            </c:strRef>
          </c:tx>
          <c:invertIfNegative val="0"/>
          <c:cat>
            <c:strRef>
              <c:f>'indicateur client'!$B$1:$V$1</c:f>
              <c:strCache>
                <c:ptCount val="21"/>
                <c:pt idx="0">
                  <c:v>ALDI</c:v>
                </c:pt>
                <c:pt idx="1">
                  <c:v>ALPINA</c:v>
                </c:pt>
                <c:pt idx="2">
                  <c:v>ATM</c:v>
                </c:pt>
                <c:pt idx="3">
                  <c:v>AUCHAN</c:v>
                </c:pt>
                <c:pt idx="4">
                  <c:v>BUCCO SANTE</c:v>
                </c:pt>
                <c:pt idx="5">
                  <c:v>CARREFOUR</c:v>
                </c:pt>
                <c:pt idx="6">
                  <c:v>CASINO</c:v>
                </c:pt>
                <c:pt idx="7">
                  <c:v>COLRUYT</c:v>
                </c:pt>
                <c:pt idx="8">
                  <c:v>CORA</c:v>
                </c:pt>
                <c:pt idx="9">
                  <c:v>DELHAIZE</c:v>
                </c:pt>
                <c:pt idx="10">
                  <c:v>FRESSNAPF</c:v>
                </c:pt>
                <c:pt idx="11">
                  <c:v>HERY</c:v>
                </c:pt>
                <c:pt idx="12">
                  <c:v>INTER</c:v>
                </c:pt>
                <c:pt idx="13">
                  <c:v>METRO</c:v>
                </c:pt>
                <c:pt idx="14">
                  <c:v>MUTANT</c:v>
                </c:pt>
                <c:pt idx="15">
                  <c:v>NESTOR BIO</c:v>
                </c:pt>
                <c:pt idx="16">
                  <c:v>NETTO</c:v>
                </c:pt>
                <c:pt idx="17">
                  <c:v>SCAMARK</c:v>
                </c:pt>
                <c:pt idx="18">
                  <c:v>SYSTÈME U</c:v>
                </c:pt>
                <c:pt idx="19">
                  <c:v>TOM&amp;CO</c:v>
                </c:pt>
                <c:pt idx="20">
                  <c:v>TRADI</c:v>
                </c:pt>
              </c:strCache>
            </c:strRef>
          </c:cat>
          <c:val>
            <c:numRef>
              <c:f>'indicateur client'!$B$3:$V$3</c:f>
              <c:numCache>
                <c:formatCode>General</c:formatCode>
                <c:ptCount val="2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</c:numCache>
            </c:numRef>
          </c:val>
        </c:ser>
        <c:ser>
          <c:idx val="1"/>
          <c:order val="1"/>
          <c:tx>
            <c:strRef>
              <c:f>'indicateur client'!$A$4</c:f>
              <c:strCache>
                <c:ptCount val="1"/>
                <c:pt idx="0">
                  <c:v>Nbr Nouvelle reglementation ATM :</c:v>
                </c:pt>
              </c:strCache>
            </c:strRef>
          </c:tx>
          <c:invertIfNegative val="0"/>
          <c:cat>
            <c:strRef>
              <c:f>'indicateur client'!$B$1:$V$1</c:f>
              <c:strCache>
                <c:ptCount val="21"/>
                <c:pt idx="0">
                  <c:v>ALDI</c:v>
                </c:pt>
                <c:pt idx="1">
                  <c:v>ALPINA</c:v>
                </c:pt>
                <c:pt idx="2">
                  <c:v>ATM</c:v>
                </c:pt>
                <c:pt idx="3">
                  <c:v>AUCHAN</c:v>
                </c:pt>
                <c:pt idx="4">
                  <c:v>BUCCO SANTE</c:v>
                </c:pt>
                <c:pt idx="5">
                  <c:v>CARREFOUR</c:v>
                </c:pt>
                <c:pt idx="6">
                  <c:v>CASINO</c:v>
                </c:pt>
                <c:pt idx="7">
                  <c:v>COLRUYT</c:v>
                </c:pt>
                <c:pt idx="8">
                  <c:v>CORA</c:v>
                </c:pt>
                <c:pt idx="9">
                  <c:v>DELHAIZE</c:v>
                </c:pt>
                <c:pt idx="10">
                  <c:v>FRESSNAPF</c:v>
                </c:pt>
                <c:pt idx="11">
                  <c:v>HERY</c:v>
                </c:pt>
                <c:pt idx="12">
                  <c:v>INTER</c:v>
                </c:pt>
                <c:pt idx="13">
                  <c:v>METRO</c:v>
                </c:pt>
                <c:pt idx="14">
                  <c:v>MUTANT</c:v>
                </c:pt>
                <c:pt idx="15">
                  <c:v>NESTOR BIO</c:v>
                </c:pt>
                <c:pt idx="16">
                  <c:v>NETTO</c:v>
                </c:pt>
                <c:pt idx="17">
                  <c:v>SCAMARK</c:v>
                </c:pt>
                <c:pt idx="18">
                  <c:v>SYSTÈME U</c:v>
                </c:pt>
                <c:pt idx="19">
                  <c:v>TOM&amp;CO</c:v>
                </c:pt>
                <c:pt idx="20">
                  <c:v>TRADI</c:v>
                </c:pt>
              </c:strCache>
            </c:strRef>
          </c:cat>
          <c:val>
            <c:numRef>
              <c:f>'indicateur client'!$B$4:$V$4</c:f>
              <c:numCache>
                <c:formatCode>General</c:formatCode>
                <c:ptCount val="2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52207360"/>
        <c:axId val="70212928"/>
      </c:barChart>
      <c:catAx>
        <c:axId val="152207360"/>
        <c:scaling>
          <c:orientation val="minMax"/>
        </c:scaling>
        <c:delete val="0"/>
        <c:axPos val="b"/>
        <c:majorTickMark val="out"/>
        <c:minorTickMark val="none"/>
        <c:tickLblPos val="nextTo"/>
        <c:crossAx val="70212928"/>
        <c:crosses val="autoZero"/>
        <c:auto val="1"/>
        <c:lblAlgn val="ctr"/>
        <c:lblOffset val="100"/>
        <c:noMultiLvlLbl val="0"/>
      </c:catAx>
      <c:valAx>
        <c:axId val="7021292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5220736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Modification</a:t>
            </a:r>
            <a:r>
              <a:rPr lang="fr-FR" baseline="0"/>
              <a:t> Globale</a:t>
            </a:r>
            <a:endParaRPr lang="fr-FR"/>
          </a:p>
        </c:rich>
      </c:tx>
      <c:layout>
        <c:manualLayout>
          <c:xMode val="edge"/>
          <c:yMode val="edge"/>
          <c:x val="0.11689588801399825"/>
          <c:y val="2.3703700016922326E-2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8.607174103237096E-2"/>
          <c:y val="0.17423214943409748"/>
          <c:w val="0.52844203849518812"/>
          <c:h val="0.72679837047949913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'indicateur client'!$A$2</c:f>
              <c:strCache>
                <c:ptCount val="1"/>
                <c:pt idx="0">
                  <c:v>Nbr  Céation :</c:v>
                </c:pt>
              </c:strCache>
            </c:strRef>
          </c:tx>
          <c:invertIfNegative val="0"/>
          <c:cat>
            <c:strRef>
              <c:f>'indicateur client'!$W$1</c:f>
              <c:strCache>
                <c:ptCount val="1"/>
                <c:pt idx="0">
                  <c:v>GLOBALE</c:v>
                </c:pt>
              </c:strCache>
            </c:strRef>
          </c:cat>
          <c:val>
            <c:numRef>
              <c:f>'indicateur client'!$W$2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tx>
            <c:strRef>
              <c:f>'indicateur client'!$A$3</c:f>
              <c:strCache>
                <c:ptCount val="1"/>
                <c:pt idx="0">
                  <c:v>Nbr Nouvelle reglementation client :</c:v>
                </c:pt>
              </c:strCache>
            </c:strRef>
          </c:tx>
          <c:invertIfNegative val="0"/>
          <c:cat>
            <c:strRef>
              <c:f>'indicateur client'!$W$1</c:f>
              <c:strCache>
                <c:ptCount val="1"/>
                <c:pt idx="0">
                  <c:v>GLOBALE</c:v>
                </c:pt>
              </c:strCache>
            </c:strRef>
          </c:cat>
          <c:val>
            <c:numRef>
              <c:f>'indicateur client'!$W$3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tx>
            <c:strRef>
              <c:f>'indicateur client'!$A$4</c:f>
              <c:strCache>
                <c:ptCount val="1"/>
                <c:pt idx="0">
                  <c:v>Nbr Nouvelle reglementation ATM :</c:v>
                </c:pt>
              </c:strCache>
            </c:strRef>
          </c:tx>
          <c:invertIfNegative val="0"/>
          <c:cat>
            <c:strRef>
              <c:f>'indicateur client'!$W$1</c:f>
              <c:strCache>
                <c:ptCount val="1"/>
                <c:pt idx="0">
                  <c:v>GLOBALE</c:v>
                </c:pt>
              </c:strCache>
            </c:strRef>
          </c:cat>
          <c:val>
            <c:numRef>
              <c:f>'indicateur client'!$W$4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tx>
            <c:strRef>
              <c:f>'indicateur client'!$A$5</c:f>
              <c:strCache>
                <c:ptCount val="1"/>
                <c:pt idx="0">
                  <c:v>Nbr Nouvelle reglementation globale :</c:v>
                </c:pt>
              </c:strCache>
            </c:strRef>
          </c:tx>
          <c:invertIfNegative val="0"/>
          <c:cat>
            <c:strRef>
              <c:f>'indicateur client'!$W$1</c:f>
              <c:strCache>
                <c:ptCount val="1"/>
                <c:pt idx="0">
                  <c:v>GLOBALE</c:v>
                </c:pt>
              </c:strCache>
            </c:strRef>
          </c:cat>
          <c:val>
            <c:numRef>
              <c:f>'indicateur client'!$W$5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4"/>
          <c:order val="4"/>
          <c:tx>
            <c:strRef>
              <c:f>'indicateur client'!$A$6</c:f>
              <c:strCache>
                <c:ptCount val="1"/>
                <c:pt idx="0">
                  <c:v>Nbr Modifs textes client :</c:v>
                </c:pt>
              </c:strCache>
            </c:strRef>
          </c:tx>
          <c:invertIfNegative val="0"/>
          <c:cat>
            <c:strRef>
              <c:f>'indicateur client'!$W$1</c:f>
              <c:strCache>
                <c:ptCount val="1"/>
                <c:pt idx="0">
                  <c:v>GLOBALE</c:v>
                </c:pt>
              </c:strCache>
            </c:strRef>
          </c:cat>
          <c:val>
            <c:numRef>
              <c:f>'indicateur client'!$W$6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5"/>
          <c:order val="5"/>
          <c:tx>
            <c:strRef>
              <c:f>'indicateur client'!$A$7</c:f>
              <c:strCache>
                <c:ptCount val="1"/>
                <c:pt idx="0">
                  <c:v>Nbr Modifs textes ATM :</c:v>
                </c:pt>
              </c:strCache>
            </c:strRef>
          </c:tx>
          <c:invertIfNegative val="0"/>
          <c:cat>
            <c:strRef>
              <c:f>'indicateur client'!$W$1</c:f>
              <c:strCache>
                <c:ptCount val="1"/>
                <c:pt idx="0">
                  <c:v>GLOBALE</c:v>
                </c:pt>
              </c:strCache>
            </c:strRef>
          </c:cat>
          <c:val>
            <c:numRef>
              <c:f>'indicateur client'!$W$7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6"/>
          <c:order val="6"/>
          <c:tx>
            <c:strRef>
              <c:f>'indicateur client'!$A$8</c:f>
              <c:strCache>
                <c:ptCount val="1"/>
                <c:pt idx="0">
                  <c:v>Nbr Modifs textes globale :</c:v>
                </c:pt>
              </c:strCache>
            </c:strRef>
          </c:tx>
          <c:invertIfNegative val="0"/>
          <c:cat>
            <c:strRef>
              <c:f>'indicateur client'!$W$1</c:f>
              <c:strCache>
                <c:ptCount val="1"/>
                <c:pt idx="0">
                  <c:v>GLOBALE</c:v>
                </c:pt>
              </c:strCache>
            </c:strRef>
          </c:cat>
          <c:val>
            <c:numRef>
              <c:f>'indicateur client'!$W$8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7"/>
          <c:order val="7"/>
          <c:tx>
            <c:strRef>
              <c:f>'indicateur client'!$A$9</c:f>
              <c:strCache>
                <c:ptCount val="1"/>
                <c:pt idx="0">
                  <c:v>Nbr Changement imprimeur :</c:v>
                </c:pt>
              </c:strCache>
            </c:strRef>
          </c:tx>
          <c:invertIfNegative val="0"/>
          <c:cat>
            <c:strRef>
              <c:f>'indicateur client'!$W$1</c:f>
              <c:strCache>
                <c:ptCount val="1"/>
                <c:pt idx="0">
                  <c:v>GLOBALE</c:v>
                </c:pt>
              </c:strCache>
            </c:strRef>
          </c:cat>
          <c:val>
            <c:numRef>
              <c:f>'indicateur client'!$W$9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8"/>
          <c:order val="8"/>
          <c:tx>
            <c:strRef>
              <c:f>'indicateur client'!$A$10</c:f>
              <c:strCache>
                <c:ptCount val="1"/>
                <c:pt idx="0">
                  <c:v>Nbr Changement format :</c:v>
                </c:pt>
              </c:strCache>
            </c:strRef>
          </c:tx>
          <c:invertIfNegative val="0"/>
          <c:cat>
            <c:strRef>
              <c:f>'indicateur client'!$W$1</c:f>
              <c:strCache>
                <c:ptCount val="1"/>
                <c:pt idx="0">
                  <c:v>GLOBALE</c:v>
                </c:pt>
              </c:strCache>
            </c:strRef>
          </c:cat>
          <c:val>
            <c:numRef>
              <c:f>'indicateur client'!$W$10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9"/>
          <c:order val="9"/>
          <c:tx>
            <c:strRef>
              <c:f>'indicateur client'!$A$11</c:f>
              <c:strCache>
                <c:ptCount val="1"/>
                <c:pt idx="0">
                  <c:v>Nbr Changement SO :</c:v>
                </c:pt>
              </c:strCache>
            </c:strRef>
          </c:tx>
          <c:invertIfNegative val="0"/>
          <c:cat>
            <c:strRef>
              <c:f>'indicateur client'!$W$1</c:f>
              <c:strCache>
                <c:ptCount val="1"/>
                <c:pt idx="0">
                  <c:v>GLOBALE</c:v>
                </c:pt>
              </c:strCache>
            </c:strRef>
          </c:cat>
          <c:val>
            <c:numRef>
              <c:f>'indicateur client'!$W$11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10"/>
          <c:order val="10"/>
          <c:tx>
            <c:strRef>
              <c:f>'indicateur client'!$A$12</c:f>
              <c:strCache>
                <c:ptCount val="1"/>
                <c:pt idx="0">
                  <c:v>Nbr Relooking :</c:v>
                </c:pt>
              </c:strCache>
            </c:strRef>
          </c:tx>
          <c:invertIfNegative val="0"/>
          <c:cat>
            <c:strRef>
              <c:f>'indicateur client'!$W$1</c:f>
              <c:strCache>
                <c:ptCount val="1"/>
                <c:pt idx="0">
                  <c:v>GLOBALE</c:v>
                </c:pt>
              </c:strCache>
            </c:strRef>
          </c:cat>
          <c:val>
            <c:numRef>
              <c:f>'indicateur client'!$W$12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52207872"/>
        <c:axId val="152274624"/>
      </c:barChart>
      <c:catAx>
        <c:axId val="152207872"/>
        <c:scaling>
          <c:orientation val="minMax"/>
        </c:scaling>
        <c:delete val="0"/>
        <c:axPos val="b"/>
        <c:majorTickMark val="out"/>
        <c:minorTickMark val="none"/>
        <c:tickLblPos val="nextTo"/>
        <c:crossAx val="152274624"/>
        <c:crosses val="autoZero"/>
        <c:auto val="1"/>
        <c:lblAlgn val="ctr"/>
        <c:lblOffset val="100"/>
        <c:noMultiLvlLbl val="0"/>
      </c:catAx>
      <c:valAx>
        <c:axId val="1522746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5220787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285750</xdr:colOff>
      <xdr:row>13</xdr:row>
      <xdr:rowOff>61912</xdr:rowOff>
    </xdr:from>
    <xdr:to>
      <xdr:col>10</xdr:col>
      <xdr:colOff>609600</xdr:colOff>
      <xdr:row>27</xdr:row>
      <xdr:rowOff>138112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466725</xdr:colOff>
      <xdr:row>13</xdr:row>
      <xdr:rowOff>28575</xdr:rowOff>
    </xdr:from>
    <xdr:to>
      <xdr:col>18</xdr:col>
      <xdr:colOff>533400</xdr:colOff>
      <xdr:row>27</xdr:row>
      <xdr:rowOff>104775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352425</xdr:colOff>
      <xdr:row>31</xdr:row>
      <xdr:rowOff>71437</xdr:rowOff>
    </xdr:from>
    <xdr:to>
      <xdr:col>11</xdr:col>
      <xdr:colOff>628650</xdr:colOff>
      <xdr:row>48</xdr:row>
      <xdr:rowOff>47625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3" name="Tableau134" displayName="Tableau134" ref="B2:BK4" totalsRowShown="0" headerRowDxfId="249" headerRowBorderDxfId="248" tableBorderDxfId="247">
  <autoFilter ref="B2:BK4"/>
  <tableColumns count="62">
    <tableColumn id="1" name="ouverture dossier" dataDxfId="246"/>
    <tableColumn id="62" name="Client" dataDxfId="245">
      <calculatedColumnFormula>INDEX(Tableau1[],1,2)</calculatedColumnFormula>
    </tableColumn>
    <tableColumn id="2" name="MEPP" dataDxfId="244">
      <calculatedColumnFormula>INDEX(Tableau1[],1,3)</calculatedColumnFormula>
    </tableColumn>
    <tableColumn id="3" name="Chien/Chat" dataDxfId="243"/>
    <tableColumn id="4" name="Motif changement" dataDxfId="242"/>
    <tableColumn id="5" name="Commentaires motif" dataDxfId="241"/>
    <tableColumn id="6" name="Type de sacs" dataDxfId="240"/>
    <tableColumn id="7" name="Papier /Plastique" dataDxfId="239"/>
    <tableColumn id="8" name="ancien imprimeur" dataDxfId="238"/>
    <tableColumn id="9" name="new imprimeur" dataDxfId="237"/>
    <tableColumn id="10" name="Photograveur" dataDxfId="236"/>
    <tableColumn id="11" name="Clicheteur" dataDxfId="235"/>
    <tableColumn id="12" name="Fiche intra" dataDxfId="234"/>
    <tableColumn id="13" name="ancien code" dataDxfId="233"/>
    <tableColumn id="14" name="Nouveau Code article" dataDxfId="232"/>
    <tableColumn id="15" name="Désignation" dataDxfId="231"/>
    <tableColumn id="16" name="Poids" dataDxfId="230"/>
    <tableColumn id="17" name="Stock PF en sacs" dataDxfId="229">
      <calculatedColumnFormula>IF($F3="création","/","")</calculatedColumnFormula>
    </tableColumn>
    <tableColumn id="18" name="Stock Sacs" dataDxfId="228">
      <calculatedColumnFormula>IF($F3="création","/","")</calculatedColumnFormula>
    </tableColumn>
    <tableColumn id="19" name="cmde en cours ancien" dataDxfId="227">
      <calculatedColumnFormula>IF($F3="création","/","")</calculatedColumnFormula>
    </tableColumn>
    <tableColumn id="20" name="cmde en cours nouveau" dataDxfId="226">
      <calculatedColumnFormula>IF($F3="création","/","")</calculatedColumnFormula>
    </tableColumn>
    <tableColumn id="21" name="Conso. moy." dataDxfId="225">
      <calculatedColumnFormula>IF($F3="création","/","")</calculatedColumnFormula>
    </tableColumn>
    <tableColumn id="22" name="Couverture en mois" dataDxfId="224">
      <calculatedColumnFormula>IF($F3="création","/",SUM(S3:U4)/W3)</calculatedColumnFormula>
    </tableColumn>
    <tableColumn id="23" name="Besoin des sacs ATM" dataDxfId="223">
      <calculatedColumnFormula>IF($F3="création","/",X3-0.75)</calculatedColumnFormula>
    </tableColumn>
    <tableColumn id="24" name="Commentaires dossier" dataDxfId="222"/>
    <tableColumn id="25" name="Début" dataDxfId="221">
      <calculatedColumnFormula>IF(AC3="","",IF(WEEKDAY(AC3,11)=6,(AC3-AB3*7)+2,IF(WEEKDAY(AC3,11)=7,(AC3-AB3*7)+1,AC3-AB3*7)))</calculatedColumnFormula>
    </tableColumn>
    <tableColumn id="26" name="Durée/sem" dataDxfId="220"/>
    <tableColumn id="27" name="Fin estimée" dataDxfId="219">
      <calculatedColumnFormula>AI3-1</calculatedColumnFormula>
    </tableColumn>
    <tableColumn id="28" name="Transfert réél" dataDxfId="218"/>
    <tableColumn id="29" name="Début2" dataDxfId="217">
      <calculatedColumnFormula>IF(AG3="","",IF(WEEKDAY(AG3,11)=6,(AG3-AF3*7)+2,IF(WEEKDAY(AG3,11)=7,(AG3-AF3*7)+1,AG3-AF3*7)))</calculatedColumnFormula>
    </tableColumn>
    <tableColumn id="30" name="Durée/sem3" dataDxfId="216"/>
    <tableColumn id="31" name="Fin estimée4" dataDxfId="215">
      <calculatedColumnFormula>AI3-1</calculatedColumnFormula>
    </tableColumn>
    <tableColumn id="32" name="Validé" dataDxfId="214"/>
    <tableColumn id="33" name="Début5" dataDxfId="213">
      <calculatedColumnFormula>IF(AK3="","",IF(WEEKDAY(AK3,11)=6,(AK3-AJ3*7)+2,IF(WEEKDAY(AK3,11)=7,(AK3-AJ3*7)+1,AK3-AJ3*7)))</calculatedColumnFormula>
    </tableColumn>
    <tableColumn id="34" name="Durée/sem6" dataDxfId="212"/>
    <tableColumn id="35" name="Fin estimée7" dataDxfId="211">
      <calculatedColumnFormula>AM3-1</calculatedColumnFormula>
    </tableColumn>
    <tableColumn id="36" name="Retour cromalin" dataDxfId="210"/>
    <tableColumn id="37" name="Début8" dataDxfId="209">
      <calculatedColumnFormula>IF(AO3="","",IF(WEEKDAY(AO3,11)=6,(AO3-AN3*7)+2,IF(WEEKDAY(AO3,11)=7,(AO3-AN3*7)+1,AO3-AN3*7)))</calculatedColumnFormula>
    </tableColumn>
    <tableColumn id="38" name="Durée/sem9" dataDxfId="208"/>
    <tableColumn id="39" name="Fin estimée10" dataDxfId="207">
      <calculatedColumnFormula>AQ3-1</calculatedColumnFormula>
    </tableColumn>
    <tableColumn id="40" name="livraison clichés" dataDxfId="206"/>
    <tableColumn id="41" name="Début11" dataDxfId="205">
      <calculatedColumnFormula>IF(AS3="","",IF(WEEKDAY(AS3,11)=6,(AS3-AR3*7)+2,IF(WEEKDAY(AS3,11)=7,(AS3-AR3*7)+1,AS3-AR3*7)))</calculatedColumnFormula>
    </tableColumn>
    <tableColumn id="42" name="Durée/sem12" dataDxfId="204"/>
    <tableColumn id="43" name="Fin estimée13" dataDxfId="203">
      <calculatedColumnFormula>AT3-1</calculatedColumnFormula>
    </tableColumn>
    <tableColumn id="44" name="Début14" dataDxfId="202">
      <calculatedColumnFormula>IF(AV3="","",IF(WEEKDAY(AV3,11)=6,(AV3-AU3*7)+2,IF(WEEKDAY(AV3,11)=7,(AV3-AU3*7)+1,AV3-AU3*7)))</calculatedColumnFormula>
    </tableColumn>
    <tableColumn id="45" name="Durée/sem15" dataDxfId="201"/>
    <tableColumn id="46" name="Fin estimée16" dataDxfId="200">
      <calculatedColumnFormula>$Q$1+($Y3*30.5)+(0.5*30.5)</calculatedColumnFormula>
    </tableColumn>
    <tableColumn id="47" name="Sac arrivé" dataDxfId="199"/>
    <tableColumn id="48" name="Date" dataDxfId="198"/>
    <tableColumn id="49" name="Agence" dataDxfId="197"/>
    <tableColumn id="50" name="N° facture" dataDxfId="196"/>
    <tableColumn id="51" name="Date17" dataDxfId="195"/>
    <tableColumn id="52" name="Photogravure" dataDxfId="194"/>
    <tableColumn id="53" name="N° facture18" dataDxfId="193"/>
    <tableColumn id="54" name="Date19" dataDxfId="192"/>
    <tableColumn id="55" name="Clicheteur20" dataDxfId="191"/>
    <tableColumn id="56" name="N° facture21" dataDxfId="190"/>
    <tableColumn id="57" name="Date22" dataDxfId="189"/>
    <tableColumn id="58" name="Imprimeur" dataDxfId="188"/>
    <tableColumn id="59" name="N° facture23" dataDxfId="187"/>
    <tableColumn id="60" name="Date24" dataDxfId="186"/>
    <tableColumn id="61" name="TOTAL" dataDxfId="185">
      <calculatedColumnFormula xml:space="preserve"> SUM(AY3,BB3,BE3,BH3)</calculatedColumnFormula>
    </tableColumn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B2:BK18" totalsRowShown="0" headerRowDxfId="184" headerRowBorderDxfId="183" tableBorderDxfId="182">
  <autoFilter ref="B2:BK18"/>
  <tableColumns count="62">
    <tableColumn id="1" name="ouverture dossier" dataDxfId="181"/>
    <tableColumn id="62" name="Client" dataDxfId="180">
      <calculatedColumnFormula>$C$1</calculatedColumnFormula>
    </tableColumn>
    <tableColumn id="2" name="MEPP" dataDxfId="179"/>
    <tableColumn id="3" name="Chien/Chat" dataDxfId="178"/>
    <tableColumn id="4" name="Motif changement" dataDxfId="177"/>
    <tableColumn id="5" name="Commentaires motif" dataDxfId="176"/>
    <tableColumn id="6" name="Type de sacs" dataDxfId="175"/>
    <tableColumn id="7" name="Papier /Plastique" dataDxfId="174"/>
    <tableColumn id="8" name="ancien imprimeur" dataDxfId="173"/>
    <tableColumn id="9" name="new imprimeur" dataDxfId="172"/>
    <tableColumn id="10" name="Photograveur" dataDxfId="171"/>
    <tableColumn id="11" name="Clicheteur" dataDxfId="170"/>
    <tableColumn id="12" name="Fiche intra" dataDxfId="169"/>
    <tableColumn id="13" name="ancien code" dataDxfId="168"/>
    <tableColumn id="14" name="Nouveau Code article" dataDxfId="167"/>
    <tableColumn id="15" name="Désignation" dataDxfId="166"/>
    <tableColumn id="16" name="Poids" dataDxfId="165"/>
    <tableColumn id="17" name="Stock PF en sacs" dataDxfId="164">
      <calculatedColumnFormula>IF($F3="création","/","")</calculatedColumnFormula>
    </tableColumn>
    <tableColumn id="18" name="Stock Sacs" dataDxfId="163">
      <calculatedColumnFormula>IF($F3="création","/","")</calculatedColumnFormula>
    </tableColumn>
    <tableColumn id="19" name="cmde en cours ancien" dataDxfId="162">
      <calculatedColumnFormula>IF($F3="création","/","")</calculatedColumnFormula>
    </tableColumn>
    <tableColumn id="20" name="cmde en cours nouveau" dataDxfId="161">
      <calculatedColumnFormula>IF($F3="création","/","")</calculatedColumnFormula>
    </tableColumn>
    <tableColumn id="21" name="Conso. moy." dataDxfId="160">
      <calculatedColumnFormula>IF($F3="création","/","")</calculatedColumnFormula>
    </tableColumn>
    <tableColumn id="22" name="Couverture en mois" dataDxfId="159">
      <calculatedColumnFormula>IF($F3="création","/",SUM(S3:U3)/W3)</calculatedColumnFormula>
    </tableColumn>
    <tableColumn id="23" name="Besoin des sacs ATM" dataDxfId="158">
      <calculatedColumnFormula>IF($F3="création","/",X3-0.75)</calculatedColumnFormula>
    </tableColumn>
    <tableColumn id="24" name="Commentaires dossier" dataDxfId="157"/>
    <tableColumn id="25" name="Début" dataDxfId="156">
      <calculatedColumnFormula>IF(AC3="","",IF(WEEKDAY(AC3,11)=6,(AC3-AB3*7)+2,IF(WEEKDAY(AC3,11)=7,(AC3-AB3*7)+1,AC3-AB3*7)))</calculatedColumnFormula>
    </tableColumn>
    <tableColumn id="26" name="Durée/sem" dataDxfId="155"/>
    <tableColumn id="27" name="Fin estimée" dataDxfId="154">
      <calculatedColumnFormula>AI3-1</calculatedColumnFormula>
    </tableColumn>
    <tableColumn id="28" name="Transfert réél" dataDxfId="153"/>
    <tableColumn id="29" name="Début2" dataDxfId="152">
      <calculatedColumnFormula>IF(AG3="","",IF(WEEKDAY(AG3,11)=6,(AG3-AF3*7)+2,IF(WEEKDAY(AG3,11)=7,(AG3-AF3*7)+1,AG3-AF3*7)))</calculatedColumnFormula>
    </tableColumn>
    <tableColumn id="30" name="Durée/sem3" dataDxfId="151"/>
    <tableColumn id="31" name="Fin estimée4" dataDxfId="150">
      <calculatedColumnFormula>AI3-1</calculatedColumnFormula>
    </tableColumn>
    <tableColumn id="32" name="Validé" dataDxfId="149"/>
    <tableColumn id="33" name="Début5" dataDxfId="148">
      <calculatedColumnFormula>IF(AK3="","",IF(WEEKDAY(AK3,11)=6,(AK3-AJ3*7)+2,IF(WEEKDAY(AK3,11)=7,(AK3-AJ3*7)+1,AK3-AJ3*7)))</calculatedColumnFormula>
    </tableColumn>
    <tableColumn id="34" name="Durée/sem6" dataDxfId="147"/>
    <tableColumn id="35" name="Fin estimée7" dataDxfId="146">
      <calculatedColumnFormula>AM3-1</calculatedColumnFormula>
    </tableColumn>
    <tableColumn id="36" name="Retour cromalin" dataDxfId="145"/>
    <tableColumn id="37" name="Début8" dataDxfId="144">
      <calculatedColumnFormula>IF(AO3="","",IF(WEEKDAY(AO3,11)=6,(AO3-AN3*7)+2,IF(WEEKDAY(AO3,11)=7,(AO3-AN3*7)+1,AO3-AN3*7)))</calculatedColumnFormula>
    </tableColumn>
    <tableColumn id="38" name="Durée/sem9" dataDxfId="143"/>
    <tableColumn id="39" name="Fin estimée10" dataDxfId="142">
      <calculatedColumnFormula>AQ3-1</calculatedColumnFormula>
    </tableColumn>
    <tableColumn id="40" name="livraison clichés" dataDxfId="141"/>
    <tableColumn id="41" name="Début11" dataDxfId="140">
      <calculatedColumnFormula>IF(AS3="","",IF(WEEKDAY(AS3,11)=6,(AS3-AR3*7)+2,IF(WEEKDAY(AS3,11)=7,(AS3-AR3*7)+1,AS3-AR3*7)))</calculatedColumnFormula>
    </tableColumn>
    <tableColumn id="42" name="Durée/sem12" dataDxfId="139"/>
    <tableColumn id="43" name="Fin estimée13" dataDxfId="138">
      <calculatedColumnFormula>AT3-1</calculatedColumnFormula>
    </tableColumn>
    <tableColumn id="44" name="Début14" dataDxfId="137">
      <calculatedColumnFormula>IF(AV3="","",IF(WEEKDAY(AV3,11)=6,(AV3-AU3*7)+2,IF(WEEKDAY(AV3,11)=7,(AV3-AU3*7)+1,AV3-AU3*7)))</calculatedColumnFormula>
    </tableColumn>
    <tableColumn id="45" name="Durée/sem15" dataDxfId="136"/>
    <tableColumn id="46" name="Fin estimée16" dataDxfId="135">
      <calculatedColumnFormula>$Q$1+($Y3*30.5)+(0.5*30.5)</calculatedColumnFormula>
    </tableColumn>
    <tableColumn id="47" name="Sac arrivé" dataDxfId="134"/>
    <tableColumn id="48" name="Date" dataDxfId="133"/>
    <tableColumn id="49" name="Agence" dataDxfId="132"/>
    <tableColumn id="50" name="N° facture" dataDxfId="131"/>
    <tableColumn id="51" name="Date17" dataDxfId="130"/>
    <tableColumn id="52" name="Photogravure" dataDxfId="129"/>
    <tableColumn id="53" name="N° facture18" dataDxfId="128"/>
    <tableColumn id="54" name="Date19" dataDxfId="127"/>
    <tableColumn id="55" name="Clicheteur20" dataDxfId="126"/>
    <tableColumn id="56" name="N° facture21" dataDxfId="125"/>
    <tableColumn id="57" name="Date22" dataDxfId="124"/>
    <tableColumn id="58" name="Imprimeur" dataDxfId="123"/>
    <tableColumn id="59" name="N° facture23" dataDxfId="122"/>
    <tableColumn id="60" name="Date24" dataDxfId="121"/>
    <tableColumn id="61" name="TOTAL" dataDxfId="120">
      <calculatedColumnFormula xml:space="preserve"> SUM(AY3,BB3,BE3,BH3)</calculatedColumnFormula>
    </tableColumn>
  </tableColumns>
  <tableStyleInfo name="Style de tableau 1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B2:BK18" totalsRowShown="0" headerRowDxfId="119" headerRowBorderDxfId="118" tableBorderDxfId="117">
  <autoFilter ref="B2:BK18"/>
  <tableColumns count="62">
    <tableColumn id="1" name="ouverture dossier" dataDxfId="116"/>
    <tableColumn id="62" name="Client" dataDxfId="115">
      <calculatedColumnFormula>$C$1</calculatedColumnFormula>
    </tableColumn>
    <tableColumn id="2" name="MEPP" dataDxfId="114"/>
    <tableColumn id="3" name="Chien/Chat" dataDxfId="113"/>
    <tableColumn id="4" name="Motif changement" dataDxfId="112"/>
    <tableColumn id="5" name="Commentaires motif" dataDxfId="111"/>
    <tableColumn id="6" name="Type de sacs" dataDxfId="110"/>
    <tableColumn id="7" name="Papier /Plastique" dataDxfId="109"/>
    <tableColumn id="8" name="ancien imprimeur" dataDxfId="108"/>
    <tableColumn id="9" name="new imprimeur" dataDxfId="107"/>
    <tableColumn id="10" name="Photograveur" dataDxfId="106"/>
    <tableColumn id="11" name="Clicheteur" dataDxfId="105"/>
    <tableColumn id="12" name="Fiche intra" dataDxfId="104"/>
    <tableColumn id="13" name="ancien code" dataDxfId="103"/>
    <tableColumn id="14" name="Nouveau Code article" dataDxfId="102"/>
    <tableColumn id="15" name="Désignation" dataDxfId="101"/>
    <tableColumn id="16" name="Poids" dataDxfId="100"/>
    <tableColumn id="17" name="Stock PF en sacs" dataDxfId="99">
      <calculatedColumnFormula>IF($F3="création","/","")</calculatedColumnFormula>
    </tableColumn>
    <tableColumn id="18" name="Stock Sacs" dataDxfId="98">
      <calculatedColumnFormula>IF($F3="création","/","")</calculatedColumnFormula>
    </tableColumn>
    <tableColumn id="19" name="cmde en cours ancien" dataDxfId="97">
      <calculatedColumnFormula>IF($F3="création","/","")</calculatedColumnFormula>
    </tableColumn>
    <tableColumn id="20" name="cmde en cours nouveau" dataDxfId="96">
      <calculatedColumnFormula>IF($F3="création","/","")</calculatedColumnFormula>
    </tableColumn>
    <tableColumn id="21" name="Conso. moy." dataDxfId="95">
      <calculatedColumnFormula>IF($F3="création","/","")</calculatedColumnFormula>
    </tableColumn>
    <tableColumn id="22" name="Couverture en mois" dataDxfId="94">
      <calculatedColumnFormula>IF($F3="création","/",SUM(S3:U3)/W3)</calculatedColumnFormula>
    </tableColumn>
    <tableColumn id="23" name="Besoin des sacs ATM" dataDxfId="93">
      <calculatedColumnFormula>IF($F3="création","/",X3-0.75)</calculatedColumnFormula>
    </tableColumn>
    <tableColumn id="24" name="Commentaires dossier" dataDxfId="92"/>
    <tableColumn id="25" name="Début" dataDxfId="91">
      <calculatedColumnFormula>IF(AC3="","",IF(WEEKDAY(AC3,11)=6,(AC3-AB3*7)+2,IF(WEEKDAY(AC3,11)=7,(AC3-AB3*7)+1,AC3-AB3*7)))</calculatedColumnFormula>
    </tableColumn>
    <tableColumn id="26" name="Durée/sem" dataDxfId="90"/>
    <tableColumn id="27" name="Fin estimée" dataDxfId="89">
      <calculatedColumnFormula>AI3-1</calculatedColumnFormula>
    </tableColumn>
    <tableColumn id="28" name="Transfert réél" dataDxfId="88"/>
    <tableColumn id="29" name="Début2" dataDxfId="87">
      <calculatedColumnFormula>IF(AG3="","",IF(WEEKDAY(AG3,11)=6,(AG3-AF3*7)+2,IF(WEEKDAY(AG3,11)=7,(AG3-AF3*7)+1,AG3-AF3*7)))</calculatedColumnFormula>
    </tableColumn>
    <tableColumn id="30" name="Durée/sem3" dataDxfId="86"/>
    <tableColumn id="31" name="Fin estimée4" dataDxfId="85">
      <calculatedColumnFormula>AI3-1</calculatedColumnFormula>
    </tableColumn>
    <tableColumn id="32" name="Validé" dataDxfId="84"/>
    <tableColumn id="33" name="Début5" dataDxfId="83">
      <calculatedColumnFormula>IF(AK3="","",IF(WEEKDAY(AK3,11)=6,(AK3-AJ3*7)+2,IF(WEEKDAY(AK3,11)=7,(AK3-AJ3*7)+1,AK3-AJ3*7)))</calculatedColumnFormula>
    </tableColumn>
    <tableColumn id="34" name="Durée/sem6" dataDxfId="82"/>
    <tableColumn id="35" name="Fin estimée7" dataDxfId="81">
      <calculatedColumnFormula>AM3-1</calculatedColumnFormula>
    </tableColumn>
    <tableColumn id="36" name="Retour cromalin" dataDxfId="80"/>
    <tableColumn id="37" name="Début8" dataDxfId="79">
      <calculatedColumnFormula>IF(AO3="","",IF(WEEKDAY(AO3,11)=6,(AO3-AN3*7)+2,IF(WEEKDAY(AO3,11)=7,(AO3-AN3*7)+1,AO3-AN3*7)))</calculatedColumnFormula>
    </tableColumn>
    <tableColumn id="38" name="Durée/sem9" dataDxfId="78"/>
    <tableColumn id="39" name="Fin estimée10" dataDxfId="77">
      <calculatedColumnFormula>AQ3-1</calculatedColumnFormula>
    </tableColumn>
    <tableColumn id="40" name="livraison clichés" dataDxfId="76"/>
    <tableColumn id="41" name="Début11" dataDxfId="75">
      <calculatedColumnFormula>IF(AS3="","",IF(WEEKDAY(AS3,11)=6,(AS3-AR3*7)+2,IF(WEEKDAY(AS3,11)=7,(AS3-AR3*7)+1,AS3-AR3*7)))</calculatedColumnFormula>
    </tableColumn>
    <tableColumn id="42" name="Durée/sem12" dataDxfId="74"/>
    <tableColumn id="43" name="Fin estimée13" dataDxfId="73">
      <calculatedColumnFormula>AT3-1</calculatedColumnFormula>
    </tableColumn>
    <tableColumn id="44" name="Début14" dataDxfId="72">
      <calculatedColumnFormula>IF(AV3="","",IF(WEEKDAY(AV3,11)=6,(AV3-AU3*7)+2,IF(WEEKDAY(AV3,11)=7,(AV3-AU3*7)+1,AV3-AU3*7)))</calculatedColumnFormula>
    </tableColumn>
    <tableColumn id="45" name="Durée/sem15" dataDxfId="71"/>
    <tableColumn id="46" name="Fin estimée16" dataDxfId="70">
      <calculatedColumnFormula>$Q$1+($Y3*30.5)+(0.5*30.5)</calculatedColumnFormula>
    </tableColumn>
    <tableColumn id="47" name="Sac arrivé" dataDxfId="69"/>
    <tableColumn id="48" name="Date" dataDxfId="68"/>
    <tableColumn id="49" name="Agence" dataDxfId="67"/>
    <tableColumn id="50" name="N° facture" dataDxfId="66"/>
    <tableColumn id="51" name="Date17" dataDxfId="65"/>
    <tableColumn id="52" name="Photogravure" dataDxfId="64"/>
    <tableColumn id="53" name="N° facture18" dataDxfId="63"/>
    <tableColumn id="54" name="Date19" dataDxfId="62"/>
    <tableColumn id="55" name="Clicheteur20" dataDxfId="61"/>
    <tableColumn id="56" name="N° facture21" dataDxfId="60"/>
    <tableColumn id="57" name="Date22" dataDxfId="59"/>
    <tableColumn id="58" name="Imprimeur" dataDxfId="58"/>
    <tableColumn id="59" name="N° facture23" dataDxfId="57"/>
    <tableColumn id="60" name="Date24" dataDxfId="56"/>
    <tableColumn id="61" name="TOTAL" dataDxfId="55">
      <calculatedColumnFormula xml:space="preserve"> SUM(AY3,BB3,BE3,BH3)</calculatedColumnFormula>
    </tableColumn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1:BK14"/>
  <sheetViews>
    <sheetView workbookViewId="0">
      <pane ySplit="2" topLeftCell="A3" activePane="bottomLeft" state="frozen"/>
      <selection activeCell="C107" sqref="C107"/>
      <selection pane="bottomLeft" activeCell="B3" sqref="B3"/>
    </sheetView>
  </sheetViews>
  <sheetFormatPr baseColWidth="10" defaultRowHeight="15" outlineLevelCol="1"/>
  <cols>
    <col min="1" max="1" width="2.7109375" style="44" customWidth="1"/>
    <col min="2" max="3" width="17.140625" style="43" customWidth="1"/>
    <col min="4" max="4" width="8.85546875" style="44" customWidth="1"/>
    <col min="5" max="5" width="12.7109375" style="44" customWidth="1" outlineLevel="1"/>
    <col min="6" max="6" width="17.5703125" style="44" customWidth="1" outlineLevel="1"/>
    <col min="7" max="7" width="19.42578125" style="44" customWidth="1" outlineLevel="1"/>
    <col min="8" max="8" width="12.7109375" style="44" customWidth="1" outlineLevel="1"/>
    <col min="9" max="9" width="16.5703125" style="44" customWidth="1" outlineLevel="1"/>
    <col min="10" max="10" width="17" style="44" customWidth="1" outlineLevel="1"/>
    <col min="11" max="11" width="15.7109375" style="44" customWidth="1" outlineLevel="1"/>
    <col min="12" max="12" width="14" style="44" customWidth="1" outlineLevel="1"/>
    <col min="13" max="13" width="15.7109375" style="44" customWidth="1" outlineLevel="1"/>
    <col min="14" max="14" width="11.28515625" style="44" customWidth="1"/>
    <col min="15" max="15" width="12" style="44" customWidth="1"/>
    <col min="16" max="16" width="19" style="44" customWidth="1"/>
    <col min="17" max="17" width="23.140625" style="44" bestFit="1" customWidth="1"/>
    <col min="18" max="18" width="7.5703125" style="44" customWidth="1"/>
    <col min="19" max="19" width="16.140625" style="44" customWidth="1" outlineLevel="1"/>
    <col min="20" max="20" width="11.5703125" style="44" customWidth="1" outlineLevel="1"/>
    <col min="21" max="21" width="19" style="44" customWidth="1" outlineLevel="1"/>
    <col min="22" max="22" width="20.42578125" style="44" customWidth="1" outlineLevel="1"/>
    <col min="23" max="23" width="12.42578125" style="77" customWidth="1" outlineLevel="1"/>
    <col min="24" max="24" width="17.5703125" style="78" customWidth="1" outlineLevel="1"/>
    <col min="25" max="25" width="19.28515625" style="78" customWidth="1" outlineLevel="1"/>
    <col min="26" max="26" width="59.42578125" style="78" customWidth="1"/>
    <col min="27" max="27" width="8.140625" style="44" customWidth="1" outlineLevel="1"/>
    <col min="28" max="28" width="5.28515625" style="96" customWidth="1" outlineLevel="1"/>
    <col min="29" max="29" width="9.42578125" style="44" customWidth="1" outlineLevel="1"/>
    <col min="30" max="30" width="10.5703125" style="44" customWidth="1" outlineLevel="1"/>
    <col min="31" max="31" width="9.28515625" style="44" customWidth="1" outlineLevel="1"/>
    <col min="32" max="32" width="5.85546875" style="96" customWidth="1" outlineLevel="1"/>
    <col min="33" max="33" width="11.5703125" style="44" customWidth="1" outlineLevel="1"/>
    <col min="34" max="34" width="9.28515625" style="44" customWidth="1" outlineLevel="1"/>
    <col min="35" max="35" width="9.5703125" style="44" customWidth="1" outlineLevel="1"/>
    <col min="36" max="36" width="6.5703125" style="96" customWidth="1" outlineLevel="1"/>
    <col min="37" max="37" width="10.140625" style="44" customWidth="1" outlineLevel="1"/>
    <col min="38" max="38" width="9.5703125" style="44" customWidth="1" outlineLevel="1"/>
    <col min="39" max="39" width="9.85546875" style="44" customWidth="1" outlineLevel="1"/>
    <col min="40" max="40" width="6.28515625" style="96" customWidth="1" outlineLevel="1"/>
    <col min="41" max="41" width="12.42578125" style="44" customWidth="1" outlineLevel="1"/>
    <col min="42" max="42" width="9.28515625" style="44" customWidth="1" outlineLevel="1"/>
    <col min="43" max="43" width="9.85546875" style="44" customWidth="1" outlineLevel="1"/>
    <col min="44" max="44" width="6.5703125" style="96" customWidth="1" outlineLevel="1"/>
    <col min="45" max="45" width="9.5703125" style="44" customWidth="1" outlineLevel="1"/>
    <col min="46" max="46" width="9.85546875" style="44" customWidth="1" outlineLevel="1"/>
    <col min="47" max="47" width="6.5703125" style="96" customWidth="1" outlineLevel="1"/>
    <col min="48" max="48" width="9.42578125" style="44" customWidth="1" outlineLevel="1"/>
    <col min="49" max="49" width="10.5703125" style="44" customWidth="1"/>
    <col min="50" max="50" width="10" style="44" customWidth="1"/>
    <col min="51" max="51" width="10" style="44" customWidth="1" outlineLevel="1"/>
    <col min="52" max="52" width="12" style="44" customWidth="1" outlineLevel="1"/>
    <col min="53" max="53" width="10" style="44" customWidth="1" outlineLevel="1"/>
    <col min="54" max="54" width="16.140625" style="44" customWidth="1" outlineLevel="1"/>
    <col min="55" max="55" width="14" style="44" customWidth="1" outlineLevel="1"/>
    <col min="56" max="56" width="11.42578125" style="44" customWidth="1" outlineLevel="1"/>
    <col min="57" max="57" width="14.28515625" style="44" customWidth="1" outlineLevel="1"/>
    <col min="58" max="58" width="14" style="44" customWidth="1" outlineLevel="1"/>
    <col min="59" max="59" width="11.42578125" style="44" customWidth="1" outlineLevel="1"/>
    <col min="60" max="60" width="12.5703125" style="44" customWidth="1" outlineLevel="1"/>
    <col min="61" max="61" width="14" style="44" customWidth="1" outlineLevel="1"/>
    <col min="62" max="62" width="11.42578125" style="44" customWidth="1" outlineLevel="1"/>
    <col min="63" max="63" width="15" style="44" customWidth="1" outlineLevel="1"/>
    <col min="64" max="16384" width="11.42578125" style="44"/>
  </cols>
  <sheetData>
    <row r="1" spans="2:63" ht="23.25">
      <c r="B1" s="158" t="s">
        <v>166</v>
      </c>
      <c r="C1" s="158"/>
      <c r="D1" s="158"/>
      <c r="E1" s="158"/>
      <c r="F1" s="158"/>
      <c r="G1" s="158"/>
      <c r="H1" s="158"/>
      <c r="I1" s="158"/>
      <c r="J1" s="158"/>
      <c r="K1" s="158"/>
      <c r="L1" s="158"/>
      <c r="M1" s="158"/>
      <c r="N1" s="158"/>
      <c r="O1" s="158"/>
      <c r="P1" s="158"/>
      <c r="Q1" s="45">
        <v>41893</v>
      </c>
      <c r="R1" s="46"/>
      <c r="S1" s="46" t="str">
        <f>IF($F3="créartion","/","")</f>
        <v/>
      </c>
      <c r="T1" s="46"/>
      <c r="U1" s="46"/>
      <c r="V1" s="46"/>
      <c r="W1" s="47" t="s">
        <v>153</v>
      </c>
      <c r="X1" s="48"/>
      <c r="Y1" s="49"/>
      <c r="Z1" s="50"/>
      <c r="AA1" s="159" t="s">
        <v>85</v>
      </c>
      <c r="AB1" s="160"/>
      <c r="AC1" s="160"/>
      <c r="AD1" s="161"/>
      <c r="AE1" s="162" t="s">
        <v>100</v>
      </c>
      <c r="AF1" s="162"/>
      <c r="AG1" s="162"/>
      <c r="AH1" s="162"/>
      <c r="AI1" s="163" t="s">
        <v>160</v>
      </c>
      <c r="AJ1" s="164"/>
      <c r="AK1" s="164"/>
      <c r="AL1" s="165"/>
      <c r="AM1" s="166" t="s">
        <v>87</v>
      </c>
      <c r="AN1" s="166"/>
      <c r="AO1" s="166"/>
      <c r="AP1" s="166"/>
      <c r="AQ1" s="167" t="s">
        <v>88</v>
      </c>
      <c r="AR1" s="168"/>
      <c r="AS1" s="169"/>
      <c r="AT1" s="154" t="s">
        <v>89</v>
      </c>
      <c r="AU1" s="154"/>
      <c r="AV1" s="154"/>
      <c r="AW1" s="155" t="s">
        <v>98</v>
      </c>
      <c r="AX1" s="156"/>
      <c r="AY1" s="157" t="s">
        <v>168</v>
      </c>
      <c r="AZ1" s="157"/>
      <c r="BA1" s="157"/>
      <c r="BB1" s="157"/>
      <c r="BC1" s="157"/>
      <c r="BD1" s="157"/>
      <c r="BE1" s="157"/>
      <c r="BF1" s="157"/>
      <c r="BG1" s="157"/>
      <c r="BH1" s="157"/>
      <c r="BI1" s="157"/>
      <c r="BJ1" s="157"/>
      <c r="BK1" s="157"/>
    </row>
    <row r="2" spans="2:63" ht="28.5" customHeight="1">
      <c r="B2" s="51" t="s">
        <v>3</v>
      </c>
      <c r="C2" s="51" t="s">
        <v>192</v>
      </c>
      <c r="D2" s="52" t="s">
        <v>13</v>
      </c>
      <c r="E2" s="52" t="s">
        <v>92</v>
      </c>
      <c r="F2" s="51" t="s">
        <v>4</v>
      </c>
      <c r="G2" s="51" t="s">
        <v>36</v>
      </c>
      <c r="H2" s="51" t="s">
        <v>5</v>
      </c>
      <c r="I2" s="51" t="s">
        <v>90</v>
      </c>
      <c r="J2" s="51" t="s">
        <v>9</v>
      </c>
      <c r="K2" s="51" t="s">
        <v>97</v>
      </c>
      <c r="L2" s="51" t="s">
        <v>7</v>
      </c>
      <c r="M2" s="51" t="s">
        <v>8</v>
      </c>
      <c r="N2" s="51" t="s">
        <v>96</v>
      </c>
      <c r="O2" s="53" t="s">
        <v>102</v>
      </c>
      <c r="P2" s="53" t="s">
        <v>103</v>
      </c>
      <c r="Q2" s="53" t="s">
        <v>79</v>
      </c>
      <c r="R2" s="53" t="s">
        <v>2</v>
      </c>
      <c r="S2" s="53" t="s">
        <v>80</v>
      </c>
      <c r="T2" s="53" t="s">
        <v>81</v>
      </c>
      <c r="U2" s="53" t="s">
        <v>104</v>
      </c>
      <c r="V2" s="53" t="s">
        <v>105</v>
      </c>
      <c r="W2" s="53" t="s">
        <v>82</v>
      </c>
      <c r="X2" s="54" t="s">
        <v>83</v>
      </c>
      <c r="Y2" s="55" t="s">
        <v>84</v>
      </c>
      <c r="Z2" s="55" t="s">
        <v>156</v>
      </c>
      <c r="AA2" s="100" t="s">
        <v>0</v>
      </c>
      <c r="AB2" s="101" t="s">
        <v>78</v>
      </c>
      <c r="AC2" s="102" t="s">
        <v>1</v>
      </c>
      <c r="AD2" s="102" t="s">
        <v>165</v>
      </c>
      <c r="AE2" s="103" t="s">
        <v>169</v>
      </c>
      <c r="AF2" s="104" t="s">
        <v>170</v>
      </c>
      <c r="AG2" s="105" t="s">
        <v>171</v>
      </c>
      <c r="AH2" s="105" t="s">
        <v>161</v>
      </c>
      <c r="AI2" s="106" t="s">
        <v>172</v>
      </c>
      <c r="AJ2" s="107" t="s">
        <v>173</v>
      </c>
      <c r="AK2" s="108" t="s">
        <v>174</v>
      </c>
      <c r="AL2" s="109" t="s">
        <v>162</v>
      </c>
      <c r="AM2" s="110" t="s">
        <v>175</v>
      </c>
      <c r="AN2" s="111" t="s">
        <v>176</v>
      </c>
      <c r="AO2" s="112" t="s">
        <v>177</v>
      </c>
      <c r="AP2" s="113" t="s">
        <v>167</v>
      </c>
      <c r="AQ2" s="114" t="s">
        <v>178</v>
      </c>
      <c r="AR2" s="115" t="s">
        <v>179</v>
      </c>
      <c r="AS2" s="116" t="s">
        <v>180</v>
      </c>
      <c r="AT2" s="117" t="s">
        <v>181</v>
      </c>
      <c r="AU2" s="118" t="s">
        <v>182</v>
      </c>
      <c r="AV2" s="119" t="s">
        <v>183</v>
      </c>
      <c r="AW2" s="120" t="s">
        <v>10</v>
      </c>
      <c r="AX2" s="121" t="s">
        <v>99</v>
      </c>
      <c r="AY2" s="79" t="s">
        <v>163</v>
      </c>
      <c r="AZ2" s="79" t="s">
        <v>101</v>
      </c>
      <c r="BA2" s="79" t="s">
        <v>184</v>
      </c>
      <c r="BB2" s="79" t="s">
        <v>100</v>
      </c>
      <c r="BC2" s="79" t="s">
        <v>185</v>
      </c>
      <c r="BD2" s="79" t="s">
        <v>186</v>
      </c>
      <c r="BE2" s="79" t="s">
        <v>187</v>
      </c>
      <c r="BF2" s="79" t="s">
        <v>188</v>
      </c>
      <c r="BG2" s="79" t="s">
        <v>189</v>
      </c>
      <c r="BH2" s="79" t="s">
        <v>6</v>
      </c>
      <c r="BI2" s="79" t="s">
        <v>190</v>
      </c>
      <c r="BJ2" s="79" t="s">
        <v>191</v>
      </c>
      <c r="BK2" s="80" t="s">
        <v>164</v>
      </c>
    </row>
    <row r="3" spans="2:63">
      <c r="B3" s="153"/>
      <c r="C3" s="153"/>
      <c r="D3" s="153"/>
      <c r="E3" s="153"/>
      <c r="F3" s="57"/>
      <c r="G3" s="58"/>
      <c r="H3" s="57"/>
      <c r="I3" s="57"/>
      <c r="J3" s="57"/>
      <c r="K3" s="57"/>
      <c r="L3" s="57"/>
      <c r="M3" s="57"/>
      <c r="N3" s="57"/>
      <c r="O3" s="59"/>
      <c r="P3" s="59"/>
      <c r="Q3" s="59"/>
      <c r="R3" s="59"/>
      <c r="S3" s="60" t="str">
        <f t="shared" ref="S3:W4" si="0">IF($F3="création","/","")</f>
        <v/>
      </c>
      <c r="T3" s="60" t="str">
        <f t="shared" si="0"/>
        <v/>
      </c>
      <c r="U3" s="60" t="str">
        <f t="shared" si="0"/>
        <v/>
      </c>
      <c r="V3" s="60" t="str">
        <f t="shared" si="0"/>
        <v/>
      </c>
      <c r="W3" s="60" t="str">
        <f t="shared" si="0"/>
        <v/>
      </c>
      <c r="X3" s="152" t="e">
        <f>IF($F3="création","/",SUM(S3:U4)/W3)</f>
        <v>#VALUE!</v>
      </c>
      <c r="Y3" s="61" t="e">
        <f>IF($F3="création","/",X3-0.75)</f>
        <v>#VALUE!</v>
      </c>
      <c r="Z3" s="60"/>
      <c r="AA3" s="92" t="e">
        <f>IF(AC3="","",IF(WEEKDAY(AC3,11)=6,(AC3-AB3*7)+2,IF(WEEKDAY(AC3,11)=7,(AC3-AB3*7)+1,AC3-AB3*7)))</f>
        <v>#VALUE!</v>
      </c>
      <c r="AB3" s="97"/>
      <c r="AC3" s="62" t="e">
        <f>AI3-1</f>
        <v>#VALUE!</v>
      </c>
      <c r="AD3" s="93"/>
      <c r="AE3" s="62" t="e">
        <f>IF(AG3="","",IF(WEEKDAY(AG3,11)=6,(AG3-AF3*7)+2,IF(WEEKDAY(AG3,11)=7,(AG3-AF3*7)+1,AG3-AF3*7)))</f>
        <v>#VALUE!</v>
      </c>
      <c r="AF3" s="97"/>
      <c r="AG3" s="62" t="e">
        <f>AI3-1</f>
        <v>#VALUE!</v>
      </c>
      <c r="AH3" s="62"/>
      <c r="AI3" s="87" t="e">
        <f>IF(AK3="","",IF(WEEKDAY(AK3,11)=6,(AK3-AJ3*7)+2,IF(WEEKDAY(AK3,11)=7,(AK3-AJ3*7)+1,AK3-AJ3*7)))</f>
        <v>#VALUE!</v>
      </c>
      <c r="AJ3" s="98"/>
      <c r="AK3" s="62" t="e">
        <f>AM3-1</f>
        <v>#VALUE!</v>
      </c>
      <c r="AL3" s="88"/>
      <c r="AM3" s="63" t="e">
        <f>IF(AO3="","",IF(WEEKDAY(AO3,11)=6,(AO3-AN3*7)+2,IF(WEEKDAY(AO3,11)=7,(AO3-AN3*7)+1,AO3-AN3*7)))</f>
        <v>#VALUE!</v>
      </c>
      <c r="AN3" s="123"/>
      <c r="AO3" s="62" t="e">
        <f>AQ3-1</f>
        <v>#VALUE!</v>
      </c>
      <c r="AP3" s="62"/>
      <c r="AQ3" s="87" t="e">
        <f>IF(AS3="","",IF(WEEKDAY(AS3,11)=6,(AS3-AR3*7)+2,IF(WEEKDAY(AS3,11)=7,(AS3-AR3*7)+1,AS3-AR3*7)))</f>
        <v>#VALUE!</v>
      </c>
      <c r="AR3" s="98"/>
      <c r="AS3" s="88" t="e">
        <f>AT3-1</f>
        <v>#VALUE!</v>
      </c>
      <c r="AT3" s="63" t="e">
        <f>IF(AV3="","",IF(WEEKDAY(AV3,11)=6,(AV3-AU3*7)+2,IF(WEEKDAY(AV3,11)=7,(AV3-AU3*7)+1,AV3-AU3*7)))</f>
        <v>#VALUE!</v>
      </c>
      <c r="AU3" s="123"/>
      <c r="AV3" s="64" t="e">
        <f>$Q$1+($Y3*30.5)+(0.5*30.5)</f>
        <v>#VALUE!</v>
      </c>
      <c r="AW3" s="81"/>
      <c r="AX3" s="82"/>
      <c r="AY3" s="43"/>
      <c r="AZ3" s="43"/>
      <c r="BA3" s="43"/>
      <c r="BB3" s="43"/>
      <c r="BC3" s="43"/>
      <c r="BD3" s="43"/>
      <c r="BE3" s="43"/>
      <c r="BF3" s="43"/>
      <c r="BG3" s="43"/>
      <c r="BH3" s="43"/>
      <c r="BI3" s="43"/>
      <c r="BJ3" s="43"/>
      <c r="BK3" s="43">
        <f xml:space="preserve"> SUM(AY3,BB3,BE3,BH3)</f>
        <v>0</v>
      </c>
    </row>
    <row r="4" spans="2:63" ht="24.95" customHeight="1">
      <c r="B4" s="153"/>
      <c r="C4" s="128"/>
      <c r="D4" s="128"/>
      <c r="E4" s="129"/>
      <c r="F4" s="129"/>
      <c r="G4" s="130"/>
      <c r="H4" s="128"/>
      <c r="I4" s="129"/>
      <c r="J4" s="129"/>
      <c r="K4" s="128"/>
      <c r="L4" s="129"/>
      <c r="M4" s="129"/>
      <c r="N4" s="128"/>
      <c r="O4" s="131"/>
      <c r="P4" s="132"/>
      <c r="Q4" s="133"/>
      <c r="R4" s="133"/>
      <c r="S4" s="134" t="str">
        <f t="shared" si="0"/>
        <v/>
      </c>
      <c r="T4" s="135" t="str">
        <f t="shared" si="0"/>
        <v/>
      </c>
      <c r="U4" s="135" t="str">
        <f t="shared" si="0"/>
        <v/>
      </c>
      <c r="V4" s="135" t="str">
        <f t="shared" si="0"/>
        <v/>
      </c>
      <c r="W4" s="136" t="str">
        <f t="shared" si="0"/>
        <v/>
      </c>
      <c r="X4" s="137" t="e">
        <f>IF($F4="création","/",SUM(S4:U4)/W4)</f>
        <v>#VALUE!</v>
      </c>
      <c r="Y4" s="137" t="e">
        <f>IF($F4="création","/",X4-0.75)</f>
        <v>#VALUE!</v>
      </c>
      <c r="Z4" s="138"/>
      <c r="AA4" s="139" t="e">
        <f>IF(AC4="","",IF(WEEKDAY(AC4,11)=6,(AC4-AB4*7)+2,IF(WEEKDAY(AC4,11)=7,(AC4-AB4*7)+1,AC4-AB4*7)))</f>
        <v>#VALUE!</v>
      </c>
      <c r="AB4" s="140"/>
      <c r="AC4" s="141" t="e">
        <f>AI4-1</f>
        <v>#VALUE!</v>
      </c>
      <c r="AD4" s="142"/>
      <c r="AE4" s="141" t="e">
        <f>IF(AG4="","",IF(WEEKDAY(AG4,11)=6,(AG4-AF4*7)+2,IF(WEEKDAY(AG4,11)=7,(AG4-AF4*7)+1,AG4-AF4*7)))</f>
        <v>#VALUE!</v>
      </c>
      <c r="AF4" s="140"/>
      <c r="AG4" s="141" t="e">
        <f>AI4-1</f>
        <v>#VALUE!</v>
      </c>
      <c r="AH4" s="141"/>
      <c r="AI4" s="143" t="e">
        <f>IF(AK4="","",IF(WEEKDAY(AK4,11)=6,(AK4-AJ4*7)+2,IF(WEEKDAY(AK4,11)=7,(AK4-AJ4*7)+1,AK4-AJ4*7)))</f>
        <v>#VALUE!</v>
      </c>
      <c r="AJ4" s="144"/>
      <c r="AK4" s="141" t="e">
        <f>AM4-1</f>
        <v>#VALUE!</v>
      </c>
      <c r="AL4" s="145"/>
      <c r="AM4" s="146" t="e">
        <f>IF(AO4="","",IF(WEEKDAY(AO4,11)=6,(AO4-AN4*7)+2,IF(WEEKDAY(AO4,11)=7,(AO4-AN4*7)+1,AO4-AN4*7)))</f>
        <v>#VALUE!</v>
      </c>
      <c r="AN4" s="147"/>
      <c r="AO4" s="141" t="e">
        <f>AQ4-1</f>
        <v>#VALUE!</v>
      </c>
      <c r="AP4" s="141"/>
      <c r="AQ4" s="143" t="e">
        <f>IF(AS4="","",IF(WEEKDAY(AS4,11)=6,(AS4-AR4*7)+2,IF(WEEKDAY(AS4,11)=7,(AS4-AR4*7)+1,AS4-AR4*7)))</f>
        <v>#VALUE!</v>
      </c>
      <c r="AR4" s="144"/>
      <c r="AS4" s="145" t="e">
        <f>AT4-1</f>
        <v>#VALUE!</v>
      </c>
      <c r="AT4" s="146" t="e">
        <f>IF(AV4="","",IF(WEEKDAY(AV4,11)=6,(AV4-AU4*7)+2,IF(WEEKDAY(AV4,11)=7,(AV4-AU4*7)+1,AV4-AU4*7)))</f>
        <v>#VALUE!</v>
      </c>
      <c r="AU4" s="147"/>
      <c r="AV4" s="148" t="e">
        <f>$Q$1+($Y4*30.5)+(0.5*30.5)</f>
        <v>#VALUE!</v>
      </c>
      <c r="AW4" s="149"/>
      <c r="AX4" s="150"/>
      <c r="AY4" s="43"/>
      <c r="AZ4" s="43"/>
      <c r="BA4" s="43"/>
      <c r="BB4" s="43"/>
      <c r="BC4" s="43"/>
      <c r="BD4" s="43"/>
      <c r="BE4" s="43"/>
      <c r="BF4" s="43"/>
      <c r="BG4" s="43"/>
      <c r="BH4" s="43"/>
      <c r="BI4" s="43"/>
      <c r="BJ4" s="43"/>
      <c r="BK4" s="43">
        <f xml:space="preserve"> SUM(AY4,BB4,BE4,BH4)</f>
        <v>0</v>
      </c>
    </row>
    <row r="5" spans="2:63">
      <c r="P5" s="76"/>
    </row>
    <row r="8" spans="2:63">
      <c r="U8" s="124"/>
      <c r="V8" s="124"/>
      <c r="W8" s="124"/>
    </row>
    <row r="9" spans="2:63">
      <c r="U9" s="125"/>
      <c r="V9" s="125"/>
      <c r="W9" s="126"/>
    </row>
    <row r="10" spans="2:63">
      <c r="U10" s="125"/>
      <c r="V10" s="125"/>
      <c r="W10" s="126"/>
    </row>
    <row r="11" spans="2:63">
      <c r="U11" s="125"/>
      <c r="V11" s="125"/>
      <c r="W11" s="126"/>
    </row>
    <row r="12" spans="2:63">
      <c r="U12" s="125"/>
      <c r="V12" s="125"/>
      <c r="W12" s="126"/>
    </row>
    <row r="13" spans="2:63">
      <c r="U13" s="125"/>
      <c r="V13" s="125"/>
      <c r="W13" s="126"/>
    </row>
    <row r="14" spans="2:63">
      <c r="U14" s="125"/>
      <c r="V14" s="125"/>
      <c r="W14" s="126"/>
    </row>
  </sheetData>
  <mergeCells count="9">
    <mergeCell ref="AT1:AV1"/>
    <mergeCell ref="AW1:AX1"/>
    <mergeCell ref="AY1:BK1"/>
    <mergeCell ref="B1:P1"/>
    <mergeCell ref="AA1:AD1"/>
    <mergeCell ref="AE1:AH1"/>
    <mergeCell ref="AI1:AL1"/>
    <mergeCell ref="AM1:AP1"/>
    <mergeCell ref="AQ1:AS1"/>
  </mergeCells>
  <conditionalFormatting sqref="D1 D4:D1048576">
    <cfRule type="cellIs" dxfId="54" priority="14" operator="equal">
      <formula>"oui"</formula>
    </cfRule>
    <cfRule type="cellIs" dxfId="53" priority="15" operator="equal">
      <formula>"FAIT"</formula>
    </cfRule>
  </conditionalFormatting>
  <conditionalFormatting sqref="N1 N3:N1048576">
    <cfRule type="cellIs" dxfId="52" priority="13" operator="equal">
      <formula>"a faire"</formula>
    </cfRule>
  </conditionalFormatting>
  <conditionalFormatting sqref="AG3:AG1048576 AE3:AE1048576 AC3:AC1048576 AA3:AA1048576 AO3:AO1048576 AM3:AM1048576 AK3:AK1048576 AI3:AI1048576 AS3:AS1048576 AQ3:AQ1048576">
    <cfRule type="cellIs" dxfId="51" priority="12" operator="between">
      <formula>36526</formula>
      <formula>TODAY()</formula>
    </cfRule>
  </conditionalFormatting>
  <conditionalFormatting sqref="B1:Y1 B5:Y1048576 C4:Y4 F3:Y3">
    <cfRule type="expression" dxfId="50" priority="16">
      <formula>$F1="création"</formula>
    </cfRule>
  </conditionalFormatting>
  <conditionalFormatting sqref="AI1 AM1 AA1 AE1">
    <cfRule type="cellIs" dxfId="49" priority="7" operator="between">
      <formula>36526</formula>
      <formula>TODAY()</formula>
    </cfRule>
  </conditionalFormatting>
  <conditionalFormatting sqref="AA1">
    <cfRule type="expression" dxfId="48" priority="8">
      <formula>$AD2</formula>
    </cfRule>
  </conditionalFormatting>
  <conditionalFormatting sqref="AE1">
    <cfRule type="expression" dxfId="47" priority="9">
      <formula>$AH2</formula>
    </cfRule>
  </conditionalFormatting>
  <conditionalFormatting sqref="AI1">
    <cfRule type="expression" dxfId="46" priority="10">
      <formula>$AL2</formula>
    </cfRule>
  </conditionalFormatting>
  <conditionalFormatting sqref="AM1">
    <cfRule type="expression" dxfId="45" priority="11">
      <formula>$AP2</formula>
    </cfRule>
  </conditionalFormatting>
  <conditionalFormatting sqref="AQ1 AS1">
    <cfRule type="cellIs" dxfId="44" priority="6" operator="between">
      <formula>36526</formula>
      <formula>TODAY()</formula>
    </cfRule>
  </conditionalFormatting>
  <conditionalFormatting sqref="AA1:AD1048576">
    <cfRule type="expression" dxfId="43" priority="5">
      <formula>$AD1</formula>
    </cfRule>
  </conditionalFormatting>
  <conditionalFormatting sqref="AE1:AH1048576">
    <cfRule type="expression" dxfId="42" priority="4">
      <formula>$AH1</formula>
    </cfRule>
  </conditionalFormatting>
  <conditionalFormatting sqref="AI1:AL1048576">
    <cfRule type="expression" dxfId="41" priority="3">
      <formula>$AL1</formula>
    </cfRule>
  </conditionalFormatting>
  <conditionalFormatting sqref="AM1:AP1048576">
    <cfRule type="expression" dxfId="40" priority="2">
      <formula>$AP1</formula>
    </cfRule>
  </conditionalFormatting>
  <conditionalFormatting sqref="AQ1:AS1048576">
    <cfRule type="expression" dxfId="39" priority="1">
      <formula>$AX1</formula>
    </cfRule>
  </conditionalFormatting>
  <pageMargins left="0.7" right="0.7" top="0.75" bottom="0.75" header="0.3" footer="0.3"/>
  <pageSetup paperSize="8" scale="31" fitToHeight="0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InputMessage="1" showErrorMessage="1">
          <x14:formula1>
            <xm:f>'Liste déroulantes'!$A$56:$A$57</xm:f>
          </x14:formula1>
          <xm:sqref>E1 E4:E1048576</xm:sqref>
        </x14:dataValidation>
        <x14:dataValidation type="list" allowBlank="1" showInputMessage="1" showErrorMessage="1">
          <x14:formula1>
            <xm:f>'Liste déroulantes'!$A$11:$A$13</xm:f>
          </x14:formula1>
          <xm:sqref>D1 D5:D1048576</xm:sqref>
        </x14:dataValidation>
        <x14:dataValidation type="list" allowBlank="1" showInputMessage="1" showErrorMessage="1">
          <x14:formula1>
            <xm:f>'Liste déroulantes'!$A$3:$A$9</xm:f>
          </x14:formula1>
          <xm:sqref>F1 F3:F1048576</xm:sqref>
        </x14:dataValidation>
        <x14:dataValidation type="list" allowBlank="1" showInputMessage="1" showErrorMessage="1">
          <x14:formula1>
            <xm:f>'Liste déroulantes'!$A$1:$A$9</xm:f>
          </x14:formula1>
          <xm:sqref>G1 G3:G1048576</xm:sqref>
        </x14:dataValidation>
        <x14:dataValidation type="list" allowBlank="1" showInputMessage="1" showErrorMessage="1">
          <x14:formula1>
            <xm:f>'Liste déroulantes'!$A$81:$A$103</xm:f>
          </x14:formula1>
          <xm:sqref>R3:R4</xm:sqref>
        </x14:dataValidation>
        <x14:dataValidation type="list" allowBlank="1" showInputMessage="1" showErrorMessage="1">
          <x14:formula1>
            <xm:f>'Liste déroulantes'!$A$51:$A$53</xm:f>
          </x14:formula1>
          <xm:sqref>N3:N4</xm:sqref>
        </x14:dataValidation>
        <x14:dataValidation type="list" allowBlank="1" showInputMessage="1" showErrorMessage="1">
          <x14:formula1>
            <xm:f>'Liste déroulantes'!$A$27:$A$48</xm:f>
          </x14:formula1>
          <xm:sqref>M3:M4</xm:sqref>
        </x14:dataValidation>
        <x14:dataValidation type="list" allowBlank="1" showInputMessage="1" showErrorMessage="1">
          <x14:formula1>
            <xm:f>'Liste déroulantes'!$A$40:$A$48</xm:f>
          </x14:formula1>
          <xm:sqref>L3:L4</xm:sqref>
        </x14:dataValidation>
        <x14:dataValidation type="list" allowBlank="1" showInputMessage="1" showErrorMessage="1">
          <x14:formula1>
            <xm:f>'Liste déroulantes'!$A$27:$A$39</xm:f>
          </x14:formula1>
          <xm:sqref>J3:K4</xm:sqref>
        </x14:dataValidation>
        <x14:dataValidation type="list" allowBlank="1" showInputMessage="1" showErrorMessage="1">
          <x14:formula1>
            <xm:f>'Liste déroulantes'!$A$21:$A$24</xm:f>
          </x14:formula1>
          <xm:sqref>I3:I4</xm:sqref>
        </x14:dataValidation>
        <x14:dataValidation type="list" allowBlank="1" showInputMessage="1" showErrorMessage="1">
          <x14:formula1>
            <xm:f>'Liste déroulantes'!$A$16:$A$18</xm:f>
          </x14:formula1>
          <xm:sqref>H3:H4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B1:BK28"/>
  <sheetViews>
    <sheetView tabSelected="1" workbookViewId="0">
      <pane ySplit="2" topLeftCell="A3" activePane="bottomLeft" state="frozen"/>
      <selection activeCell="C107" sqref="C107"/>
      <selection pane="bottomLeft" activeCell="Z11" sqref="Z11"/>
    </sheetView>
  </sheetViews>
  <sheetFormatPr baseColWidth="10" defaultRowHeight="15" outlineLevelCol="1"/>
  <cols>
    <col min="1" max="1" width="2.7109375" style="44" customWidth="1"/>
    <col min="2" max="3" width="17.140625" style="43" customWidth="1"/>
    <col min="4" max="4" width="8.85546875" style="44" customWidth="1"/>
    <col min="5" max="5" width="12.7109375" style="44" customWidth="1" outlineLevel="1"/>
    <col min="6" max="6" width="17.5703125" style="44" customWidth="1" outlineLevel="1"/>
    <col min="7" max="7" width="19.42578125" style="44" customWidth="1" outlineLevel="1"/>
    <col min="8" max="8" width="12.7109375" style="44" customWidth="1" outlineLevel="1"/>
    <col min="9" max="9" width="16.5703125" style="44" customWidth="1" outlineLevel="1"/>
    <col min="10" max="10" width="17" style="44" customWidth="1" outlineLevel="1"/>
    <col min="11" max="11" width="15.7109375" style="44" customWidth="1" outlineLevel="1"/>
    <col min="12" max="12" width="14" style="44" customWidth="1" outlineLevel="1"/>
    <col min="13" max="13" width="15.7109375" style="44" customWidth="1" outlineLevel="1"/>
    <col min="14" max="14" width="11.28515625" style="44" customWidth="1"/>
    <col min="15" max="15" width="12" style="44" customWidth="1"/>
    <col min="16" max="16" width="19" style="44" customWidth="1"/>
    <col min="17" max="17" width="23.140625" style="44" bestFit="1" customWidth="1"/>
    <col min="18" max="18" width="7.5703125" style="44" customWidth="1"/>
    <col min="19" max="19" width="16.140625" style="44" customWidth="1" outlineLevel="1"/>
    <col min="20" max="20" width="11.5703125" style="44" customWidth="1" outlineLevel="1"/>
    <col min="21" max="21" width="19" style="44" customWidth="1" outlineLevel="1"/>
    <col min="22" max="22" width="20.42578125" style="44" customWidth="1" outlineLevel="1"/>
    <col min="23" max="23" width="12.42578125" style="77" customWidth="1" outlineLevel="1"/>
    <col min="24" max="24" width="17.5703125" style="78" customWidth="1" outlineLevel="1"/>
    <col min="25" max="25" width="19.28515625" style="78" customWidth="1" outlineLevel="1"/>
    <col min="26" max="26" width="59.42578125" style="78" customWidth="1"/>
    <col min="27" max="27" width="8.140625" style="44" customWidth="1" outlineLevel="1"/>
    <col min="28" max="28" width="5.28515625" style="96" customWidth="1" outlineLevel="1"/>
    <col min="29" max="29" width="9.42578125" style="44" customWidth="1" outlineLevel="1"/>
    <col min="30" max="30" width="10.5703125" style="44" customWidth="1" outlineLevel="1"/>
    <col min="31" max="31" width="9.28515625" style="44" customWidth="1" outlineLevel="1"/>
    <col min="32" max="32" width="5.85546875" style="96" customWidth="1" outlineLevel="1"/>
    <col min="33" max="33" width="11.5703125" style="44" customWidth="1" outlineLevel="1"/>
    <col min="34" max="34" width="9.28515625" style="44" customWidth="1" outlineLevel="1"/>
    <col min="35" max="35" width="9.5703125" style="44" customWidth="1" outlineLevel="1"/>
    <col min="36" max="36" width="6.5703125" style="96" customWidth="1" outlineLevel="1"/>
    <col min="37" max="37" width="10.140625" style="44" customWidth="1" outlineLevel="1"/>
    <col min="38" max="38" width="9.5703125" style="44" customWidth="1" outlineLevel="1"/>
    <col min="39" max="39" width="9.85546875" style="44" customWidth="1" outlineLevel="1"/>
    <col min="40" max="40" width="6.28515625" style="96" customWidth="1" outlineLevel="1"/>
    <col min="41" max="41" width="12.42578125" style="44" customWidth="1" outlineLevel="1"/>
    <col min="42" max="42" width="9.28515625" style="44" customWidth="1" outlineLevel="1"/>
    <col min="43" max="43" width="9.85546875" style="44" customWidth="1" outlineLevel="1"/>
    <col min="44" max="44" width="6.5703125" style="96" customWidth="1" outlineLevel="1"/>
    <col min="45" max="45" width="9.5703125" style="44" customWidth="1" outlineLevel="1"/>
    <col min="46" max="46" width="9.85546875" style="44" customWidth="1" outlineLevel="1"/>
    <col min="47" max="47" width="6.5703125" style="96" customWidth="1" outlineLevel="1"/>
    <col min="48" max="48" width="9.42578125" style="44" customWidth="1" outlineLevel="1"/>
    <col min="49" max="49" width="10.5703125" style="44" customWidth="1"/>
    <col min="50" max="50" width="10" style="44" customWidth="1"/>
    <col min="51" max="51" width="10" style="44" customWidth="1" outlineLevel="1"/>
    <col min="52" max="52" width="12" style="44" customWidth="1" outlineLevel="1"/>
    <col min="53" max="53" width="10" style="44" customWidth="1" outlineLevel="1"/>
    <col min="54" max="54" width="16.140625" style="44" customWidth="1" outlineLevel="1"/>
    <col min="55" max="55" width="14" style="44" customWidth="1" outlineLevel="1"/>
    <col min="56" max="56" width="11.42578125" style="44" customWidth="1" outlineLevel="1"/>
    <col min="57" max="57" width="14.28515625" style="44" customWidth="1" outlineLevel="1"/>
    <col min="58" max="58" width="14" style="44" customWidth="1" outlineLevel="1"/>
    <col min="59" max="59" width="11.42578125" style="44" customWidth="1" outlineLevel="1"/>
    <col min="60" max="60" width="12.5703125" style="44" customWidth="1" outlineLevel="1"/>
    <col min="61" max="61" width="14" style="44" customWidth="1" outlineLevel="1"/>
    <col min="62" max="62" width="11.42578125" style="44" customWidth="1" outlineLevel="1"/>
    <col min="63" max="63" width="15" style="44" customWidth="1" outlineLevel="1"/>
    <col min="64" max="16384" width="11.42578125" style="44"/>
  </cols>
  <sheetData>
    <row r="1" spans="2:63" ht="23.25">
      <c r="C1" s="151" t="s">
        <v>194</v>
      </c>
      <c r="D1" s="151"/>
      <c r="E1" s="151"/>
      <c r="F1" s="151"/>
      <c r="G1" s="151"/>
      <c r="H1" s="151"/>
      <c r="I1" s="151"/>
      <c r="J1" s="151"/>
      <c r="K1" s="151"/>
      <c r="L1" s="151"/>
      <c r="M1" s="151"/>
      <c r="N1" s="151"/>
      <c r="O1" s="151"/>
      <c r="P1" s="127" t="s">
        <v>166</v>
      </c>
      <c r="Q1" s="45">
        <v>41893</v>
      </c>
      <c r="R1" s="46"/>
      <c r="S1" s="46" t="str">
        <f>IF($F3="créartion","/","")</f>
        <v/>
      </c>
      <c r="T1" s="46"/>
      <c r="U1" s="46"/>
      <c r="V1" s="46"/>
      <c r="W1" s="47" t="s">
        <v>153</v>
      </c>
      <c r="X1" s="48"/>
      <c r="Y1" s="49"/>
      <c r="Z1" s="50"/>
      <c r="AA1" s="159" t="s">
        <v>85</v>
      </c>
      <c r="AB1" s="160"/>
      <c r="AC1" s="160"/>
      <c r="AD1" s="161"/>
      <c r="AE1" s="162" t="s">
        <v>100</v>
      </c>
      <c r="AF1" s="162"/>
      <c r="AG1" s="162"/>
      <c r="AH1" s="162"/>
      <c r="AI1" s="163" t="s">
        <v>160</v>
      </c>
      <c r="AJ1" s="164"/>
      <c r="AK1" s="164"/>
      <c r="AL1" s="165"/>
      <c r="AM1" s="166" t="s">
        <v>87</v>
      </c>
      <c r="AN1" s="166"/>
      <c r="AO1" s="166"/>
      <c r="AP1" s="166"/>
      <c r="AQ1" s="167" t="s">
        <v>88</v>
      </c>
      <c r="AR1" s="168"/>
      <c r="AS1" s="169"/>
      <c r="AT1" s="154" t="s">
        <v>89</v>
      </c>
      <c r="AU1" s="154"/>
      <c r="AV1" s="154"/>
      <c r="AW1" s="155" t="s">
        <v>98</v>
      </c>
      <c r="AX1" s="156"/>
      <c r="AY1" s="157" t="s">
        <v>168</v>
      </c>
      <c r="AZ1" s="157"/>
      <c r="BA1" s="157"/>
      <c r="BB1" s="157"/>
      <c r="BC1" s="157"/>
      <c r="BD1" s="157"/>
      <c r="BE1" s="157"/>
      <c r="BF1" s="157"/>
      <c r="BG1" s="157"/>
      <c r="BH1" s="157"/>
      <c r="BI1" s="157"/>
      <c r="BJ1" s="157"/>
      <c r="BK1" s="157"/>
    </row>
    <row r="2" spans="2:63" ht="28.5" customHeight="1">
      <c r="B2" s="51" t="s">
        <v>3</v>
      </c>
      <c r="C2" s="51" t="s">
        <v>192</v>
      </c>
      <c r="D2" s="52" t="s">
        <v>13</v>
      </c>
      <c r="E2" s="52" t="s">
        <v>92</v>
      </c>
      <c r="F2" s="51" t="s">
        <v>4</v>
      </c>
      <c r="G2" s="51" t="s">
        <v>36</v>
      </c>
      <c r="H2" s="51" t="s">
        <v>5</v>
      </c>
      <c r="I2" s="51" t="s">
        <v>90</v>
      </c>
      <c r="J2" s="51" t="s">
        <v>9</v>
      </c>
      <c r="K2" s="51" t="s">
        <v>97</v>
      </c>
      <c r="L2" s="51" t="s">
        <v>7</v>
      </c>
      <c r="M2" s="51" t="s">
        <v>8</v>
      </c>
      <c r="N2" s="51" t="s">
        <v>96</v>
      </c>
      <c r="O2" s="53" t="s">
        <v>102</v>
      </c>
      <c r="P2" s="53" t="s">
        <v>103</v>
      </c>
      <c r="Q2" s="53" t="s">
        <v>79</v>
      </c>
      <c r="R2" s="53" t="s">
        <v>2</v>
      </c>
      <c r="S2" s="53" t="s">
        <v>80</v>
      </c>
      <c r="T2" s="53" t="s">
        <v>81</v>
      </c>
      <c r="U2" s="53" t="s">
        <v>104</v>
      </c>
      <c r="V2" s="53" t="s">
        <v>105</v>
      </c>
      <c r="W2" s="53" t="s">
        <v>82</v>
      </c>
      <c r="X2" s="54" t="s">
        <v>83</v>
      </c>
      <c r="Y2" s="55" t="s">
        <v>84</v>
      </c>
      <c r="Z2" s="55" t="s">
        <v>156</v>
      </c>
      <c r="AA2" s="100" t="s">
        <v>0</v>
      </c>
      <c r="AB2" s="101" t="s">
        <v>78</v>
      </c>
      <c r="AC2" s="102" t="s">
        <v>1</v>
      </c>
      <c r="AD2" s="102" t="s">
        <v>165</v>
      </c>
      <c r="AE2" s="103" t="s">
        <v>169</v>
      </c>
      <c r="AF2" s="104" t="s">
        <v>170</v>
      </c>
      <c r="AG2" s="105" t="s">
        <v>171</v>
      </c>
      <c r="AH2" s="105" t="s">
        <v>161</v>
      </c>
      <c r="AI2" s="106" t="s">
        <v>172</v>
      </c>
      <c r="AJ2" s="107" t="s">
        <v>173</v>
      </c>
      <c r="AK2" s="108" t="s">
        <v>174</v>
      </c>
      <c r="AL2" s="109" t="s">
        <v>162</v>
      </c>
      <c r="AM2" s="110" t="s">
        <v>175</v>
      </c>
      <c r="AN2" s="111" t="s">
        <v>176</v>
      </c>
      <c r="AO2" s="112" t="s">
        <v>177</v>
      </c>
      <c r="AP2" s="113" t="s">
        <v>167</v>
      </c>
      <c r="AQ2" s="114" t="s">
        <v>178</v>
      </c>
      <c r="AR2" s="115" t="s">
        <v>179</v>
      </c>
      <c r="AS2" s="116" t="s">
        <v>180</v>
      </c>
      <c r="AT2" s="117" t="s">
        <v>181</v>
      </c>
      <c r="AU2" s="118" t="s">
        <v>182</v>
      </c>
      <c r="AV2" s="119" t="s">
        <v>183</v>
      </c>
      <c r="AW2" s="120" t="s">
        <v>10</v>
      </c>
      <c r="AX2" s="121" t="s">
        <v>99</v>
      </c>
      <c r="AY2" s="79" t="s">
        <v>163</v>
      </c>
      <c r="AZ2" s="79" t="s">
        <v>101</v>
      </c>
      <c r="BA2" s="79" t="s">
        <v>184</v>
      </c>
      <c r="BB2" s="79" t="s">
        <v>100</v>
      </c>
      <c r="BC2" s="79" t="s">
        <v>185</v>
      </c>
      <c r="BD2" s="79" t="s">
        <v>186</v>
      </c>
      <c r="BE2" s="79" t="s">
        <v>187</v>
      </c>
      <c r="BF2" s="79" t="s">
        <v>188</v>
      </c>
      <c r="BG2" s="79" t="s">
        <v>189</v>
      </c>
      <c r="BH2" s="79" t="s">
        <v>6</v>
      </c>
      <c r="BI2" s="79" t="s">
        <v>190</v>
      </c>
      <c r="BJ2" s="79" t="s">
        <v>191</v>
      </c>
      <c r="BK2" s="80" t="s">
        <v>164</v>
      </c>
    </row>
    <row r="3" spans="2:63">
      <c r="B3" s="56">
        <v>41904</v>
      </c>
      <c r="C3" s="56" t="str">
        <f t="shared" ref="C3:C18" si="0">$C$1</f>
        <v>Alpina</v>
      </c>
      <c r="D3" s="57" t="s">
        <v>22</v>
      </c>
      <c r="E3" s="57" t="s">
        <v>76</v>
      </c>
      <c r="F3" s="57" t="s">
        <v>19</v>
      </c>
      <c r="G3" s="58"/>
      <c r="H3" s="57" t="s">
        <v>14</v>
      </c>
      <c r="I3" s="57" t="s">
        <v>23</v>
      </c>
      <c r="J3" s="57" t="s">
        <v>21</v>
      </c>
      <c r="K3" s="57" t="s">
        <v>25</v>
      </c>
      <c r="L3" s="57" t="s">
        <v>95</v>
      </c>
      <c r="M3" s="57" t="s">
        <v>93</v>
      </c>
      <c r="N3" s="57" t="s">
        <v>112</v>
      </c>
      <c r="O3" s="59" t="s">
        <v>21</v>
      </c>
      <c r="P3" s="59">
        <v>203033</v>
      </c>
      <c r="Q3" s="59" t="s">
        <v>155</v>
      </c>
      <c r="R3" s="59" t="s">
        <v>126</v>
      </c>
      <c r="S3" s="60" t="str">
        <f>IF($F3="création","/","")</f>
        <v>/</v>
      </c>
      <c r="T3" s="60" t="str">
        <f>IF($F3="création","/","")</f>
        <v>/</v>
      </c>
      <c r="U3" s="60" t="str">
        <f t="shared" ref="U3:W11" si="1">IF($F3="création","/","")</f>
        <v>/</v>
      </c>
      <c r="V3" s="60" t="str">
        <f t="shared" si="1"/>
        <v>/</v>
      </c>
      <c r="W3" s="60" t="str">
        <f t="shared" si="1"/>
        <v>/</v>
      </c>
      <c r="X3" s="61" t="str">
        <f>IF($F3="création","/",SUM(S3:U3)/W3)</f>
        <v>/</v>
      </c>
      <c r="Y3" s="61" t="str">
        <f t="shared" ref="Y3:Y18" si="2">IF($F3="création","/",X3-0.75)</f>
        <v>/</v>
      </c>
      <c r="Z3" s="60" t="s">
        <v>196</v>
      </c>
      <c r="AA3" s="92">
        <f>IF(AC3="","",IF(WEEKDAY(AC3,11)=6,(AC3-AB3*7)+2,IF(WEEKDAY(AC3,11)=7,(AC3-AB3*7)+1,AC3-AB3*7)))</f>
        <v>41890</v>
      </c>
      <c r="AB3" s="97">
        <v>1</v>
      </c>
      <c r="AC3" s="62">
        <f>AE3-1</f>
        <v>41896</v>
      </c>
      <c r="AD3" s="93"/>
      <c r="AE3" s="62">
        <f>IF(AG3="","",IF(WEEKDAY(AG3,11)=6,(AG3-AF3*7)+2,IF(WEEKDAY(AG3,11)=7,(AG3-AF3*7)+1,AG3-AF3*7)))</f>
        <v>41897</v>
      </c>
      <c r="AF3" s="97">
        <v>1</v>
      </c>
      <c r="AG3" s="62">
        <f>AI3-1</f>
        <v>41904</v>
      </c>
      <c r="AH3" s="62"/>
      <c r="AI3" s="87">
        <f>IF(AK3="","",IF(WEEKDAY(AK3,11)=6,(AK3-AJ3*7)+2,IF(WEEKDAY(AK3,11)=7,(AK3-AJ3*7)+1,AK3-AJ3*7)))</f>
        <v>41905</v>
      </c>
      <c r="AJ3" s="98">
        <v>1</v>
      </c>
      <c r="AK3" s="62">
        <f>AM3-1</f>
        <v>41912</v>
      </c>
      <c r="AL3" s="88"/>
      <c r="AM3" s="63">
        <f>IF(AO3="","",IF(WEEKDAY(AO3,11)=6,(AO3-AN3*7)+2,IF(WEEKDAY(AO3,11)=7,(AO3-AN3*7)+1,AO3-AN3*7)))</f>
        <v>41913</v>
      </c>
      <c r="AN3" s="123">
        <v>1</v>
      </c>
      <c r="AO3" s="62">
        <f>AQ3-1</f>
        <v>41920</v>
      </c>
      <c r="AP3" s="62"/>
      <c r="AQ3" s="87">
        <f>IF(AS3="","",IF(WEEKDAY(AS3,11)=6,(AS3-AR3*7)+2,IF(WEEKDAY(AS3,11)=7,(AS3-AR3*7)+1,AS3-AR3*7)))</f>
        <v>41921</v>
      </c>
      <c r="AR3" s="98">
        <v>9</v>
      </c>
      <c r="AS3" s="88">
        <f>AT3-1</f>
        <v>41984</v>
      </c>
      <c r="AT3" s="63">
        <f>IF(AV3="","",IF(WEEKDAY(AV3,11)=6,(AV3-AU3*7)+2,IF(WEEKDAY(AV3,11)=7,(AV3-AU3*7)+1,AV3-AU3*7)))</f>
        <v>41985</v>
      </c>
      <c r="AU3" s="123">
        <v>2</v>
      </c>
      <c r="AV3" s="64">
        <v>41999</v>
      </c>
      <c r="AW3" s="81"/>
      <c r="AX3" s="82"/>
      <c r="AY3" s="43"/>
      <c r="AZ3" s="43"/>
      <c r="BA3" s="43"/>
      <c r="BB3" s="43"/>
      <c r="BC3" s="43"/>
      <c r="BD3" s="43"/>
      <c r="BE3" s="43"/>
      <c r="BF3" s="43"/>
      <c r="BG3" s="43"/>
      <c r="BH3" s="43"/>
      <c r="BI3" s="43"/>
      <c r="BJ3" s="43"/>
      <c r="BK3" s="43">
        <f xml:space="preserve"> SUM(AY3,BB3,BE3,BH3)</f>
        <v>0</v>
      </c>
    </row>
    <row r="4" spans="2:63" ht="33" customHeight="1">
      <c r="B4" s="56">
        <v>41904</v>
      </c>
      <c r="C4" s="56" t="str">
        <f t="shared" si="0"/>
        <v>Alpina</v>
      </c>
      <c r="D4" s="57" t="s">
        <v>11</v>
      </c>
      <c r="E4" s="57" t="s">
        <v>34</v>
      </c>
      <c r="F4" s="57" t="s">
        <v>17</v>
      </c>
      <c r="G4" s="58"/>
      <c r="H4" s="57" t="s">
        <v>14</v>
      </c>
      <c r="I4" s="57" t="s">
        <v>23</v>
      </c>
      <c r="J4" s="57" t="s">
        <v>21</v>
      </c>
      <c r="K4" s="57" t="s">
        <v>25</v>
      </c>
      <c r="L4" s="57" t="s">
        <v>95</v>
      </c>
      <c r="M4" s="57" t="s">
        <v>93</v>
      </c>
      <c r="N4" s="57" t="s">
        <v>112</v>
      </c>
      <c r="O4" s="59" t="s">
        <v>21</v>
      </c>
      <c r="P4" s="59">
        <v>203034</v>
      </c>
      <c r="Q4" s="59" t="s">
        <v>154</v>
      </c>
      <c r="R4" s="59" t="s">
        <v>126</v>
      </c>
      <c r="S4" s="60" t="str">
        <f t="shared" ref="S4:T18" si="3">IF($F4="création","/","")</f>
        <v/>
      </c>
      <c r="T4" s="60" t="str">
        <f t="shared" si="3"/>
        <v/>
      </c>
      <c r="U4" s="60" t="str">
        <f t="shared" si="1"/>
        <v/>
      </c>
      <c r="V4" s="60" t="str">
        <f t="shared" si="1"/>
        <v/>
      </c>
      <c r="W4" s="60">
        <v>10000</v>
      </c>
      <c r="X4" s="61">
        <f t="shared" ref="X4:X18" si="4">IF($F4="création","/",SUM(S4:U4)/W4)</f>
        <v>0</v>
      </c>
      <c r="Y4" s="61">
        <f t="shared" si="2"/>
        <v>-0.75</v>
      </c>
      <c r="Z4" s="65"/>
      <c r="AA4" s="92">
        <f t="shared" ref="AA4:AA18" si="5">IF(AC4="","",IF(WEEKDAY(AC4,11)=6,(AC4-AB4*7)+2,IF(WEEKDAY(AC4,11)=7,(AC4-AB4*7)+1,AC4-AB4*7)))</f>
        <v>41897</v>
      </c>
      <c r="AB4" s="97">
        <v>1</v>
      </c>
      <c r="AC4" s="62">
        <f t="shared" ref="AC4:AC18" si="6">AI4-1</f>
        <v>41904</v>
      </c>
      <c r="AD4" s="93"/>
      <c r="AE4" s="62">
        <f t="shared" ref="AE4:AE18" si="7">IF(AG4="","",IF(WEEKDAY(AG4,11)=6,(AG4-AF4*7)+2,IF(WEEKDAY(AG4,11)=7,(AG4-AF4*7)+1,AG4-AF4*7)))</f>
        <v>41897</v>
      </c>
      <c r="AF4" s="97">
        <v>1</v>
      </c>
      <c r="AG4" s="62">
        <f>AI4-1</f>
        <v>41904</v>
      </c>
      <c r="AH4" s="62"/>
      <c r="AI4" s="87">
        <f>IF(AK4="","",IF(WEEKDAY(AK4,11)=6,(AK4-AJ4*7)+2,IF(WEEKDAY(AK4,11)=7,(AK4-AJ4*7)+1,AK4-AJ4*7)))</f>
        <v>41905</v>
      </c>
      <c r="AJ4" s="98">
        <v>1</v>
      </c>
      <c r="AK4" s="62">
        <f t="shared" ref="AK4:AK18" si="8">AM4-1</f>
        <v>41912</v>
      </c>
      <c r="AL4" s="88"/>
      <c r="AM4" s="63">
        <f t="shared" ref="AM4:AM18" si="9">IF(AO4="","",IF(WEEKDAY(AO4,11)=6,(AO4-AN4*7)+2,IF(WEEKDAY(AO4,11)=7,(AO4-AN4*7)+1,AO4-AN4*7)))</f>
        <v>41913</v>
      </c>
      <c r="AN4" s="123">
        <v>1</v>
      </c>
      <c r="AO4" s="62">
        <f t="shared" ref="AO4:AO18" si="10">AQ4-1</f>
        <v>41920</v>
      </c>
      <c r="AP4" s="62"/>
      <c r="AQ4" s="87">
        <f t="shared" ref="AQ4:AQ18" si="11">IF(AS4="","",IF(WEEKDAY(AS4,11)=6,(AS4-AR4*7)+2,IF(WEEKDAY(AS4,11)=7,(AS4-AR4*7)+1,AS4-AR4*7)))</f>
        <v>41921</v>
      </c>
      <c r="AR4" s="98">
        <v>9</v>
      </c>
      <c r="AS4" s="88">
        <f t="shared" ref="AS4:AS18" si="12">AT4-1</f>
        <v>41984</v>
      </c>
      <c r="AT4" s="63">
        <f t="shared" ref="AT4:AT18" si="13">IF(AV4="","",IF(WEEKDAY(AV4,11)=6,(AV4-AU4*7)+2,IF(WEEKDAY(AV4,11)=7,(AV4-AU4*7)+1,AV4-AU4*7)))</f>
        <v>41985</v>
      </c>
      <c r="AU4" s="123">
        <v>2</v>
      </c>
      <c r="AV4" s="64">
        <v>41999</v>
      </c>
      <c r="AW4" s="83"/>
      <c r="AX4" s="82"/>
      <c r="AY4" s="43"/>
      <c r="AZ4" s="43"/>
      <c r="BA4" s="43"/>
      <c r="BB4" s="43"/>
      <c r="BC4" s="43"/>
      <c r="BD4" s="43"/>
      <c r="BE4" s="43"/>
      <c r="BF4" s="43"/>
      <c r="BG4" s="43"/>
      <c r="BH4" s="43"/>
      <c r="BI4" s="43"/>
      <c r="BJ4" s="43"/>
      <c r="BK4" s="43">
        <f t="shared" ref="BK4:BK18" si="14" xml:space="preserve"> SUM(AY4,BB4,BE4,BH4)</f>
        <v>0</v>
      </c>
    </row>
    <row r="5" spans="2:63">
      <c r="B5" s="56"/>
      <c r="C5" s="56"/>
      <c r="D5" s="57"/>
      <c r="E5" s="57"/>
      <c r="F5" s="57"/>
      <c r="G5" s="58"/>
      <c r="H5" s="57"/>
      <c r="I5" s="57"/>
      <c r="J5" s="57"/>
      <c r="K5" s="57"/>
      <c r="L5" s="57"/>
      <c r="M5" s="57"/>
      <c r="N5" s="57"/>
      <c r="O5" s="59"/>
      <c r="P5" s="59"/>
      <c r="Q5" s="59"/>
      <c r="R5" s="59"/>
      <c r="S5" s="60"/>
      <c r="T5" s="60"/>
      <c r="U5" s="60"/>
      <c r="V5" s="60"/>
      <c r="W5" s="60"/>
      <c r="X5" s="61" t="e">
        <f t="shared" si="4"/>
        <v>#DIV/0!</v>
      </c>
      <c r="Y5" s="61" t="e">
        <f t="shared" si="2"/>
        <v>#DIV/0!</v>
      </c>
      <c r="Z5" s="60"/>
      <c r="AA5" s="92" t="e">
        <f t="shared" si="5"/>
        <v>#DIV/0!</v>
      </c>
      <c r="AB5" s="97">
        <v>1</v>
      </c>
      <c r="AC5" s="62" t="e">
        <f t="shared" si="6"/>
        <v>#DIV/0!</v>
      </c>
      <c r="AD5" s="93"/>
      <c r="AE5" s="62" t="e">
        <f t="shared" si="7"/>
        <v>#DIV/0!</v>
      </c>
      <c r="AF5" s="97">
        <v>1</v>
      </c>
      <c r="AG5" s="62" t="e">
        <f>AI5-1</f>
        <v>#DIV/0!</v>
      </c>
      <c r="AH5" s="62"/>
      <c r="AI5" s="87" t="e">
        <f t="shared" ref="AI5:AI18" si="15">IF(AK5="","",IF(WEEKDAY(AK5,11)=6,(AK5-AJ5*7)+2,IF(WEEKDAY(AK5,11)=7,(AK5-AJ5*7)+1,AK5-AJ5*7)))</f>
        <v>#DIV/0!</v>
      </c>
      <c r="AJ5" s="98">
        <v>1</v>
      </c>
      <c r="AK5" s="62" t="e">
        <f t="shared" si="8"/>
        <v>#DIV/0!</v>
      </c>
      <c r="AL5" s="88"/>
      <c r="AM5" s="63" t="e">
        <f t="shared" si="9"/>
        <v>#DIV/0!</v>
      </c>
      <c r="AN5" s="123">
        <v>1</v>
      </c>
      <c r="AO5" s="62" t="e">
        <f t="shared" si="10"/>
        <v>#DIV/0!</v>
      </c>
      <c r="AP5" s="62"/>
      <c r="AQ5" s="87" t="e">
        <f t="shared" si="11"/>
        <v>#DIV/0!</v>
      </c>
      <c r="AR5" s="98">
        <v>9</v>
      </c>
      <c r="AS5" s="88" t="e">
        <f t="shared" si="12"/>
        <v>#DIV/0!</v>
      </c>
      <c r="AT5" s="63" t="e">
        <f t="shared" si="13"/>
        <v>#DIV/0!</v>
      </c>
      <c r="AU5" s="123">
        <v>2</v>
      </c>
      <c r="AV5" s="64" t="e">
        <f t="shared" ref="AV5:AV12" si="16">$Q$1+($Y5*30.5)+(0.5*30.5)</f>
        <v>#DIV/0!</v>
      </c>
      <c r="AW5" s="83"/>
      <c r="AX5" s="82"/>
      <c r="AY5" s="43"/>
      <c r="AZ5" s="43"/>
      <c r="BA5" s="43"/>
      <c r="BB5" s="43"/>
      <c r="BC5" s="43"/>
      <c r="BD5" s="43"/>
      <c r="BE5" s="43"/>
      <c r="BF5" s="43"/>
      <c r="BG5" s="43"/>
      <c r="BH5" s="43"/>
      <c r="BI5" s="43"/>
      <c r="BJ5" s="43"/>
      <c r="BK5" s="43">
        <f t="shared" si="14"/>
        <v>0</v>
      </c>
    </row>
    <row r="6" spans="2:63">
      <c r="B6" s="56"/>
      <c r="C6" s="56"/>
      <c r="D6" s="57"/>
      <c r="E6" s="57"/>
      <c r="F6" s="57"/>
      <c r="G6" s="58"/>
      <c r="H6" s="57"/>
      <c r="I6" s="57"/>
      <c r="J6" s="57"/>
      <c r="K6" s="57"/>
      <c r="L6" s="57"/>
      <c r="M6" s="57"/>
      <c r="N6" s="57"/>
      <c r="O6" s="59"/>
      <c r="P6" s="59"/>
      <c r="Q6" s="59"/>
      <c r="R6" s="59"/>
      <c r="S6" s="60"/>
      <c r="T6" s="60"/>
      <c r="U6" s="60"/>
      <c r="V6" s="60"/>
      <c r="W6" s="60"/>
      <c r="X6" s="61" t="e">
        <f t="shared" si="4"/>
        <v>#DIV/0!</v>
      </c>
      <c r="Y6" s="61" t="e">
        <f t="shared" si="2"/>
        <v>#DIV/0!</v>
      </c>
      <c r="Z6" s="60"/>
      <c r="AA6" s="92" t="e">
        <f t="shared" si="5"/>
        <v>#DIV/0!</v>
      </c>
      <c r="AB6" s="97">
        <v>1</v>
      </c>
      <c r="AC6" s="62" t="e">
        <f t="shared" si="6"/>
        <v>#DIV/0!</v>
      </c>
      <c r="AD6" s="93"/>
      <c r="AE6" s="62" t="e">
        <f t="shared" si="7"/>
        <v>#DIV/0!</v>
      </c>
      <c r="AF6" s="97">
        <v>1</v>
      </c>
      <c r="AG6" s="62" t="e">
        <f>AI6-1</f>
        <v>#DIV/0!</v>
      </c>
      <c r="AH6" s="62"/>
      <c r="AI6" s="87" t="e">
        <f t="shared" si="15"/>
        <v>#DIV/0!</v>
      </c>
      <c r="AJ6" s="98">
        <v>1</v>
      </c>
      <c r="AK6" s="62" t="e">
        <f t="shared" si="8"/>
        <v>#DIV/0!</v>
      </c>
      <c r="AL6" s="88"/>
      <c r="AM6" s="63" t="e">
        <f t="shared" si="9"/>
        <v>#DIV/0!</v>
      </c>
      <c r="AN6" s="123">
        <v>1</v>
      </c>
      <c r="AO6" s="62" t="e">
        <f t="shared" si="10"/>
        <v>#DIV/0!</v>
      </c>
      <c r="AP6" s="62"/>
      <c r="AQ6" s="87" t="e">
        <f t="shared" si="11"/>
        <v>#DIV/0!</v>
      </c>
      <c r="AR6" s="98">
        <v>9</v>
      </c>
      <c r="AS6" s="88" t="e">
        <f t="shared" si="12"/>
        <v>#DIV/0!</v>
      </c>
      <c r="AT6" s="63" t="e">
        <f t="shared" si="13"/>
        <v>#DIV/0!</v>
      </c>
      <c r="AU6" s="123">
        <v>2</v>
      </c>
      <c r="AV6" s="64" t="e">
        <f t="shared" si="16"/>
        <v>#DIV/0!</v>
      </c>
      <c r="AW6" s="83"/>
      <c r="AX6" s="82"/>
      <c r="AY6" s="43"/>
      <c r="AZ6" s="43"/>
      <c r="BA6" s="43"/>
      <c r="BB6" s="43"/>
      <c r="BC6" s="43"/>
      <c r="BD6" s="43"/>
      <c r="BE6" s="43"/>
      <c r="BF6" s="43"/>
      <c r="BG6" s="43"/>
      <c r="BH6" s="43"/>
      <c r="BI6" s="43"/>
      <c r="BJ6" s="43"/>
      <c r="BK6" s="43">
        <f t="shared" si="14"/>
        <v>0</v>
      </c>
    </row>
    <row r="7" spans="2:63">
      <c r="B7" s="56"/>
      <c r="C7" s="56"/>
      <c r="D7" s="57"/>
      <c r="E7" s="57"/>
      <c r="F7" s="57"/>
      <c r="G7" s="58"/>
      <c r="H7" s="57"/>
      <c r="I7" s="57"/>
      <c r="J7" s="57"/>
      <c r="K7" s="57"/>
      <c r="L7" s="57"/>
      <c r="M7" s="57"/>
      <c r="N7" s="57"/>
      <c r="O7" s="59"/>
      <c r="P7" s="59"/>
      <c r="Q7" s="59"/>
      <c r="R7" s="59"/>
      <c r="S7" s="60"/>
      <c r="T7" s="60"/>
      <c r="U7" s="60"/>
      <c r="V7" s="60"/>
      <c r="W7" s="60"/>
      <c r="X7" s="61" t="e">
        <f t="shared" si="4"/>
        <v>#DIV/0!</v>
      </c>
      <c r="Y7" s="61" t="e">
        <f t="shared" si="2"/>
        <v>#DIV/0!</v>
      </c>
      <c r="Z7" s="60"/>
      <c r="AA7" s="92"/>
      <c r="AB7" s="97"/>
      <c r="AC7" s="62"/>
      <c r="AD7" s="93"/>
      <c r="AE7" s="62"/>
      <c r="AF7" s="97">
        <v>1</v>
      </c>
      <c r="AG7" s="62"/>
      <c r="AH7" s="62"/>
      <c r="AI7" s="87"/>
      <c r="AJ7" s="98"/>
      <c r="AK7" s="62"/>
      <c r="AL7" s="88"/>
      <c r="AM7" s="63"/>
      <c r="AN7" s="123"/>
      <c r="AO7" s="62"/>
      <c r="AP7" s="62"/>
      <c r="AQ7" s="87"/>
      <c r="AR7" s="98"/>
      <c r="AS7" s="88"/>
      <c r="AT7" s="63"/>
      <c r="AU7" s="123"/>
      <c r="AV7" s="64" t="e">
        <f t="shared" si="16"/>
        <v>#DIV/0!</v>
      </c>
      <c r="AW7" s="83"/>
      <c r="AX7" s="82"/>
      <c r="AY7" s="43"/>
      <c r="AZ7" s="43"/>
      <c r="BA7" s="43"/>
      <c r="BB7" s="43"/>
      <c r="BC7" s="43"/>
      <c r="BD7" s="43"/>
      <c r="BE7" s="43"/>
      <c r="BF7" s="43"/>
      <c r="BG7" s="43"/>
      <c r="BH7" s="43"/>
      <c r="BI7" s="43"/>
      <c r="BJ7" s="43"/>
      <c r="BK7" s="43">
        <f t="shared" si="14"/>
        <v>0</v>
      </c>
    </row>
    <row r="8" spans="2:63">
      <c r="B8" s="56"/>
      <c r="C8" s="56"/>
      <c r="D8" s="57"/>
      <c r="E8" s="57"/>
      <c r="F8" s="57"/>
      <c r="G8" s="58"/>
      <c r="H8" s="57"/>
      <c r="I8" s="57"/>
      <c r="J8" s="57"/>
      <c r="K8" s="57"/>
      <c r="L8" s="57"/>
      <c r="M8" s="57"/>
      <c r="N8" s="57"/>
      <c r="O8" s="59"/>
      <c r="P8" s="59"/>
      <c r="Q8" s="59"/>
      <c r="R8" s="59"/>
      <c r="S8" s="60"/>
      <c r="T8" s="60"/>
      <c r="U8" s="60"/>
      <c r="V8" s="60"/>
      <c r="W8" s="60"/>
      <c r="X8" s="61" t="e">
        <f t="shared" si="4"/>
        <v>#DIV/0!</v>
      </c>
      <c r="Y8" s="61" t="e">
        <f t="shared" si="2"/>
        <v>#DIV/0!</v>
      </c>
      <c r="Z8" s="66"/>
      <c r="AA8" s="92" t="e">
        <f t="shared" si="5"/>
        <v>#DIV/0!</v>
      </c>
      <c r="AB8" s="97">
        <v>1</v>
      </c>
      <c r="AC8" s="62" t="e">
        <f t="shared" si="6"/>
        <v>#DIV/0!</v>
      </c>
      <c r="AD8" s="93"/>
      <c r="AE8" s="62" t="e">
        <f t="shared" si="7"/>
        <v>#DIV/0!</v>
      </c>
      <c r="AF8" s="97">
        <v>1</v>
      </c>
      <c r="AG8" s="62" t="e">
        <f t="shared" ref="AG8:AG18" si="17">AI8-1</f>
        <v>#DIV/0!</v>
      </c>
      <c r="AH8" s="62"/>
      <c r="AI8" s="87" t="e">
        <f t="shared" si="15"/>
        <v>#DIV/0!</v>
      </c>
      <c r="AJ8" s="98">
        <v>1</v>
      </c>
      <c r="AK8" s="62" t="e">
        <f t="shared" si="8"/>
        <v>#DIV/0!</v>
      </c>
      <c r="AL8" s="88"/>
      <c r="AM8" s="63" t="e">
        <f t="shared" si="9"/>
        <v>#DIV/0!</v>
      </c>
      <c r="AN8" s="123">
        <v>1</v>
      </c>
      <c r="AO8" s="62" t="e">
        <f t="shared" si="10"/>
        <v>#DIV/0!</v>
      </c>
      <c r="AP8" s="62"/>
      <c r="AQ8" s="87" t="e">
        <f t="shared" si="11"/>
        <v>#DIV/0!</v>
      </c>
      <c r="AR8" s="98">
        <v>9</v>
      </c>
      <c r="AS8" s="88" t="e">
        <f t="shared" si="12"/>
        <v>#DIV/0!</v>
      </c>
      <c r="AT8" s="63" t="e">
        <f t="shared" si="13"/>
        <v>#DIV/0!</v>
      </c>
      <c r="AU8" s="123">
        <v>2</v>
      </c>
      <c r="AV8" s="64" t="e">
        <f t="shared" si="16"/>
        <v>#DIV/0!</v>
      </c>
      <c r="AW8" s="83"/>
      <c r="AX8" s="82"/>
      <c r="AY8" s="43"/>
      <c r="AZ8" s="43"/>
      <c r="BA8" s="43"/>
      <c r="BB8" s="43"/>
      <c r="BC8" s="43"/>
      <c r="BD8" s="43"/>
      <c r="BE8" s="43"/>
      <c r="BF8" s="43"/>
      <c r="BG8" s="43"/>
      <c r="BH8" s="43"/>
      <c r="BI8" s="43"/>
      <c r="BJ8" s="43"/>
      <c r="BK8" s="43">
        <f t="shared" si="14"/>
        <v>0</v>
      </c>
    </row>
    <row r="9" spans="2:63" ht="33" customHeight="1">
      <c r="B9" s="56"/>
      <c r="C9" s="56"/>
      <c r="D9" s="57"/>
      <c r="E9" s="57"/>
      <c r="F9" s="57"/>
      <c r="G9" s="58"/>
      <c r="H9" s="57"/>
      <c r="I9" s="57"/>
      <c r="J9" s="57"/>
      <c r="K9" s="57"/>
      <c r="L9" s="57"/>
      <c r="M9" s="57"/>
      <c r="N9" s="57"/>
      <c r="O9" s="59"/>
      <c r="P9" s="59"/>
      <c r="Q9" s="59"/>
      <c r="R9" s="59"/>
      <c r="S9" s="60"/>
      <c r="T9" s="60"/>
      <c r="U9" s="60"/>
      <c r="V9" s="60"/>
      <c r="W9" s="60"/>
      <c r="X9" s="61" t="e">
        <f t="shared" si="4"/>
        <v>#DIV/0!</v>
      </c>
      <c r="Y9" s="61" t="e">
        <f t="shared" si="2"/>
        <v>#DIV/0!</v>
      </c>
      <c r="Z9" s="66"/>
      <c r="AA9" s="92" t="e">
        <f t="shared" si="5"/>
        <v>#DIV/0!</v>
      </c>
      <c r="AB9" s="97">
        <v>1</v>
      </c>
      <c r="AC9" s="62" t="e">
        <f t="shared" si="6"/>
        <v>#DIV/0!</v>
      </c>
      <c r="AD9" s="93"/>
      <c r="AE9" s="62" t="e">
        <f t="shared" si="7"/>
        <v>#DIV/0!</v>
      </c>
      <c r="AF9" s="97">
        <v>1</v>
      </c>
      <c r="AG9" s="62" t="e">
        <f t="shared" si="17"/>
        <v>#DIV/0!</v>
      </c>
      <c r="AH9" s="62"/>
      <c r="AI9" s="87" t="e">
        <f t="shared" si="15"/>
        <v>#DIV/0!</v>
      </c>
      <c r="AJ9" s="98">
        <v>1</v>
      </c>
      <c r="AK9" s="62" t="e">
        <f t="shared" si="8"/>
        <v>#DIV/0!</v>
      </c>
      <c r="AL9" s="88"/>
      <c r="AM9" s="63" t="e">
        <f t="shared" si="9"/>
        <v>#DIV/0!</v>
      </c>
      <c r="AN9" s="123">
        <v>1</v>
      </c>
      <c r="AO9" s="62" t="e">
        <f t="shared" si="10"/>
        <v>#DIV/0!</v>
      </c>
      <c r="AP9" s="62"/>
      <c r="AQ9" s="87" t="e">
        <f t="shared" si="11"/>
        <v>#DIV/0!</v>
      </c>
      <c r="AR9" s="98">
        <v>9</v>
      </c>
      <c r="AS9" s="88" t="e">
        <f t="shared" si="12"/>
        <v>#DIV/0!</v>
      </c>
      <c r="AT9" s="63" t="e">
        <f t="shared" si="13"/>
        <v>#DIV/0!</v>
      </c>
      <c r="AU9" s="123">
        <v>2</v>
      </c>
      <c r="AV9" s="64" t="e">
        <f t="shared" si="16"/>
        <v>#DIV/0!</v>
      </c>
      <c r="AW9" s="83"/>
      <c r="AX9" s="82"/>
      <c r="AY9" s="43"/>
      <c r="AZ9" s="43"/>
      <c r="BA9" s="43"/>
      <c r="BB9" s="43"/>
      <c r="BC9" s="43"/>
      <c r="BD9" s="43"/>
      <c r="BE9" s="43"/>
      <c r="BF9" s="43"/>
      <c r="BG9" s="43"/>
      <c r="BH9" s="43"/>
      <c r="BI9" s="43"/>
      <c r="BJ9" s="43"/>
      <c r="BK9" s="43">
        <f t="shared" si="14"/>
        <v>0</v>
      </c>
    </row>
    <row r="10" spans="2:63" ht="33" customHeight="1">
      <c r="B10" s="56"/>
      <c r="C10" s="56"/>
      <c r="D10" s="57"/>
      <c r="E10" s="57"/>
      <c r="F10" s="57"/>
      <c r="G10" s="58"/>
      <c r="H10" s="57"/>
      <c r="I10" s="57"/>
      <c r="J10" s="57"/>
      <c r="K10" s="57"/>
      <c r="L10" s="57"/>
      <c r="M10" s="57"/>
      <c r="N10" s="57"/>
      <c r="O10" s="59"/>
      <c r="P10" s="59"/>
      <c r="Q10" s="59"/>
      <c r="R10" s="59"/>
      <c r="S10" s="60"/>
      <c r="T10" s="60"/>
      <c r="U10" s="60"/>
      <c r="V10" s="60"/>
      <c r="W10" s="60"/>
      <c r="X10" s="61" t="e">
        <f t="shared" si="4"/>
        <v>#DIV/0!</v>
      </c>
      <c r="Y10" s="61" t="e">
        <f t="shared" si="2"/>
        <v>#DIV/0!</v>
      </c>
      <c r="Z10" s="66"/>
      <c r="AA10" s="92" t="e">
        <f t="shared" si="5"/>
        <v>#DIV/0!</v>
      </c>
      <c r="AB10" s="97">
        <v>1</v>
      </c>
      <c r="AC10" s="62" t="e">
        <f t="shared" si="6"/>
        <v>#DIV/0!</v>
      </c>
      <c r="AD10" s="93"/>
      <c r="AE10" s="62" t="e">
        <f t="shared" si="7"/>
        <v>#DIV/0!</v>
      </c>
      <c r="AF10" s="97">
        <v>1</v>
      </c>
      <c r="AG10" s="62" t="e">
        <f t="shared" si="17"/>
        <v>#DIV/0!</v>
      </c>
      <c r="AH10" s="62"/>
      <c r="AI10" s="87" t="e">
        <f t="shared" si="15"/>
        <v>#DIV/0!</v>
      </c>
      <c r="AJ10" s="98">
        <v>1</v>
      </c>
      <c r="AK10" s="62" t="e">
        <f t="shared" si="8"/>
        <v>#DIV/0!</v>
      </c>
      <c r="AL10" s="88"/>
      <c r="AM10" s="63" t="e">
        <f t="shared" si="9"/>
        <v>#DIV/0!</v>
      </c>
      <c r="AN10" s="123">
        <v>1</v>
      </c>
      <c r="AO10" s="62" t="e">
        <f t="shared" si="10"/>
        <v>#DIV/0!</v>
      </c>
      <c r="AP10" s="62"/>
      <c r="AQ10" s="87" t="e">
        <f t="shared" si="11"/>
        <v>#DIV/0!</v>
      </c>
      <c r="AR10" s="98">
        <v>9</v>
      </c>
      <c r="AS10" s="88" t="e">
        <f t="shared" si="12"/>
        <v>#DIV/0!</v>
      </c>
      <c r="AT10" s="63" t="e">
        <f t="shared" si="13"/>
        <v>#DIV/0!</v>
      </c>
      <c r="AU10" s="123">
        <v>2</v>
      </c>
      <c r="AV10" s="64" t="e">
        <f t="shared" si="16"/>
        <v>#DIV/0!</v>
      </c>
      <c r="AW10" s="83"/>
      <c r="AX10" s="82"/>
      <c r="AY10" s="43"/>
      <c r="AZ10" s="43"/>
      <c r="BA10" s="43"/>
      <c r="BB10" s="43"/>
      <c r="BC10" s="43"/>
      <c r="BD10" s="43"/>
      <c r="BE10" s="43"/>
      <c r="BF10" s="43"/>
      <c r="BG10" s="43"/>
      <c r="BH10" s="43"/>
      <c r="BI10" s="43"/>
      <c r="BJ10" s="43"/>
      <c r="BK10" s="43">
        <f t="shared" si="14"/>
        <v>0</v>
      </c>
    </row>
    <row r="11" spans="2:63" ht="33" customHeight="1">
      <c r="B11" s="56"/>
      <c r="C11" s="56"/>
      <c r="D11" s="57"/>
      <c r="E11" s="57"/>
      <c r="F11" s="57"/>
      <c r="G11" s="58"/>
      <c r="H11" s="57"/>
      <c r="I11" s="57"/>
      <c r="J11" s="57"/>
      <c r="K11" s="57"/>
      <c r="L11" s="57"/>
      <c r="M11" s="57"/>
      <c r="N11" s="57"/>
      <c r="O11" s="59"/>
      <c r="P11" s="59"/>
      <c r="Q11" s="59"/>
      <c r="R11" s="59"/>
      <c r="S11" s="60"/>
      <c r="T11" s="60"/>
      <c r="U11" s="60"/>
      <c r="V11" s="60"/>
      <c r="W11" s="60"/>
      <c r="X11" s="61" t="e">
        <f t="shared" si="4"/>
        <v>#DIV/0!</v>
      </c>
      <c r="Y11" s="61" t="e">
        <f t="shared" si="2"/>
        <v>#DIV/0!</v>
      </c>
      <c r="Z11" s="66"/>
      <c r="AA11" s="92" t="e">
        <f t="shared" si="5"/>
        <v>#DIV/0!</v>
      </c>
      <c r="AB11" s="97">
        <v>1</v>
      </c>
      <c r="AC11" s="62" t="e">
        <f t="shared" si="6"/>
        <v>#DIV/0!</v>
      </c>
      <c r="AD11" s="93"/>
      <c r="AE11" s="62" t="e">
        <f t="shared" si="7"/>
        <v>#DIV/0!</v>
      </c>
      <c r="AF11" s="97">
        <v>1</v>
      </c>
      <c r="AG11" s="62" t="e">
        <f t="shared" si="17"/>
        <v>#DIV/0!</v>
      </c>
      <c r="AH11" s="62"/>
      <c r="AI11" s="87" t="e">
        <f t="shared" si="15"/>
        <v>#DIV/0!</v>
      </c>
      <c r="AJ11" s="98">
        <v>1</v>
      </c>
      <c r="AK11" s="62" t="e">
        <f t="shared" si="8"/>
        <v>#DIV/0!</v>
      </c>
      <c r="AL11" s="88"/>
      <c r="AM11" s="63" t="e">
        <f t="shared" si="9"/>
        <v>#DIV/0!</v>
      </c>
      <c r="AN11" s="123">
        <v>1</v>
      </c>
      <c r="AO11" s="62" t="e">
        <f t="shared" si="10"/>
        <v>#DIV/0!</v>
      </c>
      <c r="AP11" s="62"/>
      <c r="AQ11" s="87" t="e">
        <f t="shared" si="11"/>
        <v>#DIV/0!</v>
      </c>
      <c r="AR11" s="98">
        <v>9</v>
      </c>
      <c r="AS11" s="88" t="e">
        <f t="shared" si="12"/>
        <v>#DIV/0!</v>
      </c>
      <c r="AT11" s="63" t="e">
        <f t="shared" si="13"/>
        <v>#DIV/0!</v>
      </c>
      <c r="AU11" s="123">
        <v>2</v>
      </c>
      <c r="AV11" s="64" t="e">
        <f t="shared" si="16"/>
        <v>#DIV/0!</v>
      </c>
      <c r="AW11" s="83"/>
      <c r="AX11" s="82"/>
      <c r="AY11" s="43"/>
      <c r="AZ11" s="43"/>
      <c r="BA11" s="43"/>
      <c r="BB11" s="43"/>
      <c r="BC11" s="43"/>
      <c r="BD11" s="43"/>
      <c r="BE11" s="43"/>
      <c r="BF11" s="43"/>
      <c r="BG11" s="43"/>
      <c r="BH11" s="43"/>
      <c r="BI11" s="43"/>
      <c r="BJ11" s="43"/>
      <c r="BK11" s="43">
        <f t="shared" si="14"/>
        <v>0</v>
      </c>
    </row>
    <row r="12" spans="2:63">
      <c r="B12" s="56"/>
      <c r="C12" s="56"/>
      <c r="D12" s="57"/>
      <c r="E12" s="57"/>
      <c r="F12" s="57"/>
      <c r="G12" s="58"/>
      <c r="H12" s="57"/>
      <c r="I12" s="57"/>
      <c r="J12" s="57"/>
      <c r="K12" s="57"/>
      <c r="L12" s="57"/>
      <c r="M12" s="57"/>
      <c r="N12" s="57"/>
      <c r="O12" s="59"/>
      <c r="P12" s="59"/>
      <c r="Q12" s="59"/>
      <c r="R12" s="59"/>
      <c r="S12" s="60"/>
      <c r="T12" s="60"/>
      <c r="U12" s="60"/>
      <c r="V12" s="60"/>
      <c r="W12" s="60"/>
      <c r="X12" s="61" t="e">
        <f t="shared" si="4"/>
        <v>#DIV/0!</v>
      </c>
      <c r="Y12" s="61" t="e">
        <f t="shared" si="2"/>
        <v>#DIV/0!</v>
      </c>
      <c r="Z12" s="67"/>
      <c r="AA12" s="92" t="e">
        <f t="shared" si="5"/>
        <v>#DIV/0!</v>
      </c>
      <c r="AB12" s="98">
        <v>1</v>
      </c>
      <c r="AC12" s="62" t="e">
        <f t="shared" si="6"/>
        <v>#DIV/0!</v>
      </c>
      <c r="AD12" s="93"/>
      <c r="AE12" s="62" t="e">
        <f t="shared" si="7"/>
        <v>#DIV/0!</v>
      </c>
      <c r="AF12" s="97">
        <v>1</v>
      </c>
      <c r="AG12" s="62" t="e">
        <f t="shared" si="17"/>
        <v>#DIV/0!</v>
      </c>
      <c r="AH12" s="62"/>
      <c r="AI12" s="87" t="e">
        <f t="shared" si="15"/>
        <v>#DIV/0!</v>
      </c>
      <c r="AJ12" s="98">
        <v>1</v>
      </c>
      <c r="AK12" s="62" t="e">
        <f t="shared" si="8"/>
        <v>#DIV/0!</v>
      </c>
      <c r="AL12" s="88"/>
      <c r="AM12" s="63" t="e">
        <f t="shared" si="9"/>
        <v>#DIV/0!</v>
      </c>
      <c r="AN12" s="123">
        <v>1</v>
      </c>
      <c r="AO12" s="62" t="e">
        <f t="shared" si="10"/>
        <v>#DIV/0!</v>
      </c>
      <c r="AP12" s="62"/>
      <c r="AQ12" s="87" t="e">
        <f t="shared" si="11"/>
        <v>#DIV/0!</v>
      </c>
      <c r="AR12" s="98">
        <v>9</v>
      </c>
      <c r="AS12" s="88" t="e">
        <f t="shared" si="12"/>
        <v>#DIV/0!</v>
      </c>
      <c r="AT12" s="63" t="e">
        <f t="shared" si="13"/>
        <v>#DIV/0!</v>
      </c>
      <c r="AU12" s="123">
        <v>2</v>
      </c>
      <c r="AV12" s="64" t="e">
        <f t="shared" si="16"/>
        <v>#DIV/0!</v>
      </c>
      <c r="AW12" s="83"/>
      <c r="AX12" s="82"/>
      <c r="AY12" s="43"/>
      <c r="AZ12" s="43"/>
      <c r="BA12" s="43"/>
      <c r="BB12" s="43"/>
      <c r="BC12" s="43"/>
      <c r="BD12" s="43"/>
      <c r="BE12" s="43"/>
      <c r="BF12" s="43"/>
      <c r="BG12" s="43"/>
      <c r="BH12" s="43"/>
      <c r="BI12" s="43"/>
      <c r="BJ12" s="43"/>
      <c r="BK12" s="43">
        <f t="shared" si="14"/>
        <v>0</v>
      </c>
    </row>
    <row r="13" spans="2:63" ht="33" customHeight="1">
      <c r="B13" s="56"/>
      <c r="C13" s="56"/>
      <c r="D13" s="57"/>
      <c r="E13" s="57"/>
      <c r="F13" s="57"/>
      <c r="G13" s="58"/>
      <c r="H13" s="56"/>
      <c r="I13" s="57"/>
      <c r="J13" s="57"/>
      <c r="K13" s="56"/>
      <c r="L13" s="57"/>
      <c r="M13" s="57"/>
      <c r="N13" s="56"/>
      <c r="O13" s="68"/>
      <c r="P13" s="69"/>
      <c r="Q13" s="70"/>
      <c r="R13" s="70"/>
      <c r="S13" s="60"/>
      <c r="T13" s="60"/>
      <c r="U13" s="60"/>
      <c r="V13" s="60"/>
      <c r="W13" s="60"/>
      <c r="X13" s="61" t="e">
        <f t="shared" si="4"/>
        <v>#DIV/0!</v>
      </c>
      <c r="Y13" s="61" t="e">
        <f t="shared" si="2"/>
        <v>#DIV/0!</v>
      </c>
      <c r="Z13" s="71"/>
      <c r="AA13" s="92" t="e">
        <f t="shared" si="5"/>
        <v>#DIV/0!</v>
      </c>
      <c r="AB13" s="97">
        <v>1</v>
      </c>
      <c r="AC13" s="62" t="e">
        <f t="shared" si="6"/>
        <v>#DIV/0!</v>
      </c>
      <c r="AD13" s="93"/>
      <c r="AE13" s="62" t="e">
        <f t="shared" si="7"/>
        <v>#DIV/0!</v>
      </c>
      <c r="AF13" s="97">
        <v>1</v>
      </c>
      <c r="AG13" s="62" t="e">
        <f t="shared" si="17"/>
        <v>#DIV/0!</v>
      </c>
      <c r="AH13" s="62"/>
      <c r="AI13" s="87" t="e">
        <f t="shared" si="15"/>
        <v>#DIV/0!</v>
      </c>
      <c r="AJ13" s="98">
        <v>1</v>
      </c>
      <c r="AK13" s="62" t="e">
        <f t="shared" si="8"/>
        <v>#DIV/0!</v>
      </c>
      <c r="AL13" s="88"/>
      <c r="AM13" s="63" t="e">
        <f t="shared" si="9"/>
        <v>#DIV/0!</v>
      </c>
      <c r="AN13" s="123">
        <v>1</v>
      </c>
      <c r="AO13" s="62" t="e">
        <f t="shared" si="10"/>
        <v>#DIV/0!</v>
      </c>
      <c r="AP13" s="62"/>
      <c r="AQ13" s="87" t="e">
        <f t="shared" si="11"/>
        <v>#DIV/0!</v>
      </c>
      <c r="AR13" s="98">
        <v>9</v>
      </c>
      <c r="AS13" s="88" t="e">
        <f t="shared" si="12"/>
        <v>#DIV/0!</v>
      </c>
      <c r="AT13" s="63" t="e">
        <f t="shared" si="13"/>
        <v>#DIV/0!</v>
      </c>
      <c r="AU13" s="123">
        <v>2</v>
      </c>
      <c r="AV13" s="64" t="e">
        <f t="shared" ref="AV13:AV18" si="18">$Q$1+($Y13*30.5)+(0.5*30.5)</f>
        <v>#DIV/0!</v>
      </c>
      <c r="AW13" s="83"/>
      <c r="AX13" s="84"/>
      <c r="AY13" s="43"/>
      <c r="AZ13" s="43"/>
      <c r="BA13" s="43"/>
      <c r="BB13" s="43"/>
      <c r="BC13" s="43"/>
      <c r="BD13" s="43"/>
      <c r="BE13" s="43"/>
      <c r="BF13" s="43"/>
      <c r="BG13" s="43"/>
      <c r="BH13" s="43"/>
      <c r="BI13" s="43"/>
      <c r="BJ13" s="43"/>
      <c r="BK13" s="43">
        <f t="shared" si="14"/>
        <v>0</v>
      </c>
    </row>
    <row r="14" spans="2:63" ht="33" customHeight="1">
      <c r="B14" s="56"/>
      <c r="C14" s="56"/>
      <c r="D14" s="57"/>
      <c r="E14" s="57"/>
      <c r="F14" s="57"/>
      <c r="G14" s="58"/>
      <c r="H14" s="56"/>
      <c r="I14" s="57"/>
      <c r="J14" s="57"/>
      <c r="K14" s="56"/>
      <c r="L14" s="57"/>
      <c r="M14" s="57"/>
      <c r="N14" s="56"/>
      <c r="O14" s="68"/>
      <c r="P14" s="69"/>
      <c r="Q14" s="70"/>
      <c r="R14" s="70"/>
      <c r="S14" s="60"/>
      <c r="T14" s="60"/>
      <c r="U14" s="60"/>
      <c r="V14" s="60"/>
      <c r="W14" s="60"/>
      <c r="X14" s="61" t="e">
        <f t="shared" si="4"/>
        <v>#DIV/0!</v>
      </c>
      <c r="Y14" s="61" t="e">
        <f t="shared" si="2"/>
        <v>#DIV/0!</v>
      </c>
      <c r="Z14" s="71"/>
      <c r="AA14" s="92" t="e">
        <f t="shared" si="5"/>
        <v>#DIV/0!</v>
      </c>
      <c r="AB14" s="97">
        <v>1</v>
      </c>
      <c r="AC14" s="62" t="e">
        <f t="shared" si="6"/>
        <v>#DIV/0!</v>
      </c>
      <c r="AD14" s="93"/>
      <c r="AE14" s="62" t="e">
        <f t="shared" si="7"/>
        <v>#DIV/0!</v>
      </c>
      <c r="AF14" s="97">
        <v>1</v>
      </c>
      <c r="AG14" s="62" t="e">
        <f t="shared" si="17"/>
        <v>#DIV/0!</v>
      </c>
      <c r="AH14" s="62"/>
      <c r="AI14" s="87" t="e">
        <f t="shared" si="15"/>
        <v>#DIV/0!</v>
      </c>
      <c r="AJ14" s="98">
        <v>1</v>
      </c>
      <c r="AK14" s="62" t="e">
        <f t="shared" si="8"/>
        <v>#DIV/0!</v>
      </c>
      <c r="AL14" s="88"/>
      <c r="AM14" s="63" t="e">
        <f t="shared" si="9"/>
        <v>#DIV/0!</v>
      </c>
      <c r="AN14" s="123">
        <v>1</v>
      </c>
      <c r="AO14" s="62" t="e">
        <f t="shared" si="10"/>
        <v>#DIV/0!</v>
      </c>
      <c r="AP14" s="62"/>
      <c r="AQ14" s="87" t="e">
        <f t="shared" si="11"/>
        <v>#DIV/0!</v>
      </c>
      <c r="AR14" s="98">
        <v>9</v>
      </c>
      <c r="AS14" s="88" t="e">
        <f t="shared" si="12"/>
        <v>#DIV/0!</v>
      </c>
      <c r="AT14" s="63" t="e">
        <f t="shared" si="13"/>
        <v>#DIV/0!</v>
      </c>
      <c r="AU14" s="123">
        <v>2</v>
      </c>
      <c r="AV14" s="64" t="e">
        <f t="shared" si="18"/>
        <v>#DIV/0!</v>
      </c>
      <c r="AW14" s="83"/>
      <c r="AX14" s="84"/>
      <c r="AY14" s="43"/>
      <c r="AZ14" s="43"/>
      <c r="BA14" s="43"/>
      <c r="BB14" s="43"/>
      <c r="BC14" s="43"/>
      <c r="BD14" s="43"/>
      <c r="BE14" s="43"/>
      <c r="BF14" s="43"/>
      <c r="BG14" s="43"/>
      <c r="BH14" s="43"/>
      <c r="BI14" s="43"/>
      <c r="BJ14" s="43"/>
      <c r="BK14" s="43">
        <f t="shared" si="14"/>
        <v>0</v>
      </c>
    </row>
    <row r="15" spans="2:63" ht="33" customHeight="1">
      <c r="B15" s="56"/>
      <c r="C15" s="56"/>
      <c r="D15" s="57"/>
      <c r="E15" s="57"/>
      <c r="F15" s="57"/>
      <c r="G15" s="58"/>
      <c r="H15" s="56"/>
      <c r="I15" s="57"/>
      <c r="J15" s="57"/>
      <c r="K15" s="56"/>
      <c r="L15" s="57"/>
      <c r="M15" s="57"/>
      <c r="N15" s="56"/>
      <c r="O15" s="68"/>
      <c r="P15" s="69"/>
      <c r="Q15" s="70"/>
      <c r="R15" s="70"/>
      <c r="S15" s="60"/>
      <c r="T15" s="60"/>
      <c r="U15" s="60"/>
      <c r="V15" s="60"/>
      <c r="W15" s="60"/>
      <c r="X15" s="61" t="e">
        <f t="shared" si="4"/>
        <v>#DIV/0!</v>
      </c>
      <c r="Y15" s="61" t="e">
        <f t="shared" si="2"/>
        <v>#DIV/0!</v>
      </c>
      <c r="Z15" s="71"/>
      <c r="AA15" s="92" t="e">
        <f t="shared" si="5"/>
        <v>#DIV/0!</v>
      </c>
      <c r="AB15" s="97">
        <v>1</v>
      </c>
      <c r="AC15" s="62" t="e">
        <f t="shared" si="6"/>
        <v>#DIV/0!</v>
      </c>
      <c r="AD15" s="93"/>
      <c r="AE15" s="62" t="e">
        <f t="shared" si="7"/>
        <v>#DIV/0!</v>
      </c>
      <c r="AF15" s="97">
        <v>1</v>
      </c>
      <c r="AG15" s="62" t="e">
        <f t="shared" si="17"/>
        <v>#DIV/0!</v>
      </c>
      <c r="AH15" s="62"/>
      <c r="AI15" s="87" t="e">
        <f t="shared" si="15"/>
        <v>#DIV/0!</v>
      </c>
      <c r="AJ15" s="98">
        <v>1</v>
      </c>
      <c r="AK15" s="62" t="e">
        <f t="shared" si="8"/>
        <v>#DIV/0!</v>
      </c>
      <c r="AL15" s="88"/>
      <c r="AM15" s="63" t="e">
        <f t="shared" si="9"/>
        <v>#DIV/0!</v>
      </c>
      <c r="AN15" s="123">
        <v>1</v>
      </c>
      <c r="AO15" s="62" t="e">
        <f t="shared" si="10"/>
        <v>#DIV/0!</v>
      </c>
      <c r="AP15" s="62"/>
      <c r="AQ15" s="87" t="e">
        <f t="shared" si="11"/>
        <v>#DIV/0!</v>
      </c>
      <c r="AR15" s="98">
        <v>9</v>
      </c>
      <c r="AS15" s="88" t="e">
        <f t="shared" si="12"/>
        <v>#DIV/0!</v>
      </c>
      <c r="AT15" s="63" t="e">
        <f t="shared" si="13"/>
        <v>#DIV/0!</v>
      </c>
      <c r="AU15" s="123">
        <v>2</v>
      </c>
      <c r="AV15" s="64" t="e">
        <f t="shared" si="18"/>
        <v>#DIV/0!</v>
      </c>
      <c r="AW15" s="83"/>
      <c r="AX15" s="84"/>
      <c r="AY15" s="43"/>
      <c r="AZ15" s="43"/>
      <c r="BA15" s="43"/>
      <c r="BB15" s="43"/>
      <c r="BC15" s="43"/>
      <c r="BD15" s="43"/>
      <c r="BE15" s="43"/>
      <c r="BF15" s="43"/>
      <c r="BG15" s="43"/>
      <c r="BH15" s="43"/>
      <c r="BI15" s="43"/>
      <c r="BJ15" s="43"/>
      <c r="BK15" s="43">
        <f t="shared" si="14"/>
        <v>0</v>
      </c>
    </row>
    <row r="16" spans="2:63" ht="33" customHeight="1">
      <c r="B16" s="56"/>
      <c r="C16" s="56"/>
      <c r="D16" s="57"/>
      <c r="E16" s="57"/>
      <c r="F16" s="57"/>
      <c r="G16" s="58"/>
      <c r="H16" s="56"/>
      <c r="I16" s="57"/>
      <c r="J16" s="57"/>
      <c r="K16" s="56"/>
      <c r="L16" s="57"/>
      <c r="M16" s="57"/>
      <c r="N16" s="56"/>
      <c r="O16" s="68"/>
      <c r="P16" s="69"/>
      <c r="Q16" s="70"/>
      <c r="R16" s="70"/>
      <c r="S16" s="60"/>
      <c r="T16" s="60"/>
      <c r="U16" s="60"/>
      <c r="V16" s="60"/>
      <c r="W16" s="60"/>
      <c r="X16" s="61" t="e">
        <f t="shared" si="4"/>
        <v>#DIV/0!</v>
      </c>
      <c r="Y16" s="61" t="e">
        <f t="shared" si="2"/>
        <v>#DIV/0!</v>
      </c>
      <c r="Z16" s="71"/>
      <c r="AA16" s="92" t="e">
        <f t="shared" si="5"/>
        <v>#DIV/0!</v>
      </c>
      <c r="AB16" s="97">
        <v>1</v>
      </c>
      <c r="AC16" s="62" t="e">
        <f t="shared" si="6"/>
        <v>#DIV/0!</v>
      </c>
      <c r="AD16" s="93"/>
      <c r="AE16" s="62" t="e">
        <f t="shared" si="7"/>
        <v>#DIV/0!</v>
      </c>
      <c r="AF16" s="97">
        <v>1</v>
      </c>
      <c r="AG16" s="62" t="e">
        <f t="shared" si="17"/>
        <v>#DIV/0!</v>
      </c>
      <c r="AH16" s="62"/>
      <c r="AI16" s="87" t="e">
        <f t="shared" si="15"/>
        <v>#DIV/0!</v>
      </c>
      <c r="AJ16" s="98">
        <v>1</v>
      </c>
      <c r="AK16" s="62" t="e">
        <f t="shared" si="8"/>
        <v>#DIV/0!</v>
      </c>
      <c r="AL16" s="88"/>
      <c r="AM16" s="63" t="e">
        <f t="shared" si="9"/>
        <v>#DIV/0!</v>
      </c>
      <c r="AN16" s="123">
        <v>1</v>
      </c>
      <c r="AO16" s="62" t="e">
        <f t="shared" si="10"/>
        <v>#DIV/0!</v>
      </c>
      <c r="AP16" s="62"/>
      <c r="AQ16" s="87" t="e">
        <f t="shared" si="11"/>
        <v>#DIV/0!</v>
      </c>
      <c r="AR16" s="98">
        <v>9</v>
      </c>
      <c r="AS16" s="88" t="e">
        <f t="shared" si="12"/>
        <v>#DIV/0!</v>
      </c>
      <c r="AT16" s="63" t="e">
        <f t="shared" si="13"/>
        <v>#DIV/0!</v>
      </c>
      <c r="AU16" s="123">
        <v>2</v>
      </c>
      <c r="AV16" s="64" t="e">
        <f t="shared" si="18"/>
        <v>#DIV/0!</v>
      </c>
      <c r="AW16" s="83"/>
      <c r="AX16" s="84"/>
      <c r="AY16" s="43"/>
      <c r="AZ16" s="43"/>
      <c r="BA16" s="43"/>
      <c r="BB16" s="43"/>
      <c r="BC16" s="43"/>
      <c r="BD16" s="43"/>
      <c r="BE16" s="43"/>
      <c r="BF16" s="43"/>
      <c r="BG16" s="43"/>
      <c r="BH16" s="43"/>
      <c r="BI16" s="43"/>
      <c r="BJ16" s="43"/>
      <c r="BK16" s="43">
        <f t="shared" si="14"/>
        <v>0</v>
      </c>
    </row>
    <row r="17" spans="2:63" ht="33" customHeight="1">
      <c r="B17" s="56"/>
      <c r="C17" s="56"/>
      <c r="D17" s="72"/>
      <c r="E17" s="72"/>
      <c r="F17" s="72"/>
      <c r="G17" s="73"/>
      <c r="H17" s="74"/>
      <c r="I17" s="72"/>
      <c r="J17" s="57"/>
      <c r="K17" s="56"/>
      <c r="L17" s="57"/>
      <c r="M17" s="57"/>
      <c r="N17" s="74"/>
      <c r="O17" s="70"/>
      <c r="P17" s="75"/>
      <c r="Q17" s="70"/>
      <c r="R17" s="70"/>
      <c r="S17" s="60"/>
      <c r="T17" s="60"/>
      <c r="U17" s="60"/>
      <c r="V17" s="60"/>
      <c r="W17" s="60"/>
      <c r="X17" s="61" t="e">
        <f t="shared" si="4"/>
        <v>#DIV/0!</v>
      </c>
      <c r="Y17" s="61" t="e">
        <f t="shared" si="2"/>
        <v>#DIV/0!</v>
      </c>
      <c r="Z17" s="71"/>
      <c r="AA17" s="92" t="e">
        <f t="shared" si="5"/>
        <v>#DIV/0!</v>
      </c>
      <c r="AB17" s="97">
        <v>1</v>
      </c>
      <c r="AC17" s="62" t="e">
        <f t="shared" si="6"/>
        <v>#DIV/0!</v>
      </c>
      <c r="AD17" s="93"/>
      <c r="AE17" s="62" t="e">
        <f t="shared" si="7"/>
        <v>#DIV/0!</v>
      </c>
      <c r="AF17" s="97">
        <v>1</v>
      </c>
      <c r="AG17" s="62" t="e">
        <f t="shared" si="17"/>
        <v>#DIV/0!</v>
      </c>
      <c r="AH17" s="62"/>
      <c r="AI17" s="87" t="e">
        <f t="shared" si="15"/>
        <v>#DIV/0!</v>
      </c>
      <c r="AJ17" s="98">
        <v>1</v>
      </c>
      <c r="AK17" s="62" t="e">
        <f t="shared" si="8"/>
        <v>#DIV/0!</v>
      </c>
      <c r="AL17" s="88"/>
      <c r="AM17" s="63" t="e">
        <f t="shared" si="9"/>
        <v>#DIV/0!</v>
      </c>
      <c r="AN17" s="123">
        <v>1</v>
      </c>
      <c r="AO17" s="62" t="e">
        <f t="shared" si="10"/>
        <v>#DIV/0!</v>
      </c>
      <c r="AP17" s="62"/>
      <c r="AQ17" s="87" t="e">
        <f t="shared" si="11"/>
        <v>#DIV/0!</v>
      </c>
      <c r="AR17" s="98">
        <v>9</v>
      </c>
      <c r="AS17" s="88" t="e">
        <f t="shared" si="12"/>
        <v>#DIV/0!</v>
      </c>
      <c r="AT17" s="63" t="e">
        <f t="shared" si="13"/>
        <v>#DIV/0!</v>
      </c>
      <c r="AU17" s="123">
        <v>2</v>
      </c>
      <c r="AV17" s="64" t="e">
        <f t="shared" si="18"/>
        <v>#DIV/0!</v>
      </c>
      <c r="AW17" s="83"/>
      <c r="AX17" s="84"/>
      <c r="AY17" s="43"/>
      <c r="AZ17" s="43"/>
      <c r="BA17" s="43"/>
      <c r="BB17" s="43"/>
      <c r="BC17" s="43"/>
      <c r="BD17" s="43"/>
      <c r="BE17" s="43"/>
      <c r="BF17" s="43"/>
      <c r="BG17" s="43"/>
      <c r="BH17" s="43"/>
      <c r="BI17" s="43"/>
      <c r="BJ17" s="43"/>
      <c r="BK17" s="43">
        <f t="shared" si="14"/>
        <v>0</v>
      </c>
    </row>
    <row r="18" spans="2:63" ht="33" customHeight="1" thickBot="1">
      <c r="B18" s="74"/>
      <c r="C18" s="74"/>
      <c r="D18" s="72"/>
      <c r="E18" s="72"/>
      <c r="F18" s="72"/>
      <c r="G18" s="73"/>
      <c r="H18" s="74"/>
      <c r="I18" s="72"/>
      <c r="J18" s="57"/>
      <c r="K18" s="56"/>
      <c r="L18" s="57"/>
      <c r="M18" s="57"/>
      <c r="N18" s="74"/>
      <c r="O18" s="70"/>
      <c r="P18" s="75"/>
      <c r="Q18" s="70"/>
      <c r="R18" s="70"/>
      <c r="S18" s="60"/>
      <c r="T18" s="60"/>
      <c r="U18" s="60"/>
      <c r="V18" s="60"/>
      <c r="W18" s="60"/>
      <c r="X18" s="61" t="e">
        <f t="shared" si="4"/>
        <v>#DIV/0!</v>
      </c>
      <c r="Y18" s="61" t="e">
        <f t="shared" si="2"/>
        <v>#DIV/0!</v>
      </c>
      <c r="Z18" s="71"/>
      <c r="AA18" s="94" t="e">
        <f t="shared" si="5"/>
        <v>#DIV/0!</v>
      </c>
      <c r="AB18" s="99">
        <v>1</v>
      </c>
      <c r="AC18" s="91" t="e">
        <f t="shared" si="6"/>
        <v>#DIV/0!</v>
      </c>
      <c r="AD18" s="95"/>
      <c r="AE18" s="62" t="e">
        <f t="shared" si="7"/>
        <v>#DIV/0!</v>
      </c>
      <c r="AF18" s="97">
        <v>1</v>
      </c>
      <c r="AG18" s="62" t="e">
        <f t="shared" si="17"/>
        <v>#DIV/0!</v>
      </c>
      <c r="AH18" s="62"/>
      <c r="AI18" s="89" t="e">
        <f t="shared" si="15"/>
        <v>#DIV/0!</v>
      </c>
      <c r="AJ18" s="122">
        <v>1</v>
      </c>
      <c r="AK18" s="91" t="e">
        <f t="shared" si="8"/>
        <v>#DIV/0!</v>
      </c>
      <c r="AL18" s="90"/>
      <c r="AM18" s="63" t="e">
        <f t="shared" si="9"/>
        <v>#DIV/0!</v>
      </c>
      <c r="AN18" s="123">
        <v>1</v>
      </c>
      <c r="AO18" s="62" t="e">
        <f t="shared" si="10"/>
        <v>#DIV/0!</v>
      </c>
      <c r="AP18" s="62"/>
      <c r="AQ18" s="89" t="e">
        <f t="shared" si="11"/>
        <v>#DIV/0!</v>
      </c>
      <c r="AR18" s="122">
        <v>9</v>
      </c>
      <c r="AS18" s="90" t="e">
        <f t="shared" si="12"/>
        <v>#DIV/0!</v>
      </c>
      <c r="AT18" s="63" t="e">
        <f t="shared" si="13"/>
        <v>#DIV/0!</v>
      </c>
      <c r="AU18" s="123">
        <v>2</v>
      </c>
      <c r="AV18" s="64" t="e">
        <f t="shared" si="18"/>
        <v>#DIV/0!</v>
      </c>
      <c r="AW18" s="85"/>
      <c r="AX18" s="86"/>
      <c r="AY18" s="43"/>
      <c r="AZ18" s="43"/>
      <c r="BA18" s="43"/>
      <c r="BB18" s="43"/>
      <c r="BC18" s="43"/>
      <c r="BD18" s="43"/>
      <c r="BE18" s="43"/>
      <c r="BF18" s="43"/>
      <c r="BG18" s="43"/>
      <c r="BH18" s="43"/>
      <c r="BI18" s="43"/>
      <c r="BJ18" s="43"/>
      <c r="BK18" s="43">
        <f t="shared" si="14"/>
        <v>0</v>
      </c>
    </row>
    <row r="19" spans="2:63" ht="24.95" customHeight="1">
      <c r="P19" s="76"/>
    </row>
    <row r="22" spans="2:63">
      <c r="U22" s="124"/>
      <c r="V22" s="124"/>
      <c r="W22" s="124"/>
    </row>
    <row r="23" spans="2:63">
      <c r="U23" s="125"/>
      <c r="V23" s="125"/>
      <c r="W23" s="126"/>
    </row>
    <row r="24" spans="2:63">
      <c r="U24" s="125"/>
      <c r="V24" s="125"/>
      <c r="W24" s="126"/>
    </row>
    <row r="25" spans="2:63">
      <c r="U25" s="125"/>
      <c r="V25" s="125"/>
      <c r="W25" s="126"/>
    </row>
    <row r="26" spans="2:63">
      <c r="U26" s="125"/>
      <c r="V26" s="125"/>
      <c r="W26" s="126"/>
    </row>
    <row r="27" spans="2:63">
      <c r="U27" s="125"/>
      <c r="V27" s="125"/>
      <c r="W27" s="126"/>
    </row>
    <row r="28" spans="2:63">
      <c r="U28" s="125"/>
      <c r="V28" s="125"/>
      <c r="W28" s="126"/>
    </row>
  </sheetData>
  <mergeCells count="8">
    <mergeCell ref="AT1:AV1"/>
    <mergeCell ref="AW1:AX1"/>
    <mergeCell ref="AY1:BK1"/>
    <mergeCell ref="AA1:AD1"/>
    <mergeCell ref="AE1:AH1"/>
    <mergeCell ref="AI1:AL1"/>
    <mergeCell ref="AM1:AP1"/>
    <mergeCell ref="AQ1:AS1"/>
  </mergeCells>
  <conditionalFormatting sqref="D1 D3:D1048576">
    <cfRule type="cellIs" dxfId="38" priority="14" operator="equal">
      <formula>"oui"</formula>
    </cfRule>
    <cfRule type="cellIs" dxfId="37" priority="15" operator="equal">
      <formula>"FAIT"</formula>
    </cfRule>
  </conditionalFormatting>
  <conditionalFormatting sqref="N1 N3:N1048576">
    <cfRule type="cellIs" dxfId="36" priority="13" operator="equal">
      <formula>"a faire"</formula>
    </cfRule>
  </conditionalFormatting>
  <conditionalFormatting sqref="AG3:AG1048576 AE3:AE1048576 AC3:AC1048576 AA3:AA1048576 AO3:AO1048576 AM3:AM1048576 AK3:AK1048576 AI3:AI1048576 AS3:AS1048576 AQ3:AQ1048576">
    <cfRule type="cellIs" dxfId="35" priority="12" operator="between">
      <formula>36526</formula>
      <formula>TODAY()</formula>
    </cfRule>
  </conditionalFormatting>
  <conditionalFormatting sqref="B3:Y1048576 C1:Y1">
    <cfRule type="expression" dxfId="34" priority="16">
      <formula>$F1="création"</formula>
    </cfRule>
  </conditionalFormatting>
  <conditionalFormatting sqref="AI1 AM1 AA1 AE1">
    <cfRule type="cellIs" dxfId="33" priority="7" operator="between">
      <formula>36526</formula>
      <formula>TODAY()</formula>
    </cfRule>
  </conditionalFormatting>
  <conditionalFormatting sqref="AA1">
    <cfRule type="expression" dxfId="32" priority="8">
      <formula>$AD2</formula>
    </cfRule>
  </conditionalFormatting>
  <conditionalFormatting sqref="AE1">
    <cfRule type="expression" dxfId="31" priority="9">
      <formula>$AH2</formula>
    </cfRule>
  </conditionalFormatting>
  <conditionalFormatting sqref="AI1">
    <cfRule type="expression" dxfId="30" priority="10">
      <formula>$AL2</formula>
    </cfRule>
  </conditionalFormatting>
  <conditionalFormatting sqref="AM1">
    <cfRule type="expression" dxfId="29" priority="11">
      <formula>$AP2</formula>
    </cfRule>
  </conditionalFormatting>
  <conditionalFormatting sqref="AQ1 AS1">
    <cfRule type="cellIs" dxfId="28" priority="6" operator="between">
      <formula>36526</formula>
      <formula>TODAY()</formula>
    </cfRule>
  </conditionalFormatting>
  <conditionalFormatting sqref="AA1:AD1048576">
    <cfRule type="expression" dxfId="27" priority="5">
      <formula>$AD1</formula>
    </cfRule>
  </conditionalFormatting>
  <conditionalFormatting sqref="AE1:AH1048576">
    <cfRule type="expression" dxfId="26" priority="4">
      <formula>$AH1</formula>
    </cfRule>
  </conditionalFormatting>
  <conditionalFormatting sqref="AI1:AL1048576">
    <cfRule type="expression" dxfId="25" priority="3">
      <formula>$AL1</formula>
    </cfRule>
  </conditionalFormatting>
  <conditionalFormatting sqref="AM1:AP1048576">
    <cfRule type="expression" dxfId="24" priority="2">
      <formula>$AP1</formula>
    </cfRule>
  </conditionalFormatting>
  <conditionalFormatting sqref="AQ1:AS1048576">
    <cfRule type="expression" dxfId="23" priority="1">
      <formula>$AX1</formula>
    </cfRule>
  </conditionalFormatting>
  <pageMargins left="0.7" right="0.7" top="0.75" bottom="0.75" header="0.3" footer="0.3"/>
  <pageSetup paperSize="8" scale="31" fitToHeight="0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InputMessage="1" showErrorMessage="1">
          <x14:formula1>
            <xm:f>'Liste déroulantes'!$A$16:$A$18</xm:f>
          </x14:formula1>
          <xm:sqref>H3:H18</xm:sqref>
        </x14:dataValidation>
        <x14:dataValidation type="list" allowBlank="1" showInputMessage="1" showErrorMessage="1">
          <x14:formula1>
            <xm:f>'Liste déroulantes'!$A$21:$A$24</xm:f>
          </x14:formula1>
          <xm:sqref>I3:I18</xm:sqref>
        </x14:dataValidation>
        <x14:dataValidation type="list" allowBlank="1" showInputMessage="1" showErrorMessage="1">
          <x14:formula1>
            <xm:f>'Liste déroulantes'!$A$27:$A$39</xm:f>
          </x14:formula1>
          <xm:sqref>J3:K18</xm:sqref>
        </x14:dataValidation>
        <x14:dataValidation type="list" allowBlank="1" showInputMessage="1" showErrorMessage="1">
          <x14:formula1>
            <xm:f>'Liste déroulantes'!$A$40:$A$48</xm:f>
          </x14:formula1>
          <xm:sqref>L3:L18</xm:sqref>
        </x14:dataValidation>
        <x14:dataValidation type="list" allowBlank="1" showInputMessage="1" showErrorMessage="1">
          <x14:formula1>
            <xm:f>'Liste déroulantes'!$A$27:$A$48</xm:f>
          </x14:formula1>
          <xm:sqref>M3:M18</xm:sqref>
        </x14:dataValidation>
        <x14:dataValidation type="list" allowBlank="1" showInputMessage="1" showErrorMessage="1">
          <x14:formula1>
            <xm:f>'Liste déroulantes'!$A$51:$A$53</xm:f>
          </x14:formula1>
          <xm:sqref>N3:N18</xm:sqref>
        </x14:dataValidation>
        <x14:dataValidation type="list" allowBlank="1" showInputMessage="1" showErrorMessage="1">
          <x14:formula1>
            <xm:f>'Liste déroulantes'!$A$81:$A$103</xm:f>
          </x14:formula1>
          <xm:sqref>R3:R18</xm:sqref>
        </x14:dataValidation>
        <x14:dataValidation type="list" allowBlank="1" showInputMessage="1" showErrorMessage="1">
          <x14:formula1>
            <xm:f>'Liste déroulantes'!$A$1:$A$9</xm:f>
          </x14:formula1>
          <xm:sqref>G1 G3:G1048576</xm:sqref>
        </x14:dataValidation>
        <x14:dataValidation type="list" allowBlank="1" showInputMessage="1" showErrorMessage="1">
          <x14:formula1>
            <xm:f>'Liste déroulantes'!$A$3:$A$9</xm:f>
          </x14:formula1>
          <xm:sqref>F1 F3:F1048576</xm:sqref>
        </x14:dataValidation>
        <x14:dataValidation type="list" allowBlank="1" showInputMessage="1" showErrorMessage="1">
          <x14:formula1>
            <xm:f>'Liste déroulantes'!$A$11:$A$13</xm:f>
          </x14:formula1>
          <xm:sqref>D1 D3:D1048576</xm:sqref>
        </x14:dataValidation>
        <x14:dataValidation type="list" allowBlank="1" showInputMessage="1" showErrorMessage="1">
          <x14:formula1>
            <xm:f>'Liste déroulantes'!$A$56:$A$57</xm:f>
          </x14:formula1>
          <xm:sqref>E1 E3:E1048576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B1:BL28"/>
  <sheetViews>
    <sheetView workbookViewId="0">
      <pane ySplit="2" topLeftCell="A3" activePane="bottomLeft" state="frozen"/>
      <selection activeCell="C107" sqref="C107"/>
      <selection pane="bottomLeft" activeCell="D20" sqref="D20"/>
    </sheetView>
  </sheetViews>
  <sheetFormatPr baseColWidth="10" defaultRowHeight="15" outlineLevelCol="1"/>
  <cols>
    <col min="1" max="1" width="2.7109375" style="44" customWidth="1"/>
    <col min="2" max="3" width="17.140625" style="43" customWidth="1"/>
    <col min="5" max="5" width="8.85546875" style="44" customWidth="1"/>
    <col min="6" max="6" width="12.7109375" style="44" customWidth="1" outlineLevel="1"/>
    <col min="7" max="7" width="17.5703125" style="44" customWidth="1" outlineLevel="1"/>
    <col min="8" max="8" width="19.42578125" style="44" customWidth="1" outlineLevel="1"/>
    <col min="9" max="9" width="12.7109375" style="44" customWidth="1" outlineLevel="1"/>
    <col min="10" max="10" width="16.5703125" style="44" customWidth="1" outlineLevel="1"/>
    <col min="11" max="11" width="17" style="44" customWidth="1" outlineLevel="1"/>
    <col min="12" max="12" width="15.7109375" style="44" customWidth="1" outlineLevel="1"/>
    <col min="13" max="13" width="14" style="44" customWidth="1" outlineLevel="1"/>
    <col min="14" max="14" width="15.7109375" style="44" customWidth="1" outlineLevel="1"/>
    <col min="15" max="15" width="11.28515625" style="44" customWidth="1"/>
    <col min="16" max="16" width="12" style="44" customWidth="1"/>
    <col min="17" max="17" width="19" style="44" customWidth="1"/>
    <col min="18" max="18" width="23.140625" style="44" bestFit="1" customWidth="1"/>
    <col min="19" max="19" width="7.5703125" style="44" customWidth="1"/>
    <col min="20" max="20" width="16.140625" style="44" customWidth="1" outlineLevel="1"/>
    <col min="21" max="21" width="11.5703125" style="44" customWidth="1" outlineLevel="1"/>
    <col min="22" max="22" width="19" style="44" customWidth="1" outlineLevel="1"/>
    <col min="23" max="23" width="20.42578125" style="44" customWidth="1" outlineLevel="1"/>
    <col min="24" max="24" width="12.42578125" style="77" customWidth="1" outlineLevel="1"/>
    <col min="25" max="25" width="17.5703125" style="78" customWidth="1" outlineLevel="1"/>
    <col min="26" max="26" width="19.28515625" style="78" customWidth="1" outlineLevel="1"/>
    <col min="27" max="27" width="10.140625" style="78" bestFit="1" customWidth="1"/>
    <col min="28" max="28" width="8.140625" style="44" customWidth="1" outlineLevel="1"/>
    <col min="29" max="29" width="13.42578125" style="96" bestFit="1" customWidth="1" outlineLevel="1"/>
    <col min="30" max="30" width="9.42578125" style="44" customWidth="1" outlineLevel="1"/>
    <col min="31" max="31" width="10.5703125" style="44" customWidth="1" outlineLevel="1"/>
    <col min="32" max="32" width="9.28515625" style="44" customWidth="1" outlineLevel="1"/>
    <col min="33" max="33" width="14.28515625" style="96" bestFit="1" customWidth="1" outlineLevel="1"/>
    <col min="34" max="34" width="11.5703125" style="44" customWidth="1" outlineLevel="1"/>
    <col min="35" max="35" width="9.28515625" style="44" customWidth="1" outlineLevel="1"/>
    <col min="36" max="36" width="9.5703125" style="44" customWidth="1" outlineLevel="1"/>
    <col min="37" max="37" width="14.28515625" style="96" bestFit="1" customWidth="1" outlineLevel="1"/>
    <col min="38" max="38" width="10.140625" style="44" customWidth="1" outlineLevel="1"/>
    <col min="39" max="39" width="9.5703125" style="44" customWidth="1" outlineLevel="1"/>
    <col min="40" max="40" width="9.85546875" style="44" customWidth="1" outlineLevel="1"/>
    <col min="41" max="41" width="15.140625" style="96" bestFit="1" customWidth="1" outlineLevel="1"/>
    <col min="42" max="42" width="12.42578125" style="44" customWidth="1" outlineLevel="1"/>
    <col min="43" max="43" width="9.28515625" style="44" customWidth="1" outlineLevel="1"/>
    <col min="44" max="44" width="9.85546875" style="44" customWidth="1" outlineLevel="1"/>
    <col min="45" max="45" width="15.140625" style="96" bestFit="1" customWidth="1" outlineLevel="1"/>
    <col min="46" max="46" width="9.5703125" style="44" customWidth="1" outlineLevel="1"/>
    <col min="47" max="47" width="9.85546875" style="44" customWidth="1" outlineLevel="1"/>
    <col min="48" max="48" width="15.140625" style="96" bestFit="1" customWidth="1" outlineLevel="1"/>
    <col min="49" max="49" width="9.42578125" style="44" customWidth="1" outlineLevel="1"/>
    <col min="50" max="50" width="10.5703125" style="44" customWidth="1"/>
    <col min="51" max="51" width="10" style="44" customWidth="1"/>
    <col min="52" max="52" width="10" style="44" customWidth="1" outlineLevel="1"/>
    <col min="53" max="53" width="12" style="44" customWidth="1" outlineLevel="1"/>
    <col min="54" max="54" width="10" style="44" customWidth="1" outlineLevel="1"/>
    <col min="55" max="55" width="16.140625" style="44" customWidth="1" outlineLevel="1"/>
    <col min="56" max="56" width="14" style="44" customWidth="1" outlineLevel="1"/>
    <col min="57" max="57" width="11.42578125" style="44" customWidth="1" outlineLevel="1"/>
    <col min="58" max="58" width="14.28515625" style="44" customWidth="1" outlineLevel="1"/>
    <col min="59" max="59" width="14" style="44" customWidth="1" outlineLevel="1"/>
    <col min="60" max="60" width="11.42578125" style="44" customWidth="1" outlineLevel="1"/>
    <col min="61" max="61" width="12.5703125" style="44" customWidth="1" outlineLevel="1"/>
    <col min="62" max="62" width="14" style="44" customWidth="1" outlineLevel="1"/>
    <col min="63" max="63" width="11.42578125" style="44" customWidth="1" outlineLevel="1"/>
    <col min="64" max="64" width="15" style="44" customWidth="1" outlineLevel="1"/>
    <col min="65" max="16384" width="11.42578125" style="44"/>
  </cols>
  <sheetData>
    <row r="1" spans="2:63" ht="23.25">
      <c r="C1" s="151" t="s">
        <v>193</v>
      </c>
      <c r="D1" s="151"/>
      <c r="E1" s="151"/>
      <c r="F1" s="151"/>
      <c r="G1" s="151"/>
      <c r="H1" s="151"/>
      <c r="I1" s="151"/>
      <c r="J1" s="151"/>
      <c r="K1" s="151"/>
      <c r="L1" s="151"/>
      <c r="M1" s="151"/>
      <c r="N1" s="151"/>
      <c r="O1" s="151"/>
      <c r="P1" s="127" t="s">
        <v>166</v>
      </c>
      <c r="Q1" s="45">
        <v>41893</v>
      </c>
      <c r="R1" s="46"/>
      <c r="S1" s="46" t="str">
        <f>IF($F3="créartion","/","")</f>
        <v/>
      </c>
      <c r="T1" s="46"/>
      <c r="U1" s="46"/>
      <c r="V1" s="46"/>
      <c r="W1" s="47" t="s">
        <v>153</v>
      </c>
      <c r="X1" s="48"/>
      <c r="Y1" s="49"/>
      <c r="Z1" s="50"/>
      <c r="AA1" s="159" t="s">
        <v>85</v>
      </c>
      <c r="AB1" s="160"/>
      <c r="AC1" s="160"/>
      <c r="AD1" s="161"/>
      <c r="AE1" s="162" t="s">
        <v>100</v>
      </c>
      <c r="AF1" s="162"/>
      <c r="AG1" s="162"/>
      <c r="AH1" s="162"/>
      <c r="AI1" s="163" t="s">
        <v>160</v>
      </c>
      <c r="AJ1" s="164"/>
      <c r="AK1" s="164"/>
      <c r="AL1" s="165"/>
      <c r="AM1" s="166" t="s">
        <v>87</v>
      </c>
      <c r="AN1" s="166"/>
      <c r="AO1" s="166"/>
      <c r="AP1" s="166"/>
      <c r="AQ1" s="167" t="s">
        <v>88</v>
      </c>
      <c r="AR1" s="168"/>
      <c r="AS1" s="169"/>
      <c r="AT1" s="154" t="s">
        <v>89</v>
      </c>
      <c r="AU1" s="154"/>
      <c r="AV1" s="154"/>
      <c r="AW1" s="155" t="s">
        <v>98</v>
      </c>
      <c r="AX1" s="156"/>
      <c r="AY1" s="157" t="s">
        <v>168</v>
      </c>
      <c r="AZ1" s="157"/>
      <c r="BA1" s="157"/>
      <c r="BB1" s="157"/>
      <c r="BC1" s="157"/>
      <c r="BD1" s="157"/>
      <c r="BE1" s="157"/>
      <c r="BF1" s="157"/>
      <c r="BG1" s="157"/>
      <c r="BH1" s="157"/>
      <c r="BI1" s="157"/>
      <c r="BJ1" s="157"/>
      <c r="BK1" s="157"/>
    </row>
    <row r="2" spans="2:63" ht="28.5" customHeight="1">
      <c r="B2" s="51" t="s">
        <v>3</v>
      </c>
      <c r="C2" s="51" t="s">
        <v>192</v>
      </c>
      <c r="D2" s="52" t="s">
        <v>13</v>
      </c>
      <c r="E2" s="52" t="s">
        <v>92</v>
      </c>
      <c r="F2" s="51" t="s">
        <v>4</v>
      </c>
      <c r="G2" s="51" t="s">
        <v>36</v>
      </c>
      <c r="H2" s="51" t="s">
        <v>5</v>
      </c>
      <c r="I2" s="51" t="s">
        <v>90</v>
      </c>
      <c r="J2" s="51" t="s">
        <v>9</v>
      </c>
      <c r="K2" s="51" t="s">
        <v>97</v>
      </c>
      <c r="L2" s="51" t="s">
        <v>7</v>
      </c>
      <c r="M2" s="51" t="s">
        <v>8</v>
      </c>
      <c r="N2" s="51" t="s">
        <v>96</v>
      </c>
      <c r="O2" s="53" t="s">
        <v>102</v>
      </c>
      <c r="P2" s="53" t="s">
        <v>103</v>
      </c>
      <c r="Q2" s="53" t="s">
        <v>79</v>
      </c>
      <c r="R2" s="53" t="s">
        <v>2</v>
      </c>
      <c r="S2" s="53" t="s">
        <v>80</v>
      </c>
      <c r="T2" s="53" t="s">
        <v>81</v>
      </c>
      <c r="U2" s="53" t="s">
        <v>104</v>
      </c>
      <c r="V2" s="53" t="s">
        <v>105</v>
      </c>
      <c r="W2" s="53" t="s">
        <v>82</v>
      </c>
      <c r="X2" s="54" t="s">
        <v>83</v>
      </c>
      <c r="Y2" s="55" t="s">
        <v>84</v>
      </c>
      <c r="Z2" s="55" t="s">
        <v>156</v>
      </c>
      <c r="AA2" s="100" t="s">
        <v>0</v>
      </c>
      <c r="AB2" s="101" t="s">
        <v>78</v>
      </c>
      <c r="AC2" s="102" t="s">
        <v>1</v>
      </c>
      <c r="AD2" s="102" t="s">
        <v>165</v>
      </c>
      <c r="AE2" s="103" t="s">
        <v>169</v>
      </c>
      <c r="AF2" s="104" t="s">
        <v>170</v>
      </c>
      <c r="AG2" s="105" t="s">
        <v>171</v>
      </c>
      <c r="AH2" s="105" t="s">
        <v>161</v>
      </c>
      <c r="AI2" s="106" t="s">
        <v>172</v>
      </c>
      <c r="AJ2" s="107" t="s">
        <v>173</v>
      </c>
      <c r="AK2" s="108" t="s">
        <v>174</v>
      </c>
      <c r="AL2" s="109" t="s">
        <v>162</v>
      </c>
      <c r="AM2" s="110" t="s">
        <v>175</v>
      </c>
      <c r="AN2" s="111" t="s">
        <v>176</v>
      </c>
      <c r="AO2" s="112" t="s">
        <v>177</v>
      </c>
      <c r="AP2" s="113" t="s">
        <v>167</v>
      </c>
      <c r="AQ2" s="114" t="s">
        <v>178</v>
      </c>
      <c r="AR2" s="115" t="s">
        <v>179</v>
      </c>
      <c r="AS2" s="116" t="s">
        <v>180</v>
      </c>
      <c r="AT2" s="117" t="s">
        <v>181</v>
      </c>
      <c r="AU2" s="118" t="s">
        <v>182</v>
      </c>
      <c r="AV2" s="119" t="s">
        <v>183</v>
      </c>
      <c r="AW2" s="120" t="s">
        <v>10</v>
      </c>
      <c r="AX2" s="121" t="s">
        <v>99</v>
      </c>
      <c r="AY2" s="79" t="s">
        <v>163</v>
      </c>
      <c r="AZ2" s="79" t="s">
        <v>101</v>
      </c>
      <c r="BA2" s="79" t="s">
        <v>184</v>
      </c>
      <c r="BB2" s="79" t="s">
        <v>100</v>
      </c>
      <c r="BC2" s="79" t="s">
        <v>185</v>
      </c>
      <c r="BD2" s="79" t="s">
        <v>186</v>
      </c>
      <c r="BE2" s="79" t="s">
        <v>187</v>
      </c>
      <c r="BF2" s="79" t="s">
        <v>188</v>
      </c>
      <c r="BG2" s="79" t="s">
        <v>189</v>
      </c>
      <c r="BH2" s="79" t="s">
        <v>6</v>
      </c>
      <c r="BI2" s="79" t="s">
        <v>190</v>
      </c>
      <c r="BJ2" s="79" t="s">
        <v>191</v>
      </c>
      <c r="BK2" s="80" t="s">
        <v>164</v>
      </c>
    </row>
    <row r="3" spans="2:63" ht="25.5">
      <c r="B3" s="56">
        <v>41624</v>
      </c>
      <c r="C3" s="56" t="str">
        <f t="shared" ref="C3:C18" si="0">$C$1</f>
        <v>Carrefour</v>
      </c>
      <c r="D3" s="57" t="s">
        <v>22</v>
      </c>
      <c r="E3" s="57" t="s">
        <v>76</v>
      </c>
      <c r="F3" s="57" t="s">
        <v>19</v>
      </c>
      <c r="G3" s="58"/>
      <c r="H3" s="57" t="s">
        <v>14</v>
      </c>
      <c r="I3" s="57" t="s">
        <v>23</v>
      </c>
      <c r="J3" s="57" t="s">
        <v>21</v>
      </c>
      <c r="K3" s="57" t="s">
        <v>25</v>
      </c>
      <c r="L3" s="57" t="s">
        <v>95</v>
      </c>
      <c r="M3" s="57" t="s">
        <v>93</v>
      </c>
      <c r="N3" s="57" t="s">
        <v>112</v>
      </c>
      <c r="O3" s="59" t="s">
        <v>21</v>
      </c>
      <c r="P3" s="59">
        <v>203033</v>
      </c>
      <c r="Q3" s="59" t="s">
        <v>155</v>
      </c>
      <c r="R3" s="59" t="s">
        <v>126</v>
      </c>
      <c r="S3" s="60" t="str">
        <f t="shared" ref="S3:W11" si="1">IF($F3="création","/","")</f>
        <v>/</v>
      </c>
      <c r="T3" s="60" t="str">
        <f t="shared" si="1"/>
        <v>/</v>
      </c>
      <c r="U3" s="60" t="str">
        <f t="shared" si="1"/>
        <v>/</v>
      </c>
      <c r="V3" s="60" t="str">
        <f t="shared" si="1"/>
        <v>/</v>
      </c>
      <c r="W3" s="60" t="str">
        <f t="shared" si="1"/>
        <v>/</v>
      </c>
      <c r="X3" s="61" t="str">
        <f>IF($F3="création","/",SUM(S3:U3)/W3)</f>
        <v>/</v>
      </c>
      <c r="Y3" s="61" t="str">
        <f t="shared" ref="Y3:Y18" si="2">IF($F3="création","/",X3-0.75)</f>
        <v>/</v>
      </c>
      <c r="Z3" s="60" t="s">
        <v>195</v>
      </c>
      <c r="AA3" s="92">
        <f>IF(AC3="","",IF(WEEKDAY(AC3,11)=6,(AC3-AB3*7)+2,IF(WEEKDAY(AC3,11)=7,(AC3-AB3*7)+1,AC3-AB3*7)))</f>
        <v>41890</v>
      </c>
      <c r="AB3" s="97">
        <v>1</v>
      </c>
      <c r="AC3" s="62">
        <f>AE3-1</f>
        <v>41896</v>
      </c>
      <c r="AD3" s="93"/>
      <c r="AE3" s="62">
        <f>IF(AG3="","",IF(WEEKDAY(AG3,11)=6,(AG3-AF3*7)+2,IF(WEEKDAY(AG3,11)=7,(AG3-AF3*7)+1,AG3-AF3*7)))</f>
        <v>41897</v>
      </c>
      <c r="AF3" s="97">
        <v>1</v>
      </c>
      <c r="AG3" s="62">
        <f>AI3-1</f>
        <v>41904</v>
      </c>
      <c r="AH3" s="62"/>
      <c r="AI3" s="87">
        <f>IF(AK3="","",IF(WEEKDAY(AK3,11)=6,(AK3-AJ3*7)+2,IF(WEEKDAY(AK3,11)=7,(AK3-AJ3*7)+1,AK3-AJ3*7)))</f>
        <v>41905</v>
      </c>
      <c r="AJ3" s="98">
        <v>1</v>
      </c>
      <c r="AK3" s="62">
        <f>AM3-1</f>
        <v>41912</v>
      </c>
      <c r="AL3" s="88"/>
      <c r="AM3" s="63">
        <f>IF(AO3="","",IF(WEEKDAY(AO3,11)=6,(AO3-AN3*7)+2,IF(WEEKDAY(AO3,11)=7,(AO3-AN3*7)+1,AO3-AN3*7)))</f>
        <v>41913</v>
      </c>
      <c r="AN3" s="123">
        <v>1</v>
      </c>
      <c r="AO3" s="62">
        <f>AQ3-1</f>
        <v>41920</v>
      </c>
      <c r="AP3" s="62"/>
      <c r="AQ3" s="87">
        <f>IF(AS3="","",IF(WEEKDAY(AS3,11)=6,(AS3-AR3*7)+2,IF(WEEKDAY(AS3,11)=7,(AS3-AR3*7)+1,AS3-AR3*7)))</f>
        <v>41921</v>
      </c>
      <c r="AR3" s="98">
        <v>9</v>
      </c>
      <c r="AS3" s="88">
        <f>AT3-1</f>
        <v>41984</v>
      </c>
      <c r="AT3" s="63">
        <f>IF(AV3="","",IF(WEEKDAY(AV3,11)=6,(AV3-AU3*7)+2,IF(WEEKDAY(AV3,11)=7,(AV3-AU3*7)+1,AV3-AU3*7)))</f>
        <v>41985</v>
      </c>
      <c r="AU3" s="123">
        <v>2</v>
      </c>
      <c r="AV3" s="64">
        <v>41999</v>
      </c>
      <c r="AW3" s="81"/>
      <c r="AX3" s="82"/>
      <c r="AY3" s="43"/>
      <c r="AZ3" s="43"/>
      <c r="BA3" s="43"/>
      <c r="BB3" s="43"/>
      <c r="BC3" s="43"/>
      <c r="BD3" s="43"/>
      <c r="BE3" s="43"/>
      <c r="BF3" s="43"/>
      <c r="BG3" s="43"/>
      <c r="BH3" s="43"/>
      <c r="BI3" s="43"/>
      <c r="BJ3" s="43"/>
      <c r="BK3" s="43">
        <f xml:space="preserve"> SUM(AY3,BB3,BE3,BH3)</f>
        <v>0</v>
      </c>
    </row>
    <row r="4" spans="2:63" ht="33" customHeight="1">
      <c r="B4" s="56">
        <v>41624</v>
      </c>
      <c r="C4" s="56" t="str">
        <f t="shared" si="0"/>
        <v>Carrefour</v>
      </c>
      <c r="D4" s="57" t="s">
        <v>22</v>
      </c>
      <c r="E4" s="57" t="s">
        <v>76</v>
      </c>
      <c r="F4" s="57" t="s">
        <v>19</v>
      </c>
      <c r="G4" s="58"/>
      <c r="H4" s="57" t="s">
        <v>14</v>
      </c>
      <c r="I4" s="57" t="s">
        <v>23</v>
      </c>
      <c r="J4" s="57" t="s">
        <v>21</v>
      </c>
      <c r="K4" s="57" t="s">
        <v>25</v>
      </c>
      <c r="L4" s="57" t="s">
        <v>95</v>
      </c>
      <c r="M4" s="57" t="s">
        <v>93</v>
      </c>
      <c r="N4" s="57" t="s">
        <v>112</v>
      </c>
      <c r="O4" s="59" t="s">
        <v>21</v>
      </c>
      <c r="P4" s="59">
        <v>203034</v>
      </c>
      <c r="Q4" s="59" t="s">
        <v>154</v>
      </c>
      <c r="R4" s="59" t="s">
        <v>126</v>
      </c>
      <c r="S4" s="60" t="str">
        <f t="shared" si="1"/>
        <v>/</v>
      </c>
      <c r="T4" s="60" t="str">
        <f t="shared" si="1"/>
        <v>/</v>
      </c>
      <c r="U4" s="60" t="str">
        <f t="shared" si="1"/>
        <v>/</v>
      </c>
      <c r="V4" s="60" t="str">
        <f t="shared" si="1"/>
        <v>/</v>
      </c>
      <c r="W4" s="60" t="str">
        <f t="shared" si="1"/>
        <v>/</v>
      </c>
      <c r="X4" s="61" t="str">
        <f t="shared" ref="X4:X18" si="3">IF($F4="création","/",SUM(S4:U4)/W4)</f>
        <v>/</v>
      </c>
      <c r="Y4" s="61" t="str">
        <f t="shared" si="2"/>
        <v>/</v>
      </c>
      <c r="Z4" s="65"/>
      <c r="AA4" s="92">
        <f t="shared" ref="AA4:AA18" si="4">IF(AC4="","",IF(WEEKDAY(AC4,11)=6,(AC4-AB4*7)+2,IF(WEEKDAY(AC4,11)=7,(AC4-AB4*7)+1,AC4-AB4*7)))</f>
        <v>41897</v>
      </c>
      <c r="AB4" s="97">
        <v>1</v>
      </c>
      <c r="AC4" s="62">
        <f t="shared" ref="AC4:AC18" si="5">AI4-1</f>
        <v>41904</v>
      </c>
      <c r="AD4" s="93"/>
      <c r="AE4" s="62">
        <f t="shared" ref="AE4:AE18" si="6">IF(AG4="","",IF(WEEKDAY(AG4,11)=6,(AG4-AF4*7)+2,IF(WEEKDAY(AG4,11)=7,(AG4-AF4*7)+1,AG4-AF4*7)))</f>
        <v>41897</v>
      </c>
      <c r="AF4" s="97">
        <v>1</v>
      </c>
      <c r="AG4" s="62">
        <f>AI4-1</f>
        <v>41904</v>
      </c>
      <c r="AH4" s="62"/>
      <c r="AI4" s="87">
        <f>IF(AK4="","",IF(WEEKDAY(AK4,11)=6,(AK4-AJ4*7)+2,IF(WEEKDAY(AK4,11)=7,(AK4-AJ4*7)+1,AK4-AJ4*7)))</f>
        <v>41905</v>
      </c>
      <c r="AJ4" s="98">
        <v>1</v>
      </c>
      <c r="AK4" s="62">
        <f t="shared" ref="AK4:AK18" si="7">AM4-1</f>
        <v>41912</v>
      </c>
      <c r="AL4" s="88"/>
      <c r="AM4" s="63">
        <f t="shared" ref="AM4:AM18" si="8">IF(AO4="","",IF(WEEKDAY(AO4,11)=6,(AO4-AN4*7)+2,IF(WEEKDAY(AO4,11)=7,(AO4-AN4*7)+1,AO4-AN4*7)))</f>
        <v>41913</v>
      </c>
      <c r="AN4" s="123">
        <v>1</v>
      </c>
      <c r="AO4" s="62">
        <f t="shared" ref="AO4:AO18" si="9">AQ4-1</f>
        <v>41920</v>
      </c>
      <c r="AP4" s="62"/>
      <c r="AQ4" s="87">
        <f t="shared" ref="AQ4:AQ18" si="10">IF(AS4="","",IF(WEEKDAY(AS4,11)=6,(AS4-AR4*7)+2,IF(WEEKDAY(AS4,11)=7,(AS4-AR4*7)+1,AS4-AR4*7)))</f>
        <v>41921</v>
      </c>
      <c r="AR4" s="98">
        <v>9</v>
      </c>
      <c r="AS4" s="88">
        <f t="shared" ref="AS4:AS18" si="11">AT4-1</f>
        <v>41984</v>
      </c>
      <c r="AT4" s="63">
        <f t="shared" ref="AT4:AT18" si="12">IF(AV4="","",IF(WEEKDAY(AV4,11)=6,(AV4-AU4*7)+2,IF(WEEKDAY(AV4,11)=7,(AV4-AU4*7)+1,AV4-AU4*7)))</f>
        <v>41985</v>
      </c>
      <c r="AU4" s="123">
        <v>2</v>
      </c>
      <c r="AV4" s="64">
        <v>41999</v>
      </c>
      <c r="AW4" s="83"/>
      <c r="AX4" s="82"/>
      <c r="AY4" s="43"/>
      <c r="AZ4" s="43"/>
      <c r="BA4" s="43"/>
      <c r="BB4" s="43"/>
      <c r="BC4" s="43"/>
      <c r="BD4" s="43"/>
      <c r="BE4" s="43"/>
      <c r="BF4" s="43"/>
      <c r="BG4" s="43"/>
      <c r="BH4" s="43"/>
      <c r="BI4" s="43"/>
      <c r="BJ4" s="43"/>
      <c r="BK4" s="43">
        <f t="shared" ref="BK4:BK18" si="13" xml:space="preserve"> SUM(AY4,BB4,BE4,BH4)</f>
        <v>0</v>
      </c>
    </row>
    <row r="5" spans="2:63">
      <c r="B5" s="56">
        <v>41624</v>
      </c>
      <c r="C5" s="56" t="str">
        <f t="shared" si="0"/>
        <v>Carrefour</v>
      </c>
      <c r="D5" s="57" t="s">
        <v>22</v>
      </c>
      <c r="E5" s="57" t="s">
        <v>76</v>
      </c>
      <c r="F5" s="57" t="s">
        <v>19</v>
      </c>
      <c r="G5" s="58"/>
      <c r="H5" s="57" t="s">
        <v>14</v>
      </c>
      <c r="I5" s="57" t="s">
        <v>106</v>
      </c>
      <c r="J5" s="57" t="s">
        <v>21</v>
      </c>
      <c r="K5" s="57" t="s">
        <v>25</v>
      </c>
      <c r="L5" s="57" t="s">
        <v>95</v>
      </c>
      <c r="M5" s="57" t="s">
        <v>93</v>
      </c>
      <c r="N5" s="57" t="s">
        <v>112</v>
      </c>
      <c r="O5" s="59" t="s">
        <v>21</v>
      </c>
      <c r="P5" s="59">
        <v>203035</v>
      </c>
      <c r="Q5" s="59" t="s">
        <v>142</v>
      </c>
      <c r="R5" s="59" t="s">
        <v>128</v>
      </c>
      <c r="S5" s="60" t="str">
        <f t="shared" si="1"/>
        <v>/</v>
      </c>
      <c r="T5" s="60" t="str">
        <f t="shared" si="1"/>
        <v>/</v>
      </c>
      <c r="U5" s="60" t="str">
        <f t="shared" si="1"/>
        <v>/</v>
      </c>
      <c r="V5" s="60" t="str">
        <f t="shared" si="1"/>
        <v>/</v>
      </c>
      <c r="W5" s="60" t="str">
        <f t="shared" si="1"/>
        <v>/</v>
      </c>
      <c r="X5" s="61" t="str">
        <f t="shared" si="3"/>
        <v>/</v>
      </c>
      <c r="Y5" s="61" t="str">
        <f t="shared" si="2"/>
        <v>/</v>
      </c>
      <c r="Z5" s="60"/>
      <c r="AA5" s="92">
        <f t="shared" si="4"/>
        <v>41890</v>
      </c>
      <c r="AB5" s="97">
        <v>1</v>
      </c>
      <c r="AC5" s="62">
        <f t="shared" si="5"/>
        <v>41896</v>
      </c>
      <c r="AD5" s="93"/>
      <c r="AE5" s="62">
        <f t="shared" si="6"/>
        <v>41890</v>
      </c>
      <c r="AF5" s="97">
        <v>1</v>
      </c>
      <c r="AG5" s="62">
        <f>AI5-1</f>
        <v>41896</v>
      </c>
      <c r="AH5" s="62"/>
      <c r="AI5" s="87">
        <f t="shared" ref="AI5:AI18" si="14">IF(AK5="","",IF(WEEKDAY(AK5,11)=6,(AK5-AJ5*7)+2,IF(WEEKDAY(AK5,11)=7,(AK5-AJ5*7)+1,AK5-AJ5*7)))</f>
        <v>41897</v>
      </c>
      <c r="AJ5" s="98">
        <v>1</v>
      </c>
      <c r="AK5" s="62">
        <f t="shared" si="7"/>
        <v>41903</v>
      </c>
      <c r="AL5" s="88"/>
      <c r="AM5" s="63">
        <f t="shared" si="8"/>
        <v>41904</v>
      </c>
      <c r="AN5" s="123">
        <v>1</v>
      </c>
      <c r="AO5" s="62">
        <f t="shared" si="9"/>
        <v>41910</v>
      </c>
      <c r="AP5" s="62"/>
      <c r="AQ5" s="87">
        <f t="shared" si="10"/>
        <v>41911</v>
      </c>
      <c r="AR5" s="98">
        <v>9</v>
      </c>
      <c r="AS5" s="88">
        <f t="shared" si="11"/>
        <v>41974</v>
      </c>
      <c r="AT5" s="63">
        <f t="shared" si="12"/>
        <v>41975</v>
      </c>
      <c r="AU5" s="123">
        <v>2</v>
      </c>
      <c r="AV5" s="64">
        <v>41989</v>
      </c>
      <c r="AW5" s="83"/>
      <c r="AX5" s="82"/>
      <c r="AY5" s="43"/>
      <c r="AZ5" s="43"/>
      <c r="BA5" s="43"/>
      <c r="BB5" s="43"/>
      <c r="BC5" s="43"/>
      <c r="BD5" s="43"/>
      <c r="BE5" s="43"/>
      <c r="BF5" s="43"/>
      <c r="BG5" s="43"/>
      <c r="BH5" s="43"/>
      <c r="BI5" s="43"/>
      <c r="BJ5" s="43"/>
      <c r="BK5" s="43">
        <f t="shared" si="13"/>
        <v>0</v>
      </c>
    </row>
    <row r="6" spans="2:63" ht="25.5">
      <c r="B6" s="56">
        <v>41624</v>
      </c>
      <c r="C6" s="56" t="str">
        <f t="shared" si="0"/>
        <v>Carrefour</v>
      </c>
      <c r="D6" s="57" t="s">
        <v>22</v>
      </c>
      <c r="E6" s="57" t="s">
        <v>76</v>
      </c>
      <c r="F6" s="57" t="s">
        <v>19</v>
      </c>
      <c r="G6" s="58"/>
      <c r="H6" s="57" t="s">
        <v>14</v>
      </c>
      <c r="I6" s="57" t="s">
        <v>106</v>
      </c>
      <c r="J6" s="57" t="s">
        <v>21</v>
      </c>
      <c r="K6" s="57" t="s">
        <v>25</v>
      </c>
      <c r="L6" s="57" t="s">
        <v>95</v>
      </c>
      <c r="M6" s="57" t="s">
        <v>93</v>
      </c>
      <c r="N6" s="57" t="s">
        <v>112</v>
      </c>
      <c r="O6" s="59" t="s">
        <v>21</v>
      </c>
      <c r="P6" s="59">
        <v>203036</v>
      </c>
      <c r="Q6" s="59" t="s">
        <v>143</v>
      </c>
      <c r="R6" s="59" t="s">
        <v>128</v>
      </c>
      <c r="S6" s="60" t="str">
        <f t="shared" si="1"/>
        <v>/</v>
      </c>
      <c r="T6" s="60" t="str">
        <f t="shared" si="1"/>
        <v>/</v>
      </c>
      <c r="U6" s="60" t="str">
        <f t="shared" si="1"/>
        <v>/</v>
      </c>
      <c r="V6" s="60" t="str">
        <f t="shared" si="1"/>
        <v>/</v>
      </c>
      <c r="W6" s="60" t="str">
        <f t="shared" si="1"/>
        <v>/</v>
      </c>
      <c r="X6" s="61" t="str">
        <f t="shared" si="3"/>
        <v>/</v>
      </c>
      <c r="Y6" s="61" t="str">
        <f t="shared" si="2"/>
        <v>/</v>
      </c>
      <c r="Z6" s="60"/>
      <c r="AA6" s="92">
        <f t="shared" si="4"/>
        <v>41939</v>
      </c>
      <c r="AB6" s="97">
        <v>1</v>
      </c>
      <c r="AC6" s="62">
        <f t="shared" si="5"/>
        <v>41946</v>
      </c>
      <c r="AD6" s="93"/>
      <c r="AE6" s="62">
        <f t="shared" si="6"/>
        <v>41939</v>
      </c>
      <c r="AF6" s="97">
        <v>1</v>
      </c>
      <c r="AG6" s="62">
        <f>AI6-1</f>
        <v>41946</v>
      </c>
      <c r="AH6" s="62"/>
      <c r="AI6" s="87">
        <f t="shared" si="14"/>
        <v>41947</v>
      </c>
      <c r="AJ6" s="98">
        <v>1</v>
      </c>
      <c r="AK6" s="62">
        <f t="shared" si="7"/>
        <v>41954</v>
      </c>
      <c r="AL6" s="88"/>
      <c r="AM6" s="63">
        <f t="shared" si="8"/>
        <v>41955</v>
      </c>
      <c r="AN6" s="123">
        <v>1</v>
      </c>
      <c r="AO6" s="62">
        <f t="shared" si="9"/>
        <v>41962</v>
      </c>
      <c r="AP6" s="62"/>
      <c r="AQ6" s="87">
        <f t="shared" si="10"/>
        <v>41963</v>
      </c>
      <c r="AR6" s="98">
        <v>9</v>
      </c>
      <c r="AS6" s="88">
        <f t="shared" si="11"/>
        <v>42026</v>
      </c>
      <c r="AT6" s="63">
        <f t="shared" si="12"/>
        <v>42027</v>
      </c>
      <c r="AU6" s="123">
        <v>2</v>
      </c>
      <c r="AV6" s="64">
        <v>42041</v>
      </c>
      <c r="AW6" s="83"/>
      <c r="AX6" s="82"/>
      <c r="AY6" s="43"/>
      <c r="AZ6" s="43"/>
      <c r="BA6" s="43"/>
      <c r="BB6" s="43"/>
      <c r="BC6" s="43"/>
      <c r="BD6" s="43"/>
      <c r="BE6" s="43"/>
      <c r="BF6" s="43"/>
      <c r="BG6" s="43"/>
      <c r="BH6" s="43"/>
      <c r="BI6" s="43"/>
      <c r="BJ6" s="43"/>
      <c r="BK6" s="43">
        <f t="shared" si="13"/>
        <v>0</v>
      </c>
    </row>
    <row r="7" spans="2:63" ht="25.5">
      <c r="B7" s="56">
        <v>41624</v>
      </c>
      <c r="C7" s="56" t="str">
        <f t="shared" si="0"/>
        <v>Carrefour</v>
      </c>
      <c r="D7" s="57" t="s">
        <v>22</v>
      </c>
      <c r="E7" s="57" t="s">
        <v>76</v>
      </c>
      <c r="F7" s="57" t="s">
        <v>19</v>
      </c>
      <c r="G7" s="58"/>
      <c r="H7" s="57" t="s">
        <v>14</v>
      </c>
      <c r="I7" s="57" t="s">
        <v>106</v>
      </c>
      <c r="J7" s="57" t="s">
        <v>21</v>
      </c>
      <c r="K7" s="57" t="s">
        <v>25</v>
      </c>
      <c r="L7" s="57" t="s">
        <v>95</v>
      </c>
      <c r="M7" s="57" t="s">
        <v>93</v>
      </c>
      <c r="N7" s="57" t="s">
        <v>112</v>
      </c>
      <c r="O7" s="59" t="s">
        <v>21</v>
      </c>
      <c r="P7" s="59"/>
      <c r="Q7" s="59" t="s">
        <v>157</v>
      </c>
      <c r="R7" s="59" t="s">
        <v>128</v>
      </c>
      <c r="S7" s="60" t="str">
        <f t="shared" si="1"/>
        <v>/</v>
      </c>
      <c r="T7" s="60" t="str">
        <f t="shared" si="1"/>
        <v>/</v>
      </c>
      <c r="U7" s="60" t="str">
        <f t="shared" si="1"/>
        <v>/</v>
      </c>
      <c r="V7" s="60" t="str">
        <f t="shared" si="1"/>
        <v>/</v>
      </c>
      <c r="W7" s="60" t="str">
        <f t="shared" si="1"/>
        <v>/</v>
      </c>
      <c r="X7" s="61" t="str">
        <f t="shared" si="3"/>
        <v>/</v>
      </c>
      <c r="Y7" s="61" t="str">
        <f t="shared" si="2"/>
        <v>/</v>
      </c>
      <c r="Z7" s="60"/>
      <c r="AA7" s="92"/>
      <c r="AB7" s="97"/>
      <c r="AC7" s="62"/>
      <c r="AD7" s="93"/>
      <c r="AE7" s="62"/>
      <c r="AF7" s="97">
        <v>1</v>
      </c>
      <c r="AG7" s="62"/>
      <c r="AH7" s="62"/>
      <c r="AI7" s="87"/>
      <c r="AJ7" s="98"/>
      <c r="AK7" s="62"/>
      <c r="AL7" s="88"/>
      <c r="AM7" s="63"/>
      <c r="AN7" s="123"/>
      <c r="AO7" s="62"/>
      <c r="AP7" s="62"/>
      <c r="AQ7" s="87"/>
      <c r="AR7" s="98"/>
      <c r="AS7" s="88"/>
      <c r="AT7" s="63"/>
      <c r="AU7" s="123"/>
      <c r="AV7" s="64"/>
      <c r="AW7" s="83"/>
      <c r="AX7" s="82"/>
      <c r="AY7" s="43"/>
      <c r="AZ7" s="43"/>
      <c r="BA7" s="43"/>
      <c r="BB7" s="43"/>
      <c r="BC7" s="43"/>
      <c r="BD7" s="43"/>
      <c r="BE7" s="43"/>
      <c r="BF7" s="43"/>
      <c r="BG7" s="43"/>
      <c r="BH7" s="43"/>
      <c r="BI7" s="43"/>
      <c r="BJ7" s="43"/>
      <c r="BK7" s="43">
        <f t="shared" si="13"/>
        <v>0</v>
      </c>
    </row>
    <row r="8" spans="2:63">
      <c r="B8" s="56">
        <v>41704</v>
      </c>
      <c r="C8" s="56" t="str">
        <f t="shared" si="0"/>
        <v>Carrefour</v>
      </c>
      <c r="D8" s="57" t="s">
        <v>22</v>
      </c>
      <c r="E8" s="57" t="s">
        <v>34</v>
      </c>
      <c r="F8" s="57" t="s">
        <v>19</v>
      </c>
      <c r="G8" s="58"/>
      <c r="H8" s="57" t="s">
        <v>16</v>
      </c>
      <c r="I8" s="57" t="s">
        <v>27</v>
      </c>
      <c r="J8" s="57" t="s">
        <v>21</v>
      </c>
      <c r="K8" s="57" t="s">
        <v>29</v>
      </c>
      <c r="L8" s="57" t="s">
        <v>95</v>
      </c>
      <c r="M8" s="57" t="s">
        <v>93</v>
      </c>
      <c r="N8" s="57" t="s">
        <v>112</v>
      </c>
      <c r="O8" s="59" t="s">
        <v>21</v>
      </c>
      <c r="P8" s="59">
        <v>203037</v>
      </c>
      <c r="Q8" s="59" t="s">
        <v>144</v>
      </c>
      <c r="R8" s="59" t="s">
        <v>141</v>
      </c>
      <c r="S8" s="60" t="str">
        <f t="shared" si="1"/>
        <v>/</v>
      </c>
      <c r="T8" s="60" t="str">
        <f t="shared" si="1"/>
        <v>/</v>
      </c>
      <c r="U8" s="60" t="str">
        <f t="shared" si="1"/>
        <v>/</v>
      </c>
      <c r="V8" s="60" t="str">
        <f t="shared" si="1"/>
        <v>/</v>
      </c>
      <c r="W8" s="60" t="str">
        <f t="shared" si="1"/>
        <v>/</v>
      </c>
      <c r="X8" s="61" t="str">
        <f t="shared" si="3"/>
        <v>/</v>
      </c>
      <c r="Y8" s="61" t="str">
        <f t="shared" si="2"/>
        <v>/</v>
      </c>
      <c r="Z8" s="66"/>
      <c r="AA8" s="92">
        <f t="shared" si="4"/>
        <v>41862</v>
      </c>
      <c r="AB8" s="97">
        <v>1</v>
      </c>
      <c r="AC8" s="62">
        <f t="shared" si="5"/>
        <v>41868</v>
      </c>
      <c r="AD8" s="93"/>
      <c r="AE8" s="62">
        <f t="shared" si="6"/>
        <v>41862</v>
      </c>
      <c r="AF8" s="97">
        <v>1</v>
      </c>
      <c r="AG8" s="62">
        <f t="shared" ref="AG8:AG18" si="15">AI8-1</f>
        <v>41868</v>
      </c>
      <c r="AH8" s="62"/>
      <c r="AI8" s="87">
        <f t="shared" si="14"/>
        <v>41869</v>
      </c>
      <c r="AJ8" s="98">
        <v>1</v>
      </c>
      <c r="AK8" s="62">
        <f t="shared" si="7"/>
        <v>41875</v>
      </c>
      <c r="AL8" s="88"/>
      <c r="AM8" s="63">
        <f t="shared" si="8"/>
        <v>41876</v>
      </c>
      <c r="AN8" s="123">
        <v>1</v>
      </c>
      <c r="AO8" s="62">
        <f t="shared" si="9"/>
        <v>41882</v>
      </c>
      <c r="AP8" s="62"/>
      <c r="AQ8" s="87">
        <f t="shared" si="10"/>
        <v>41883</v>
      </c>
      <c r="AR8" s="98">
        <v>9</v>
      </c>
      <c r="AS8" s="88">
        <f t="shared" si="11"/>
        <v>41945</v>
      </c>
      <c r="AT8" s="63">
        <f t="shared" si="12"/>
        <v>41946</v>
      </c>
      <c r="AU8" s="123">
        <v>2</v>
      </c>
      <c r="AV8" s="64">
        <v>41958</v>
      </c>
      <c r="AW8" s="83"/>
      <c r="AX8" s="82"/>
      <c r="AY8" s="43"/>
      <c r="AZ8" s="43"/>
      <c r="BA8" s="43"/>
      <c r="BB8" s="43"/>
      <c r="BC8" s="43"/>
      <c r="BD8" s="43"/>
      <c r="BE8" s="43"/>
      <c r="BF8" s="43"/>
      <c r="BG8" s="43"/>
      <c r="BH8" s="43"/>
      <c r="BI8" s="43"/>
      <c r="BJ8" s="43"/>
      <c r="BK8" s="43">
        <f t="shared" si="13"/>
        <v>0</v>
      </c>
    </row>
    <row r="9" spans="2:63" ht="33" customHeight="1">
      <c r="B9" s="56">
        <v>41704</v>
      </c>
      <c r="C9" s="56" t="str">
        <f t="shared" si="0"/>
        <v>Carrefour</v>
      </c>
      <c r="D9" s="57" t="s">
        <v>22</v>
      </c>
      <c r="E9" s="57" t="s">
        <v>34</v>
      </c>
      <c r="F9" s="57" t="s">
        <v>19</v>
      </c>
      <c r="G9" s="58"/>
      <c r="H9" s="57" t="s">
        <v>16</v>
      </c>
      <c r="I9" s="57" t="s">
        <v>27</v>
      </c>
      <c r="J9" s="57" t="s">
        <v>21</v>
      </c>
      <c r="K9" s="57" t="s">
        <v>29</v>
      </c>
      <c r="L9" s="57" t="s">
        <v>95</v>
      </c>
      <c r="M9" s="57" t="s">
        <v>93</v>
      </c>
      <c r="N9" s="57" t="s">
        <v>112</v>
      </c>
      <c r="O9" s="59" t="s">
        <v>21</v>
      </c>
      <c r="P9" s="59">
        <v>203039</v>
      </c>
      <c r="Q9" s="59" t="s">
        <v>144</v>
      </c>
      <c r="R9" s="59" t="s">
        <v>136</v>
      </c>
      <c r="S9" s="60" t="str">
        <f t="shared" si="1"/>
        <v>/</v>
      </c>
      <c r="T9" s="60" t="str">
        <f t="shared" si="1"/>
        <v>/</v>
      </c>
      <c r="U9" s="60" t="str">
        <f t="shared" si="1"/>
        <v>/</v>
      </c>
      <c r="V9" s="60" t="str">
        <f t="shared" si="1"/>
        <v>/</v>
      </c>
      <c r="W9" s="60" t="str">
        <f t="shared" si="1"/>
        <v>/</v>
      </c>
      <c r="X9" s="61" t="str">
        <f t="shared" si="3"/>
        <v>/</v>
      </c>
      <c r="Y9" s="61" t="str">
        <f t="shared" si="2"/>
        <v>/</v>
      </c>
      <c r="Z9" s="66"/>
      <c r="AA9" s="92">
        <f t="shared" si="4"/>
        <v>41862</v>
      </c>
      <c r="AB9" s="97">
        <v>1</v>
      </c>
      <c r="AC9" s="62">
        <f t="shared" si="5"/>
        <v>41868</v>
      </c>
      <c r="AD9" s="93"/>
      <c r="AE9" s="62">
        <f t="shared" si="6"/>
        <v>41862</v>
      </c>
      <c r="AF9" s="97">
        <v>1</v>
      </c>
      <c r="AG9" s="62">
        <f t="shared" si="15"/>
        <v>41868</v>
      </c>
      <c r="AH9" s="62"/>
      <c r="AI9" s="87">
        <f t="shared" si="14"/>
        <v>41869</v>
      </c>
      <c r="AJ9" s="98">
        <v>1</v>
      </c>
      <c r="AK9" s="62">
        <f t="shared" si="7"/>
        <v>41875</v>
      </c>
      <c r="AL9" s="88"/>
      <c r="AM9" s="63">
        <f t="shared" si="8"/>
        <v>41876</v>
      </c>
      <c r="AN9" s="123">
        <v>1</v>
      </c>
      <c r="AO9" s="62">
        <f t="shared" si="9"/>
        <v>41882</v>
      </c>
      <c r="AP9" s="62"/>
      <c r="AQ9" s="87">
        <f t="shared" si="10"/>
        <v>41883</v>
      </c>
      <c r="AR9" s="98">
        <v>9</v>
      </c>
      <c r="AS9" s="88">
        <f t="shared" si="11"/>
        <v>41945</v>
      </c>
      <c r="AT9" s="63">
        <f t="shared" si="12"/>
        <v>41946</v>
      </c>
      <c r="AU9" s="123">
        <v>2</v>
      </c>
      <c r="AV9" s="64">
        <v>41958</v>
      </c>
      <c r="AW9" s="83"/>
      <c r="AX9" s="82"/>
      <c r="AY9" s="43"/>
      <c r="AZ9" s="43"/>
      <c r="BA9" s="43"/>
      <c r="BB9" s="43"/>
      <c r="BC9" s="43"/>
      <c r="BD9" s="43"/>
      <c r="BE9" s="43"/>
      <c r="BF9" s="43"/>
      <c r="BG9" s="43"/>
      <c r="BH9" s="43"/>
      <c r="BI9" s="43"/>
      <c r="BJ9" s="43"/>
      <c r="BK9" s="43">
        <f t="shared" si="13"/>
        <v>0</v>
      </c>
    </row>
    <row r="10" spans="2:63" ht="33" customHeight="1">
      <c r="B10" s="56">
        <v>41704</v>
      </c>
      <c r="C10" s="56" t="str">
        <f t="shared" si="0"/>
        <v>Carrefour</v>
      </c>
      <c r="D10" s="57" t="s">
        <v>22</v>
      </c>
      <c r="E10" s="57" t="s">
        <v>34</v>
      </c>
      <c r="F10" s="57" t="s">
        <v>19</v>
      </c>
      <c r="G10" s="58"/>
      <c r="H10" s="57" t="s">
        <v>16</v>
      </c>
      <c r="I10" s="57" t="s">
        <v>27</v>
      </c>
      <c r="J10" s="57" t="s">
        <v>21</v>
      </c>
      <c r="K10" s="57" t="s">
        <v>30</v>
      </c>
      <c r="L10" s="57" t="s">
        <v>95</v>
      </c>
      <c r="M10" s="57" t="s">
        <v>30</v>
      </c>
      <c r="N10" s="57" t="s">
        <v>112</v>
      </c>
      <c r="O10" s="59" t="s">
        <v>21</v>
      </c>
      <c r="P10" s="59">
        <v>203038</v>
      </c>
      <c r="Q10" s="59" t="s">
        <v>144</v>
      </c>
      <c r="R10" s="59" t="s">
        <v>132</v>
      </c>
      <c r="S10" s="60" t="str">
        <f t="shared" si="1"/>
        <v>/</v>
      </c>
      <c r="T10" s="60" t="str">
        <f t="shared" si="1"/>
        <v>/</v>
      </c>
      <c r="U10" s="60" t="str">
        <f t="shared" si="1"/>
        <v>/</v>
      </c>
      <c r="V10" s="60" t="str">
        <f t="shared" si="1"/>
        <v>/</v>
      </c>
      <c r="W10" s="60" t="str">
        <f t="shared" si="1"/>
        <v>/</v>
      </c>
      <c r="X10" s="61" t="str">
        <f t="shared" si="3"/>
        <v>/</v>
      </c>
      <c r="Y10" s="61" t="str">
        <f t="shared" si="2"/>
        <v>/</v>
      </c>
      <c r="Z10" s="66"/>
      <c r="AA10" s="92">
        <f t="shared" si="4"/>
        <v>41862</v>
      </c>
      <c r="AB10" s="97">
        <v>1</v>
      </c>
      <c r="AC10" s="62">
        <f t="shared" si="5"/>
        <v>41868</v>
      </c>
      <c r="AD10" s="93"/>
      <c r="AE10" s="62">
        <f t="shared" si="6"/>
        <v>41862</v>
      </c>
      <c r="AF10" s="97">
        <v>1</v>
      </c>
      <c r="AG10" s="62">
        <f t="shared" si="15"/>
        <v>41868</v>
      </c>
      <c r="AH10" s="62"/>
      <c r="AI10" s="87">
        <f t="shared" si="14"/>
        <v>41869</v>
      </c>
      <c r="AJ10" s="98">
        <v>1</v>
      </c>
      <c r="AK10" s="62">
        <f t="shared" si="7"/>
        <v>41875</v>
      </c>
      <c r="AL10" s="88"/>
      <c r="AM10" s="63">
        <f t="shared" si="8"/>
        <v>41876</v>
      </c>
      <c r="AN10" s="123">
        <v>1</v>
      </c>
      <c r="AO10" s="62">
        <f t="shared" si="9"/>
        <v>41882</v>
      </c>
      <c r="AP10" s="62"/>
      <c r="AQ10" s="87">
        <f t="shared" si="10"/>
        <v>41883</v>
      </c>
      <c r="AR10" s="98">
        <v>9</v>
      </c>
      <c r="AS10" s="88">
        <f t="shared" si="11"/>
        <v>41945</v>
      </c>
      <c r="AT10" s="63">
        <f t="shared" si="12"/>
        <v>41946</v>
      </c>
      <c r="AU10" s="123">
        <v>2</v>
      </c>
      <c r="AV10" s="64">
        <v>41958</v>
      </c>
      <c r="AW10" s="83"/>
      <c r="AX10" s="82"/>
      <c r="AY10" s="43"/>
      <c r="AZ10" s="43"/>
      <c r="BA10" s="43"/>
      <c r="BB10" s="43"/>
      <c r="BC10" s="43"/>
      <c r="BD10" s="43"/>
      <c r="BE10" s="43"/>
      <c r="BF10" s="43"/>
      <c r="BG10" s="43"/>
      <c r="BH10" s="43"/>
      <c r="BI10" s="43"/>
      <c r="BJ10" s="43"/>
      <c r="BK10" s="43">
        <f t="shared" si="13"/>
        <v>0</v>
      </c>
    </row>
    <row r="11" spans="2:63" ht="33" customHeight="1">
      <c r="B11" s="56">
        <v>41704</v>
      </c>
      <c r="C11" s="56" t="str">
        <f t="shared" si="0"/>
        <v>Carrefour</v>
      </c>
      <c r="D11" s="57" t="s">
        <v>22</v>
      </c>
      <c r="E11" s="57" t="s">
        <v>76</v>
      </c>
      <c r="F11" s="57" t="s">
        <v>19</v>
      </c>
      <c r="G11" s="58"/>
      <c r="H11" s="57" t="s">
        <v>16</v>
      </c>
      <c r="I11" s="57" t="s">
        <v>27</v>
      </c>
      <c r="J11" s="57" t="s">
        <v>21</v>
      </c>
      <c r="K11" s="57" t="s">
        <v>94</v>
      </c>
      <c r="L11" s="57" t="s">
        <v>95</v>
      </c>
      <c r="M11" s="57" t="s">
        <v>93</v>
      </c>
      <c r="N11" s="57" t="s">
        <v>112</v>
      </c>
      <c r="O11" s="59" t="s">
        <v>21</v>
      </c>
      <c r="P11" s="59">
        <v>203040</v>
      </c>
      <c r="Q11" s="59" t="s">
        <v>146</v>
      </c>
      <c r="R11" s="59" t="s">
        <v>129</v>
      </c>
      <c r="S11" s="60" t="str">
        <f t="shared" si="1"/>
        <v>/</v>
      </c>
      <c r="T11" s="60" t="str">
        <f t="shared" si="1"/>
        <v>/</v>
      </c>
      <c r="U11" s="60" t="str">
        <f t="shared" si="1"/>
        <v>/</v>
      </c>
      <c r="V11" s="60" t="str">
        <f t="shared" si="1"/>
        <v>/</v>
      </c>
      <c r="W11" s="60" t="str">
        <f t="shared" si="1"/>
        <v>/</v>
      </c>
      <c r="X11" s="61" t="str">
        <f t="shared" si="3"/>
        <v>/</v>
      </c>
      <c r="Y11" s="61" t="str">
        <f t="shared" si="2"/>
        <v>/</v>
      </c>
      <c r="Z11" s="66"/>
      <c r="AA11" s="92">
        <f t="shared" si="4"/>
        <v>41862</v>
      </c>
      <c r="AB11" s="97">
        <v>1</v>
      </c>
      <c r="AC11" s="62">
        <f t="shared" si="5"/>
        <v>41868</v>
      </c>
      <c r="AD11" s="93"/>
      <c r="AE11" s="62">
        <f t="shared" si="6"/>
        <v>41862</v>
      </c>
      <c r="AF11" s="97">
        <v>1</v>
      </c>
      <c r="AG11" s="62">
        <f t="shared" si="15"/>
        <v>41868</v>
      </c>
      <c r="AH11" s="62"/>
      <c r="AI11" s="87">
        <f t="shared" si="14"/>
        <v>41869</v>
      </c>
      <c r="AJ11" s="98">
        <v>1</v>
      </c>
      <c r="AK11" s="62">
        <f t="shared" si="7"/>
        <v>41875</v>
      </c>
      <c r="AL11" s="88"/>
      <c r="AM11" s="63">
        <f t="shared" si="8"/>
        <v>41876</v>
      </c>
      <c r="AN11" s="123">
        <v>1</v>
      </c>
      <c r="AO11" s="62">
        <f t="shared" si="9"/>
        <v>41882</v>
      </c>
      <c r="AP11" s="62"/>
      <c r="AQ11" s="87">
        <f t="shared" si="10"/>
        <v>41883</v>
      </c>
      <c r="AR11" s="98">
        <v>9</v>
      </c>
      <c r="AS11" s="88">
        <f t="shared" si="11"/>
        <v>41945</v>
      </c>
      <c r="AT11" s="63">
        <f t="shared" si="12"/>
        <v>41946</v>
      </c>
      <c r="AU11" s="123">
        <v>2</v>
      </c>
      <c r="AV11" s="64">
        <v>41958</v>
      </c>
      <c r="AW11" s="83"/>
      <c r="AX11" s="82"/>
      <c r="AY11" s="43"/>
      <c r="AZ11" s="43"/>
      <c r="BA11" s="43"/>
      <c r="BB11" s="43"/>
      <c r="BC11" s="43"/>
      <c r="BD11" s="43"/>
      <c r="BE11" s="43"/>
      <c r="BF11" s="43"/>
      <c r="BG11" s="43"/>
      <c r="BH11" s="43"/>
      <c r="BI11" s="43"/>
      <c r="BJ11" s="43"/>
      <c r="BK11" s="43">
        <f t="shared" si="13"/>
        <v>0</v>
      </c>
    </row>
    <row r="12" spans="2:63" ht="25.5">
      <c r="B12" s="56">
        <v>41691</v>
      </c>
      <c r="C12" s="56" t="str">
        <f t="shared" si="0"/>
        <v>Carrefour</v>
      </c>
      <c r="D12" s="57" t="s">
        <v>22</v>
      </c>
      <c r="E12" s="57" t="s">
        <v>34</v>
      </c>
      <c r="F12" s="57" t="s">
        <v>17</v>
      </c>
      <c r="G12" s="58" t="s">
        <v>31</v>
      </c>
      <c r="H12" s="57" t="s">
        <v>16</v>
      </c>
      <c r="I12" s="57" t="s">
        <v>23</v>
      </c>
      <c r="J12" s="57" t="s">
        <v>32</v>
      </c>
      <c r="K12" s="57" t="s">
        <v>107</v>
      </c>
      <c r="L12" s="57" t="s">
        <v>95</v>
      </c>
      <c r="M12" s="57" t="s">
        <v>107</v>
      </c>
      <c r="N12" s="57" t="s">
        <v>112</v>
      </c>
      <c r="O12" s="59">
        <v>20328</v>
      </c>
      <c r="P12" s="59">
        <v>203041</v>
      </c>
      <c r="Q12" s="59" t="s">
        <v>147</v>
      </c>
      <c r="R12" s="59" t="s">
        <v>132</v>
      </c>
      <c r="S12" s="60" t="str">
        <f t="shared" ref="S12:T18" si="16">IF($F12="création","/","")</f>
        <v/>
      </c>
      <c r="T12" s="60" t="str">
        <f t="shared" si="16"/>
        <v/>
      </c>
      <c r="U12" s="60"/>
      <c r="V12" s="60">
        <v>10000</v>
      </c>
      <c r="W12" s="60">
        <v>1500</v>
      </c>
      <c r="X12" s="61">
        <f t="shared" si="3"/>
        <v>0</v>
      </c>
      <c r="Y12" s="61">
        <f t="shared" si="2"/>
        <v>-0.75</v>
      </c>
      <c r="Z12" s="67"/>
      <c r="AA12" s="92">
        <f t="shared" si="4"/>
        <v>41862</v>
      </c>
      <c r="AB12" s="98">
        <v>1</v>
      </c>
      <c r="AC12" s="62">
        <f t="shared" si="5"/>
        <v>41868</v>
      </c>
      <c r="AD12" s="93"/>
      <c r="AE12" s="62">
        <f t="shared" si="6"/>
        <v>41862</v>
      </c>
      <c r="AF12" s="97">
        <v>1</v>
      </c>
      <c r="AG12" s="62">
        <f t="shared" si="15"/>
        <v>41868</v>
      </c>
      <c r="AH12" s="62"/>
      <c r="AI12" s="87">
        <f t="shared" si="14"/>
        <v>41869</v>
      </c>
      <c r="AJ12" s="98">
        <v>1</v>
      </c>
      <c r="AK12" s="62">
        <f t="shared" si="7"/>
        <v>41875</v>
      </c>
      <c r="AL12" s="88"/>
      <c r="AM12" s="63">
        <f t="shared" si="8"/>
        <v>41876</v>
      </c>
      <c r="AN12" s="123">
        <v>1</v>
      </c>
      <c r="AO12" s="62">
        <f t="shared" si="9"/>
        <v>41882</v>
      </c>
      <c r="AP12" s="62"/>
      <c r="AQ12" s="87">
        <f t="shared" si="10"/>
        <v>41883</v>
      </c>
      <c r="AR12" s="98">
        <v>9</v>
      </c>
      <c r="AS12" s="88">
        <f t="shared" si="11"/>
        <v>41945</v>
      </c>
      <c r="AT12" s="63">
        <f t="shared" si="12"/>
        <v>41946</v>
      </c>
      <c r="AU12" s="123">
        <v>2</v>
      </c>
      <c r="AV12" s="64">
        <v>41958</v>
      </c>
      <c r="AW12" s="83"/>
      <c r="AX12" s="82"/>
      <c r="AY12" s="43"/>
      <c r="AZ12" s="43"/>
      <c r="BA12" s="43"/>
      <c r="BB12" s="43"/>
      <c r="BC12" s="43"/>
      <c r="BD12" s="43"/>
      <c r="BE12" s="43"/>
      <c r="BF12" s="43"/>
      <c r="BG12" s="43"/>
      <c r="BH12" s="43"/>
      <c r="BI12" s="43"/>
      <c r="BJ12" s="43"/>
      <c r="BK12" s="43">
        <f t="shared" si="13"/>
        <v>0</v>
      </c>
    </row>
    <row r="13" spans="2:63" ht="33" customHeight="1">
      <c r="B13" s="56">
        <v>41717</v>
      </c>
      <c r="C13" s="56" t="str">
        <f t="shared" si="0"/>
        <v>Carrefour</v>
      </c>
      <c r="D13" s="57" t="s">
        <v>11</v>
      </c>
      <c r="E13" s="57" t="s">
        <v>76</v>
      </c>
      <c r="F13" s="57" t="s">
        <v>17</v>
      </c>
      <c r="G13" s="58"/>
      <c r="H13" s="56" t="s">
        <v>14</v>
      </c>
      <c r="I13" s="57" t="s">
        <v>106</v>
      </c>
      <c r="J13" s="57" t="s">
        <v>25</v>
      </c>
      <c r="K13" s="56" t="s">
        <v>25</v>
      </c>
      <c r="L13" s="57" t="s">
        <v>95</v>
      </c>
      <c r="M13" s="57" t="s">
        <v>93</v>
      </c>
      <c r="N13" s="56" t="s">
        <v>112</v>
      </c>
      <c r="O13" s="68">
        <v>203008</v>
      </c>
      <c r="P13" s="69">
        <v>203045</v>
      </c>
      <c r="Q13" s="70" t="s">
        <v>148</v>
      </c>
      <c r="R13" s="70" t="s">
        <v>124</v>
      </c>
      <c r="S13" s="60" t="str">
        <f t="shared" si="16"/>
        <v/>
      </c>
      <c r="T13" s="60" t="str">
        <f t="shared" si="16"/>
        <v/>
      </c>
      <c r="U13" s="60">
        <v>30000</v>
      </c>
      <c r="V13" s="60"/>
      <c r="W13" s="60">
        <v>6000</v>
      </c>
      <c r="X13" s="61">
        <f t="shared" si="3"/>
        <v>5</v>
      </c>
      <c r="Y13" s="61">
        <f t="shared" si="2"/>
        <v>4.25</v>
      </c>
      <c r="Z13" s="71"/>
      <c r="AA13" s="92">
        <f t="shared" si="4"/>
        <v>41939.875</v>
      </c>
      <c r="AB13" s="97">
        <v>1</v>
      </c>
      <c r="AC13" s="62">
        <f t="shared" si="5"/>
        <v>41945.875</v>
      </c>
      <c r="AD13" s="93"/>
      <c r="AE13" s="62">
        <f t="shared" si="6"/>
        <v>41939.875</v>
      </c>
      <c r="AF13" s="97">
        <v>1</v>
      </c>
      <c r="AG13" s="62">
        <f t="shared" si="15"/>
        <v>41945.875</v>
      </c>
      <c r="AH13" s="62"/>
      <c r="AI13" s="87">
        <f t="shared" si="14"/>
        <v>41946.875</v>
      </c>
      <c r="AJ13" s="98">
        <v>1</v>
      </c>
      <c r="AK13" s="62">
        <f t="shared" si="7"/>
        <v>41952.875</v>
      </c>
      <c r="AL13" s="88"/>
      <c r="AM13" s="63">
        <f t="shared" si="8"/>
        <v>41953.875</v>
      </c>
      <c r="AN13" s="123">
        <v>1</v>
      </c>
      <c r="AO13" s="62">
        <f t="shared" si="9"/>
        <v>41959.875</v>
      </c>
      <c r="AP13" s="62"/>
      <c r="AQ13" s="87">
        <f t="shared" si="10"/>
        <v>41960.875</v>
      </c>
      <c r="AR13" s="98">
        <v>9</v>
      </c>
      <c r="AS13" s="88">
        <f t="shared" si="11"/>
        <v>42022.875</v>
      </c>
      <c r="AT13" s="63">
        <f t="shared" si="12"/>
        <v>42023.875</v>
      </c>
      <c r="AU13" s="123">
        <v>2</v>
      </c>
      <c r="AV13" s="64">
        <f t="shared" ref="AV13:AV18" si="17">$Q$1+($Y13*30.5)+(0.5*30.5)</f>
        <v>42037.875</v>
      </c>
      <c r="AW13" s="83"/>
      <c r="AX13" s="84"/>
      <c r="AY13" s="43"/>
      <c r="AZ13" s="43"/>
      <c r="BA13" s="43"/>
      <c r="BB13" s="43"/>
      <c r="BC13" s="43"/>
      <c r="BD13" s="43"/>
      <c r="BE13" s="43"/>
      <c r="BF13" s="43"/>
      <c r="BG13" s="43"/>
      <c r="BH13" s="43"/>
      <c r="BI13" s="43"/>
      <c r="BJ13" s="43"/>
      <c r="BK13" s="43">
        <f t="shared" si="13"/>
        <v>0</v>
      </c>
    </row>
    <row r="14" spans="2:63" ht="33" customHeight="1">
      <c r="B14" s="56">
        <v>41717</v>
      </c>
      <c r="C14" s="56" t="str">
        <f t="shared" si="0"/>
        <v>Carrefour</v>
      </c>
      <c r="D14" s="57"/>
      <c r="E14" s="57" t="s">
        <v>34</v>
      </c>
      <c r="F14" s="57" t="s">
        <v>17</v>
      </c>
      <c r="G14" s="58"/>
      <c r="H14" s="56" t="s">
        <v>16</v>
      </c>
      <c r="I14" s="57" t="s">
        <v>106</v>
      </c>
      <c r="J14" s="57" t="s">
        <v>25</v>
      </c>
      <c r="K14" s="56" t="s">
        <v>25</v>
      </c>
      <c r="L14" s="57" t="s">
        <v>95</v>
      </c>
      <c r="M14" s="57" t="s">
        <v>93</v>
      </c>
      <c r="N14" s="56" t="s">
        <v>112</v>
      </c>
      <c r="O14" s="68">
        <v>20375</v>
      </c>
      <c r="P14" s="69"/>
      <c r="Q14" s="70" t="s">
        <v>149</v>
      </c>
      <c r="R14" s="70" t="s">
        <v>135</v>
      </c>
      <c r="S14" s="60" t="str">
        <f t="shared" si="16"/>
        <v/>
      </c>
      <c r="T14" s="60" t="str">
        <f t="shared" si="16"/>
        <v/>
      </c>
      <c r="U14" s="60"/>
      <c r="V14" s="60"/>
      <c r="W14" s="60">
        <v>1000</v>
      </c>
      <c r="X14" s="61">
        <f t="shared" si="3"/>
        <v>0</v>
      </c>
      <c r="Y14" s="61">
        <f t="shared" si="2"/>
        <v>-0.75</v>
      </c>
      <c r="Z14" s="71"/>
      <c r="AA14" s="92">
        <f t="shared" si="4"/>
        <v>41785.375</v>
      </c>
      <c r="AB14" s="97">
        <v>1</v>
      </c>
      <c r="AC14" s="62">
        <f t="shared" si="5"/>
        <v>41791.375</v>
      </c>
      <c r="AD14" s="93"/>
      <c r="AE14" s="62">
        <f t="shared" si="6"/>
        <v>41785.375</v>
      </c>
      <c r="AF14" s="97">
        <v>1</v>
      </c>
      <c r="AG14" s="62">
        <f t="shared" si="15"/>
        <v>41791.375</v>
      </c>
      <c r="AH14" s="62"/>
      <c r="AI14" s="87">
        <f t="shared" si="14"/>
        <v>41792.375</v>
      </c>
      <c r="AJ14" s="98">
        <v>1</v>
      </c>
      <c r="AK14" s="62">
        <f t="shared" si="7"/>
        <v>41798.375</v>
      </c>
      <c r="AL14" s="88"/>
      <c r="AM14" s="63">
        <f t="shared" si="8"/>
        <v>41799.375</v>
      </c>
      <c r="AN14" s="123">
        <v>1</v>
      </c>
      <c r="AO14" s="62">
        <f t="shared" si="9"/>
        <v>41806.375</v>
      </c>
      <c r="AP14" s="62"/>
      <c r="AQ14" s="87">
        <f t="shared" si="10"/>
        <v>41807.375</v>
      </c>
      <c r="AR14" s="98">
        <v>9</v>
      </c>
      <c r="AS14" s="88">
        <f t="shared" si="11"/>
        <v>41870.375</v>
      </c>
      <c r="AT14" s="63">
        <f t="shared" si="12"/>
        <v>41871.375</v>
      </c>
      <c r="AU14" s="123">
        <v>2</v>
      </c>
      <c r="AV14" s="64">
        <f t="shared" si="17"/>
        <v>41885.375</v>
      </c>
      <c r="AW14" s="83"/>
      <c r="AX14" s="84"/>
      <c r="AY14" s="43"/>
      <c r="AZ14" s="43"/>
      <c r="BA14" s="43"/>
      <c r="BB14" s="43"/>
      <c r="BC14" s="43"/>
      <c r="BD14" s="43"/>
      <c r="BE14" s="43"/>
      <c r="BF14" s="43"/>
      <c r="BG14" s="43"/>
      <c r="BH14" s="43"/>
      <c r="BI14" s="43"/>
      <c r="BJ14" s="43"/>
      <c r="BK14" s="43">
        <f t="shared" si="13"/>
        <v>0</v>
      </c>
    </row>
    <row r="15" spans="2:63" ht="33" customHeight="1">
      <c r="B15" s="56">
        <v>41717</v>
      </c>
      <c r="C15" s="56" t="str">
        <f t="shared" si="0"/>
        <v>Carrefour</v>
      </c>
      <c r="D15" s="57"/>
      <c r="E15" s="57" t="s">
        <v>34</v>
      </c>
      <c r="F15" s="57" t="s">
        <v>17</v>
      </c>
      <c r="G15" s="58" t="s">
        <v>52</v>
      </c>
      <c r="H15" s="56" t="s">
        <v>16</v>
      </c>
      <c r="I15" s="57" t="s">
        <v>106</v>
      </c>
      <c r="J15" s="57" t="s">
        <v>91</v>
      </c>
      <c r="K15" s="56" t="s">
        <v>25</v>
      </c>
      <c r="L15" s="57" t="s">
        <v>95</v>
      </c>
      <c r="M15" s="57" t="s">
        <v>93</v>
      </c>
      <c r="N15" s="56" t="s">
        <v>112</v>
      </c>
      <c r="O15" s="68">
        <v>20374</v>
      </c>
      <c r="P15" s="69">
        <v>203047</v>
      </c>
      <c r="Q15" s="70" t="s">
        <v>148</v>
      </c>
      <c r="R15" s="70" t="s">
        <v>131</v>
      </c>
      <c r="S15" s="60" t="str">
        <f t="shared" si="16"/>
        <v/>
      </c>
      <c r="T15" s="60" t="str">
        <f t="shared" si="16"/>
        <v/>
      </c>
      <c r="U15" s="60">
        <v>21280</v>
      </c>
      <c r="V15" s="60"/>
      <c r="W15" s="60">
        <v>2400</v>
      </c>
      <c r="X15" s="61">
        <f t="shared" si="3"/>
        <v>8.8666666666666671</v>
      </c>
      <c r="Y15" s="61">
        <f t="shared" si="2"/>
        <v>8.1166666666666671</v>
      </c>
      <c r="Z15" s="71"/>
      <c r="AA15" s="92">
        <f t="shared" si="4"/>
        <v>42058.808333333334</v>
      </c>
      <c r="AB15" s="97">
        <v>1</v>
      </c>
      <c r="AC15" s="62">
        <f t="shared" si="5"/>
        <v>42064.808333333334</v>
      </c>
      <c r="AD15" s="93"/>
      <c r="AE15" s="62">
        <f t="shared" si="6"/>
        <v>42058.808333333334</v>
      </c>
      <c r="AF15" s="97">
        <v>1</v>
      </c>
      <c r="AG15" s="62">
        <f t="shared" si="15"/>
        <v>42064.808333333334</v>
      </c>
      <c r="AH15" s="62"/>
      <c r="AI15" s="87">
        <f t="shared" si="14"/>
        <v>42065.808333333334</v>
      </c>
      <c r="AJ15" s="98">
        <v>1</v>
      </c>
      <c r="AK15" s="62">
        <f t="shared" si="7"/>
        <v>42071.808333333334</v>
      </c>
      <c r="AL15" s="88"/>
      <c r="AM15" s="63">
        <f t="shared" si="8"/>
        <v>42072.808333333334</v>
      </c>
      <c r="AN15" s="123">
        <v>1</v>
      </c>
      <c r="AO15" s="62">
        <f t="shared" si="9"/>
        <v>42078.808333333334</v>
      </c>
      <c r="AP15" s="62"/>
      <c r="AQ15" s="87">
        <f t="shared" si="10"/>
        <v>42079.808333333334</v>
      </c>
      <c r="AR15" s="98">
        <v>9</v>
      </c>
      <c r="AS15" s="88">
        <f t="shared" si="11"/>
        <v>42141.808333333334</v>
      </c>
      <c r="AT15" s="63">
        <f t="shared" si="12"/>
        <v>42142.808333333334</v>
      </c>
      <c r="AU15" s="123">
        <v>2</v>
      </c>
      <c r="AV15" s="64">
        <f t="shared" si="17"/>
        <v>42155.808333333334</v>
      </c>
      <c r="AW15" s="83"/>
      <c r="AX15" s="84"/>
      <c r="AY15" s="43"/>
      <c r="AZ15" s="43"/>
      <c r="BA15" s="43"/>
      <c r="BB15" s="43"/>
      <c r="BC15" s="43"/>
      <c r="BD15" s="43"/>
      <c r="BE15" s="43"/>
      <c r="BF15" s="43"/>
      <c r="BG15" s="43"/>
      <c r="BH15" s="43"/>
      <c r="BI15" s="43"/>
      <c r="BJ15" s="43"/>
      <c r="BK15" s="43">
        <f t="shared" si="13"/>
        <v>0</v>
      </c>
    </row>
    <row r="16" spans="2:63" ht="33" customHeight="1">
      <c r="B16" s="56">
        <v>41717</v>
      </c>
      <c r="C16" s="56" t="str">
        <f t="shared" si="0"/>
        <v>Carrefour</v>
      </c>
      <c r="D16" s="57"/>
      <c r="E16" s="57" t="s">
        <v>76</v>
      </c>
      <c r="F16" s="57" t="s">
        <v>17</v>
      </c>
      <c r="G16" s="58"/>
      <c r="H16" s="56" t="s">
        <v>14</v>
      </c>
      <c r="I16" s="57" t="s">
        <v>106</v>
      </c>
      <c r="J16" s="57" t="s">
        <v>25</v>
      </c>
      <c r="K16" s="56" t="s">
        <v>25</v>
      </c>
      <c r="L16" s="57" t="s">
        <v>95</v>
      </c>
      <c r="M16" s="57" t="s">
        <v>93</v>
      </c>
      <c r="N16" s="56" t="s">
        <v>112</v>
      </c>
      <c r="O16" s="68">
        <v>20376</v>
      </c>
      <c r="P16" s="69">
        <v>203043</v>
      </c>
      <c r="Q16" s="70" t="s">
        <v>150</v>
      </c>
      <c r="R16" s="70" t="s">
        <v>128</v>
      </c>
      <c r="S16" s="60" t="str">
        <f t="shared" si="16"/>
        <v/>
      </c>
      <c r="T16" s="60" t="str">
        <f t="shared" si="16"/>
        <v/>
      </c>
      <c r="U16" s="60">
        <v>25000</v>
      </c>
      <c r="V16" s="60"/>
      <c r="W16" s="60">
        <v>2500</v>
      </c>
      <c r="X16" s="61">
        <f t="shared" si="3"/>
        <v>10</v>
      </c>
      <c r="Y16" s="61">
        <f t="shared" si="2"/>
        <v>9.25</v>
      </c>
      <c r="Z16" s="71"/>
      <c r="AA16" s="92">
        <f t="shared" si="4"/>
        <v>42093.375</v>
      </c>
      <c r="AB16" s="97">
        <v>1</v>
      </c>
      <c r="AC16" s="62">
        <f t="shared" si="5"/>
        <v>42099.375</v>
      </c>
      <c r="AD16" s="93"/>
      <c r="AE16" s="62">
        <f t="shared" si="6"/>
        <v>42093.375</v>
      </c>
      <c r="AF16" s="97">
        <v>1</v>
      </c>
      <c r="AG16" s="62">
        <f t="shared" si="15"/>
        <v>42099.375</v>
      </c>
      <c r="AH16" s="62"/>
      <c r="AI16" s="87">
        <f t="shared" si="14"/>
        <v>42100.375</v>
      </c>
      <c r="AJ16" s="98">
        <v>1</v>
      </c>
      <c r="AK16" s="62">
        <f t="shared" si="7"/>
        <v>42106.375</v>
      </c>
      <c r="AL16" s="88"/>
      <c r="AM16" s="63">
        <f t="shared" si="8"/>
        <v>42107.375</v>
      </c>
      <c r="AN16" s="123">
        <v>1</v>
      </c>
      <c r="AO16" s="62">
        <f t="shared" si="9"/>
        <v>42113.375</v>
      </c>
      <c r="AP16" s="62"/>
      <c r="AQ16" s="87">
        <f t="shared" si="10"/>
        <v>42114.375</v>
      </c>
      <c r="AR16" s="98">
        <v>9</v>
      </c>
      <c r="AS16" s="88">
        <f t="shared" si="11"/>
        <v>42176.375</v>
      </c>
      <c r="AT16" s="63">
        <f t="shared" si="12"/>
        <v>42177.375</v>
      </c>
      <c r="AU16" s="123">
        <v>2</v>
      </c>
      <c r="AV16" s="64">
        <f t="shared" si="17"/>
        <v>42190.375</v>
      </c>
      <c r="AW16" s="83"/>
      <c r="AX16" s="84"/>
      <c r="AY16" s="43"/>
      <c r="AZ16" s="43"/>
      <c r="BA16" s="43"/>
      <c r="BB16" s="43"/>
      <c r="BC16" s="43"/>
      <c r="BD16" s="43"/>
      <c r="BE16" s="43"/>
      <c r="BF16" s="43"/>
      <c r="BG16" s="43"/>
      <c r="BH16" s="43"/>
      <c r="BI16" s="43"/>
      <c r="BJ16" s="43"/>
      <c r="BK16" s="43">
        <f t="shared" si="13"/>
        <v>0</v>
      </c>
    </row>
    <row r="17" spans="2:63" ht="33" customHeight="1">
      <c r="B17" s="56">
        <v>41717</v>
      </c>
      <c r="C17" s="56" t="str">
        <f t="shared" si="0"/>
        <v>Carrefour</v>
      </c>
      <c r="D17" s="72"/>
      <c r="E17" s="72" t="s">
        <v>76</v>
      </c>
      <c r="F17" s="72" t="s">
        <v>17</v>
      </c>
      <c r="G17" s="73" t="s">
        <v>52</v>
      </c>
      <c r="H17" s="74" t="s">
        <v>14</v>
      </c>
      <c r="I17" s="72" t="s">
        <v>106</v>
      </c>
      <c r="J17" s="57" t="s">
        <v>25</v>
      </c>
      <c r="K17" s="56" t="s">
        <v>25</v>
      </c>
      <c r="L17" s="57" t="s">
        <v>95</v>
      </c>
      <c r="M17" s="57" t="s">
        <v>93</v>
      </c>
      <c r="N17" s="74" t="s">
        <v>112</v>
      </c>
      <c r="O17" s="70">
        <v>20377</v>
      </c>
      <c r="P17" s="75">
        <v>203042</v>
      </c>
      <c r="Q17" s="70" t="s">
        <v>151</v>
      </c>
      <c r="R17" s="70" t="s">
        <v>128</v>
      </c>
      <c r="S17" s="60" t="str">
        <f t="shared" si="16"/>
        <v/>
      </c>
      <c r="T17" s="60" t="str">
        <f t="shared" si="16"/>
        <v/>
      </c>
      <c r="U17" s="60">
        <v>25000</v>
      </c>
      <c r="V17" s="60"/>
      <c r="W17" s="60">
        <v>11000</v>
      </c>
      <c r="X17" s="61">
        <f t="shared" si="3"/>
        <v>2.2727272727272729</v>
      </c>
      <c r="Y17" s="61">
        <f t="shared" si="2"/>
        <v>1.5227272727272729</v>
      </c>
      <c r="Z17" s="71"/>
      <c r="AA17" s="92">
        <f t="shared" si="4"/>
        <v>41855.693181818184</v>
      </c>
      <c r="AB17" s="97">
        <v>1</v>
      </c>
      <c r="AC17" s="62">
        <f t="shared" si="5"/>
        <v>41861.693181818184</v>
      </c>
      <c r="AD17" s="93"/>
      <c r="AE17" s="62">
        <f t="shared" si="6"/>
        <v>41855.693181818184</v>
      </c>
      <c r="AF17" s="97">
        <v>1</v>
      </c>
      <c r="AG17" s="62">
        <f t="shared" si="15"/>
        <v>41861.693181818184</v>
      </c>
      <c r="AH17" s="62"/>
      <c r="AI17" s="87">
        <f t="shared" si="14"/>
        <v>41862.693181818184</v>
      </c>
      <c r="AJ17" s="98">
        <v>1</v>
      </c>
      <c r="AK17" s="62">
        <f t="shared" si="7"/>
        <v>41868.693181818184</v>
      </c>
      <c r="AL17" s="88"/>
      <c r="AM17" s="63">
        <f t="shared" si="8"/>
        <v>41869.693181818184</v>
      </c>
      <c r="AN17" s="123">
        <v>1</v>
      </c>
      <c r="AO17" s="62">
        <f t="shared" si="9"/>
        <v>41875.693181818184</v>
      </c>
      <c r="AP17" s="62"/>
      <c r="AQ17" s="87">
        <f t="shared" si="10"/>
        <v>41876.693181818184</v>
      </c>
      <c r="AR17" s="98">
        <v>9</v>
      </c>
      <c r="AS17" s="88">
        <f t="shared" si="11"/>
        <v>41939.693181818184</v>
      </c>
      <c r="AT17" s="63">
        <f t="shared" si="12"/>
        <v>41940.693181818184</v>
      </c>
      <c r="AU17" s="123">
        <v>2</v>
      </c>
      <c r="AV17" s="64">
        <f t="shared" si="17"/>
        <v>41954.693181818184</v>
      </c>
      <c r="AW17" s="83"/>
      <c r="AX17" s="84"/>
      <c r="AY17" s="43"/>
      <c r="AZ17" s="43"/>
      <c r="BA17" s="43"/>
      <c r="BB17" s="43"/>
      <c r="BC17" s="43"/>
      <c r="BD17" s="43"/>
      <c r="BE17" s="43"/>
      <c r="BF17" s="43"/>
      <c r="BG17" s="43"/>
      <c r="BH17" s="43"/>
      <c r="BI17" s="43"/>
      <c r="BJ17" s="43"/>
      <c r="BK17" s="43">
        <f t="shared" si="13"/>
        <v>0</v>
      </c>
    </row>
    <row r="18" spans="2:63" ht="33" customHeight="1" thickBot="1">
      <c r="B18" s="74">
        <v>41772</v>
      </c>
      <c r="C18" s="56" t="str">
        <f t="shared" si="0"/>
        <v>Carrefour</v>
      </c>
      <c r="D18" s="72"/>
      <c r="E18" s="72" t="s">
        <v>76</v>
      </c>
      <c r="F18" s="72" t="s">
        <v>17</v>
      </c>
      <c r="G18" s="73"/>
      <c r="H18" s="74" t="s">
        <v>14</v>
      </c>
      <c r="I18" s="72" t="s">
        <v>106</v>
      </c>
      <c r="J18" s="57" t="s">
        <v>25</v>
      </c>
      <c r="K18" s="56" t="s">
        <v>25</v>
      </c>
      <c r="L18" s="57" t="s">
        <v>95</v>
      </c>
      <c r="M18" s="57" t="s">
        <v>93</v>
      </c>
      <c r="N18" s="74" t="s">
        <v>112</v>
      </c>
      <c r="O18" s="70">
        <v>20381</v>
      </c>
      <c r="P18" s="75">
        <v>203044</v>
      </c>
      <c r="Q18" s="70" t="s">
        <v>152</v>
      </c>
      <c r="R18" s="70" t="s">
        <v>128</v>
      </c>
      <c r="S18" s="60" t="str">
        <f t="shared" si="16"/>
        <v/>
      </c>
      <c r="T18" s="60" t="str">
        <f t="shared" si="16"/>
        <v/>
      </c>
      <c r="U18" s="60"/>
      <c r="V18" s="60"/>
      <c r="W18" s="60">
        <v>1000</v>
      </c>
      <c r="X18" s="61">
        <f t="shared" si="3"/>
        <v>0</v>
      </c>
      <c r="Y18" s="61">
        <f t="shared" si="2"/>
        <v>-0.75</v>
      </c>
      <c r="Z18" s="71"/>
      <c r="AA18" s="94">
        <f t="shared" si="4"/>
        <v>41785.375</v>
      </c>
      <c r="AB18" s="99">
        <v>1</v>
      </c>
      <c r="AC18" s="91">
        <f t="shared" si="5"/>
        <v>41791.375</v>
      </c>
      <c r="AD18" s="95"/>
      <c r="AE18" s="62">
        <f t="shared" si="6"/>
        <v>41785.375</v>
      </c>
      <c r="AF18" s="97">
        <v>1</v>
      </c>
      <c r="AG18" s="62">
        <f t="shared" si="15"/>
        <v>41791.375</v>
      </c>
      <c r="AH18" s="62"/>
      <c r="AI18" s="89">
        <f t="shared" si="14"/>
        <v>41792.375</v>
      </c>
      <c r="AJ18" s="122">
        <v>1</v>
      </c>
      <c r="AK18" s="91">
        <f t="shared" si="7"/>
        <v>41798.375</v>
      </c>
      <c r="AL18" s="90"/>
      <c r="AM18" s="63">
        <f t="shared" si="8"/>
        <v>41799.375</v>
      </c>
      <c r="AN18" s="123">
        <v>1</v>
      </c>
      <c r="AO18" s="62">
        <f t="shared" si="9"/>
        <v>41806.375</v>
      </c>
      <c r="AP18" s="62"/>
      <c r="AQ18" s="89">
        <f t="shared" si="10"/>
        <v>41807.375</v>
      </c>
      <c r="AR18" s="122">
        <v>9</v>
      </c>
      <c r="AS18" s="90">
        <f t="shared" si="11"/>
        <v>41870.375</v>
      </c>
      <c r="AT18" s="63">
        <f t="shared" si="12"/>
        <v>41871.375</v>
      </c>
      <c r="AU18" s="123">
        <v>2</v>
      </c>
      <c r="AV18" s="64">
        <f t="shared" si="17"/>
        <v>41885.375</v>
      </c>
      <c r="AW18" s="85"/>
      <c r="AX18" s="86"/>
      <c r="AY18" s="43"/>
      <c r="AZ18" s="43"/>
      <c r="BA18" s="43"/>
      <c r="BB18" s="43"/>
      <c r="BC18" s="43"/>
      <c r="BD18" s="43"/>
      <c r="BE18" s="43"/>
      <c r="BF18" s="43"/>
      <c r="BG18" s="43"/>
      <c r="BH18" s="43"/>
      <c r="BI18" s="43"/>
      <c r="BJ18" s="43"/>
      <c r="BK18" s="43">
        <f t="shared" si="13"/>
        <v>0</v>
      </c>
    </row>
    <row r="19" spans="2:63" ht="24.95" customHeight="1">
      <c r="Q19" s="76"/>
    </row>
    <row r="22" spans="2:63">
      <c r="V22" s="124"/>
      <c r="W22" s="124"/>
      <c r="X22" s="124"/>
    </row>
    <row r="23" spans="2:63">
      <c r="V23" s="125"/>
      <c r="W23" s="125"/>
      <c r="X23" s="126"/>
    </row>
    <row r="24" spans="2:63">
      <c r="V24" s="125"/>
      <c r="W24" s="125"/>
      <c r="X24" s="126"/>
    </row>
    <row r="25" spans="2:63">
      <c r="V25" s="125"/>
      <c r="W25" s="125"/>
      <c r="X25" s="126"/>
    </row>
    <row r="26" spans="2:63">
      <c r="V26" s="125"/>
      <c r="W26" s="125"/>
      <c r="X26" s="126"/>
    </row>
    <row r="27" spans="2:63">
      <c r="V27" s="125"/>
      <c r="W27" s="125"/>
      <c r="X27" s="126"/>
    </row>
    <row r="28" spans="2:63">
      <c r="V28" s="125"/>
      <c r="W28" s="125"/>
      <c r="X28" s="126"/>
    </row>
  </sheetData>
  <mergeCells count="8">
    <mergeCell ref="AY1:BK1"/>
    <mergeCell ref="AW1:AX1"/>
    <mergeCell ref="AA1:AD1"/>
    <mergeCell ref="AE1:AH1"/>
    <mergeCell ref="AI1:AL1"/>
    <mergeCell ref="AM1:AP1"/>
    <mergeCell ref="AQ1:AS1"/>
    <mergeCell ref="AT1:AV1"/>
  </mergeCells>
  <conditionalFormatting sqref="D1 E19:E1048576 D3:D18">
    <cfRule type="cellIs" dxfId="22" priority="29" operator="equal">
      <formula>"oui"</formula>
    </cfRule>
    <cfRule type="cellIs" dxfId="21" priority="33" operator="equal">
      <formula>"FAIT"</formula>
    </cfRule>
  </conditionalFormatting>
  <conditionalFormatting sqref="N1 O19:O1048576 N3:N18">
    <cfRule type="cellIs" dxfId="20" priority="27" operator="equal">
      <formula>"a faire"</formula>
    </cfRule>
  </conditionalFormatting>
  <conditionalFormatting sqref="AH19:AH1048576 AG3:AG18 AF19:AF1048576 AE3:AE18 AD19:AD1048576 AC3:AC18 AB19:AB1048576 AA3:AA18 AP19:AP1048576 AO3:AO18 AN19:AN1048576 AM3:AM18 AL19:AL1048576 AK3:AK18 AJ19:AJ1048576 AI3:AI18 AT19:AT1048576 AS3:AS18 AR19:AR1048576 AQ3:AQ18">
    <cfRule type="cellIs" dxfId="19" priority="24" operator="between">
      <formula>36526</formula>
      <formula>TODAY()</formula>
    </cfRule>
  </conditionalFormatting>
  <conditionalFormatting sqref="C1:Y1 B3:Y18">
    <cfRule type="expression" dxfId="18" priority="34">
      <formula>$F1="création"</formula>
    </cfRule>
  </conditionalFormatting>
  <conditionalFormatting sqref="AI1 AM1 AA1 AE1">
    <cfRule type="cellIs" dxfId="17" priority="7" operator="between">
      <formula>36526</formula>
      <formula>TODAY()</formula>
    </cfRule>
  </conditionalFormatting>
  <conditionalFormatting sqref="AA1">
    <cfRule type="expression" dxfId="16" priority="8">
      <formula>$AD2</formula>
    </cfRule>
  </conditionalFormatting>
  <conditionalFormatting sqref="AE1">
    <cfRule type="expression" dxfId="15" priority="9">
      <formula>$AH2</formula>
    </cfRule>
  </conditionalFormatting>
  <conditionalFormatting sqref="AI1">
    <cfRule type="expression" dxfId="14" priority="10">
      <formula>$AL2</formula>
    </cfRule>
  </conditionalFormatting>
  <conditionalFormatting sqref="AM1">
    <cfRule type="expression" dxfId="13" priority="11">
      <formula>$AP2</formula>
    </cfRule>
  </conditionalFormatting>
  <conditionalFormatting sqref="AQ1 AS1">
    <cfRule type="cellIs" dxfId="12" priority="6" operator="between">
      <formula>36526</formula>
      <formula>TODAY()</formula>
    </cfRule>
  </conditionalFormatting>
  <conditionalFormatting sqref="AB19:AE1048576">
    <cfRule type="expression" dxfId="11" priority="5">
      <formula>$AE19</formula>
    </cfRule>
  </conditionalFormatting>
  <conditionalFormatting sqref="AF19:AI1048576">
    <cfRule type="expression" dxfId="10" priority="4">
      <formula>$AI19</formula>
    </cfRule>
  </conditionalFormatting>
  <conditionalFormatting sqref="AJ19:AM1048576">
    <cfRule type="expression" dxfId="9" priority="3">
      <formula>$AM19</formula>
    </cfRule>
  </conditionalFormatting>
  <conditionalFormatting sqref="AN19:AQ1048576">
    <cfRule type="expression" dxfId="8" priority="2">
      <formula>$AQ19</formula>
    </cfRule>
  </conditionalFormatting>
  <conditionalFormatting sqref="AR19:AT1048576">
    <cfRule type="expression" dxfId="7" priority="1">
      <formula>$AY19</formula>
    </cfRule>
  </conditionalFormatting>
  <conditionalFormatting sqref="E19:Z1048576 B19:C1048576">
    <cfRule type="expression" dxfId="6" priority="61">
      <formula>$G19="création"</formula>
    </cfRule>
  </conditionalFormatting>
  <conditionalFormatting sqref="AA1:AD18">
    <cfRule type="expression" dxfId="5" priority="68">
      <formula>$AD1</formula>
    </cfRule>
  </conditionalFormatting>
  <conditionalFormatting sqref="AE1:AH18">
    <cfRule type="expression" dxfId="4" priority="70">
      <formula>$AH1</formula>
    </cfRule>
  </conditionalFormatting>
  <conditionalFormatting sqref="AI1:AL18">
    <cfRule type="expression" dxfId="3" priority="72">
      <formula>$AL1</formula>
    </cfRule>
  </conditionalFormatting>
  <conditionalFormatting sqref="AM1:AP18">
    <cfRule type="expression" dxfId="2" priority="74">
      <formula>$AP1</formula>
    </cfRule>
  </conditionalFormatting>
  <conditionalFormatting sqref="AQ1:AS18">
    <cfRule type="expression" dxfId="1" priority="76">
      <formula>$AX1</formula>
    </cfRule>
  </conditionalFormatting>
  <pageMargins left="0.7" right="0.7" top="0.75" bottom="0.75" header="0.3" footer="0.3"/>
  <pageSetup paperSize="8" scale="31" fitToHeight="0" orientation="landscape" r:id="rId1"/>
  <ignoredErrors>
    <ignoredError sqref="S3:Y11 S18:U18 S12:U12 X12:Y12 X13:Y18 S13:T17 AI3:AU18" unlockedFormula="1"/>
    <ignoredError sqref="W12 V13:W18 U13:U17 AV3:AV18" unlockedFormula="1" calculatedColumn="1"/>
    <ignoredError sqref="V12" calculatedColumn="1"/>
  </ignoredErrors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InputMessage="1" showErrorMessage="1">
          <x14:formula1>
            <xm:f>'Liste déroulantes'!$A$56:$A$57</xm:f>
          </x14:formula1>
          <xm:sqref>E1 E3:E18 F19:F1048576</xm:sqref>
        </x14:dataValidation>
        <x14:dataValidation type="list" allowBlank="1" showInputMessage="1" showErrorMessage="1">
          <x14:formula1>
            <xm:f>'Liste déroulantes'!$A$11:$A$13</xm:f>
          </x14:formula1>
          <xm:sqref>D1 D3:D18 E19:E1048576</xm:sqref>
        </x14:dataValidation>
        <x14:dataValidation type="list" allowBlank="1" showInputMessage="1" showErrorMessage="1">
          <x14:formula1>
            <xm:f>'Liste déroulantes'!$A$3:$A$9</xm:f>
          </x14:formula1>
          <xm:sqref>F1 F3:F18 G19:G1048576</xm:sqref>
        </x14:dataValidation>
        <x14:dataValidation type="list" allowBlank="1" showInputMessage="1" showErrorMessage="1">
          <x14:formula1>
            <xm:f>'Liste déroulantes'!$A$1:$A$9</xm:f>
          </x14:formula1>
          <xm:sqref>G1 G3:G18 H19:H1048576</xm:sqref>
        </x14:dataValidation>
        <x14:dataValidation type="list" allowBlank="1" showInputMessage="1" showErrorMessage="1">
          <x14:formula1>
            <xm:f>'Liste déroulantes'!$A$81:$A$103</xm:f>
          </x14:formula1>
          <xm:sqref>R3:R18</xm:sqref>
        </x14:dataValidation>
        <x14:dataValidation type="list" allowBlank="1" showInputMessage="1" showErrorMessage="1">
          <x14:formula1>
            <xm:f>'Liste déroulantes'!$A$51:$A$53</xm:f>
          </x14:formula1>
          <xm:sqref>N3:N18</xm:sqref>
        </x14:dataValidation>
        <x14:dataValidation type="list" allowBlank="1" showInputMessage="1" showErrorMessage="1">
          <x14:formula1>
            <xm:f>'Liste déroulantes'!$A$27:$A$48</xm:f>
          </x14:formula1>
          <xm:sqref>M3:M18</xm:sqref>
        </x14:dataValidation>
        <x14:dataValidation type="list" allowBlank="1" showInputMessage="1" showErrorMessage="1">
          <x14:formula1>
            <xm:f>'Liste déroulantes'!$A$40:$A$48</xm:f>
          </x14:formula1>
          <xm:sqref>L3:L18</xm:sqref>
        </x14:dataValidation>
        <x14:dataValidation type="list" allowBlank="1" showInputMessage="1" showErrorMessage="1">
          <x14:formula1>
            <xm:f>'Liste déroulantes'!$A$27:$A$39</xm:f>
          </x14:formula1>
          <xm:sqref>J3:K18</xm:sqref>
        </x14:dataValidation>
        <x14:dataValidation type="list" allowBlank="1" showInputMessage="1" showErrorMessage="1">
          <x14:formula1>
            <xm:f>'Liste déroulantes'!$A$21:$A$24</xm:f>
          </x14:formula1>
          <xm:sqref>I3:I18</xm:sqref>
        </x14:dataValidation>
        <x14:dataValidation type="list" allowBlank="1" showInputMessage="1" showErrorMessage="1">
          <x14:formula1>
            <xm:f>'Liste déroulantes'!$A$16:$A$18</xm:f>
          </x14:formula1>
          <xm:sqref>H3:H18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103"/>
  <sheetViews>
    <sheetView topLeftCell="A55" workbookViewId="0">
      <selection activeCell="H11" sqref="H11:K25"/>
    </sheetView>
  </sheetViews>
  <sheetFormatPr baseColWidth="10" defaultRowHeight="15"/>
  <cols>
    <col min="1" max="1" width="29.42578125" customWidth="1"/>
    <col min="4" max="4" width="15.140625" customWidth="1"/>
  </cols>
  <sheetData>
    <row r="1" spans="1:9" s="3" customFormat="1" ht="18" customHeight="1">
      <c r="A1" s="4" t="s">
        <v>41</v>
      </c>
    </row>
    <row r="2" spans="1:9" ht="15" customHeight="1">
      <c r="A2" s="4" t="s">
        <v>31</v>
      </c>
    </row>
    <row r="3" spans="1:9">
      <c r="A3" s="4" t="s">
        <v>52</v>
      </c>
    </row>
    <row r="4" spans="1:9">
      <c r="A4" s="4" t="s">
        <v>19</v>
      </c>
    </row>
    <row r="5" spans="1:9">
      <c r="A5" s="4" t="s">
        <v>40</v>
      </c>
    </row>
    <row r="6" spans="1:9" s="3" customFormat="1">
      <c r="A6" s="4" t="s">
        <v>39</v>
      </c>
    </row>
    <row r="7" spans="1:9" s="3" customFormat="1">
      <c r="A7" s="4" t="s">
        <v>38</v>
      </c>
    </row>
    <row r="8" spans="1:9">
      <c r="A8" s="4" t="s">
        <v>37</v>
      </c>
    </row>
    <row r="9" spans="1:9">
      <c r="A9" s="1" t="s">
        <v>17</v>
      </c>
    </row>
    <row r="11" spans="1:9">
      <c r="A11" s="31" t="s">
        <v>22</v>
      </c>
    </row>
    <row r="12" spans="1:9">
      <c r="A12" s="31" t="s">
        <v>33</v>
      </c>
    </row>
    <row r="13" spans="1:9">
      <c r="A13" s="31" t="s">
        <v>11</v>
      </c>
    </row>
    <row r="14" spans="1:9">
      <c r="H14" s="41"/>
    </row>
    <row r="15" spans="1:9">
      <c r="H15" s="42"/>
      <c r="I15" s="2"/>
    </row>
    <row r="16" spans="1:9">
      <c r="A16" s="31" t="s">
        <v>16</v>
      </c>
      <c r="B16" s="3"/>
      <c r="I16" s="41"/>
    </row>
    <row r="17" spans="1:9">
      <c r="A17" s="31" t="s">
        <v>14</v>
      </c>
    </row>
    <row r="18" spans="1:9">
      <c r="A18" s="31" t="s">
        <v>15</v>
      </c>
      <c r="I18" s="41"/>
    </row>
    <row r="21" spans="1:9">
      <c r="A21" s="31" t="s">
        <v>20</v>
      </c>
    </row>
    <row r="22" spans="1:9">
      <c r="A22" s="31" t="s">
        <v>27</v>
      </c>
    </row>
    <row r="23" spans="1:9">
      <c r="A23" s="31" t="s">
        <v>23</v>
      </c>
    </row>
    <row r="24" spans="1:9">
      <c r="A24" s="31" t="s">
        <v>106</v>
      </c>
    </row>
    <row r="27" spans="1:9">
      <c r="A27" s="31" t="s">
        <v>21</v>
      </c>
    </row>
    <row r="28" spans="1:9">
      <c r="A28" s="31" t="s">
        <v>24</v>
      </c>
    </row>
    <row r="29" spans="1:9">
      <c r="A29" s="31" t="s">
        <v>91</v>
      </c>
    </row>
    <row r="30" spans="1:9">
      <c r="A30" s="31" t="s">
        <v>77</v>
      </c>
    </row>
    <row r="31" spans="1:9">
      <c r="A31" s="31" t="s">
        <v>26</v>
      </c>
    </row>
    <row r="32" spans="1:9">
      <c r="A32" s="31" t="s">
        <v>30</v>
      </c>
    </row>
    <row r="33" spans="1:1">
      <c r="A33" s="31" t="s">
        <v>32</v>
      </c>
    </row>
    <row r="34" spans="1:1">
      <c r="A34" s="31" t="s">
        <v>107</v>
      </c>
    </row>
    <row r="35" spans="1:1">
      <c r="A35" s="31" t="s">
        <v>29</v>
      </c>
    </row>
    <row r="36" spans="1:1">
      <c r="A36" s="31" t="s">
        <v>108</v>
      </c>
    </row>
    <row r="37" spans="1:1" s="30" customFormat="1">
      <c r="A37" s="31" t="s">
        <v>25</v>
      </c>
    </row>
    <row r="38" spans="1:1">
      <c r="A38" s="31" t="s">
        <v>18</v>
      </c>
    </row>
    <row r="39" spans="1:1">
      <c r="A39" s="31" t="s">
        <v>94</v>
      </c>
    </row>
    <row r="40" spans="1:1">
      <c r="A40" s="3" t="s">
        <v>12</v>
      </c>
    </row>
    <row r="41" spans="1:1">
      <c r="A41" t="s">
        <v>111</v>
      </c>
    </row>
    <row r="42" spans="1:1">
      <c r="A42" t="s">
        <v>93</v>
      </c>
    </row>
    <row r="43" spans="1:1">
      <c r="A43" t="s">
        <v>113</v>
      </c>
    </row>
    <row r="44" spans="1:1">
      <c r="A44" t="s">
        <v>114</v>
      </c>
    </row>
    <row r="45" spans="1:1">
      <c r="A45" t="s">
        <v>110</v>
      </c>
    </row>
    <row r="46" spans="1:1">
      <c r="A46" s="3" t="s">
        <v>95</v>
      </c>
    </row>
    <row r="47" spans="1:1">
      <c r="A47" s="3" t="s">
        <v>109</v>
      </c>
    </row>
    <row r="48" spans="1:1">
      <c r="A48" t="s">
        <v>28</v>
      </c>
    </row>
    <row r="51" spans="1:1">
      <c r="A51" t="s">
        <v>145</v>
      </c>
    </row>
    <row r="52" spans="1:1">
      <c r="A52" t="s">
        <v>112</v>
      </c>
    </row>
    <row r="53" spans="1:1">
      <c r="A53" t="s">
        <v>35</v>
      </c>
    </row>
    <row r="56" spans="1:1">
      <c r="A56" t="s">
        <v>76</v>
      </c>
    </row>
    <row r="57" spans="1:1">
      <c r="A57" t="s">
        <v>34</v>
      </c>
    </row>
    <row r="59" spans="1:1">
      <c r="A59" t="s">
        <v>54</v>
      </c>
    </row>
    <row r="60" spans="1:1">
      <c r="A60" t="s">
        <v>55</v>
      </c>
    </row>
    <row r="61" spans="1:1">
      <c r="A61" t="s">
        <v>56</v>
      </c>
    </row>
    <row r="62" spans="1:1">
      <c r="A62" t="s">
        <v>57</v>
      </c>
    </row>
    <row r="63" spans="1:1">
      <c r="A63" t="s">
        <v>58</v>
      </c>
    </row>
    <row r="64" spans="1:1">
      <c r="A64" t="s">
        <v>59</v>
      </c>
    </row>
    <row r="65" spans="1:1">
      <c r="A65" t="s">
        <v>60</v>
      </c>
    </row>
    <row r="66" spans="1:1">
      <c r="A66" t="s">
        <v>61</v>
      </c>
    </row>
    <row r="67" spans="1:1">
      <c r="A67" t="s">
        <v>62</v>
      </c>
    </row>
    <row r="68" spans="1:1">
      <c r="A68" t="s">
        <v>63</v>
      </c>
    </row>
    <row r="69" spans="1:1">
      <c r="A69" t="s">
        <v>64</v>
      </c>
    </row>
    <row r="70" spans="1:1">
      <c r="A70" t="s">
        <v>117</v>
      </c>
    </row>
    <row r="71" spans="1:1">
      <c r="A71" t="s">
        <v>115</v>
      </c>
    </row>
    <row r="72" spans="1:1">
      <c r="A72" t="s">
        <v>67</v>
      </c>
    </row>
    <row r="73" spans="1:1">
      <c r="A73" t="s">
        <v>118</v>
      </c>
    </row>
    <row r="74" spans="1:1">
      <c r="A74" t="s">
        <v>69</v>
      </c>
    </row>
    <row r="75" spans="1:1">
      <c r="A75" t="s">
        <v>70</v>
      </c>
    </row>
    <row r="76" spans="1:1">
      <c r="A76" t="s">
        <v>71</v>
      </c>
    </row>
    <row r="77" spans="1:1">
      <c r="A77" t="s">
        <v>72</v>
      </c>
    </row>
    <row r="78" spans="1:1">
      <c r="A78" t="s">
        <v>116</v>
      </c>
    </row>
    <row r="79" spans="1:1">
      <c r="A79" t="s">
        <v>74</v>
      </c>
    </row>
    <row r="81" spans="1:1">
      <c r="A81" t="s">
        <v>119</v>
      </c>
    </row>
    <row r="82" spans="1:1">
      <c r="A82" t="s">
        <v>120</v>
      </c>
    </row>
    <row r="83" spans="1:1">
      <c r="A83" t="s">
        <v>121</v>
      </c>
    </row>
    <row r="84" spans="1:1">
      <c r="A84" t="s">
        <v>122</v>
      </c>
    </row>
    <row r="85" spans="1:1">
      <c r="A85" t="s">
        <v>123</v>
      </c>
    </row>
    <row r="86" spans="1:1">
      <c r="A86" t="s">
        <v>124</v>
      </c>
    </row>
    <row r="87" spans="1:1">
      <c r="A87" t="s">
        <v>125</v>
      </c>
    </row>
    <row r="88" spans="1:1">
      <c r="A88" t="s">
        <v>126</v>
      </c>
    </row>
    <row r="89" spans="1:1">
      <c r="A89" t="s">
        <v>127</v>
      </c>
    </row>
    <row r="90" spans="1:1">
      <c r="A90" t="s">
        <v>128</v>
      </c>
    </row>
    <row r="91" spans="1:1">
      <c r="A91" t="s">
        <v>129</v>
      </c>
    </row>
    <row r="92" spans="1:1">
      <c r="A92" t="s">
        <v>130</v>
      </c>
    </row>
    <row r="93" spans="1:1">
      <c r="A93" t="s">
        <v>131</v>
      </c>
    </row>
    <row r="94" spans="1:1">
      <c r="A94" t="s">
        <v>132</v>
      </c>
    </row>
    <row r="95" spans="1:1">
      <c r="A95" t="s">
        <v>133</v>
      </c>
    </row>
    <row r="96" spans="1:1">
      <c r="A96" t="s">
        <v>134</v>
      </c>
    </row>
    <row r="97" spans="1:1">
      <c r="A97" t="s">
        <v>135</v>
      </c>
    </row>
    <row r="98" spans="1:1">
      <c r="A98" t="s">
        <v>136</v>
      </c>
    </row>
    <row r="99" spans="1:1">
      <c r="A99" t="s">
        <v>137</v>
      </c>
    </row>
    <row r="100" spans="1:1">
      <c r="A100" t="s">
        <v>138</v>
      </c>
    </row>
    <row r="101" spans="1:1">
      <c r="A101" t="s">
        <v>139</v>
      </c>
    </row>
    <row r="102" spans="1:1">
      <c r="A102" t="s">
        <v>140</v>
      </c>
    </row>
    <row r="103" spans="1:1">
      <c r="A103" t="s">
        <v>141</v>
      </c>
    </row>
  </sheetData>
  <sortState ref="A60:A80">
    <sortCondition ref="A60"/>
  </sortState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W12"/>
  <sheetViews>
    <sheetView workbookViewId="0">
      <selection activeCell="B19" sqref="B19"/>
    </sheetView>
  </sheetViews>
  <sheetFormatPr baseColWidth="10" defaultRowHeight="15"/>
  <cols>
    <col min="1" max="1" width="35.7109375" bestFit="1" customWidth="1"/>
    <col min="2" max="2" width="7.28515625" customWidth="1"/>
    <col min="3" max="3" width="8.7109375" customWidth="1"/>
    <col min="4" max="4" width="6.5703125" customWidth="1"/>
    <col min="5" max="5" width="9.85546875" customWidth="1"/>
    <col min="6" max="6" width="14.28515625" customWidth="1"/>
    <col min="7" max="7" width="13.140625" customWidth="1"/>
    <col min="8" max="8" width="9" customWidth="1"/>
    <col min="9" max="9" width="10.28515625" customWidth="1"/>
    <col min="10" max="10" width="7.140625" customWidth="1"/>
    <col min="11" max="11" width="10.5703125" customWidth="1"/>
    <col min="12" max="12" width="12.28515625" customWidth="1"/>
    <col min="13" max="13" width="7.140625" customWidth="1"/>
    <col min="14" max="14" width="6.85546875" customWidth="1"/>
    <col min="15" max="15" width="9.140625" customWidth="1"/>
    <col min="16" max="16" width="9.5703125" customWidth="1"/>
    <col min="17" max="17" width="12.5703125" customWidth="1"/>
    <col min="18" max="18" width="9" customWidth="1"/>
    <col min="19" max="19" width="11" customWidth="1"/>
    <col min="20" max="20" width="11.5703125" customWidth="1"/>
    <col min="21" max="21" width="9.85546875" customWidth="1"/>
    <col min="22" max="22" width="6.85546875" customWidth="1"/>
    <col min="23" max="23" width="11.42578125" style="11"/>
  </cols>
  <sheetData>
    <row r="1" spans="1:23">
      <c r="B1" s="6" t="s">
        <v>54</v>
      </c>
      <c r="C1" s="6" t="s">
        <v>55</v>
      </c>
      <c r="D1" s="6" t="s">
        <v>56</v>
      </c>
      <c r="E1" s="6" t="s">
        <v>57</v>
      </c>
      <c r="F1" s="6" t="s">
        <v>58</v>
      </c>
      <c r="G1" s="6" t="s">
        <v>59</v>
      </c>
      <c r="H1" s="6" t="s">
        <v>60</v>
      </c>
      <c r="I1" s="6" t="s">
        <v>61</v>
      </c>
      <c r="J1" s="6" t="s">
        <v>62</v>
      </c>
      <c r="K1" s="6" t="s">
        <v>63</v>
      </c>
      <c r="L1" s="6" t="s">
        <v>64</v>
      </c>
      <c r="M1" s="6" t="s">
        <v>65</v>
      </c>
      <c r="N1" s="6" t="s">
        <v>66</v>
      </c>
      <c r="O1" s="6" t="s">
        <v>67</v>
      </c>
      <c r="P1" s="6" t="s">
        <v>68</v>
      </c>
      <c r="Q1" s="6" t="s">
        <v>69</v>
      </c>
      <c r="R1" s="6" t="s">
        <v>70</v>
      </c>
      <c r="S1" s="6" t="s">
        <v>71</v>
      </c>
      <c r="T1" s="6" t="s">
        <v>72</v>
      </c>
      <c r="U1" s="6" t="s">
        <v>73</v>
      </c>
      <c r="V1" s="7" t="s">
        <v>74</v>
      </c>
      <c r="W1" s="8" t="s">
        <v>75</v>
      </c>
    </row>
    <row r="2" spans="1:23">
      <c r="A2" s="5" t="s">
        <v>42</v>
      </c>
      <c r="B2" s="12" t="e">
        <f>VLOOKUP($A2,#REF!,4,0)</f>
        <v>#REF!</v>
      </c>
      <c r="C2" s="12" t="e">
        <f>VLOOKUP($A2,#REF!,4,0)</f>
        <v>#REF!</v>
      </c>
      <c r="D2" s="12" t="e">
        <f>VLOOKUP($A2,#REF!,4,0)</f>
        <v>#REF!</v>
      </c>
      <c r="E2" s="12" t="e">
        <f>VLOOKUP($A2,#REF!,4,0)</f>
        <v>#REF!</v>
      </c>
      <c r="F2" s="12" t="e">
        <f>VLOOKUP($A2,#REF!,4,0)</f>
        <v>#REF!</v>
      </c>
      <c r="G2" s="12" t="e">
        <f>VLOOKUP($A2,#REF!,4,0)</f>
        <v>#REF!</v>
      </c>
      <c r="H2" s="12" t="e">
        <f>VLOOKUP($A2,#REF!,4,0)</f>
        <v>#REF!</v>
      </c>
      <c r="I2" s="12" t="e">
        <f>VLOOKUP($A2,#REF!,4,0)</f>
        <v>#REF!</v>
      </c>
      <c r="J2" s="12" t="e">
        <f>VLOOKUP($A2,#REF!,4,0)</f>
        <v>#REF!</v>
      </c>
      <c r="K2" s="12" t="e">
        <f>VLOOKUP($A2,#REF!,4,0)</f>
        <v>#REF!</v>
      </c>
      <c r="L2" s="12" t="e">
        <f>VLOOKUP($A2,#REF!,4,0)</f>
        <v>#REF!</v>
      </c>
      <c r="M2" s="12" t="e">
        <f>VLOOKUP($A2,#REF!,4,0)</f>
        <v>#REF!</v>
      </c>
      <c r="N2" s="12" t="e">
        <f>VLOOKUP($A2,#REF!,4,0)</f>
        <v>#REF!</v>
      </c>
      <c r="O2" s="12" t="e">
        <f>VLOOKUP($A2,#REF!,4,0)</f>
        <v>#REF!</v>
      </c>
      <c r="P2" s="12" t="e">
        <f>VLOOKUP($A2,#REF!,4,0)</f>
        <v>#REF!</v>
      </c>
      <c r="Q2" s="12" t="e">
        <f>VLOOKUP($A2,#REF!,4,0)</f>
        <v>#REF!</v>
      </c>
      <c r="R2" s="12" t="e">
        <f>VLOOKUP($A2,#REF!,4,0)</f>
        <v>#REF!</v>
      </c>
      <c r="S2" s="12" t="e">
        <f>VLOOKUP($A2,#REF!,4,0)</f>
        <v>#REF!</v>
      </c>
      <c r="T2" s="12" t="e">
        <f>VLOOKUP($A2,#REF!,4,0)</f>
        <v>#REF!</v>
      </c>
      <c r="U2" s="12" t="e">
        <f>VLOOKUP($A2,#REF!,4,0)</f>
        <v>#REF!</v>
      </c>
      <c r="V2" s="12" t="e">
        <f>VLOOKUP($A2,#REF!,4,0)</f>
        <v>#REF!</v>
      </c>
      <c r="W2" s="9" t="e">
        <f>SUM(B2:V2)</f>
        <v>#REF!</v>
      </c>
    </row>
    <row r="3" spans="1:23">
      <c r="A3" s="5" t="s">
        <v>44</v>
      </c>
      <c r="B3" s="12" t="e">
        <f>VLOOKUP($A3,#REF!,4,0)</f>
        <v>#REF!</v>
      </c>
      <c r="C3" s="12" t="e">
        <f>VLOOKUP($A3,#REF!,4,0)</f>
        <v>#REF!</v>
      </c>
      <c r="D3" s="12" t="e">
        <f>VLOOKUP($A3,#REF!,4,0)</f>
        <v>#REF!</v>
      </c>
      <c r="E3" s="12" t="e">
        <f>VLOOKUP($A3,#REF!,4,0)</f>
        <v>#REF!</v>
      </c>
      <c r="F3" s="12" t="e">
        <f>VLOOKUP($A3,#REF!,4,0)</f>
        <v>#REF!</v>
      </c>
      <c r="G3" s="12" t="e">
        <f>VLOOKUP($A3,#REF!,4,0)</f>
        <v>#REF!</v>
      </c>
      <c r="H3" s="12" t="e">
        <f>VLOOKUP($A3,#REF!,4,0)</f>
        <v>#REF!</v>
      </c>
      <c r="I3" s="12" t="e">
        <f>VLOOKUP($A3,#REF!,4,0)</f>
        <v>#REF!</v>
      </c>
      <c r="J3" s="12" t="e">
        <f>VLOOKUP($A3,#REF!,4,0)</f>
        <v>#REF!</v>
      </c>
      <c r="K3" s="12" t="e">
        <f>VLOOKUP($A3,#REF!,4,0)</f>
        <v>#REF!</v>
      </c>
      <c r="L3" s="12" t="e">
        <f>VLOOKUP($A3,#REF!,4,0)</f>
        <v>#REF!</v>
      </c>
      <c r="M3" s="12" t="e">
        <f>VLOOKUP($A3,#REF!,4,0)</f>
        <v>#REF!</v>
      </c>
      <c r="N3" s="12" t="e">
        <f>VLOOKUP($A3,#REF!,4,0)</f>
        <v>#REF!</v>
      </c>
      <c r="O3" s="12" t="e">
        <f>VLOOKUP($A3,#REF!,4,0)</f>
        <v>#REF!</v>
      </c>
      <c r="P3" s="12" t="e">
        <f>VLOOKUP($A3,#REF!,4,0)</f>
        <v>#REF!</v>
      </c>
      <c r="Q3" s="12" t="e">
        <f>VLOOKUP($A3,#REF!,4,0)</f>
        <v>#REF!</v>
      </c>
      <c r="R3" s="12" t="e">
        <f>VLOOKUP($A3,#REF!,4,0)</f>
        <v>#REF!</v>
      </c>
      <c r="S3" s="12" t="e">
        <f>VLOOKUP($A3,#REF!,4,0)</f>
        <v>#REF!</v>
      </c>
      <c r="T3" s="12" t="e">
        <f>VLOOKUP($A3,#REF!,4,0)</f>
        <v>#REF!</v>
      </c>
      <c r="U3" s="12" t="e">
        <f>VLOOKUP($A3,#REF!,4,0)</f>
        <v>#REF!</v>
      </c>
      <c r="V3" s="12" t="e">
        <f>VLOOKUP($A3,#REF!,4,0)</f>
        <v>#REF!</v>
      </c>
      <c r="W3" s="9" t="e">
        <f t="shared" ref="W3:W12" si="0">SUM(B3:V3)</f>
        <v>#REF!</v>
      </c>
    </row>
    <row r="4" spans="1:23">
      <c r="A4" s="5" t="s">
        <v>43</v>
      </c>
      <c r="B4" s="12" t="e">
        <f>VLOOKUP($A4,#REF!,4,0)</f>
        <v>#REF!</v>
      </c>
      <c r="C4" s="12" t="e">
        <f>VLOOKUP($A4,#REF!,4,0)</f>
        <v>#REF!</v>
      </c>
      <c r="D4" s="12" t="e">
        <f>VLOOKUP($A4,#REF!,4,0)</f>
        <v>#REF!</v>
      </c>
      <c r="E4" s="12" t="e">
        <f>VLOOKUP($A4,#REF!,4,0)</f>
        <v>#REF!</v>
      </c>
      <c r="F4" s="12" t="e">
        <f>VLOOKUP($A4,#REF!,4,0)</f>
        <v>#REF!</v>
      </c>
      <c r="G4" s="12" t="e">
        <f>VLOOKUP($A4,#REF!,4,0)</f>
        <v>#REF!</v>
      </c>
      <c r="H4" s="12" t="e">
        <f>VLOOKUP($A4,#REF!,4,0)</f>
        <v>#REF!</v>
      </c>
      <c r="I4" s="12" t="e">
        <f>VLOOKUP($A4,#REF!,4,0)</f>
        <v>#REF!</v>
      </c>
      <c r="J4" s="12" t="e">
        <f>VLOOKUP($A4,#REF!,4,0)</f>
        <v>#REF!</v>
      </c>
      <c r="K4" s="12" t="e">
        <f>VLOOKUP($A4,#REF!,4,0)</f>
        <v>#REF!</v>
      </c>
      <c r="L4" s="12" t="e">
        <f>VLOOKUP($A4,#REF!,4,0)</f>
        <v>#REF!</v>
      </c>
      <c r="M4" s="12" t="e">
        <f>VLOOKUP($A4,#REF!,4,0)</f>
        <v>#REF!</v>
      </c>
      <c r="N4" s="12" t="e">
        <f>VLOOKUP($A4,#REF!,4,0)</f>
        <v>#REF!</v>
      </c>
      <c r="O4" s="12" t="e">
        <f>VLOOKUP($A4,#REF!,4,0)</f>
        <v>#REF!</v>
      </c>
      <c r="P4" s="12" t="e">
        <f>VLOOKUP($A4,#REF!,4,0)</f>
        <v>#REF!</v>
      </c>
      <c r="Q4" s="12" t="e">
        <f>VLOOKUP($A4,#REF!,4,0)</f>
        <v>#REF!</v>
      </c>
      <c r="R4" s="12" t="e">
        <f>VLOOKUP($A4,#REF!,4,0)</f>
        <v>#REF!</v>
      </c>
      <c r="S4" s="12" t="e">
        <f>VLOOKUP($A4,#REF!,4,0)</f>
        <v>#REF!</v>
      </c>
      <c r="T4" s="12" t="e">
        <f>VLOOKUP($A4,#REF!,4,0)</f>
        <v>#REF!</v>
      </c>
      <c r="U4" s="12" t="e">
        <f>VLOOKUP($A4,#REF!,4,0)</f>
        <v>#REF!</v>
      </c>
      <c r="V4" s="12" t="e">
        <f>VLOOKUP($A4,#REF!,4,0)</f>
        <v>#REF!</v>
      </c>
      <c r="W4" s="9" t="e">
        <f t="shared" si="0"/>
        <v>#REF!</v>
      </c>
    </row>
    <row r="5" spans="1:23">
      <c r="A5" s="5" t="s">
        <v>45</v>
      </c>
      <c r="B5" s="12" t="e">
        <f>VLOOKUP($A5,#REF!,4,0)</f>
        <v>#REF!</v>
      </c>
      <c r="C5" s="12" t="e">
        <f>VLOOKUP($A5,#REF!,4,0)</f>
        <v>#REF!</v>
      </c>
      <c r="D5" s="12" t="e">
        <f>VLOOKUP($A5,#REF!,4,0)</f>
        <v>#REF!</v>
      </c>
      <c r="E5" s="12" t="e">
        <f>VLOOKUP($A5,#REF!,4,0)</f>
        <v>#REF!</v>
      </c>
      <c r="F5" s="12" t="e">
        <f>VLOOKUP($A5,#REF!,4,0)</f>
        <v>#REF!</v>
      </c>
      <c r="G5" s="12" t="e">
        <f>VLOOKUP($A5,#REF!,4,0)</f>
        <v>#REF!</v>
      </c>
      <c r="H5" s="12" t="e">
        <f>VLOOKUP($A5,#REF!,4,0)</f>
        <v>#REF!</v>
      </c>
      <c r="I5" s="12" t="e">
        <f>VLOOKUP($A5,#REF!,4,0)</f>
        <v>#REF!</v>
      </c>
      <c r="J5" s="12" t="e">
        <f>VLOOKUP($A5,#REF!,4,0)</f>
        <v>#REF!</v>
      </c>
      <c r="K5" s="12" t="e">
        <f>VLOOKUP($A5,#REF!,4,0)</f>
        <v>#REF!</v>
      </c>
      <c r="L5" s="12" t="e">
        <f>VLOOKUP($A5,#REF!,4,0)</f>
        <v>#REF!</v>
      </c>
      <c r="M5" s="12" t="e">
        <f>VLOOKUP($A5,#REF!,4,0)</f>
        <v>#REF!</v>
      </c>
      <c r="N5" s="12" t="e">
        <f>VLOOKUP($A5,#REF!,4,0)</f>
        <v>#REF!</v>
      </c>
      <c r="O5" s="12" t="e">
        <f>VLOOKUP($A5,#REF!,4,0)</f>
        <v>#REF!</v>
      </c>
      <c r="P5" s="12" t="e">
        <f>VLOOKUP($A5,#REF!,4,0)</f>
        <v>#REF!</v>
      </c>
      <c r="Q5" s="12" t="e">
        <f>VLOOKUP($A5,#REF!,4,0)</f>
        <v>#REF!</v>
      </c>
      <c r="R5" s="12" t="e">
        <f>VLOOKUP($A5,#REF!,4,0)</f>
        <v>#REF!</v>
      </c>
      <c r="S5" s="12" t="e">
        <f>VLOOKUP($A5,#REF!,4,0)</f>
        <v>#REF!</v>
      </c>
      <c r="T5" s="12" t="e">
        <f>VLOOKUP($A5,#REF!,4,0)</f>
        <v>#REF!</v>
      </c>
      <c r="U5" s="12" t="e">
        <f>VLOOKUP($A5,#REF!,4,0)</f>
        <v>#REF!</v>
      </c>
      <c r="V5" s="12" t="e">
        <f>VLOOKUP($A5,#REF!,4,0)</f>
        <v>#REF!</v>
      </c>
      <c r="W5" s="9" t="e">
        <f t="shared" si="0"/>
        <v>#REF!</v>
      </c>
    </row>
    <row r="6" spans="1:23">
      <c r="A6" s="5" t="s">
        <v>46</v>
      </c>
      <c r="B6" s="12" t="e">
        <f>VLOOKUP($A6,#REF!,4,0)</f>
        <v>#REF!</v>
      </c>
      <c r="C6" s="12" t="e">
        <f>VLOOKUP($A6,#REF!,4,0)</f>
        <v>#REF!</v>
      </c>
      <c r="D6" s="12" t="e">
        <f>VLOOKUP($A6,#REF!,4,0)</f>
        <v>#REF!</v>
      </c>
      <c r="E6" s="12" t="e">
        <f>VLOOKUP($A6,#REF!,4,0)</f>
        <v>#REF!</v>
      </c>
      <c r="F6" s="12" t="e">
        <f>VLOOKUP($A6,#REF!,4,0)</f>
        <v>#REF!</v>
      </c>
      <c r="G6" s="12" t="e">
        <f>VLOOKUP($A6,#REF!,4,0)</f>
        <v>#REF!</v>
      </c>
      <c r="H6" s="12" t="e">
        <f>VLOOKUP($A6,#REF!,4,0)</f>
        <v>#REF!</v>
      </c>
      <c r="I6" s="12" t="e">
        <f>VLOOKUP($A6,#REF!,4,0)</f>
        <v>#REF!</v>
      </c>
      <c r="J6" s="12" t="e">
        <f>VLOOKUP($A6,#REF!,4,0)</f>
        <v>#REF!</v>
      </c>
      <c r="K6" s="12" t="e">
        <f>VLOOKUP($A6,#REF!,4,0)</f>
        <v>#REF!</v>
      </c>
      <c r="L6" s="12" t="e">
        <f>VLOOKUP($A6,#REF!,4,0)</f>
        <v>#REF!</v>
      </c>
      <c r="M6" s="12" t="e">
        <f>VLOOKUP($A6,#REF!,4,0)</f>
        <v>#REF!</v>
      </c>
      <c r="N6" s="12" t="e">
        <f>VLOOKUP($A6,#REF!,4,0)</f>
        <v>#REF!</v>
      </c>
      <c r="O6" s="12" t="e">
        <f>VLOOKUP($A6,#REF!,4,0)</f>
        <v>#REF!</v>
      </c>
      <c r="P6" s="12" t="e">
        <f>VLOOKUP($A6,#REF!,4,0)</f>
        <v>#REF!</v>
      </c>
      <c r="Q6" s="12" t="e">
        <f>VLOOKUP($A6,#REF!,4,0)</f>
        <v>#REF!</v>
      </c>
      <c r="R6" s="12" t="e">
        <f>VLOOKUP($A6,#REF!,4,0)</f>
        <v>#REF!</v>
      </c>
      <c r="S6" s="12" t="e">
        <f>VLOOKUP($A6,#REF!,4,0)</f>
        <v>#REF!</v>
      </c>
      <c r="T6" s="12" t="e">
        <f>VLOOKUP($A6,#REF!,4,0)</f>
        <v>#REF!</v>
      </c>
      <c r="U6" s="12" t="e">
        <f>VLOOKUP($A6,#REF!,4,0)</f>
        <v>#REF!</v>
      </c>
      <c r="V6" s="12" t="e">
        <f>VLOOKUP($A6,#REF!,4,0)</f>
        <v>#REF!</v>
      </c>
      <c r="W6" s="9" t="e">
        <f t="shared" si="0"/>
        <v>#REF!</v>
      </c>
    </row>
    <row r="7" spans="1:23">
      <c r="A7" s="5" t="s">
        <v>47</v>
      </c>
      <c r="B7" s="12" t="e">
        <f>VLOOKUP($A7,#REF!,4,0)</f>
        <v>#REF!</v>
      </c>
      <c r="C7" s="12" t="e">
        <f>VLOOKUP($A7,#REF!,4,0)</f>
        <v>#REF!</v>
      </c>
      <c r="D7" s="12" t="e">
        <f>VLOOKUP($A7,#REF!,4,0)</f>
        <v>#REF!</v>
      </c>
      <c r="E7" s="12" t="e">
        <f>VLOOKUP($A7,#REF!,4,0)</f>
        <v>#REF!</v>
      </c>
      <c r="F7" s="12" t="e">
        <f>VLOOKUP($A7,#REF!,4,0)</f>
        <v>#REF!</v>
      </c>
      <c r="G7" s="12" t="e">
        <f>VLOOKUP($A7,#REF!,4,0)</f>
        <v>#REF!</v>
      </c>
      <c r="H7" s="12" t="e">
        <f>VLOOKUP($A7,#REF!,4,0)</f>
        <v>#REF!</v>
      </c>
      <c r="I7" s="12" t="e">
        <f>VLOOKUP($A7,#REF!,4,0)</f>
        <v>#REF!</v>
      </c>
      <c r="J7" s="12" t="e">
        <f>VLOOKUP($A7,#REF!,4,0)</f>
        <v>#REF!</v>
      </c>
      <c r="K7" s="12" t="e">
        <f>VLOOKUP($A7,#REF!,4,0)</f>
        <v>#REF!</v>
      </c>
      <c r="L7" s="12" t="e">
        <f>VLOOKUP($A7,#REF!,4,0)</f>
        <v>#REF!</v>
      </c>
      <c r="M7" s="12" t="e">
        <f>VLOOKUP($A7,#REF!,4,0)</f>
        <v>#REF!</v>
      </c>
      <c r="N7" s="12" t="e">
        <f>VLOOKUP($A7,#REF!,4,0)</f>
        <v>#REF!</v>
      </c>
      <c r="O7" s="12" t="e">
        <f>VLOOKUP($A7,#REF!,4,0)</f>
        <v>#REF!</v>
      </c>
      <c r="P7" s="12" t="e">
        <f>VLOOKUP($A7,#REF!,4,0)</f>
        <v>#REF!</v>
      </c>
      <c r="Q7" s="12" t="e">
        <f>VLOOKUP($A7,#REF!,4,0)</f>
        <v>#REF!</v>
      </c>
      <c r="R7" s="12" t="e">
        <f>VLOOKUP($A7,#REF!,4,0)</f>
        <v>#REF!</v>
      </c>
      <c r="S7" s="12" t="e">
        <f>VLOOKUP($A7,#REF!,4,0)</f>
        <v>#REF!</v>
      </c>
      <c r="T7" s="12" t="e">
        <f>VLOOKUP($A7,#REF!,4,0)</f>
        <v>#REF!</v>
      </c>
      <c r="U7" s="12" t="e">
        <f>VLOOKUP($A7,#REF!,4,0)</f>
        <v>#REF!</v>
      </c>
      <c r="V7" s="12" t="e">
        <f>VLOOKUP($A7,#REF!,4,0)</f>
        <v>#REF!</v>
      </c>
      <c r="W7" s="9" t="e">
        <f t="shared" si="0"/>
        <v>#REF!</v>
      </c>
    </row>
    <row r="8" spans="1:23">
      <c r="A8" s="5" t="s">
        <v>51</v>
      </c>
      <c r="B8" s="12" t="e">
        <f>VLOOKUP($A8,#REF!,4,0)</f>
        <v>#REF!</v>
      </c>
      <c r="C8" s="12" t="e">
        <f>VLOOKUP($A8,#REF!,4,0)</f>
        <v>#REF!</v>
      </c>
      <c r="D8" s="12" t="e">
        <f>VLOOKUP($A8,#REF!,4,0)</f>
        <v>#REF!</v>
      </c>
      <c r="E8" s="12" t="e">
        <f>VLOOKUP($A8,#REF!,4,0)</f>
        <v>#REF!</v>
      </c>
      <c r="F8" s="12" t="e">
        <f>VLOOKUP($A8,#REF!,4,0)</f>
        <v>#REF!</v>
      </c>
      <c r="G8" s="12" t="e">
        <f>VLOOKUP($A8,#REF!,4,0)</f>
        <v>#REF!</v>
      </c>
      <c r="H8" s="12" t="e">
        <f>VLOOKUP($A8,#REF!,4,0)</f>
        <v>#REF!</v>
      </c>
      <c r="I8" s="12" t="e">
        <f>VLOOKUP($A8,#REF!,4,0)</f>
        <v>#REF!</v>
      </c>
      <c r="J8" s="12" t="e">
        <f>VLOOKUP($A8,#REF!,4,0)</f>
        <v>#REF!</v>
      </c>
      <c r="K8" s="12" t="e">
        <f>VLOOKUP($A8,#REF!,4,0)</f>
        <v>#REF!</v>
      </c>
      <c r="L8" s="12" t="e">
        <f>VLOOKUP($A8,#REF!,4,0)</f>
        <v>#REF!</v>
      </c>
      <c r="M8" s="12" t="e">
        <f>VLOOKUP($A8,#REF!,4,0)</f>
        <v>#REF!</v>
      </c>
      <c r="N8" s="12" t="e">
        <f>VLOOKUP($A8,#REF!,4,0)</f>
        <v>#REF!</v>
      </c>
      <c r="O8" s="12" t="e">
        <f>VLOOKUP($A8,#REF!,4,0)</f>
        <v>#REF!</v>
      </c>
      <c r="P8" s="12" t="e">
        <f>VLOOKUP($A8,#REF!,4,0)</f>
        <v>#REF!</v>
      </c>
      <c r="Q8" s="12" t="e">
        <f>VLOOKUP($A8,#REF!,4,0)</f>
        <v>#REF!</v>
      </c>
      <c r="R8" s="12" t="e">
        <f>VLOOKUP($A8,#REF!,4,0)</f>
        <v>#REF!</v>
      </c>
      <c r="S8" s="12" t="e">
        <f>VLOOKUP($A8,#REF!,4,0)</f>
        <v>#REF!</v>
      </c>
      <c r="T8" s="12" t="e">
        <f>VLOOKUP($A8,#REF!,4,0)</f>
        <v>#REF!</v>
      </c>
      <c r="U8" s="12" t="e">
        <f>VLOOKUP($A8,#REF!,4,0)</f>
        <v>#REF!</v>
      </c>
      <c r="V8" s="12" t="e">
        <f>VLOOKUP($A8,#REF!,4,0)</f>
        <v>#REF!</v>
      </c>
      <c r="W8" s="9" t="e">
        <f t="shared" si="0"/>
        <v>#REF!</v>
      </c>
    </row>
    <row r="9" spans="1:23">
      <c r="A9" s="5" t="s">
        <v>48</v>
      </c>
      <c r="B9" s="12" t="e">
        <f>VLOOKUP($A9,#REF!,4,0)</f>
        <v>#REF!</v>
      </c>
      <c r="C9" s="12" t="e">
        <f>VLOOKUP($A9,#REF!,4,0)</f>
        <v>#REF!</v>
      </c>
      <c r="D9" s="12" t="e">
        <f>VLOOKUP($A9,#REF!,4,0)</f>
        <v>#REF!</v>
      </c>
      <c r="E9" s="12" t="e">
        <f>VLOOKUP($A9,#REF!,4,0)</f>
        <v>#REF!</v>
      </c>
      <c r="F9" s="12" t="e">
        <f>VLOOKUP($A9,#REF!,4,0)</f>
        <v>#REF!</v>
      </c>
      <c r="G9" s="12" t="e">
        <f>VLOOKUP($A9,#REF!,4,0)</f>
        <v>#REF!</v>
      </c>
      <c r="H9" s="12" t="e">
        <f>VLOOKUP($A9,#REF!,4,0)</f>
        <v>#REF!</v>
      </c>
      <c r="I9" s="12" t="e">
        <f>VLOOKUP($A9,#REF!,4,0)</f>
        <v>#REF!</v>
      </c>
      <c r="J9" s="12" t="e">
        <f>VLOOKUP($A9,#REF!,4,0)</f>
        <v>#REF!</v>
      </c>
      <c r="K9" s="12" t="e">
        <f>VLOOKUP($A9,#REF!,4,0)</f>
        <v>#REF!</v>
      </c>
      <c r="L9" s="12" t="e">
        <f>VLOOKUP($A9,#REF!,4,0)</f>
        <v>#REF!</v>
      </c>
      <c r="M9" s="12" t="e">
        <f>VLOOKUP($A9,#REF!,4,0)</f>
        <v>#REF!</v>
      </c>
      <c r="N9" s="12" t="e">
        <f>VLOOKUP($A9,#REF!,4,0)</f>
        <v>#REF!</v>
      </c>
      <c r="O9" s="12" t="e">
        <f>VLOOKUP($A9,#REF!,4,0)</f>
        <v>#REF!</v>
      </c>
      <c r="P9" s="12" t="e">
        <f>VLOOKUP($A9,#REF!,4,0)</f>
        <v>#REF!</v>
      </c>
      <c r="Q9" s="12" t="e">
        <f>VLOOKUP($A9,#REF!,4,0)</f>
        <v>#REF!</v>
      </c>
      <c r="R9" s="12" t="e">
        <f>VLOOKUP($A9,#REF!,4,0)</f>
        <v>#REF!</v>
      </c>
      <c r="S9" s="12" t="e">
        <f>VLOOKUP($A9,#REF!,4,0)</f>
        <v>#REF!</v>
      </c>
      <c r="T9" s="12" t="e">
        <f>VLOOKUP($A9,#REF!,4,0)</f>
        <v>#REF!</v>
      </c>
      <c r="U9" s="12" t="e">
        <f>VLOOKUP($A9,#REF!,4,0)</f>
        <v>#REF!</v>
      </c>
      <c r="V9" s="12" t="e">
        <f>VLOOKUP($A9,#REF!,4,0)</f>
        <v>#REF!</v>
      </c>
      <c r="W9" s="9" t="e">
        <f t="shared" si="0"/>
        <v>#REF!</v>
      </c>
    </row>
    <row r="10" spans="1:23">
      <c r="A10" s="5" t="s">
        <v>49</v>
      </c>
      <c r="B10" s="12" t="e">
        <f>VLOOKUP($A10,#REF!,4,0)</f>
        <v>#REF!</v>
      </c>
      <c r="C10" s="12" t="e">
        <f>VLOOKUP($A10,#REF!,4,0)</f>
        <v>#REF!</v>
      </c>
      <c r="D10" s="12" t="e">
        <f>VLOOKUP($A10,#REF!,4,0)</f>
        <v>#REF!</v>
      </c>
      <c r="E10" s="12" t="e">
        <f>VLOOKUP($A10,#REF!,4,0)</f>
        <v>#REF!</v>
      </c>
      <c r="F10" s="12" t="e">
        <f>VLOOKUP($A10,#REF!,4,0)</f>
        <v>#REF!</v>
      </c>
      <c r="G10" s="12" t="e">
        <f>VLOOKUP($A10,#REF!,4,0)</f>
        <v>#REF!</v>
      </c>
      <c r="H10" s="12" t="e">
        <f>VLOOKUP($A10,#REF!,4,0)</f>
        <v>#REF!</v>
      </c>
      <c r="I10" s="12" t="e">
        <f>VLOOKUP($A10,#REF!,4,0)</f>
        <v>#REF!</v>
      </c>
      <c r="J10" s="12" t="e">
        <f>VLOOKUP($A10,#REF!,4,0)</f>
        <v>#REF!</v>
      </c>
      <c r="K10" s="12" t="e">
        <f>VLOOKUP($A10,#REF!,4,0)</f>
        <v>#REF!</v>
      </c>
      <c r="L10" s="12" t="e">
        <f>VLOOKUP($A10,#REF!,4,0)</f>
        <v>#REF!</v>
      </c>
      <c r="M10" s="12" t="e">
        <f>VLOOKUP($A10,#REF!,4,0)</f>
        <v>#REF!</v>
      </c>
      <c r="N10" s="12" t="e">
        <f>VLOOKUP($A10,#REF!,4,0)</f>
        <v>#REF!</v>
      </c>
      <c r="O10" s="12" t="e">
        <f>VLOOKUP($A10,#REF!,4,0)</f>
        <v>#REF!</v>
      </c>
      <c r="P10" s="12" t="e">
        <f>VLOOKUP($A10,#REF!,4,0)</f>
        <v>#REF!</v>
      </c>
      <c r="Q10" s="12" t="e">
        <f>VLOOKUP($A10,#REF!,4,0)</f>
        <v>#REF!</v>
      </c>
      <c r="R10" s="12" t="e">
        <f>VLOOKUP($A10,#REF!,4,0)</f>
        <v>#REF!</v>
      </c>
      <c r="S10" s="12" t="e">
        <f>VLOOKUP($A10,#REF!,4,0)</f>
        <v>#REF!</v>
      </c>
      <c r="T10" s="12" t="e">
        <f>VLOOKUP($A10,#REF!,4,0)</f>
        <v>#REF!</v>
      </c>
      <c r="U10" s="12" t="e">
        <f>VLOOKUP($A10,#REF!,4,0)</f>
        <v>#REF!</v>
      </c>
      <c r="V10" s="12" t="e">
        <f>VLOOKUP($A10,#REF!,4,0)</f>
        <v>#REF!</v>
      </c>
      <c r="W10" s="9" t="e">
        <f t="shared" si="0"/>
        <v>#REF!</v>
      </c>
    </row>
    <row r="11" spans="1:23">
      <c r="A11" s="5" t="s">
        <v>53</v>
      </c>
      <c r="B11" s="12" t="e">
        <f>VLOOKUP($A11,#REF!,4,0)</f>
        <v>#REF!</v>
      </c>
      <c r="C11" s="12" t="e">
        <f>VLOOKUP($A11,#REF!,4,0)</f>
        <v>#REF!</v>
      </c>
      <c r="D11" s="12" t="e">
        <f>VLOOKUP($A11,#REF!,4,0)</f>
        <v>#REF!</v>
      </c>
      <c r="E11" s="12" t="e">
        <f>VLOOKUP($A11,#REF!,4,0)</f>
        <v>#REF!</v>
      </c>
      <c r="F11" s="12" t="e">
        <f>VLOOKUP($A11,#REF!,4,0)</f>
        <v>#REF!</v>
      </c>
      <c r="G11" s="12" t="e">
        <f>VLOOKUP($A11,#REF!,4,0)</f>
        <v>#REF!</v>
      </c>
      <c r="H11" s="12" t="e">
        <f>VLOOKUP($A11,#REF!,4,0)</f>
        <v>#REF!</v>
      </c>
      <c r="I11" s="12" t="e">
        <f>VLOOKUP($A11,#REF!,4,0)</f>
        <v>#REF!</v>
      </c>
      <c r="J11" s="12" t="e">
        <f>VLOOKUP($A11,#REF!,4,0)</f>
        <v>#REF!</v>
      </c>
      <c r="K11" s="12" t="e">
        <f>VLOOKUP($A11,#REF!,4,0)</f>
        <v>#REF!</v>
      </c>
      <c r="L11" s="12" t="e">
        <f>VLOOKUP($A11,#REF!,4,0)</f>
        <v>#REF!</v>
      </c>
      <c r="M11" s="12" t="e">
        <f>VLOOKUP($A11,#REF!,4,0)</f>
        <v>#REF!</v>
      </c>
      <c r="N11" s="12" t="e">
        <f>VLOOKUP($A11,#REF!,4,0)</f>
        <v>#REF!</v>
      </c>
      <c r="O11" s="12" t="e">
        <f>VLOOKUP($A11,#REF!,4,0)</f>
        <v>#REF!</v>
      </c>
      <c r="P11" s="12" t="e">
        <f>VLOOKUP($A11,#REF!,4,0)</f>
        <v>#REF!</v>
      </c>
      <c r="Q11" s="12" t="e">
        <f>VLOOKUP($A11,#REF!,4,0)</f>
        <v>#REF!</v>
      </c>
      <c r="R11" s="12" t="e">
        <f>VLOOKUP($A11,#REF!,4,0)</f>
        <v>#REF!</v>
      </c>
      <c r="S11" s="12" t="e">
        <f>VLOOKUP($A11,#REF!,4,0)</f>
        <v>#REF!</v>
      </c>
      <c r="T11" s="12" t="e">
        <f>VLOOKUP($A11,#REF!,4,0)</f>
        <v>#REF!</v>
      </c>
      <c r="U11" s="12" t="e">
        <f>VLOOKUP($A11,#REF!,4,0)</f>
        <v>#REF!</v>
      </c>
      <c r="V11" s="12" t="e">
        <f>VLOOKUP($A11,#REF!,4,0)</f>
        <v>#REF!</v>
      </c>
      <c r="W11" s="9" t="e">
        <f t="shared" si="0"/>
        <v>#REF!</v>
      </c>
    </row>
    <row r="12" spans="1:23" ht="15.75" thickBot="1">
      <c r="A12" s="5" t="s">
        <v>50</v>
      </c>
      <c r="B12" s="12" t="e">
        <f>VLOOKUP($A12,#REF!,4,0)</f>
        <v>#REF!</v>
      </c>
      <c r="C12" s="12" t="e">
        <f>VLOOKUP($A12,#REF!,4,0)</f>
        <v>#REF!</v>
      </c>
      <c r="D12" s="12" t="e">
        <f>VLOOKUP($A12,#REF!,4,0)</f>
        <v>#REF!</v>
      </c>
      <c r="E12" s="12" t="e">
        <f>VLOOKUP($A12,#REF!,4,0)</f>
        <v>#REF!</v>
      </c>
      <c r="F12" s="12" t="e">
        <f>VLOOKUP($A12,#REF!,4,0)</f>
        <v>#REF!</v>
      </c>
      <c r="G12" s="12" t="e">
        <f>VLOOKUP($A12,#REF!,4,0)</f>
        <v>#REF!</v>
      </c>
      <c r="H12" s="12" t="e">
        <f>VLOOKUP($A12,#REF!,4,0)</f>
        <v>#REF!</v>
      </c>
      <c r="I12" s="12" t="e">
        <f>VLOOKUP($A12,#REF!,4,0)</f>
        <v>#REF!</v>
      </c>
      <c r="J12" s="12" t="e">
        <f>VLOOKUP($A12,#REF!,4,0)</f>
        <v>#REF!</v>
      </c>
      <c r="K12" s="12" t="e">
        <f>VLOOKUP($A12,#REF!,4,0)</f>
        <v>#REF!</v>
      </c>
      <c r="L12" s="12" t="e">
        <f>VLOOKUP($A12,#REF!,4,0)</f>
        <v>#REF!</v>
      </c>
      <c r="M12" s="12" t="e">
        <f>VLOOKUP($A12,#REF!,4,0)</f>
        <v>#REF!</v>
      </c>
      <c r="N12" s="12" t="e">
        <f>VLOOKUP($A12,#REF!,4,0)</f>
        <v>#REF!</v>
      </c>
      <c r="O12" s="12" t="e">
        <f>VLOOKUP($A12,#REF!,4,0)</f>
        <v>#REF!</v>
      </c>
      <c r="P12" s="12" t="e">
        <f>VLOOKUP($A12,#REF!,4,0)</f>
        <v>#REF!</v>
      </c>
      <c r="Q12" s="12" t="e">
        <f>VLOOKUP($A12,#REF!,4,0)</f>
        <v>#REF!</v>
      </c>
      <c r="R12" s="12" t="e">
        <f>VLOOKUP($A12,#REF!,4,0)</f>
        <v>#REF!</v>
      </c>
      <c r="S12" s="12" t="e">
        <f>VLOOKUP($A12,#REF!,4,0)</f>
        <v>#REF!</v>
      </c>
      <c r="T12" s="12" t="e">
        <f>VLOOKUP($A12,#REF!,4,0)</f>
        <v>#REF!</v>
      </c>
      <c r="U12" s="12" t="e">
        <f>VLOOKUP($A12,#REF!,4,0)</f>
        <v>#REF!</v>
      </c>
      <c r="V12" s="12" t="e">
        <f>VLOOKUP($A12,#REF!,4,0)</f>
        <v>#REF!</v>
      </c>
      <c r="W12" s="10" t="e">
        <f t="shared" si="0"/>
        <v>#REF!</v>
      </c>
    </row>
  </sheetData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R10"/>
  <sheetViews>
    <sheetView workbookViewId="0">
      <selection activeCell="F15" sqref="F15"/>
    </sheetView>
  </sheetViews>
  <sheetFormatPr baseColWidth="10" defaultRowHeight="15"/>
  <sheetData>
    <row r="1" spans="1:18" ht="15.75" thickBot="1">
      <c r="A1" s="14" t="s">
        <v>0</v>
      </c>
      <c r="B1" s="15" t="s">
        <v>78</v>
      </c>
      <c r="C1" s="15" t="s">
        <v>1</v>
      </c>
      <c r="D1" s="14" t="s">
        <v>0</v>
      </c>
      <c r="E1" s="15" t="s">
        <v>78</v>
      </c>
      <c r="F1" s="15" t="s">
        <v>1</v>
      </c>
      <c r="G1" s="14" t="s">
        <v>0</v>
      </c>
      <c r="H1" s="15" t="s">
        <v>78</v>
      </c>
      <c r="I1" s="15" t="s">
        <v>1</v>
      </c>
      <c r="J1" s="14" t="s">
        <v>0</v>
      </c>
      <c r="K1" s="15" t="s">
        <v>78</v>
      </c>
      <c r="L1" s="15" t="s">
        <v>1</v>
      </c>
      <c r="M1" s="14" t="s">
        <v>0</v>
      </c>
      <c r="N1" s="15" t="s">
        <v>78</v>
      </c>
      <c r="O1" s="19" t="s">
        <v>1</v>
      </c>
    </row>
    <row r="2" spans="1:18">
      <c r="A2" s="159" t="s">
        <v>85</v>
      </c>
      <c r="B2" s="170"/>
      <c r="C2" s="171"/>
      <c r="D2" s="172" t="s">
        <v>86</v>
      </c>
      <c r="E2" s="170"/>
      <c r="F2" s="171"/>
      <c r="G2" s="173" t="s">
        <v>87</v>
      </c>
      <c r="H2" s="170"/>
      <c r="I2" s="171"/>
      <c r="J2" s="174" t="s">
        <v>88</v>
      </c>
      <c r="K2" s="170"/>
      <c r="L2" s="170"/>
      <c r="M2" s="175" t="s">
        <v>89</v>
      </c>
      <c r="N2" s="176"/>
      <c r="O2" s="176"/>
    </row>
    <row r="3" spans="1:18">
      <c r="A3" s="20">
        <f>IF(C3="","",IF(WEEKDAY(C3,11)=6,(C3-B3*7)+2,IF(WEEKDAY(C3,11)=7,(C3-B3*7)+1,C3-B3*7)))</f>
        <v>41863</v>
      </c>
      <c r="B3" s="21">
        <v>1</v>
      </c>
      <c r="C3" s="16">
        <f>D3-1</f>
        <v>41870</v>
      </c>
      <c r="D3" s="22">
        <f>IF(F3="","",IF(WEEKDAY(F3,11)=6,(F3-E3*7)+2,IF(WEEKDAY(F3,11)=7,(F3-E3*7)+1,F3-E3*7)))</f>
        <v>41871</v>
      </c>
      <c r="E3" s="23">
        <v>2</v>
      </c>
      <c r="F3" s="16">
        <f>G3-1</f>
        <v>41885</v>
      </c>
      <c r="G3" s="17">
        <f>IF(I3="","",IF(WEEKDAY(I3,11)=6,(I3-H3*7)+2,IF(WEEKDAY(I3,11)=7,(I3-H3*7)+1,I3-H3*7)))</f>
        <v>41886</v>
      </c>
      <c r="H3" s="24">
        <v>1</v>
      </c>
      <c r="I3" s="16">
        <f>J3-1</f>
        <v>41893</v>
      </c>
      <c r="J3" s="26">
        <f>IF(L3="","",IF(WEEKDAY(L3,11)=6,(L3-K3*7)+2,IF(WEEKDAY(L3,11)=7,(L3-K3*7)+1,L3-K3*7)))</f>
        <v>41894</v>
      </c>
      <c r="K3" s="23">
        <v>9</v>
      </c>
      <c r="L3" s="16">
        <v>41957</v>
      </c>
      <c r="M3" s="17">
        <f>IF(O3="","",IF(WEEKDAY(O3,11)=6,(O3-N3*7)+2,IF(WEEKDAY(O3,11)=7,(O3-N3*7)+1,O3-N3*7)))</f>
        <v>42139</v>
      </c>
      <c r="N3" s="24">
        <v>2</v>
      </c>
      <c r="O3" s="25">
        <v>42153</v>
      </c>
    </row>
    <row r="4" spans="1:18">
      <c r="A4" s="28">
        <v>41892</v>
      </c>
      <c r="B4" s="18">
        <f t="shared" ref="B4:N4" si="0">IF(B3="","",B3)</f>
        <v>1</v>
      </c>
      <c r="C4" s="20">
        <f>A4+(B4*7)</f>
        <v>41899</v>
      </c>
      <c r="D4" s="29">
        <f>C4+1</f>
        <v>41900</v>
      </c>
      <c r="E4" s="18">
        <f t="shared" si="0"/>
        <v>2</v>
      </c>
      <c r="F4" s="20">
        <f>D4+(E4*7)</f>
        <v>41914</v>
      </c>
      <c r="G4" s="29">
        <f>F4+1</f>
        <v>41915</v>
      </c>
      <c r="H4" s="18">
        <f t="shared" si="0"/>
        <v>1</v>
      </c>
      <c r="I4" s="20">
        <f>G4+(H4*7)</f>
        <v>41922</v>
      </c>
      <c r="J4" s="29">
        <f>I4+1</f>
        <v>41923</v>
      </c>
      <c r="K4" s="18">
        <v>9</v>
      </c>
      <c r="L4" s="20">
        <f>J4+(K4*7)</f>
        <v>41986</v>
      </c>
      <c r="M4" s="29">
        <f>L4+1</f>
        <v>41987</v>
      </c>
      <c r="N4" s="18">
        <f t="shared" si="0"/>
        <v>2</v>
      </c>
      <c r="O4" s="20">
        <f>M4+(N4*7)</f>
        <v>42001</v>
      </c>
    </row>
    <row r="7" spans="1:18" ht="15.75" thickBot="1">
      <c r="A7" s="13"/>
      <c r="B7" s="14" t="s">
        <v>0</v>
      </c>
      <c r="C7" s="15" t="s">
        <v>78</v>
      </c>
      <c r="D7" s="15" t="s">
        <v>1</v>
      </c>
      <c r="E7" s="14" t="s">
        <v>0</v>
      </c>
      <c r="F7" s="15" t="s">
        <v>78</v>
      </c>
      <c r="G7" s="15" t="s">
        <v>1</v>
      </c>
      <c r="H7" s="14" t="s">
        <v>0</v>
      </c>
      <c r="I7" s="15" t="s">
        <v>78</v>
      </c>
      <c r="J7" s="15" t="s">
        <v>1</v>
      </c>
      <c r="K7" s="14" t="s">
        <v>0</v>
      </c>
      <c r="L7" s="15" t="s">
        <v>78</v>
      </c>
      <c r="M7" s="15" t="s">
        <v>1</v>
      </c>
      <c r="N7" s="14" t="s">
        <v>0</v>
      </c>
      <c r="O7" s="15" t="s">
        <v>78</v>
      </c>
      <c r="P7" s="19" t="s">
        <v>1</v>
      </c>
      <c r="Q7" s="37"/>
      <c r="R7" s="30"/>
    </row>
    <row r="8" spans="1:18">
      <c r="A8" s="13"/>
      <c r="B8" s="159" t="s">
        <v>85</v>
      </c>
      <c r="C8" s="170"/>
      <c r="D8" s="171"/>
      <c r="E8" s="172" t="s">
        <v>86</v>
      </c>
      <c r="F8" s="170"/>
      <c r="G8" s="171"/>
      <c r="H8" s="173" t="s">
        <v>87</v>
      </c>
      <c r="I8" s="170"/>
      <c r="J8" s="171"/>
      <c r="K8" s="174" t="s">
        <v>88</v>
      </c>
      <c r="L8" s="170"/>
      <c r="M8" s="170"/>
      <c r="N8" s="175" t="s">
        <v>89</v>
      </c>
      <c r="O8" s="176"/>
      <c r="P8" s="176"/>
      <c r="Q8" s="38"/>
      <c r="R8" s="30"/>
    </row>
    <row r="9" spans="1:18">
      <c r="A9" s="13"/>
      <c r="B9" s="32">
        <f>IF(D9="","",IF(WEEKDAY(D9,11)=6,(D9-C9*7)+2,IF(WEEKDAY(D9,11)=7,(D9-C9*7)+1,D9-C9*7)))</f>
        <v>41863</v>
      </c>
      <c r="C9" s="33">
        <v>1</v>
      </c>
      <c r="D9" s="16">
        <f>E9-1</f>
        <v>41870</v>
      </c>
      <c r="E9" s="27">
        <f>IF(G9="","",IF(WEEKDAY(G9,11)=6,(G9-F9*7)+2,IF(WEEKDAY(G9,11)=7,(G9-F9*7)+1,G9-F9*7)))</f>
        <v>41871</v>
      </c>
      <c r="F9" s="23">
        <v>2</v>
      </c>
      <c r="G9" s="16">
        <f>H9-1</f>
        <v>41885</v>
      </c>
      <c r="H9" s="25">
        <f>IF(J9="","",IF(WEEKDAY(J9,11)=6,(J9-I9*7)+2,IF(WEEKDAY(J9,11)=7,(J9-I9*7)+1,J9-I9*7)))</f>
        <v>41886</v>
      </c>
      <c r="I9" s="24">
        <v>1</v>
      </c>
      <c r="J9" s="16">
        <f>K9-1</f>
        <v>41893</v>
      </c>
      <c r="K9" s="25">
        <f>IF(M9="","",IF(WEEKDAY(M9,11)=6,(M9-L9*7)+2,IF(WEEKDAY(M9,11)=7,(M9-L9*7)+1,M9-L9*7)))</f>
        <v>41894</v>
      </c>
      <c r="L9" s="23">
        <v>9</v>
      </c>
      <c r="M9" s="16">
        <v>41957</v>
      </c>
      <c r="N9" s="25">
        <f>IF(P9="","",IF(WEEKDAY(P9,11)=6,(P9-O9*7)+2,IF(WEEKDAY(P9,11)=7,(P9-O9*7)+1,P9-O9*7)))</f>
        <v>41971</v>
      </c>
      <c r="O9" s="24">
        <v>2</v>
      </c>
      <c r="P9" s="25">
        <v>41985</v>
      </c>
      <c r="Q9" s="39"/>
      <c r="R9" s="36" t="s">
        <v>159</v>
      </c>
    </row>
    <row r="10" spans="1:18">
      <c r="A10" s="35" t="s">
        <v>158</v>
      </c>
      <c r="B10" s="28">
        <v>41880</v>
      </c>
      <c r="C10" s="33">
        <v>1</v>
      </c>
      <c r="D10" s="32">
        <f>B10+(C10*7)</f>
        <v>41887</v>
      </c>
      <c r="E10" s="29">
        <f>D10+1</f>
        <v>41888</v>
      </c>
      <c r="F10" s="23">
        <f>IF(F9="","",F9)</f>
        <v>2</v>
      </c>
      <c r="G10" s="32">
        <f>E10+(F10*7)</f>
        <v>41902</v>
      </c>
      <c r="H10" s="34">
        <v>41904</v>
      </c>
      <c r="I10" s="24">
        <f>IF(I9="","",I9)</f>
        <v>1</v>
      </c>
      <c r="J10" s="32">
        <f>H10+(I10*7)</f>
        <v>41911</v>
      </c>
      <c r="K10" s="29">
        <f>J10+1</f>
        <v>41912</v>
      </c>
      <c r="L10" s="23">
        <v>9</v>
      </c>
      <c r="M10" s="32">
        <f>K10+(L10*7)</f>
        <v>41975</v>
      </c>
      <c r="N10" s="29">
        <f>M10+1</f>
        <v>41976</v>
      </c>
      <c r="O10" s="24">
        <f>IF(O9="","",O9)</f>
        <v>2</v>
      </c>
      <c r="P10" s="32">
        <f>N10+(O10*7)</f>
        <v>41990</v>
      </c>
      <c r="Q10" s="40"/>
      <c r="R10" s="30"/>
    </row>
  </sheetData>
  <mergeCells count="10">
    <mergeCell ref="A2:C2"/>
    <mergeCell ref="D2:F2"/>
    <mergeCell ref="G2:I2"/>
    <mergeCell ref="J2:L2"/>
    <mergeCell ref="M2:O2"/>
    <mergeCell ref="B8:D8"/>
    <mergeCell ref="E8:G8"/>
    <mergeCell ref="H8:J8"/>
    <mergeCell ref="K8:M8"/>
    <mergeCell ref="N8:P8"/>
  </mergeCells>
  <conditionalFormatting sqref="B7:B10 D7:D10">
    <cfRule type="cellIs" dxfId="0" priority="1" operator="lessThan">
      <formula>$Y$1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/>
  <sheetData>
    <row r="1" spans="1:1">
      <c r="A1">
        <f>0.7*30.5</f>
        <v>21.349999999999998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GLOBAL</vt:lpstr>
      <vt:lpstr>ALPINA</vt:lpstr>
      <vt:lpstr>Carrefour</vt:lpstr>
      <vt:lpstr>Liste déroulantes</vt:lpstr>
      <vt:lpstr>indicateur client</vt:lpstr>
      <vt:lpstr>calcul retro</vt:lpstr>
      <vt:lpstr>Feuil1</vt:lpstr>
      <vt:lpstr>ALPINA!Zone_d_impression</vt:lpstr>
      <vt:lpstr>Carrefour!Zone_d_impression</vt:lpstr>
      <vt:lpstr>GLOBAL!Zone_d_impression</vt:lpstr>
      <vt:lpstr>'indicateur client'!Zone_d_impression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Exemple de Gantt</dc:title>
  <dc:creator/>
  <cp:lastModifiedBy/>
  <dcterms:created xsi:type="dcterms:W3CDTF">2010-10-26T05:35:25Z</dcterms:created>
  <dcterms:modified xsi:type="dcterms:W3CDTF">2014-09-22T10:02:53Z</dcterms:modified>
</cp:coreProperties>
</file>