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0" yWindow="0" windowWidth="21060" windowHeight="10005" tabRatio="935"/>
  </bookViews>
  <sheets>
    <sheet name="GLOBAL" sheetId="51" r:id="rId1"/>
    <sheet name="page vierge" sheetId="70" r:id="rId2"/>
    <sheet name="ALPINA" sheetId="50" r:id="rId3"/>
    <sheet name="AUCHAN" sheetId="53" r:id="rId4"/>
    <sheet name="BUCCO SANTE" sheetId="54" r:id="rId5"/>
    <sheet name="CARREFOUR" sheetId="47" r:id="rId6"/>
    <sheet name="CASINO" sheetId="55" r:id="rId7"/>
    <sheet name="CORA" sheetId="56" r:id="rId8"/>
    <sheet name="DELHAIZE" sheetId="57" r:id="rId9"/>
    <sheet name="FRESSNAPF" sheetId="58" r:id="rId10"/>
    <sheet name="INTER" sheetId="65" r:id="rId11"/>
    <sheet name="MARTIN SELLIER" sheetId="69" r:id="rId12"/>
    <sheet name="TOM&amp;CO" sheetId="62" r:id="rId13"/>
    <sheet name="TRADI" sheetId="63" r:id="rId14"/>
    <sheet name="Liste déroulantes" sheetId="16" r:id="rId15"/>
    <sheet name="indicateur client" sheetId="34" r:id="rId16"/>
    <sheet name="calcul retro" sheetId="46" r:id="rId17"/>
    <sheet name="Feuil1" sheetId="49" r:id="rId18"/>
    <sheet name="clients" sheetId="52" r:id="rId19"/>
  </sheets>
  <definedNames>
    <definedName name="_xlnm.Print_Area" localSheetId="2">ALPINA!$B$1:$BK$18</definedName>
    <definedName name="_xlnm.Print_Area" localSheetId="3">AUCHAN!$B$1:$BK$18</definedName>
    <definedName name="_xlnm.Print_Area" localSheetId="4">'BUCCO SANTE'!$B$1:$BK$18</definedName>
    <definedName name="_xlnm.Print_Area" localSheetId="5">CARREFOUR!$B$1:$BK$18</definedName>
    <definedName name="_xlnm.Print_Area" localSheetId="6">CASINO!$B$1:$BK$18</definedName>
    <definedName name="_xlnm.Print_Area" localSheetId="7">CORA!$B$1:$BK$18</definedName>
    <definedName name="_xlnm.Print_Area" localSheetId="8">DELHAIZE!$B$1:$BK$18</definedName>
    <definedName name="_xlnm.Print_Area" localSheetId="9">FRESSNAPF!$B$1:$BK$18</definedName>
    <definedName name="_xlnm.Print_Area" localSheetId="0">GLOBAL!$B$1:$BK$2</definedName>
    <definedName name="_xlnm.Print_Area" localSheetId="15">'indicateur client'!$A$1:$W$12</definedName>
    <definedName name="_xlnm.Print_Area" localSheetId="10">INTER!$B$1:$BK$18</definedName>
    <definedName name="_xlnm.Print_Area" localSheetId="11">'MARTIN SELLIER'!$B$1:$BK$18</definedName>
    <definedName name="_xlnm.Print_Area" localSheetId="1">'page vierge'!$B$1:$BK$18</definedName>
    <definedName name="_xlnm.Print_Area" localSheetId="12">'TOM&amp;CO'!$B$1:$BK$18</definedName>
    <definedName name="_xlnm.Print_Area" localSheetId="13">TRADI!$B$1:$BK$18</definedName>
  </definedNames>
  <calcPr calcId="145621"/>
</workbook>
</file>

<file path=xl/calcChain.xml><?xml version="1.0" encoding="utf-8"?>
<calcChain xmlns="http://schemas.openxmlformats.org/spreadsheetml/2006/main">
  <c r="BK18" i="51" l="1"/>
  <c r="T18" i="51"/>
  <c r="S18" i="51"/>
  <c r="X18" i="51" s="1"/>
  <c r="Y18" i="51" s="1"/>
  <c r="AV18" i="51" s="1"/>
  <c r="AT18" i="51" s="1"/>
  <c r="AS18" i="51" s="1"/>
  <c r="AQ18" i="51" s="1"/>
  <c r="AO18" i="51" s="1"/>
  <c r="AM18" i="51" s="1"/>
  <c r="AK18" i="51" s="1"/>
  <c r="AI18" i="51" s="1"/>
  <c r="BK17" i="51"/>
  <c r="X17" i="51"/>
  <c r="Y17" i="51" s="1"/>
  <c r="AV17" i="51" s="1"/>
  <c r="AT17" i="51" s="1"/>
  <c r="AS17" i="51" s="1"/>
  <c r="AQ17" i="51" s="1"/>
  <c r="AO17" i="51" s="1"/>
  <c r="AM17" i="51" s="1"/>
  <c r="AK17" i="51" s="1"/>
  <c r="AI17" i="51" s="1"/>
  <c r="T17" i="51"/>
  <c r="S17" i="51"/>
  <c r="BK16" i="51"/>
  <c r="T16" i="51"/>
  <c r="S16" i="51"/>
  <c r="X16" i="51" s="1"/>
  <c r="Y16" i="51" s="1"/>
  <c r="AV16" i="51" s="1"/>
  <c r="AT16" i="51" s="1"/>
  <c r="AS16" i="51" s="1"/>
  <c r="AQ16" i="51" s="1"/>
  <c r="AO16" i="51" s="1"/>
  <c r="AM16" i="51" s="1"/>
  <c r="AK16" i="51" s="1"/>
  <c r="AI16" i="51" s="1"/>
  <c r="BK15" i="51"/>
  <c r="T15" i="51"/>
  <c r="X15" i="51" s="1"/>
  <c r="Y15" i="51" s="1"/>
  <c r="AV15" i="51" s="1"/>
  <c r="AT15" i="51" s="1"/>
  <c r="AS15" i="51" s="1"/>
  <c r="AQ15" i="51" s="1"/>
  <c r="AO15" i="51" s="1"/>
  <c r="AM15" i="51" s="1"/>
  <c r="AK15" i="51" s="1"/>
  <c r="AI15" i="51" s="1"/>
  <c r="S15" i="51"/>
  <c r="BK14" i="51"/>
  <c r="T14" i="51"/>
  <c r="S14" i="51"/>
  <c r="X14" i="51" s="1"/>
  <c r="Y14" i="51" s="1"/>
  <c r="AV14" i="51" s="1"/>
  <c r="AT14" i="51" s="1"/>
  <c r="AS14" i="51" s="1"/>
  <c r="AQ14" i="51" s="1"/>
  <c r="AO14" i="51" s="1"/>
  <c r="AM14" i="51" s="1"/>
  <c r="AK14" i="51" s="1"/>
  <c r="AI14" i="51" s="1"/>
  <c r="BK13" i="51"/>
  <c r="X13" i="51"/>
  <c r="Y13" i="51" s="1"/>
  <c r="AV13" i="51" s="1"/>
  <c r="AT13" i="51" s="1"/>
  <c r="AS13" i="51" s="1"/>
  <c r="AQ13" i="51" s="1"/>
  <c r="AO13" i="51" s="1"/>
  <c r="AM13" i="51" s="1"/>
  <c r="AK13" i="51" s="1"/>
  <c r="AI13" i="51" s="1"/>
  <c r="T13" i="51"/>
  <c r="S13" i="51"/>
  <c r="BK12" i="51"/>
  <c r="AT12" i="51"/>
  <c r="AS12" i="51" s="1"/>
  <c r="AQ12" i="51" s="1"/>
  <c r="AO12" i="51" s="1"/>
  <c r="AM12" i="51" s="1"/>
  <c r="AK12" i="51" s="1"/>
  <c r="AI12" i="51" s="1"/>
  <c r="X12" i="51"/>
  <c r="Y12" i="51" s="1"/>
  <c r="T12" i="51"/>
  <c r="S12" i="51"/>
  <c r="BK11" i="51"/>
  <c r="AT11" i="51"/>
  <c r="AS11" i="51" s="1"/>
  <c r="AQ11" i="51" s="1"/>
  <c r="AO11" i="51" s="1"/>
  <c r="AM11" i="51" s="1"/>
  <c r="AK11" i="51" s="1"/>
  <c r="AI11" i="51" s="1"/>
  <c r="Y11" i="51"/>
  <c r="X11" i="51"/>
  <c r="W11" i="51"/>
  <c r="V11" i="51"/>
  <c r="U11" i="51"/>
  <c r="T11" i="51"/>
  <c r="S11" i="51"/>
  <c r="BK10" i="51"/>
  <c r="AT10" i="51"/>
  <c r="AS10" i="51" s="1"/>
  <c r="AQ10" i="51" s="1"/>
  <c r="AO10" i="51" s="1"/>
  <c r="AM10" i="51" s="1"/>
  <c r="AK10" i="51" s="1"/>
  <c r="AI10" i="51" s="1"/>
  <c r="Y10" i="51"/>
  <c r="X10" i="51"/>
  <c r="W10" i="51"/>
  <c r="V10" i="51"/>
  <c r="U10" i="51"/>
  <c r="T10" i="51"/>
  <c r="S10" i="51"/>
  <c r="BK9" i="51"/>
  <c r="AT9" i="51"/>
  <c r="AS9" i="51" s="1"/>
  <c r="AQ9" i="51" s="1"/>
  <c r="AO9" i="51" s="1"/>
  <c r="AM9" i="51" s="1"/>
  <c r="AK9" i="51" s="1"/>
  <c r="AI9" i="51" s="1"/>
  <c r="Y9" i="51"/>
  <c r="X9" i="51"/>
  <c r="W9" i="51"/>
  <c r="V9" i="51"/>
  <c r="U9" i="51"/>
  <c r="T9" i="51"/>
  <c r="S9" i="51"/>
  <c r="BK8" i="51"/>
  <c r="AT8" i="51"/>
  <c r="AS8" i="51" s="1"/>
  <c r="AQ8" i="51" s="1"/>
  <c r="AO8" i="51" s="1"/>
  <c r="AM8" i="51" s="1"/>
  <c r="AK8" i="51" s="1"/>
  <c r="AI8" i="51" s="1"/>
  <c r="Y8" i="51"/>
  <c r="X8" i="51"/>
  <c r="W8" i="51"/>
  <c r="V8" i="51"/>
  <c r="U8" i="51"/>
  <c r="T8" i="51"/>
  <c r="S8" i="51"/>
  <c r="BK7" i="51"/>
  <c r="Y7" i="51"/>
  <c r="X7" i="51"/>
  <c r="W7" i="51"/>
  <c r="V7" i="51"/>
  <c r="U7" i="51"/>
  <c r="T7" i="51"/>
  <c r="S7" i="51"/>
  <c r="BK6" i="51"/>
  <c r="AT6" i="51"/>
  <c r="AS6" i="51"/>
  <c r="AQ6" i="51"/>
  <c r="AO6" i="51" s="1"/>
  <c r="AM6" i="51" s="1"/>
  <c r="AK6" i="51" s="1"/>
  <c r="AI6" i="51" s="1"/>
  <c r="Y6" i="51"/>
  <c r="X6" i="51"/>
  <c r="W6" i="51"/>
  <c r="V6" i="51"/>
  <c r="U6" i="51"/>
  <c r="T6" i="51"/>
  <c r="S6" i="51"/>
  <c r="BK5" i="51"/>
  <c r="AT5" i="51"/>
  <c r="AS5" i="51" s="1"/>
  <c r="AQ5" i="51" s="1"/>
  <c r="AO5" i="51" s="1"/>
  <c r="AM5" i="51" s="1"/>
  <c r="AK5" i="51" s="1"/>
  <c r="AI5" i="51" s="1"/>
  <c r="Y5" i="51"/>
  <c r="X5" i="51"/>
  <c r="W5" i="51"/>
  <c r="V5" i="51"/>
  <c r="U5" i="51"/>
  <c r="T5" i="51"/>
  <c r="S5" i="51"/>
  <c r="BK4" i="51"/>
  <c r="AT4" i="51"/>
  <c r="AS4" i="51" s="1"/>
  <c r="AQ4" i="51" s="1"/>
  <c r="AO4" i="51" s="1"/>
  <c r="AM4" i="51" s="1"/>
  <c r="AK4" i="51" s="1"/>
  <c r="AI4" i="51" s="1"/>
  <c r="Y4" i="51"/>
  <c r="X4" i="51"/>
  <c r="W4" i="51"/>
  <c r="V4" i="51"/>
  <c r="U4" i="51"/>
  <c r="T4" i="51"/>
  <c r="S4" i="51"/>
  <c r="BK3" i="51"/>
  <c r="AT3" i="51"/>
  <c r="AS3" i="51" s="1"/>
  <c r="AQ3" i="51" s="1"/>
  <c r="AO3" i="51" s="1"/>
  <c r="AM3" i="51" s="1"/>
  <c r="AK3" i="51" s="1"/>
  <c r="AI3" i="51" s="1"/>
  <c r="AG3" i="51" s="1"/>
  <c r="AE3" i="51" s="1"/>
  <c r="AC3" i="51" s="1"/>
  <c r="AA3" i="51" s="1"/>
  <c r="Y3" i="51"/>
  <c r="X3" i="51"/>
  <c r="W3" i="51"/>
  <c r="V3" i="51"/>
  <c r="U3" i="51"/>
  <c r="T3" i="51"/>
  <c r="S3" i="51"/>
  <c r="C3" i="70"/>
  <c r="C4" i="70"/>
  <c r="C5" i="70"/>
  <c r="C6" i="70"/>
  <c r="C7" i="70"/>
  <c r="C8" i="70"/>
  <c r="C9" i="70"/>
  <c r="C10" i="70"/>
  <c r="C11" i="70"/>
  <c r="C12" i="70"/>
  <c r="C13" i="70"/>
  <c r="C14" i="70"/>
  <c r="C15" i="70"/>
  <c r="C16" i="70"/>
  <c r="C17" i="70"/>
  <c r="C18" i="70"/>
  <c r="C19" i="70"/>
  <c r="C20" i="70"/>
  <c r="BK20" i="70"/>
  <c r="AU20" i="70"/>
  <c r="AR20" i="70"/>
  <c r="AN20" i="70"/>
  <c r="AJ20" i="70"/>
  <c r="AF20" i="70"/>
  <c r="AB20" i="70"/>
  <c r="W20" i="70"/>
  <c r="V20" i="70"/>
  <c r="U20" i="70"/>
  <c r="T20" i="70"/>
  <c r="X20" i="70" s="1"/>
  <c r="Y20" i="70" s="1"/>
  <c r="AV20" i="70" s="1"/>
  <c r="AT20" i="70" s="1"/>
  <c r="AS20" i="70" s="1"/>
  <c r="AQ20" i="70" s="1"/>
  <c r="AO20" i="70" s="1"/>
  <c r="AM20" i="70" s="1"/>
  <c r="AK20" i="70" s="1"/>
  <c r="AI20" i="70" s="1"/>
  <c r="S20" i="70"/>
  <c r="BK19" i="70"/>
  <c r="AU19" i="70"/>
  <c r="AR19" i="70"/>
  <c r="AN19" i="70"/>
  <c r="AJ19" i="70"/>
  <c r="AF19" i="70"/>
  <c r="AB19" i="70"/>
  <c r="X19" i="70"/>
  <c r="Y19" i="70" s="1"/>
  <c r="AV19" i="70" s="1"/>
  <c r="AT19" i="70" s="1"/>
  <c r="AS19" i="70" s="1"/>
  <c r="AQ19" i="70" s="1"/>
  <c r="AO19" i="70" s="1"/>
  <c r="AM19" i="70" s="1"/>
  <c r="AK19" i="70" s="1"/>
  <c r="AI19" i="70" s="1"/>
  <c r="W19" i="70"/>
  <c r="V19" i="70"/>
  <c r="U19" i="70"/>
  <c r="T19" i="70"/>
  <c r="S19" i="70"/>
  <c r="BK18" i="70"/>
  <c r="AU18" i="70"/>
  <c r="AR18" i="70"/>
  <c r="AN18" i="70"/>
  <c r="AJ18" i="70"/>
  <c r="AF18" i="70"/>
  <c r="AB18" i="70"/>
  <c r="W18" i="70"/>
  <c r="V18" i="70"/>
  <c r="U18" i="70"/>
  <c r="T18" i="70"/>
  <c r="S18" i="70"/>
  <c r="X18" i="70" s="1"/>
  <c r="Y18" i="70" s="1"/>
  <c r="AV18" i="70" s="1"/>
  <c r="AT18" i="70" s="1"/>
  <c r="AS18" i="70" s="1"/>
  <c r="AQ18" i="70" s="1"/>
  <c r="AO18" i="70" s="1"/>
  <c r="AM18" i="70" s="1"/>
  <c r="AK18" i="70" s="1"/>
  <c r="AI18" i="70" s="1"/>
  <c r="BK17" i="70"/>
  <c r="AU17" i="70"/>
  <c r="AR17" i="70"/>
  <c r="AN17" i="70"/>
  <c r="AJ17" i="70"/>
  <c r="AF17" i="70"/>
  <c r="AB17" i="70"/>
  <c r="W17" i="70"/>
  <c r="V17" i="70"/>
  <c r="U17" i="70"/>
  <c r="T17" i="70"/>
  <c r="S17" i="70"/>
  <c r="X17" i="70" s="1"/>
  <c r="Y17" i="70" s="1"/>
  <c r="AV17" i="70" s="1"/>
  <c r="AT17" i="70" s="1"/>
  <c r="AS17" i="70" s="1"/>
  <c r="AQ17" i="70" s="1"/>
  <c r="AO17" i="70" s="1"/>
  <c r="AM17" i="70" s="1"/>
  <c r="AK17" i="70" s="1"/>
  <c r="AI17" i="70" s="1"/>
  <c r="BK16" i="70"/>
  <c r="AU16" i="70"/>
  <c r="AR16" i="70"/>
  <c r="AN16" i="70"/>
  <c r="AJ16" i="70"/>
  <c r="AF16" i="70"/>
  <c r="AB16" i="70"/>
  <c r="W16" i="70"/>
  <c r="V16" i="70"/>
  <c r="U16" i="70"/>
  <c r="T16" i="70"/>
  <c r="S16" i="70"/>
  <c r="X16" i="70" s="1"/>
  <c r="Y16" i="70" s="1"/>
  <c r="AV16" i="70" s="1"/>
  <c r="AT16" i="70" s="1"/>
  <c r="AS16" i="70" s="1"/>
  <c r="AQ16" i="70" s="1"/>
  <c r="AO16" i="70" s="1"/>
  <c r="AM16" i="70" s="1"/>
  <c r="AK16" i="70" s="1"/>
  <c r="AI16" i="70" s="1"/>
  <c r="BK15" i="70"/>
  <c r="AU15" i="70"/>
  <c r="AR15" i="70"/>
  <c r="AN15" i="70"/>
  <c r="AJ15" i="70"/>
  <c r="AF15" i="70"/>
  <c r="AB15" i="70"/>
  <c r="W15" i="70"/>
  <c r="V15" i="70"/>
  <c r="U15" i="70"/>
  <c r="T15" i="70"/>
  <c r="X15" i="70" s="1"/>
  <c r="Y15" i="70" s="1"/>
  <c r="AV15" i="70" s="1"/>
  <c r="AT15" i="70" s="1"/>
  <c r="AS15" i="70" s="1"/>
  <c r="AQ15" i="70" s="1"/>
  <c r="AO15" i="70" s="1"/>
  <c r="AM15" i="70" s="1"/>
  <c r="AK15" i="70" s="1"/>
  <c r="AI15" i="70" s="1"/>
  <c r="S15" i="70"/>
  <c r="BK14" i="70"/>
  <c r="AU14" i="70"/>
  <c r="AR14" i="70"/>
  <c r="AN14" i="70"/>
  <c r="AJ14" i="70"/>
  <c r="AF14" i="70"/>
  <c r="AB14" i="70"/>
  <c r="W14" i="70"/>
  <c r="V14" i="70"/>
  <c r="U14" i="70"/>
  <c r="T14" i="70"/>
  <c r="S14" i="70"/>
  <c r="X14" i="70" s="1"/>
  <c r="Y14" i="70" s="1"/>
  <c r="AV14" i="70" s="1"/>
  <c r="AT14" i="70" s="1"/>
  <c r="AS14" i="70" s="1"/>
  <c r="AQ14" i="70" s="1"/>
  <c r="AO14" i="70" s="1"/>
  <c r="AM14" i="70" s="1"/>
  <c r="AK14" i="70" s="1"/>
  <c r="AI14" i="70" s="1"/>
  <c r="BK13" i="70"/>
  <c r="AU13" i="70"/>
  <c r="AR13" i="70"/>
  <c r="AN13" i="70"/>
  <c r="AJ13" i="70"/>
  <c r="AF13" i="70"/>
  <c r="AB13" i="70"/>
  <c r="W13" i="70"/>
  <c r="V13" i="70"/>
  <c r="U13" i="70"/>
  <c r="T13" i="70"/>
  <c r="S13" i="70"/>
  <c r="X13" i="70" s="1"/>
  <c r="Y13" i="70" s="1"/>
  <c r="AV13" i="70" s="1"/>
  <c r="AT13" i="70" s="1"/>
  <c r="AS13" i="70" s="1"/>
  <c r="AQ13" i="70" s="1"/>
  <c r="AO13" i="70" s="1"/>
  <c r="AM13" i="70" s="1"/>
  <c r="AK13" i="70" s="1"/>
  <c r="AI13" i="70" s="1"/>
  <c r="BK12" i="70"/>
  <c r="AU12" i="70"/>
  <c r="AR12" i="70"/>
  <c r="AN12" i="70"/>
  <c r="AJ12" i="70"/>
  <c r="AF12" i="70"/>
  <c r="AB12" i="70"/>
  <c r="W12" i="70"/>
  <c r="V12" i="70"/>
  <c r="U12" i="70"/>
  <c r="T12" i="70"/>
  <c r="S12" i="70"/>
  <c r="X12" i="70" s="1"/>
  <c r="Y12" i="70" s="1"/>
  <c r="AV12" i="70" s="1"/>
  <c r="AT12" i="70" s="1"/>
  <c r="AS12" i="70" s="1"/>
  <c r="AQ12" i="70" s="1"/>
  <c r="AO12" i="70" s="1"/>
  <c r="AM12" i="70" s="1"/>
  <c r="AK12" i="70" s="1"/>
  <c r="AI12" i="70" s="1"/>
  <c r="BK11" i="70"/>
  <c r="AU11" i="70"/>
  <c r="AR11" i="70"/>
  <c r="AN11" i="70"/>
  <c r="AJ11" i="70"/>
  <c r="AF11" i="70"/>
  <c r="AB11" i="70"/>
  <c r="W11" i="70"/>
  <c r="V11" i="70"/>
  <c r="U11" i="70"/>
  <c r="T11" i="70"/>
  <c r="X11" i="70" s="1"/>
  <c r="Y11" i="70" s="1"/>
  <c r="AV11" i="70" s="1"/>
  <c r="AT11" i="70" s="1"/>
  <c r="AS11" i="70" s="1"/>
  <c r="AQ11" i="70" s="1"/>
  <c r="AO11" i="70" s="1"/>
  <c r="AM11" i="70" s="1"/>
  <c r="AK11" i="70" s="1"/>
  <c r="AI11" i="70" s="1"/>
  <c r="S11" i="70"/>
  <c r="BK10" i="70"/>
  <c r="AU10" i="70"/>
  <c r="AR10" i="70"/>
  <c r="AN10" i="70"/>
  <c r="AJ10" i="70"/>
  <c r="AF10" i="70"/>
  <c r="AB10" i="70"/>
  <c r="W10" i="70"/>
  <c r="V10" i="70"/>
  <c r="U10" i="70"/>
  <c r="T10" i="70"/>
  <c r="S10" i="70"/>
  <c r="X10" i="70" s="1"/>
  <c r="Y10" i="70" s="1"/>
  <c r="AV10" i="70" s="1"/>
  <c r="AT10" i="70" s="1"/>
  <c r="AS10" i="70" s="1"/>
  <c r="AQ10" i="70" s="1"/>
  <c r="AO10" i="70" s="1"/>
  <c r="AM10" i="70" s="1"/>
  <c r="AK10" i="70" s="1"/>
  <c r="AI10" i="70" s="1"/>
  <c r="BK9" i="70"/>
  <c r="AU9" i="70"/>
  <c r="AR9" i="70"/>
  <c r="AN9" i="70"/>
  <c r="AJ9" i="70"/>
  <c r="AF9" i="70"/>
  <c r="AB9" i="70"/>
  <c r="W9" i="70"/>
  <c r="V9" i="70"/>
  <c r="U9" i="70"/>
  <c r="T9" i="70"/>
  <c r="S9" i="70"/>
  <c r="X9" i="70" s="1"/>
  <c r="Y9" i="70" s="1"/>
  <c r="AV9" i="70" s="1"/>
  <c r="AT9" i="70" s="1"/>
  <c r="AS9" i="70" s="1"/>
  <c r="AQ9" i="70" s="1"/>
  <c r="AO9" i="70" s="1"/>
  <c r="AM9" i="70" s="1"/>
  <c r="AK9" i="70" s="1"/>
  <c r="AI9" i="70" s="1"/>
  <c r="BK8" i="70"/>
  <c r="AU8" i="70"/>
  <c r="AR8" i="70"/>
  <c r="AN8" i="70"/>
  <c r="AJ8" i="70"/>
  <c r="AF8" i="70"/>
  <c r="AB8" i="70"/>
  <c r="W8" i="70"/>
  <c r="V8" i="70"/>
  <c r="U8" i="70"/>
  <c r="T8" i="70"/>
  <c r="S8" i="70"/>
  <c r="X8" i="70" s="1"/>
  <c r="Y8" i="70" s="1"/>
  <c r="AV8" i="70" s="1"/>
  <c r="AT8" i="70" s="1"/>
  <c r="AS8" i="70" s="1"/>
  <c r="AQ8" i="70" s="1"/>
  <c r="AO8" i="70" s="1"/>
  <c r="AM8" i="70" s="1"/>
  <c r="AK8" i="70" s="1"/>
  <c r="AI8" i="70" s="1"/>
  <c r="BK7" i="70"/>
  <c r="AU7" i="70"/>
  <c r="AR7" i="70"/>
  <c r="AN7" i="70"/>
  <c r="AJ7" i="70"/>
  <c r="AF7" i="70"/>
  <c r="AB7" i="70"/>
  <c r="W7" i="70"/>
  <c r="V7" i="70"/>
  <c r="U7" i="70"/>
  <c r="T7" i="70"/>
  <c r="S7" i="70"/>
  <c r="X7" i="70" s="1"/>
  <c r="Y7" i="70" s="1"/>
  <c r="AV7" i="70" s="1"/>
  <c r="BK6" i="70"/>
  <c r="AU6" i="70"/>
  <c r="AR6" i="70"/>
  <c r="AN6" i="70"/>
  <c r="AJ6" i="70"/>
  <c r="AF6" i="70"/>
  <c r="AB6" i="70"/>
  <c r="W6" i="70"/>
  <c r="V6" i="70"/>
  <c r="U6" i="70"/>
  <c r="T6" i="70"/>
  <c r="X6" i="70" s="1"/>
  <c r="Y6" i="70" s="1"/>
  <c r="AV6" i="70" s="1"/>
  <c r="AT6" i="70" s="1"/>
  <c r="AS6" i="70" s="1"/>
  <c r="AQ6" i="70" s="1"/>
  <c r="AO6" i="70" s="1"/>
  <c r="AM6" i="70" s="1"/>
  <c r="AK6" i="70" s="1"/>
  <c r="AI6" i="70" s="1"/>
  <c r="S6" i="70"/>
  <c r="BK5" i="70"/>
  <c r="AU5" i="70"/>
  <c r="AR5" i="70"/>
  <c r="AN5" i="70"/>
  <c r="AJ5" i="70"/>
  <c r="AF5" i="70"/>
  <c r="AB5" i="70"/>
  <c r="W5" i="70"/>
  <c r="V5" i="70"/>
  <c r="U5" i="70"/>
  <c r="T5" i="70"/>
  <c r="S5" i="70"/>
  <c r="X5" i="70" s="1"/>
  <c r="Y5" i="70" s="1"/>
  <c r="AV5" i="70" s="1"/>
  <c r="AT5" i="70" s="1"/>
  <c r="AS5" i="70" s="1"/>
  <c r="AQ5" i="70" s="1"/>
  <c r="AO5" i="70" s="1"/>
  <c r="AM5" i="70" s="1"/>
  <c r="AK5" i="70" s="1"/>
  <c r="AI5" i="70" s="1"/>
  <c r="BK4" i="70"/>
  <c r="AU4" i="70"/>
  <c r="AR4" i="70"/>
  <c r="AN4" i="70"/>
  <c r="AJ4" i="70"/>
  <c r="AF4" i="70"/>
  <c r="AB4" i="70"/>
  <c r="W4" i="70"/>
  <c r="V4" i="70"/>
  <c r="U4" i="70"/>
  <c r="T4" i="70"/>
  <c r="S4" i="70"/>
  <c r="X4" i="70" s="1"/>
  <c r="Y4" i="70" s="1"/>
  <c r="AV4" i="70" s="1"/>
  <c r="AT4" i="70" s="1"/>
  <c r="AS4" i="70" s="1"/>
  <c r="AQ4" i="70" s="1"/>
  <c r="AO4" i="70" s="1"/>
  <c r="AM4" i="70" s="1"/>
  <c r="AK4" i="70" s="1"/>
  <c r="AI4" i="70" s="1"/>
  <c r="BK3" i="70"/>
  <c r="AU3" i="70"/>
  <c r="AR3" i="70"/>
  <c r="AN3" i="70"/>
  <c r="AJ3" i="70"/>
  <c r="AF3" i="70"/>
  <c r="AB3" i="70"/>
  <c r="W3" i="70"/>
  <c r="V3" i="70"/>
  <c r="U3" i="70"/>
  <c r="T3" i="70"/>
  <c r="S3" i="70"/>
  <c r="S1" i="70"/>
  <c r="AV4" i="69"/>
  <c r="AV5" i="69"/>
  <c r="AV6" i="69"/>
  <c r="AV7" i="69"/>
  <c r="AV8" i="69"/>
  <c r="AV9" i="69"/>
  <c r="AV10" i="69"/>
  <c r="AV11" i="69"/>
  <c r="AV12" i="69"/>
  <c r="AV13" i="69"/>
  <c r="AV14" i="69"/>
  <c r="AV15" i="69"/>
  <c r="AV16" i="69"/>
  <c r="AV17" i="69"/>
  <c r="AV18" i="69"/>
  <c r="W3" i="69"/>
  <c r="W4" i="69"/>
  <c r="W5" i="69"/>
  <c r="W6" i="69"/>
  <c r="W7" i="69"/>
  <c r="W8" i="69"/>
  <c r="W9" i="69"/>
  <c r="W10" i="69"/>
  <c r="W11" i="69"/>
  <c r="W12" i="69"/>
  <c r="W13" i="69"/>
  <c r="W14" i="69"/>
  <c r="W15" i="69"/>
  <c r="W16" i="69"/>
  <c r="W17" i="69"/>
  <c r="W18" i="69"/>
  <c r="V3" i="69"/>
  <c r="V4" i="69"/>
  <c r="V5" i="69"/>
  <c r="V6" i="69"/>
  <c r="V7" i="69"/>
  <c r="V8" i="69"/>
  <c r="V9" i="69"/>
  <c r="V10" i="69"/>
  <c r="V11" i="69"/>
  <c r="V12" i="69"/>
  <c r="V13" i="69"/>
  <c r="V14" i="69"/>
  <c r="V15" i="69"/>
  <c r="V16" i="69"/>
  <c r="V17" i="69"/>
  <c r="V18" i="69"/>
  <c r="U3" i="69"/>
  <c r="U4" i="69"/>
  <c r="U5" i="69"/>
  <c r="U6" i="69"/>
  <c r="U7" i="69"/>
  <c r="U8" i="69"/>
  <c r="U9" i="69"/>
  <c r="U10" i="69"/>
  <c r="U11" i="69"/>
  <c r="U12" i="69"/>
  <c r="U13" i="69"/>
  <c r="U14" i="69"/>
  <c r="U15" i="69"/>
  <c r="X15" i="69" s="1"/>
  <c r="Y15" i="69" s="1"/>
  <c r="U16" i="69"/>
  <c r="U17" i="69"/>
  <c r="U18" i="69"/>
  <c r="C3" i="69"/>
  <c r="C4" i="69"/>
  <c r="C5" i="69"/>
  <c r="C6" i="69"/>
  <c r="C7" i="69"/>
  <c r="C8" i="69"/>
  <c r="C9" i="69"/>
  <c r="C10" i="69"/>
  <c r="C11" i="69"/>
  <c r="C12" i="69"/>
  <c r="C13" i="69"/>
  <c r="C14" i="69"/>
  <c r="C15" i="69"/>
  <c r="C16" i="69"/>
  <c r="C17" i="69"/>
  <c r="C18" i="69"/>
  <c r="BK18" i="69"/>
  <c r="T18" i="69"/>
  <c r="S18" i="69"/>
  <c r="BK17" i="69"/>
  <c r="T17" i="69"/>
  <c r="S17" i="69"/>
  <c r="BK16" i="69"/>
  <c r="T16" i="69"/>
  <c r="S16" i="69"/>
  <c r="X16" i="69" s="1"/>
  <c r="Y16" i="69" s="1"/>
  <c r="AT16" i="69" s="1"/>
  <c r="AS16" i="69" s="1"/>
  <c r="AQ16" i="69" s="1"/>
  <c r="AO16" i="69" s="1"/>
  <c r="AM16" i="69" s="1"/>
  <c r="AK16" i="69" s="1"/>
  <c r="AI16" i="69" s="1"/>
  <c r="BK15" i="69"/>
  <c r="T15" i="69"/>
  <c r="S15" i="69"/>
  <c r="BK14" i="69"/>
  <c r="T14" i="69"/>
  <c r="S14" i="69"/>
  <c r="BK13" i="69"/>
  <c r="T13" i="69"/>
  <c r="S13" i="69"/>
  <c r="BK12" i="69"/>
  <c r="AT12" i="69"/>
  <c r="AS12" i="69" s="1"/>
  <c r="AQ12" i="69" s="1"/>
  <c r="AO12" i="69" s="1"/>
  <c r="AM12" i="69" s="1"/>
  <c r="AK12" i="69" s="1"/>
  <c r="AI12" i="69" s="1"/>
  <c r="T12" i="69"/>
  <c r="X12" i="69" s="1"/>
  <c r="Y12" i="69" s="1"/>
  <c r="S12" i="69"/>
  <c r="BK11" i="69"/>
  <c r="AT11" i="69"/>
  <c r="AS11" i="69" s="1"/>
  <c r="AQ11" i="69" s="1"/>
  <c r="AO11" i="69" s="1"/>
  <c r="AM11" i="69" s="1"/>
  <c r="AK11" i="69" s="1"/>
  <c r="AI11" i="69" s="1"/>
  <c r="T11" i="69"/>
  <c r="S11" i="69"/>
  <c r="X11" i="69" s="1"/>
  <c r="Y11" i="69" s="1"/>
  <c r="BK10" i="69"/>
  <c r="AT10" i="69"/>
  <c r="AS10" i="69" s="1"/>
  <c r="AQ10" i="69" s="1"/>
  <c r="AO10" i="69" s="1"/>
  <c r="AM10" i="69" s="1"/>
  <c r="AK10" i="69" s="1"/>
  <c r="AI10" i="69" s="1"/>
  <c r="T10" i="69"/>
  <c r="S10" i="69"/>
  <c r="BK9" i="69"/>
  <c r="AT9" i="69"/>
  <c r="AS9" i="69" s="1"/>
  <c r="AQ9" i="69" s="1"/>
  <c r="AO9" i="69" s="1"/>
  <c r="AM9" i="69" s="1"/>
  <c r="AK9" i="69" s="1"/>
  <c r="AI9" i="69" s="1"/>
  <c r="T9" i="69"/>
  <c r="S9" i="69"/>
  <c r="BK8" i="69"/>
  <c r="AT8" i="69"/>
  <c r="AS8" i="69" s="1"/>
  <c r="AQ8" i="69" s="1"/>
  <c r="AO8" i="69" s="1"/>
  <c r="AM8" i="69" s="1"/>
  <c r="AK8" i="69" s="1"/>
  <c r="AI8" i="69" s="1"/>
  <c r="T8" i="69"/>
  <c r="S8" i="69"/>
  <c r="X8" i="69" s="1"/>
  <c r="Y8" i="69" s="1"/>
  <c r="BK7" i="69"/>
  <c r="T7" i="69"/>
  <c r="S7" i="69"/>
  <c r="X7" i="69" s="1"/>
  <c r="Y7" i="69" s="1"/>
  <c r="BK6" i="69"/>
  <c r="AT6" i="69"/>
  <c r="AS6" i="69"/>
  <c r="AQ6" i="69" s="1"/>
  <c r="AO6" i="69" s="1"/>
  <c r="AM6" i="69" s="1"/>
  <c r="AK6" i="69" s="1"/>
  <c r="AI6" i="69" s="1"/>
  <c r="T6" i="69"/>
  <c r="S6" i="69"/>
  <c r="BK5" i="69"/>
  <c r="AT5" i="69"/>
  <c r="AS5" i="69" s="1"/>
  <c r="AQ5" i="69" s="1"/>
  <c r="AO5" i="69" s="1"/>
  <c r="AM5" i="69" s="1"/>
  <c r="AK5" i="69" s="1"/>
  <c r="AI5" i="69" s="1"/>
  <c r="T5" i="69"/>
  <c r="S5" i="69"/>
  <c r="X5" i="69" s="1"/>
  <c r="Y5" i="69" s="1"/>
  <c r="BK4" i="69"/>
  <c r="AT4" i="69"/>
  <c r="AS4" i="69"/>
  <c r="AQ4" i="69" s="1"/>
  <c r="AO4" i="69" s="1"/>
  <c r="AM4" i="69" s="1"/>
  <c r="AK4" i="69" s="1"/>
  <c r="AI4" i="69" s="1"/>
  <c r="X4" i="69"/>
  <c r="Y4" i="69" s="1"/>
  <c r="T4" i="69"/>
  <c r="S4" i="69"/>
  <c r="BK3" i="69"/>
  <c r="T3" i="69"/>
  <c r="S3" i="69"/>
  <c r="S1" i="69"/>
  <c r="C3" i="65"/>
  <c r="C4" i="65"/>
  <c r="C5" i="65"/>
  <c r="C6" i="65"/>
  <c r="C7" i="65"/>
  <c r="C8" i="65"/>
  <c r="C9" i="65"/>
  <c r="C10" i="65"/>
  <c r="C11" i="65"/>
  <c r="C12" i="65"/>
  <c r="C13" i="65"/>
  <c r="C14" i="65"/>
  <c r="C15" i="65"/>
  <c r="C16" i="65"/>
  <c r="C17" i="65"/>
  <c r="C18" i="65"/>
  <c r="C19" i="65"/>
  <c r="C20" i="65"/>
  <c r="BK20" i="65"/>
  <c r="AU20" i="65"/>
  <c r="AR20" i="65"/>
  <c r="AN20" i="65"/>
  <c r="AJ20" i="65"/>
  <c r="AF20" i="65"/>
  <c r="AB20" i="65"/>
  <c r="W20" i="65"/>
  <c r="V20" i="65"/>
  <c r="U20" i="65"/>
  <c r="T20" i="65"/>
  <c r="S20" i="65"/>
  <c r="X20" i="65" s="1"/>
  <c r="Y20" i="65" s="1"/>
  <c r="AV20" i="65" s="1"/>
  <c r="AT20" i="65" s="1"/>
  <c r="AS20" i="65" s="1"/>
  <c r="AQ20" i="65" s="1"/>
  <c r="AO20" i="65" s="1"/>
  <c r="AM20" i="65" s="1"/>
  <c r="AK20" i="65" s="1"/>
  <c r="AI20" i="65" s="1"/>
  <c r="BK19" i="65"/>
  <c r="AU19" i="65"/>
  <c r="AR19" i="65"/>
  <c r="AN19" i="65"/>
  <c r="AJ19" i="65"/>
  <c r="AF19" i="65"/>
  <c r="AB19" i="65"/>
  <c r="W19" i="65"/>
  <c r="V19" i="65"/>
  <c r="U19" i="65"/>
  <c r="T19" i="65"/>
  <c r="S19" i="65"/>
  <c r="X19" i="65" s="1"/>
  <c r="Y19" i="65" s="1"/>
  <c r="AV19" i="65" s="1"/>
  <c r="AT19" i="65" s="1"/>
  <c r="AS19" i="65" s="1"/>
  <c r="AQ19" i="65" s="1"/>
  <c r="AO19" i="65" s="1"/>
  <c r="AM19" i="65" s="1"/>
  <c r="AK19" i="65" s="1"/>
  <c r="AI19" i="65" s="1"/>
  <c r="BK18" i="65"/>
  <c r="AU18" i="65"/>
  <c r="AR18" i="65"/>
  <c r="AN18" i="65"/>
  <c r="AJ18" i="65"/>
  <c r="AF18" i="65"/>
  <c r="AB18" i="65"/>
  <c r="W18" i="65"/>
  <c r="V18" i="65"/>
  <c r="U18" i="65"/>
  <c r="T18" i="65"/>
  <c r="X18" i="65" s="1"/>
  <c r="Y18" i="65" s="1"/>
  <c r="AV18" i="65" s="1"/>
  <c r="AT18" i="65" s="1"/>
  <c r="AS18" i="65" s="1"/>
  <c r="AQ18" i="65" s="1"/>
  <c r="AO18" i="65" s="1"/>
  <c r="AM18" i="65" s="1"/>
  <c r="AK18" i="65" s="1"/>
  <c r="AI18" i="65" s="1"/>
  <c r="S18" i="65"/>
  <c r="BK17" i="65"/>
  <c r="AU17" i="65"/>
  <c r="AR17" i="65"/>
  <c r="AN17" i="65"/>
  <c r="AJ17" i="65"/>
  <c r="AF17" i="65"/>
  <c r="AB17" i="65"/>
  <c r="W17" i="65"/>
  <c r="V17" i="65"/>
  <c r="U17" i="65"/>
  <c r="T17" i="65"/>
  <c r="S17" i="65"/>
  <c r="X17" i="65" s="1"/>
  <c r="Y17" i="65" s="1"/>
  <c r="AV17" i="65" s="1"/>
  <c r="AT17" i="65" s="1"/>
  <c r="AS17" i="65" s="1"/>
  <c r="AQ17" i="65" s="1"/>
  <c r="AO17" i="65" s="1"/>
  <c r="AM17" i="65" s="1"/>
  <c r="AK17" i="65" s="1"/>
  <c r="AI17" i="65" s="1"/>
  <c r="BK16" i="65"/>
  <c r="AU16" i="65"/>
  <c r="AR16" i="65"/>
  <c r="AN16" i="65"/>
  <c r="AJ16" i="65"/>
  <c r="AF16" i="65"/>
  <c r="AB16" i="65"/>
  <c r="W16" i="65"/>
  <c r="V16" i="65"/>
  <c r="U16" i="65"/>
  <c r="T16" i="65"/>
  <c r="S16" i="65"/>
  <c r="X16" i="65" s="1"/>
  <c r="Y16" i="65" s="1"/>
  <c r="AV16" i="65" s="1"/>
  <c r="AT16" i="65" s="1"/>
  <c r="AS16" i="65" s="1"/>
  <c r="AQ16" i="65" s="1"/>
  <c r="AO16" i="65" s="1"/>
  <c r="AM16" i="65" s="1"/>
  <c r="AK16" i="65" s="1"/>
  <c r="AI16" i="65" s="1"/>
  <c r="BK15" i="65"/>
  <c r="AU15" i="65"/>
  <c r="AR15" i="65"/>
  <c r="AN15" i="65"/>
  <c r="AJ15" i="65"/>
  <c r="AF15" i="65"/>
  <c r="AB15" i="65"/>
  <c r="W15" i="65"/>
  <c r="V15" i="65"/>
  <c r="U15" i="65"/>
  <c r="T15" i="65"/>
  <c r="S15" i="65"/>
  <c r="X15" i="65" s="1"/>
  <c r="Y15" i="65" s="1"/>
  <c r="AV15" i="65" s="1"/>
  <c r="AT15" i="65" s="1"/>
  <c r="AS15" i="65" s="1"/>
  <c r="AQ15" i="65" s="1"/>
  <c r="AO15" i="65" s="1"/>
  <c r="AM15" i="65" s="1"/>
  <c r="AK15" i="65" s="1"/>
  <c r="AI15" i="65" s="1"/>
  <c r="BK14" i="65"/>
  <c r="AU14" i="65"/>
  <c r="AR14" i="65"/>
  <c r="AN14" i="65"/>
  <c r="AJ14" i="65"/>
  <c r="AF14" i="65"/>
  <c r="AB14" i="65"/>
  <c r="W14" i="65"/>
  <c r="V14" i="65"/>
  <c r="U14" i="65"/>
  <c r="T14" i="65"/>
  <c r="X14" i="65" s="1"/>
  <c r="Y14" i="65" s="1"/>
  <c r="AV14" i="65" s="1"/>
  <c r="AT14" i="65" s="1"/>
  <c r="AS14" i="65" s="1"/>
  <c r="AQ14" i="65" s="1"/>
  <c r="AO14" i="65" s="1"/>
  <c r="AM14" i="65" s="1"/>
  <c r="AK14" i="65" s="1"/>
  <c r="AI14" i="65" s="1"/>
  <c r="S14" i="65"/>
  <c r="BK13" i="65"/>
  <c r="AU13" i="65"/>
  <c r="AR13" i="65"/>
  <c r="AN13" i="65"/>
  <c r="AJ13" i="65"/>
  <c r="AF13" i="65"/>
  <c r="AB13" i="65"/>
  <c r="W13" i="65"/>
  <c r="V13" i="65"/>
  <c r="U13" i="65"/>
  <c r="T13" i="65"/>
  <c r="S13" i="65"/>
  <c r="X13" i="65" s="1"/>
  <c r="Y13" i="65" s="1"/>
  <c r="AV13" i="65" s="1"/>
  <c r="AT13" i="65" s="1"/>
  <c r="AS13" i="65" s="1"/>
  <c r="AQ13" i="65" s="1"/>
  <c r="AO13" i="65" s="1"/>
  <c r="AM13" i="65" s="1"/>
  <c r="AK13" i="65" s="1"/>
  <c r="AI13" i="65" s="1"/>
  <c r="BK12" i="65"/>
  <c r="AU12" i="65"/>
  <c r="AR12" i="65"/>
  <c r="AN12" i="65"/>
  <c r="AJ12" i="65"/>
  <c r="AF12" i="65"/>
  <c r="AB12" i="65"/>
  <c r="W12" i="65"/>
  <c r="V12" i="65"/>
  <c r="U12" i="65"/>
  <c r="T12" i="65"/>
  <c r="S12" i="65"/>
  <c r="X12" i="65" s="1"/>
  <c r="Y12" i="65" s="1"/>
  <c r="AV12" i="65" s="1"/>
  <c r="AT12" i="65" s="1"/>
  <c r="AS12" i="65" s="1"/>
  <c r="AQ12" i="65" s="1"/>
  <c r="AO12" i="65" s="1"/>
  <c r="AM12" i="65" s="1"/>
  <c r="AK12" i="65" s="1"/>
  <c r="AI12" i="65" s="1"/>
  <c r="BK11" i="65"/>
  <c r="AU11" i="65"/>
  <c r="AR11" i="65"/>
  <c r="AN11" i="65"/>
  <c r="AJ11" i="65"/>
  <c r="AF11" i="65"/>
  <c r="AB11" i="65"/>
  <c r="W11" i="65"/>
  <c r="V11" i="65"/>
  <c r="U11" i="65"/>
  <c r="T11" i="65"/>
  <c r="S11" i="65"/>
  <c r="X11" i="65" s="1"/>
  <c r="Y11" i="65" s="1"/>
  <c r="AV11" i="65" s="1"/>
  <c r="AT11" i="65" s="1"/>
  <c r="AS11" i="65" s="1"/>
  <c r="AQ11" i="65" s="1"/>
  <c r="AO11" i="65" s="1"/>
  <c r="AM11" i="65" s="1"/>
  <c r="AK11" i="65" s="1"/>
  <c r="AI11" i="65" s="1"/>
  <c r="BK10" i="65"/>
  <c r="AU10" i="65"/>
  <c r="AR10" i="65"/>
  <c r="AN10" i="65"/>
  <c r="AJ10" i="65"/>
  <c r="AF10" i="65"/>
  <c r="AB10" i="65"/>
  <c r="W10" i="65"/>
  <c r="V10" i="65"/>
  <c r="U10" i="65"/>
  <c r="T10" i="65"/>
  <c r="X10" i="65" s="1"/>
  <c r="Y10" i="65" s="1"/>
  <c r="AV10" i="65" s="1"/>
  <c r="AT10" i="65" s="1"/>
  <c r="AS10" i="65" s="1"/>
  <c r="AQ10" i="65" s="1"/>
  <c r="AO10" i="65" s="1"/>
  <c r="AM10" i="65" s="1"/>
  <c r="AK10" i="65" s="1"/>
  <c r="AI10" i="65" s="1"/>
  <c r="S10" i="65"/>
  <c r="BK9" i="65"/>
  <c r="AU9" i="65"/>
  <c r="AR9" i="65"/>
  <c r="AN9" i="65"/>
  <c r="AJ9" i="65"/>
  <c r="AF9" i="65"/>
  <c r="AB9" i="65"/>
  <c r="W9" i="65"/>
  <c r="V9" i="65"/>
  <c r="U9" i="65"/>
  <c r="T9" i="65"/>
  <c r="S9" i="65"/>
  <c r="X9" i="65" s="1"/>
  <c r="Y9" i="65" s="1"/>
  <c r="AV9" i="65" s="1"/>
  <c r="AT9" i="65" s="1"/>
  <c r="AS9" i="65" s="1"/>
  <c r="AQ9" i="65" s="1"/>
  <c r="AO9" i="65" s="1"/>
  <c r="AM9" i="65" s="1"/>
  <c r="AK9" i="65" s="1"/>
  <c r="AI9" i="65" s="1"/>
  <c r="BK8" i="65"/>
  <c r="AU8" i="65"/>
  <c r="AR8" i="65"/>
  <c r="AN8" i="65"/>
  <c r="AJ8" i="65"/>
  <c r="AF8" i="65"/>
  <c r="AB8" i="65"/>
  <c r="W8" i="65"/>
  <c r="V8" i="65"/>
  <c r="U8" i="65"/>
  <c r="T8" i="65"/>
  <c r="S8" i="65"/>
  <c r="X8" i="65" s="1"/>
  <c r="Y8" i="65" s="1"/>
  <c r="AV8" i="65" s="1"/>
  <c r="AT8" i="65" s="1"/>
  <c r="AS8" i="65" s="1"/>
  <c r="AQ8" i="65" s="1"/>
  <c r="AO8" i="65" s="1"/>
  <c r="AM8" i="65" s="1"/>
  <c r="AK8" i="65" s="1"/>
  <c r="AI8" i="65" s="1"/>
  <c r="BK7" i="65"/>
  <c r="AU7" i="65"/>
  <c r="AR7" i="65"/>
  <c r="AN7" i="65"/>
  <c r="AJ7" i="65"/>
  <c r="AF7" i="65"/>
  <c r="AB7" i="65"/>
  <c r="W7" i="65"/>
  <c r="V7" i="65"/>
  <c r="U7" i="65"/>
  <c r="T7" i="65"/>
  <c r="S7" i="65"/>
  <c r="X7" i="65" s="1"/>
  <c r="Y7" i="65" s="1"/>
  <c r="AV7" i="65" s="1"/>
  <c r="BK6" i="65"/>
  <c r="AU6" i="65"/>
  <c r="AR6" i="65"/>
  <c r="AN6" i="65"/>
  <c r="AJ6" i="65"/>
  <c r="AF6" i="65"/>
  <c r="AB6" i="65"/>
  <c r="W6" i="65"/>
  <c r="V6" i="65"/>
  <c r="U6" i="65"/>
  <c r="T6" i="65"/>
  <c r="S6" i="65"/>
  <c r="X6" i="65" s="1"/>
  <c r="Y6" i="65" s="1"/>
  <c r="AV6" i="65" s="1"/>
  <c r="AT6" i="65" s="1"/>
  <c r="AS6" i="65" s="1"/>
  <c r="AQ6" i="65" s="1"/>
  <c r="AO6" i="65" s="1"/>
  <c r="AM6" i="65" s="1"/>
  <c r="AK6" i="65" s="1"/>
  <c r="AI6" i="65" s="1"/>
  <c r="BK5" i="65"/>
  <c r="AU5" i="65"/>
  <c r="AR5" i="65"/>
  <c r="AN5" i="65"/>
  <c r="AJ5" i="65"/>
  <c r="AF5" i="65"/>
  <c r="AB5" i="65"/>
  <c r="W5" i="65"/>
  <c r="V5" i="65"/>
  <c r="U5" i="65"/>
  <c r="T5" i="65"/>
  <c r="X5" i="65" s="1"/>
  <c r="Y5" i="65" s="1"/>
  <c r="AV5" i="65" s="1"/>
  <c r="AT5" i="65" s="1"/>
  <c r="AS5" i="65" s="1"/>
  <c r="AQ5" i="65" s="1"/>
  <c r="AO5" i="65" s="1"/>
  <c r="AM5" i="65" s="1"/>
  <c r="AK5" i="65" s="1"/>
  <c r="AI5" i="65" s="1"/>
  <c r="S5" i="65"/>
  <c r="BK4" i="65"/>
  <c r="AU4" i="65"/>
  <c r="AR4" i="65"/>
  <c r="AN4" i="65"/>
  <c r="AJ4" i="65"/>
  <c r="AF4" i="65"/>
  <c r="AB4" i="65"/>
  <c r="W4" i="65"/>
  <c r="V4" i="65"/>
  <c r="U4" i="65"/>
  <c r="T4" i="65"/>
  <c r="S4" i="65"/>
  <c r="X4" i="65" s="1"/>
  <c r="Y4" i="65" s="1"/>
  <c r="AV4" i="65" s="1"/>
  <c r="AT4" i="65" s="1"/>
  <c r="AS4" i="65" s="1"/>
  <c r="AQ4" i="65" s="1"/>
  <c r="AO4" i="65" s="1"/>
  <c r="AM4" i="65" s="1"/>
  <c r="AK4" i="65" s="1"/>
  <c r="AI4" i="65" s="1"/>
  <c r="BK3" i="65"/>
  <c r="AU3" i="65"/>
  <c r="AR3" i="65"/>
  <c r="AN3" i="65"/>
  <c r="AJ3" i="65"/>
  <c r="AF3" i="65"/>
  <c r="AB3" i="65"/>
  <c r="W3" i="65"/>
  <c r="V3" i="65"/>
  <c r="U3" i="65"/>
  <c r="T3" i="65"/>
  <c r="S3" i="65"/>
  <c r="X3" i="65" s="1"/>
  <c r="Y3" i="65" s="1"/>
  <c r="AV3" i="65" s="1"/>
  <c r="AT3" i="65" s="1"/>
  <c r="AS3" i="65" s="1"/>
  <c r="AQ3" i="65" s="1"/>
  <c r="AO3" i="65" s="1"/>
  <c r="AM3" i="65" s="1"/>
  <c r="AK3" i="65" s="1"/>
  <c r="AI3" i="65" s="1"/>
  <c r="AG3" i="65" s="1"/>
  <c r="AE3" i="65" s="1"/>
  <c r="AC3" i="65" s="1"/>
  <c r="AA3" i="65" s="1"/>
  <c r="S1" i="65"/>
  <c r="AG8" i="51" l="1"/>
  <c r="AE8" i="51" s="1"/>
  <c r="AC8" i="51"/>
  <c r="AA8" i="51" s="1"/>
  <c r="AG10" i="51"/>
  <c r="AE10" i="51" s="1"/>
  <c r="AC10" i="51"/>
  <c r="AA10" i="51" s="1"/>
  <c r="AG12" i="51"/>
  <c r="AE12" i="51" s="1"/>
  <c r="AC12" i="51"/>
  <c r="AA12" i="51" s="1"/>
  <c r="AG14" i="51"/>
  <c r="AE14" i="51" s="1"/>
  <c r="AC14" i="51"/>
  <c r="AA14" i="51" s="1"/>
  <c r="AG16" i="51"/>
  <c r="AE16" i="51" s="1"/>
  <c r="AC16" i="51"/>
  <c r="AA16" i="51" s="1"/>
  <c r="AC5" i="51"/>
  <c r="AA5" i="51" s="1"/>
  <c r="AG5" i="51"/>
  <c r="AE5" i="51" s="1"/>
  <c r="AC13" i="51"/>
  <c r="AA13" i="51" s="1"/>
  <c r="AG13" i="51"/>
  <c r="AE13" i="51" s="1"/>
  <c r="AC15" i="51"/>
  <c r="AA15" i="51" s="1"/>
  <c r="AG15" i="51"/>
  <c r="AE15" i="51" s="1"/>
  <c r="AG18" i="51"/>
  <c r="AE18" i="51" s="1"/>
  <c r="AC18" i="51"/>
  <c r="AA18" i="51" s="1"/>
  <c r="AG9" i="51"/>
  <c r="AE9" i="51" s="1"/>
  <c r="AC9" i="51"/>
  <c r="AA9" i="51" s="1"/>
  <c r="AG11" i="51"/>
  <c r="AE11" i="51" s="1"/>
  <c r="AC11" i="51"/>
  <c r="AA11" i="51" s="1"/>
  <c r="AC17" i="51"/>
  <c r="AA17" i="51" s="1"/>
  <c r="AG17" i="51"/>
  <c r="AE17" i="51" s="1"/>
  <c r="AC4" i="51"/>
  <c r="AA4" i="51" s="1"/>
  <c r="AG4" i="51"/>
  <c r="AE4" i="51" s="1"/>
  <c r="AC6" i="51"/>
  <c r="AA6" i="51" s="1"/>
  <c r="AG6" i="51"/>
  <c r="AE6" i="51" s="1"/>
  <c r="X3" i="69"/>
  <c r="Y3" i="69" s="1"/>
  <c r="AV3" i="69" s="1"/>
  <c r="AT3" i="69" s="1"/>
  <c r="AS3" i="69" s="1"/>
  <c r="AQ3" i="69" s="1"/>
  <c r="AO3" i="69" s="1"/>
  <c r="AM3" i="69" s="1"/>
  <c r="AK3" i="69" s="1"/>
  <c r="AI3" i="69" s="1"/>
  <c r="AG3" i="69" s="1"/>
  <c r="AE3" i="69" s="1"/>
  <c r="AC3" i="69" s="1"/>
  <c r="AA3" i="69" s="1"/>
  <c r="AC5" i="70"/>
  <c r="AA5" i="70" s="1"/>
  <c r="AG5" i="70"/>
  <c r="AE5" i="70" s="1"/>
  <c r="AG6" i="70"/>
  <c r="AE6" i="70" s="1"/>
  <c r="AC6" i="70"/>
  <c r="AA6" i="70" s="1"/>
  <c r="AC4" i="70"/>
  <c r="AA4" i="70" s="1"/>
  <c r="AG4" i="70"/>
  <c r="AE4" i="70" s="1"/>
  <c r="AC9" i="70"/>
  <c r="AA9" i="70" s="1"/>
  <c r="AG9" i="70"/>
  <c r="AE9" i="70" s="1"/>
  <c r="AC13" i="70"/>
  <c r="AA13" i="70" s="1"/>
  <c r="AG13" i="70"/>
  <c r="AE13" i="70" s="1"/>
  <c r="AC17" i="70"/>
  <c r="AA17" i="70" s="1"/>
  <c r="AG17" i="70"/>
  <c r="AE17" i="70" s="1"/>
  <c r="AG10" i="70"/>
  <c r="AE10" i="70" s="1"/>
  <c r="AC10" i="70"/>
  <c r="AA10" i="70" s="1"/>
  <c r="AG14" i="70"/>
  <c r="AE14" i="70" s="1"/>
  <c r="AC14" i="70"/>
  <c r="AA14" i="70" s="1"/>
  <c r="AG18" i="70"/>
  <c r="AE18" i="70" s="1"/>
  <c r="AC18" i="70"/>
  <c r="AA18" i="70" s="1"/>
  <c r="AC20" i="70"/>
  <c r="AA20" i="70" s="1"/>
  <c r="AG20" i="70"/>
  <c r="AE20" i="70" s="1"/>
  <c r="X3" i="70"/>
  <c r="Y3" i="70" s="1"/>
  <c r="AV3" i="70" s="1"/>
  <c r="AT3" i="70" s="1"/>
  <c r="AS3" i="70" s="1"/>
  <c r="AQ3" i="70" s="1"/>
  <c r="AO3" i="70" s="1"/>
  <c r="AM3" i="70" s="1"/>
  <c r="AK3" i="70" s="1"/>
  <c r="AI3" i="70" s="1"/>
  <c r="AG3" i="70" s="1"/>
  <c r="AE3" i="70" s="1"/>
  <c r="AC3" i="70" s="1"/>
  <c r="AA3" i="70" s="1"/>
  <c r="AC8" i="70"/>
  <c r="AA8" i="70" s="1"/>
  <c r="AG8" i="70"/>
  <c r="AE8" i="70" s="1"/>
  <c r="AG11" i="70"/>
  <c r="AE11" i="70" s="1"/>
  <c r="AC11" i="70"/>
  <c r="AA11" i="70" s="1"/>
  <c r="AC12" i="70"/>
  <c r="AA12" i="70" s="1"/>
  <c r="AG12" i="70"/>
  <c r="AE12" i="70" s="1"/>
  <c r="AG15" i="70"/>
  <c r="AE15" i="70" s="1"/>
  <c r="AC15" i="70"/>
  <c r="AA15" i="70" s="1"/>
  <c r="AC16" i="70"/>
  <c r="AA16" i="70" s="1"/>
  <c r="AG16" i="70"/>
  <c r="AE16" i="70" s="1"/>
  <c r="AG19" i="70"/>
  <c r="AE19" i="70" s="1"/>
  <c r="AC19" i="70"/>
  <c r="AA19" i="70" s="1"/>
  <c r="AT15" i="69"/>
  <c r="AS15" i="69" s="1"/>
  <c r="AQ15" i="69" s="1"/>
  <c r="AO15" i="69" s="1"/>
  <c r="AM15" i="69" s="1"/>
  <c r="AK15" i="69" s="1"/>
  <c r="AI15" i="69" s="1"/>
  <c r="X9" i="69"/>
  <c r="Y9" i="69" s="1"/>
  <c r="X13" i="69"/>
  <c r="Y13" i="69" s="1"/>
  <c r="AT13" i="69" s="1"/>
  <c r="AS13" i="69" s="1"/>
  <c r="AQ13" i="69" s="1"/>
  <c r="AO13" i="69" s="1"/>
  <c r="AM13" i="69" s="1"/>
  <c r="AK13" i="69" s="1"/>
  <c r="AI13" i="69" s="1"/>
  <c r="AG13" i="69" s="1"/>
  <c r="AE13" i="69" s="1"/>
  <c r="X17" i="69"/>
  <c r="Y17" i="69" s="1"/>
  <c r="AT17" i="69" s="1"/>
  <c r="AS17" i="69" s="1"/>
  <c r="AQ17" i="69" s="1"/>
  <c r="AO17" i="69" s="1"/>
  <c r="AM17" i="69" s="1"/>
  <c r="AK17" i="69" s="1"/>
  <c r="AI17" i="69" s="1"/>
  <c r="AG17" i="69" s="1"/>
  <c r="AE17" i="69" s="1"/>
  <c r="X6" i="69"/>
  <c r="Y6" i="69" s="1"/>
  <c r="X10" i="69"/>
  <c r="Y10" i="69" s="1"/>
  <c r="X18" i="69"/>
  <c r="Y18" i="69" s="1"/>
  <c r="AT18" i="69" s="1"/>
  <c r="AS18" i="69" s="1"/>
  <c r="AQ18" i="69" s="1"/>
  <c r="AO18" i="69" s="1"/>
  <c r="AM18" i="69" s="1"/>
  <c r="AK18" i="69" s="1"/>
  <c r="AI18" i="69" s="1"/>
  <c r="AC18" i="69" s="1"/>
  <c r="AA18" i="69" s="1"/>
  <c r="X14" i="69"/>
  <c r="Y14" i="69" s="1"/>
  <c r="AT14" i="69" s="1"/>
  <c r="AS14" i="69" s="1"/>
  <c r="AQ14" i="69" s="1"/>
  <c r="AO14" i="69" s="1"/>
  <c r="AM14" i="69" s="1"/>
  <c r="AK14" i="69" s="1"/>
  <c r="AI14" i="69" s="1"/>
  <c r="AG14" i="69" s="1"/>
  <c r="AE14" i="69" s="1"/>
  <c r="AC4" i="69"/>
  <c r="AA4" i="69" s="1"/>
  <c r="AG4" i="69"/>
  <c r="AE4" i="69" s="1"/>
  <c r="AG9" i="69"/>
  <c r="AE9" i="69" s="1"/>
  <c r="AC9" i="69"/>
  <c r="AA9" i="69" s="1"/>
  <c r="AG11" i="69"/>
  <c r="AE11" i="69" s="1"/>
  <c r="AC11" i="69"/>
  <c r="AA11" i="69" s="1"/>
  <c r="AC13" i="69"/>
  <c r="AA13" i="69" s="1"/>
  <c r="AG16" i="69"/>
  <c r="AE16" i="69" s="1"/>
  <c r="AC16" i="69"/>
  <c r="AA16" i="69" s="1"/>
  <c r="AC15" i="69"/>
  <c r="AA15" i="69" s="1"/>
  <c r="AG15" i="69"/>
  <c r="AE15" i="69" s="1"/>
  <c r="AC6" i="69"/>
  <c r="AA6" i="69" s="1"/>
  <c r="AG6" i="69"/>
  <c r="AE6" i="69" s="1"/>
  <c r="AG8" i="69"/>
  <c r="AE8" i="69" s="1"/>
  <c r="AC8" i="69"/>
  <c r="AA8" i="69" s="1"/>
  <c r="AG10" i="69"/>
  <c r="AE10" i="69" s="1"/>
  <c r="AC10" i="69"/>
  <c r="AA10" i="69" s="1"/>
  <c r="AC17" i="69"/>
  <c r="AA17" i="69" s="1"/>
  <c r="AC5" i="69"/>
  <c r="AA5" i="69" s="1"/>
  <c r="AG5" i="69"/>
  <c r="AE5" i="69" s="1"/>
  <c r="AG12" i="69"/>
  <c r="AE12" i="69" s="1"/>
  <c r="AC12" i="69"/>
  <c r="AA12" i="69" s="1"/>
  <c r="AC4" i="65"/>
  <c r="AA4" i="65" s="1"/>
  <c r="AG4" i="65"/>
  <c r="AE4" i="65" s="1"/>
  <c r="AC8" i="65"/>
  <c r="AA8" i="65" s="1"/>
  <c r="AG8" i="65"/>
  <c r="AE8" i="65" s="1"/>
  <c r="AC12" i="65"/>
  <c r="AA12" i="65" s="1"/>
  <c r="AG12" i="65"/>
  <c r="AE12" i="65" s="1"/>
  <c r="AC16" i="65"/>
  <c r="AA16" i="65" s="1"/>
  <c r="AG16" i="65"/>
  <c r="AE16" i="65" s="1"/>
  <c r="AC20" i="65"/>
  <c r="AA20" i="65" s="1"/>
  <c r="AG20" i="65"/>
  <c r="AE20" i="65" s="1"/>
  <c r="AC9" i="65"/>
  <c r="AA9" i="65" s="1"/>
  <c r="AG9" i="65"/>
  <c r="AE9" i="65" s="1"/>
  <c r="AC13" i="65"/>
  <c r="AA13" i="65" s="1"/>
  <c r="AG13" i="65"/>
  <c r="AE13" i="65" s="1"/>
  <c r="AC17" i="65"/>
  <c r="AA17" i="65" s="1"/>
  <c r="AG17" i="65"/>
  <c r="AE17" i="65" s="1"/>
  <c r="AC5" i="65"/>
  <c r="AA5" i="65" s="1"/>
  <c r="AG5" i="65"/>
  <c r="AE5" i="65" s="1"/>
  <c r="AG6" i="65"/>
  <c r="AE6" i="65" s="1"/>
  <c r="AC6" i="65"/>
  <c r="AA6" i="65" s="1"/>
  <c r="AC10" i="65"/>
  <c r="AA10" i="65" s="1"/>
  <c r="AG10" i="65"/>
  <c r="AE10" i="65" s="1"/>
  <c r="AG11" i="65"/>
  <c r="AE11" i="65" s="1"/>
  <c r="AC11" i="65"/>
  <c r="AA11" i="65" s="1"/>
  <c r="AC14" i="65"/>
  <c r="AA14" i="65" s="1"/>
  <c r="AG14" i="65"/>
  <c r="AE14" i="65" s="1"/>
  <c r="AG15" i="65"/>
  <c r="AE15" i="65" s="1"/>
  <c r="AC15" i="65"/>
  <c r="AA15" i="65" s="1"/>
  <c r="AC18" i="65"/>
  <c r="AA18" i="65" s="1"/>
  <c r="AG18" i="65"/>
  <c r="AE18" i="65" s="1"/>
  <c r="AG19" i="65"/>
  <c r="AE19" i="65" s="1"/>
  <c r="AC19" i="65"/>
  <c r="AA19" i="65" s="1"/>
  <c r="C3" i="63"/>
  <c r="C4" i="63"/>
  <c r="C5" i="63"/>
  <c r="C6" i="63"/>
  <c r="C7" i="63"/>
  <c r="C8" i="63"/>
  <c r="C9" i="63"/>
  <c r="C10" i="63"/>
  <c r="C11" i="63"/>
  <c r="C12" i="63"/>
  <c r="C13" i="63"/>
  <c r="C14" i="63"/>
  <c r="C15" i="63"/>
  <c r="C16" i="63"/>
  <c r="C17" i="63"/>
  <c r="C18" i="63"/>
  <c r="C19" i="63"/>
  <c r="C20" i="63"/>
  <c r="BK20" i="63"/>
  <c r="AU20" i="63"/>
  <c r="AR20" i="63"/>
  <c r="AN20" i="63"/>
  <c r="AJ20" i="63"/>
  <c r="AF20" i="63"/>
  <c r="AB20" i="63"/>
  <c r="W20" i="63"/>
  <c r="V20" i="63"/>
  <c r="U20" i="63"/>
  <c r="T20" i="63"/>
  <c r="S20" i="63"/>
  <c r="X20" i="63" s="1"/>
  <c r="Y20" i="63" s="1"/>
  <c r="AV20" i="63" s="1"/>
  <c r="AT20" i="63" s="1"/>
  <c r="AS20" i="63" s="1"/>
  <c r="AQ20" i="63" s="1"/>
  <c r="AO20" i="63" s="1"/>
  <c r="AM20" i="63" s="1"/>
  <c r="AK20" i="63" s="1"/>
  <c r="AI20" i="63" s="1"/>
  <c r="BK19" i="63"/>
  <c r="AU19" i="63"/>
  <c r="AR19" i="63"/>
  <c r="AN19" i="63"/>
  <c r="AJ19" i="63"/>
  <c r="AF19" i="63"/>
  <c r="AB19" i="63"/>
  <c r="W19" i="63"/>
  <c r="V19" i="63"/>
  <c r="U19" i="63"/>
  <c r="T19" i="63"/>
  <c r="X19" i="63" s="1"/>
  <c r="Y19" i="63" s="1"/>
  <c r="AV19" i="63" s="1"/>
  <c r="AT19" i="63" s="1"/>
  <c r="AS19" i="63" s="1"/>
  <c r="AQ19" i="63" s="1"/>
  <c r="AO19" i="63" s="1"/>
  <c r="AM19" i="63" s="1"/>
  <c r="AK19" i="63" s="1"/>
  <c r="AI19" i="63" s="1"/>
  <c r="S19" i="63"/>
  <c r="BK18" i="63"/>
  <c r="AU18" i="63"/>
  <c r="AR18" i="63"/>
  <c r="AN18" i="63"/>
  <c r="AJ18" i="63"/>
  <c r="AF18" i="63"/>
  <c r="AB18" i="63"/>
  <c r="W18" i="63"/>
  <c r="V18" i="63"/>
  <c r="U18" i="63"/>
  <c r="T18" i="63"/>
  <c r="S18" i="63"/>
  <c r="X18" i="63" s="1"/>
  <c r="Y18" i="63" s="1"/>
  <c r="AV18" i="63" s="1"/>
  <c r="AT18" i="63" s="1"/>
  <c r="AS18" i="63" s="1"/>
  <c r="AQ18" i="63" s="1"/>
  <c r="AO18" i="63" s="1"/>
  <c r="AM18" i="63" s="1"/>
  <c r="AK18" i="63" s="1"/>
  <c r="AI18" i="63" s="1"/>
  <c r="BK17" i="63"/>
  <c r="AU17" i="63"/>
  <c r="AR17" i="63"/>
  <c r="AN17" i="63"/>
  <c r="AJ17" i="63"/>
  <c r="AF17" i="63"/>
  <c r="AB17" i="63"/>
  <c r="W17" i="63"/>
  <c r="V17" i="63"/>
  <c r="U17" i="63"/>
  <c r="T17" i="63"/>
  <c r="X17" i="63" s="1"/>
  <c r="Y17" i="63" s="1"/>
  <c r="AV17" i="63" s="1"/>
  <c r="AT17" i="63" s="1"/>
  <c r="AS17" i="63" s="1"/>
  <c r="AQ17" i="63" s="1"/>
  <c r="AO17" i="63" s="1"/>
  <c r="AM17" i="63" s="1"/>
  <c r="AK17" i="63" s="1"/>
  <c r="AI17" i="63" s="1"/>
  <c r="S17" i="63"/>
  <c r="BK16" i="63"/>
  <c r="AU16" i="63"/>
  <c r="AR16" i="63"/>
  <c r="AN16" i="63"/>
  <c r="AJ16" i="63"/>
  <c r="AF16" i="63"/>
  <c r="AB16" i="63"/>
  <c r="W16" i="63"/>
  <c r="V16" i="63"/>
  <c r="U16" i="63"/>
  <c r="T16" i="63"/>
  <c r="S16" i="63"/>
  <c r="X16" i="63" s="1"/>
  <c r="Y16" i="63" s="1"/>
  <c r="AV16" i="63" s="1"/>
  <c r="AT16" i="63" s="1"/>
  <c r="AS16" i="63" s="1"/>
  <c r="AQ16" i="63" s="1"/>
  <c r="AO16" i="63" s="1"/>
  <c r="AM16" i="63" s="1"/>
  <c r="AK16" i="63" s="1"/>
  <c r="AI16" i="63" s="1"/>
  <c r="BK15" i="63"/>
  <c r="AU15" i="63"/>
  <c r="AR15" i="63"/>
  <c r="AN15" i="63"/>
  <c r="AJ15" i="63"/>
  <c r="AF15" i="63"/>
  <c r="AB15" i="63"/>
  <c r="W15" i="63"/>
  <c r="V15" i="63"/>
  <c r="U15" i="63"/>
  <c r="T15" i="63"/>
  <c r="X15" i="63" s="1"/>
  <c r="Y15" i="63" s="1"/>
  <c r="AV15" i="63" s="1"/>
  <c r="AT15" i="63" s="1"/>
  <c r="AS15" i="63" s="1"/>
  <c r="AQ15" i="63" s="1"/>
  <c r="AO15" i="63" s="1"/>
  <c r="AM15" i="63" s="1"/>
  <c r="AK15" i="63" s="1"/>
  <c r="AI15" i="63" s="1"/>
  <c r="S15" i="63"/>
  <c r="BK14" i="63"/>
  <c r="AU14" i="63"/>
  <c r="AR14" i="63"/>
  <c r="AN14" i="63"/>
  <c r="AJ14" i="63"/>
  <c r="AF14" i="63"/>
  <c r="AB14" i="63"/>
  <c r="W14" i="63"/>
  <c r="V14" i="63"/>
  <c r="U14" i="63"/>
  <c r="T14" i="63"/>
  <c r="S14" i="63"/>
  <c r="X14" i="63" s="1"/>
  <c r="Y14" i="63" s="1"/>
  <c r="AV14" i="63" s="1"/>
  <c r="AT14" i="63" s="1"/>
  <c r="AS14" i="63" s="1"/>
  <c r="AQ14" i="63" s="1"/>
  <c r="AO14" i="63" s="1"/>
  <c r="AM14" i="63" s="1"/>
  <c r="AK14" i="63" s="1"/>
  <c r="AI14" i="63" s="1"/>
  <c r="BK13" i="63"/>
  <c r="AU13" i="63"/>
  <c r="AR13" i="63"/>
  <c r="AN13" i="63"/>
  <c r="AJ13" i="63"/>
  <c r="AF13" i="63"/>
  <c r="AB13" i="63"/>
  <c r="W13" i="63"/>
  <c r="V13" i="63"/>
  <c r="U13" i="63"/>
  <c r="T13" i="63"/>
  <c r="X13" i="63" s="1"/>
  <c r="Y13" i="63" s="1"/>
  <c r="AV13" i="63" s="1"/>
  <c r="AT13" i="63" s="1"/>
  <c r="AS13" i="63" s="1"/>
  <c r="AQ13" i="63" s="1"/>
  <c r="AO13" i="63" s="1"/>
  <c r="AM13" i="63" s="1"/>
  <c r="AK13" i="63" s="1"/>
  <c r="AI13" i="63" s="1"/>
  <c r="S13" i="63"/>
  <c r="BK12" i="63"/>
  <c r="AU12" i="63"/>
  <c r="AR12" i="63"/>
  <c r="AN12" i="63"/>
  <c r="AJ12" i="63"/>
  <c r="AF12" i="63"/>
  <c r="AB12" i="63"/>
  <c r="W12" i="63"/>
  <c r="V12" i="63"/>
  <c r="U12" i="63"/>
  <c r="T12" i="63"/>
  <c r="S12" i="63"/>
  <c r="X12" i="63" s="1"/>
  <c r="Y12" i="63" s="1"/>
  <c r="AV12" i="63" s="1"/>
  <c r="AT12" i="63" s="1"/>
  <c r="AS12" i="63" s="1"/>
  <c r="AQ12" i="63" s="1"/>
  <c r="AO12" i="63" s="1"/>
  <c r="AM12" i="63" s="1"/>
  <c r="AK12" i="63" s="1"/>
  <c r="AI12" i="63" s="1"/>
  <c r="BK11" i="63"/>
  <c r="AU11" i="63"/>
  <c r="AR11" i="63"/>
  <c r="AN11" i="63"/>
  <c r="AJ11" i="63"/>
  <c r="AF11" i="63"/>
  <c r="AB11" i="63"/>
  <c r="W11" i="63"/>
  <c r="V11" i="63"/>
  <c r="U11" i="63"/>
  <c r="T11" i="63"/>
  <c r="X11" i="63" s="1"/>
  <c r="Y11" i="63" s="1"/>
  <c r="AV11" i="63" s="1"/>
  <c r="AT11" i="63" s="1"/>
  <c r="AS11" i="63" s="1"/>
  <c r="AQ11" i="63" s="1"/>
  <c r="AO11" i="63" s="1"/>
  <c r="AM11" i="63" s="1"/>
  <c r="AK11" i="63" s="1"/>
  <c r="AI11" i="63" s="1"/>
  <c r="S11" i="63"/>
  <c r="BK10" i="63"/>
  <c r="AU10" i="63"/>
  <c r="AR10" i="63"/>
  <c r="AN10" i="63"/>
  <c r="AJ10" i="63"/>
  <c r="AF10" i="63"/>
  <c r="AB10" i="63"/>
  <c r="W10" i="63"/>
  <c r="V10" i="63"/>
  <c r="U10" i="63"/>
  <c r="T10" i="63"/>
  <c r="S10" i="63"/>
  <c r="X10" i="63" s="1"/>
  <c r="Y10" i="63" s="1"/>
  <c r="AV10" i="63" s="1"/>
  <c r="AT10" i="63" s="1"/>
  <c r="AS10" i="63" s="1"/>
  <c r="AQ10" i="63" s="1"/>
  <c r="AO10" i="63" s="1"/>
  <c r="AM10" i="63" s="1"/>
  <c r="AK10" i="63" s="1"/>
  <c r="AI10" i="63" s="1"/>
  <c r="BK9" i="63"/>
  <c r="AU9" i="63"/>
  <c r="AR9" i="63"/>
  <c r="AN9" i="63"/>
  <c r="AJ9" i="63"/>
  <c r="AF9" i="63"/>
  <c r="AB9" i="63"/>
  <c r="X9" i="63"/>
  <c r="Y9" i="63" s="1"/>
  <c r="AV9" i="63" s="1"/>
  <c r="AT9" i="63" s="1"/>
  <c r="AS9" i="63" s="1"/>
  <c r="AQ9" i="63" s="1"/>
  <c r="AO9" i="63" s="1"/>
  <c r="AM9" i="63" s="1"/>
  <c r="AK9" i="63" s="1"/>
  <c r="AI9" i="63" s="1"/>
  <c r="W9" i="63"/>
  <c r="V9" i="63"/>
  <c r="U9" i="63"/>
  <c r="T9" i="63"/>
  <c r="S9" i="63"/>
  <c r="BK8" i="63"/>
  <c r="AU8" i="63"/>
  <c r="AR8" i="63"/>
  <c r="AN8" i="63"/>
  <c r="AJ8" i="63"/>
  <c r="AF8" i="63"/>
  <c r="AB8" i="63"/>
  <c r="W8" i="63"/>
  <c r="V8" i="63"/>
  <c r="U8" i="63"/>
  <c r="T8" i="63"/>
  <c r="S8" i="63"/>
  <c r="X8" i="63" s="1"/>
  <c r="Y8" i="63" s="1"/>
  <c r="AV8" i="63" s="1"/>
  <c r="AT8" i="63" s="1"/>
  <c r="AS8" i="63" s="1"/>
  <c r="AQ8" i="63" s="1"/>
  <c r="AO8" i="63" s="1"/>
  <c r="AM8" i="63" s="1"/>
  <c r="AK8" i="63" s="1"/>
  <c r="AI8" i="63" s="1"/>
  <c r="BK7" i="63"/>
  <c r="AU7" i="63"/>
  <c r="AR7" i="63"/>
  <c r="AN7" i="63"/>
  <c r="AJ7" i="63"/>
  <c r="AF7" i="63"/>
  <c r="AB7" i="63"/>
  <c r="W7" i="63"/>
  <c r="V7" i="63"/>
  <c r="U7" i="63"/>
  <c r="T7" i="63"/>
  <c r="S7" i="63"/>
  <c r="X7" i="63" s="1"/>
  <c r="Y7" i="63" s="1"/>
  <c r="AV7" i="63" s="1"/>
  <c r="BK6" i="63"/>
  <c r="AU6" i="63"/>
  <c r="AR6" i="63"/>
  <c r="AN6" i="63"/>
  <c r="AJ6" i="63"/>
  <c r="AF6" i="63"/>
  <c r="AB6" i="63"/>
  <c r="W6" i="63"/>
  <c r="V6" i="63"/>
  <c r="U6" i="63"/>
  <c r="T6" i="63"/>
  <c r="X6" i="63" s="1"/>
  <c r="Y6" i="63" s="1"/>
  <c r="AV6" i="63" s="1"/>
  <c r="AT6" i="63" s="1"/>
  <c r="AS6" i="63" s="1"/>
  <c r="AQ6" i="63" s="1"/>
  <c r="AO6" i="63" s="1"/>
  <c r="AM6" i="63" s="1"/>
  <c r="AK6" i="63" s="1"/>
  <c r="AI6" i="63" s="1"/>
  <c r="S6" i="63"/>
  <c r="BK5" i="63"/>
  <c r="AU5" i="63"/>
  <c r="AR5" i="63"/>
  <c r="AN5" i="63"/>
  <c r="AJ5" i="63"/>
  <c r="AF5" i="63"/>
  <c r="AB5" i="63"/>
  <c r="W5" i="63"/>
  <c r="V5" i="63"/>
  <c r="U5" i="63"/>
  <c r="T5" i="63"/>
  <c r="S5" i="63"/>
  <c r="BK4" i="63"/>
  <c r="AU4" i="63"/>
  <c r="AR4" i="63"/>
  <c r="AN4" i="63"/>
  <c r="AJ4" i="63"/>
  <c r="AF4" i="63"/>
  <c r="AB4" i="63"/>
  <c r="W4" i="63"/>
  <c r="V4" i="63"/>
  <c r="U4" i="63"/>
  <c r="T4" i="63"/>
  <c r="X4" i="63" s="1"/>
  <c r="Y4" i="63" s="1"/>
  <c r="AV4" i="63" s="1"/>
  <c r="AT4" i="63" s="1"/>
  <c r="AS4" i="63" s="1"/>
  <c r="AQ4" i="63" s="1"/>
  <c r="AO4" i="63" s="1"/>
  <c r="AM4" i="63" s="1"/>
  <c r="AK4" i="63" s="1"/>
  <c r="AI4" i="63" s="1"/>
  <c r="S4" i="63"/>
  <c r="BK3" i="63"/>
  <c r="AV3" i="63"/>
  <c r="AT3" i="63" s="1"/>
  <c r="AS3" i="63" s="1"/>
  <c r="AQ3" i="63" s="1"/>
  <c r="AO3" i="63" s="1"/>
  <c r="AU3" i="63"/>
  <c r="AR3" i="63"/>
  <c r="AN3" i="63"/>
  <c r="AM3" i="63"/>
  <c r="AK3" i="63" s="1"/>
  <c r="AI3" i="63" s="1"/>
  <c r="AJ3" i="63"/>
  <c r="AG3" i="63"/>
  <c r="AE3" i="63" s="1"/>
  <c r="AC3" i="63" s="1"/>
  <c r="AA3" i="63" s="1"/>
  <c r="AF3" i="63"/>
  <c r="AB3" i="63"/>
  <c r="W3" i="63"/>
  <c r="V3" i="63"/>
  <c r="U3" i="63"/>
  <c r="T3" i="63"/>
  <c r="S3" i="63"/>
  <c r="X3" i="63" s="1"/>
  <c r="Y3" i="63" s="1"/>
  <c r="S1" i="63"/>
  <c r="C3" i="62"/>
  <c r="C4" i="62"/>
  <c r="C5" i="62"/>
  <c r="C6" i="62"/>
  <c r="C7" i="62"/>
  <c r="C8" i="62"/>
  <c r="C9" i="62"/>
  <c r="C10" i="62"/>
  <c r="C11" i="62"/>
  <c r="C12" i="62"/>
  <c r="C13" i="62"/>
  <c r="C14" i="62"/>
  <c r="C15" i="62"/>
  <c r="C16" i="62"/>
  <c r="C17" i="62"/>
  <c r="C18" i="62"/>
  <c r="C19" i="62"/>
  <c r="C20" i="62"/>
  <c r="BK20" i="62"/>
  <c r="AU20" i="62"/>
  <c r="AR20" i="62"/>
  <c r="AN20" i="62"/>
  <c r="AJ20" i="62"/>
  <c r="AF20" i="62"/>
  <c r="AB20" i="62"/>
  <c r="W20" i="62"/>
  <c r="V20" i="62"/>
  <c r="U20" i="62"/>
  <c r="T20" i="62"/>
  <c r="S20" i="62"/>
  <c r="X20" i="62" s="1"/>
  <c r="Y20" i="62" s="1"/>
  <c r="AV20" i="62" s="1"/>
  <c r="AT20" i="62" s="1"/>
  <c r="AS20" i="62" s="1"/>
  <c r="AQ20" i="62" s="1"/>
  <c r="AO20" i="62" s="1"/>
  <c r="AM20" i="62" s="1"/>
  <c r="AK20" i="62" s="1"/>
  <c r="AI20" i="62" s="1"/>
  <c r="BK19" i="62"/>
  <c r="AU19" i="62"/>
  <c r="AR19" i="62"/>
  <c r="AN19" i="62"/>
  <c r="AJ19" i="62"/>
  <c r="AF19" i="62"/>
  <c r="AB19" i="62"/>
  <c r="W19" i="62"/>
  <c r="V19" i="62"/>
  <c r="U19" i="62"/>
  <c r="T19" i="62"/>
  <c r="S19" i="62"/>
  <c r="X19" i="62" s="1"/>
  <c r="Y19" i="62" s="1"/>
  <c r="AV19" i="62" s="1"/>
  <c r="AT19" i="62" s="1"/>
  <c r="AS19" i="62" s="1"/>
  <c r="AQ19" i="62" s="1"/>
  <c r="AO19" i="62" s="1"/>
  <c r="AM19" i="62" s="1"/>
  <c r="AK19" i="62" s="1"/>
  <c r="AI19" i="62" s="1"/>
  <c r="BK18" i="62"/>
  <c r="AU18" i="62"/>
  <c r="AR18" i="62"/>
  <c r="AN18" i="62"/>
  <c r="AJ18" i="62"/>
  <c r="AF18" i="62"/>
  <c r="AB18" i="62"/>
  <c r="W18" i="62"/>
  <c r="V18" i="62"/>
  <c r="U18" i="62"/>
  <c r="T18" i="62"/>
  <c r="X18" i="62" s="1"/>
  <c r="Y18" i="62" s="1"/>
  <c r="AV18" i="62" s="1"/>
  <c r="AT18" i="62" s="1"/>
  <c r="AS18" i="62" s="1"/>
  <c r="AQ18" i="62" s="1"/>
  <c r="AO18" i="62" s="1"/>
  <c r="AM18" i="62" s="1"/>
  <c r="AK18" i="62" s="1"/>
  <c r="AI18" i="62" s="1"/>
  <c r="S18" i="62"/>
  <c r="BK17" i="62"/>
  <c r="AU17" i="62"/>
  <c r="AR17" i="62"/>
  <c r="AN17" i="62"/>
  <c r="AJ17" i="62"/>
  <c r="AF17" i="62"/>
  <c r="AB17" i="62"/>
  <c r="W17" i="62"/>
  <c r="V17" i="62"/>
  <c r="U17" i="62"/>
  <c r="T17" i="62"/>
  <c r="S17" i="62"/>
  <c r="X17" i="62" s="1"/>
  <c r="Y17" i="62" s="1"/>
  <c r="AV17" i="62" s="1"/>
  <c r="AT17" i="62" s="1"/>
  <c r="AS17" i="62" s="1"/>
  <c r="AQ17" i="62" s="1"/>
  <c r="AO17" i="62" s="1"/>
  <c r="AM17" i="62" s="1"/>
  <c r="AK17" i="62" s="1"/>
  <c r="AI17" i="62" s="1"/>
  <c r="BK16" i="62"/>
  <c r="AU16" i="62"/>
  <c r="AR16" i="62"/>
  <c r="AN16" i="62"/>
  <c r="AJ16" i="62"/>
  <c r="AF16" i="62"/>
  <c r="AB16" i="62"/>
  <c r="W16" i="62"/>
  <c r="V16" i="62"/>
  <c r="U16" i="62"/>
  <c r="T16" i="62"/>
  <c r="S16" i="62"/>
  <c r="X16" i="62" s="1"/>
  <c r="Y16" i="62" s="1"/>
  <c r="AV16" i="62" s="1"/>
  <c r="AT16" i="62" s="1"/>
  <c r="AS16" i="62" s="1"/>
  <c r="AQ16" i="62" s="1"/>
  <c r="AO16" i="62" s="1"/>
  <c r="AM16" i="62" s="1"/>
  <c r="AK16" i="62" s="1"/>
  <c r="AI16" i="62" s="1"/>
  <c r="BK15" i="62"/>
  <c r="AU15" i="62"/>
  <c r="AR15" i="62"/>
  <c r="AN15" i="62"/>
  <c r="AJ15" i="62"/>
  <c r="AF15" i="62"/>
  <c r="AB15" i="62"/>
  <c r="W15" i="62"/>
  <c r="V15" i="62"/>
  <c r="U15" i="62"/>
  <c r="T15" i="62"/>
  <c r="S15" i="62"/>
  <c r="X15" i="62" s="1"/>
  <c r="Y15" i="62" s="1"/>
  <c r="AV15" i="62" s="1"/>
  <c r="AT15" i="62" s="1"/>
  <c r="AS15" i="62" s="1"/>
  <c r="AQ15" i="62" s="1"/>
  <c r="AO15" i="62" s="1"/>
  <c r="AM15" i="62" s="1"/>
  <c r="AK15" i="62" s="1"/>
  <c r="AI15" i="62" s="1"/>
  <c r="BK14" i="62"/>
  <c r="AU14" i="62"/>
  <c r="AR14" i="62"/>
  <c r="AN14" i="62"/>
  <c r="AJ14" i="62"/>
  <c r="AF14" i="62"/>
  <c r="AB14" i="62"/>
  <c r="W14" i="62"/>
  <c r="V14" i="62"/>
  <c r="U14" i="62"/>
  <c r="T14" i="62"/>
  <c r="X14" i="62" s="1"/>
  <c r="Y14" i="62" s="1"/>
  <c r="AV14" i="62" s="1"/>
  <c r="AT14" i="62" s="1"/>
  <c r="AS14" i="62" s="1"/>
  <c r="AQ14" i="62" s="1"/>
  <c r="AO14" i="62" s="1"/>
  <c r="AM14" i="62" s="1"/>
  <c r="AK14" i="62" s="1"/>
  <c r="AI14" i="62" s="1"/>
  <c r="S14" i="62"/>
  <c r="BK13" i="62"/>
  <c r="AU13" i="62"/>
  <c r="AR13" i="62"/>
  <c r="AN13" i="62"/>
  <c r="AJ13" i="62"/>
  <c r="AF13" i="62"/>
  <c r="AB13" i="62"/>
  <c r="W13" i="62"/>
  <c r="V13" i="62"/>
  <c r="U13" i="62"/>
  <c r="T13" i="62"/>
  <c r="S13" i="62"/>
  <c r="X13" i="62" s="1"/>
  <c r="Y13" i="62" s="1"/>
  <c r="AV13" i="62" s="1"/>
  <c r="AT13" i="62" s="1"/>
  <c r="AS13" i="62" s="1"/>
  <c r="AQ13" i="62" s="1"/>
  <c r="AO13" i="62" s="1"/>
  <c r="AM13" i="62" s="1"/>
  <c r="AK13" i="62" s="1"/>
  <c r="AI13" i="62" s="1"/>
  <c r="BK12" i="62"/>
  <c r="AU12" i="62"/>
  <c r="AR12" i="62"/>
  <c r="AN12" i="62"/>
  <c r="AJ12" i="62"/>
  <c r="AF12" i="62"/>
  <c r="AB12" i="62"/>
  <c r="W12" i="62"/>
  <c r="V12" i="62"/>
  <c r="U12" i="62"/>
  <c r="T12" i="62"/>
  <c r="S12" i="62"/>
  <c r="X12" i="62" s="1"/>
  <c r="Y12" i="62" s="1"/>
  <c r="AV12" i="62" s="1"/>
  <c r="AT12" i="62" s="1"/>
  <c r="AS12" i="62" s="1"/>
  <c r="AQ12" i="62" s="1"/>
  <c r="AO12" i="62" s="1"/>
  <c r="AM12" i="62" s="1"/>
  <c r="AK12" i="62" s="1"/>
  <c r="AI12" i="62" s="1"/>
  <c r="BK11" i="62"/>
  <c r="AU11" i="62"/>
  <c r="AR11" i="62"/>
  <c r="AN11" i="62"/>
  <c r="AJ11" i="62"/>
  <c r="AF11" i="62"/>
  <c r="AB11" i="62"/>
  <c r="W11" i="62"/>
  <c r="V11" i="62"/>
  <c r="U11" i="62"/>
  <c r="T11" i="62"/>
  <c r="S11" i="62"/>
  <c r="X11" i="62" s="1"/>
  <c r="Y11" i="62" s="1"/>
  <c r="AV11" i="62" s="1"/>
  <c r="AT11" i="62" s="1"/>
  <c r="AS11" i="62" s="1"/>
  <c r="AQ11" i="62" s="1"/>
  <c r="AO11" i="62" s="1"/>
  <c r="AM11" i="62" s="1"/>
  <c r="AK11" i="62" s="1"/>
  <c r="AI11" i="62" s="1"/>
  <c r="BK10" i="62"/>
  <c r="AU10" i="62"/>
  <c r="AR10" i="62"/>
  <c r="AN10" i="62"/>
  <c r="AJ10" i="62"/>
  <c r="AF10" i="62"/>
  <c r="AB10" i="62"/>
  <c r="W10" i="62"/>
  <c r="V10" i="62"/>
  <c r="U10" i="62"/>
  <c r="T10" i="62"/>
  <c r="X10" i="62" s="1"/>
  <c r="Y10" i="62" s="1"/>
  <c r="AV10" i="62" s="1"/>
  <c r="AT10" i="62" s="1"/>
  <c r="AS10" i="62" s="1"/>
  <c r="AQ10" i="62" s="1"/>
  <c r="AO10" i="62" s="1"/>
  <c r="AM10" i="62" s="1"/>
  <c r="AK10" i="62" s="1"/>
  <c r="AI10" i="62" s="1"/>
  <c r="S10" i="62"/>
  <c r="BK9" i="62"/>
  <c r="AU9" i="62"/>
  <c r="AR9" i="62"/>
  <c r="AN9" i="62"/>
  <c r="AJ9" i="62"/>
  <c r="AF9" i="62"/>
  <c r="AB9" i="62"/>
  <c r="W9" i="62"/>
  <c r="V9" i="62"/>
  <c r="U9" i="62"/>
  <c r="T9" i="62"/>
  <c r="S9" i="62"/>
  <c r="X9" i="62" s="1"/>
  <c r="Y9" i="62" s="1"/>
  <c r="AV9" i="62" s="1"/>
  <c r="AT9" i="62" s="1"/>
  <c r="AS9" i="62" s="1"/>
  <c r="AQ9" i="62" s="1"/>
  <c r="AO9" i="62" s="1"/>
  <c r="AM9" i="62" s="1"/>
  <c r="AK9" i="62" s="1"/>
  <c r="AI9" i="62" s="1"/>
  <c r="BK8" i="62"/>
  <c r="AU8" i="62"/>
  <c r="AR8" i="62"/>
  <c r="AN8" i="62"/>
  <c r="AJ8" i="62"/>
  <c r="AF8" i="62"/>
  <c r="AB8" i="62"/>
  <c r="W8" i="62"/>
  <c r="V8" i="62"/>
  <c r="U8" i="62"/>
  <c r="T8" i="62"/>
  <c r="S8" i="62"/>
  <c r="X8" i="62" s="1"/>
  <c r="Y8" i="62" s="1"/>
  <c r="AV8" i="62" s="1"/>
  <c r="AT8" i="62" s="1"/>
  <c r="AS8" i="62" s="1"/>
  <c r="AQ8" i="62" s="1"/>
  <c r="AO8" i="62" s="1"/>
  <c r="AM8" i="62" s="1"/>
  <c r="AK8" i="62" s="1"/>
  <c r="AI8" i="62" s="1"/>
  <c r="BK7" i="62"/>
  <c r="AU7" i="62"/>
  <c r="AR7" i="62"/>
  <c r="AN7" i="62"/>
  <c r="AJ7" i="62"/>
  <c r="AF7" i="62"/>
  <c r="AB7" i="62"/>
  <c r="W7" i="62"/>
  <c r="V7" i="62"/>
  <c r="U7" i="62"/>
  <c r="T7" i="62"/>
  <c r="S7" i="62"/>
  <c r="X7" i="62" s="1"/>
  <c r="Y7" i="62" s="1"/>
  <c r="AV7" i="62" s="1"/>
  <c r="BK6" i="62"/>
  <c r="AU6" i="62"/>
  <c r="AR6" i="62"/>
  <c r="AN6" i="62"/>
  <c r="AJ6" i="62"/>
  <c r="AF6" i="62"/>
  <c r="AB6" i="62"/>
  <c r="W6" i="62"/>
  <c r="V6" i="62"/>
  <c r="U6" i="62"/>
  <c r="T6" i="62"/>
  <c r="S6" i="62"/>
  <c r="X6" i="62" s="1"/>
  <c r="Y6" i="62" s="1"/>
  <c r="AV6" i="62" s="1"/>
  <c r="AT6" i="62" s="1"/>
  <c r="AS6" i="62" s="1"/>
  <c r="AQ6" i="62" s="1"/>
  <c r="AO6" i="62" s="1"/>
  <c r="AM6" i="62" s="1"/>
  <c r="AK6" i="62" s="1"/>
  <c r="AI6" i="62" s="1"/>
  <c r="BK5" i="62"/>
  <c r="AU5" i="62"/>
  <c r="AR5" i="62"/>
  <c r="AN5" i="62"/>
  <c r="AJ5" i="62"/>
  <c r="AF5" i="62"/>
  <c r="AB5" i="62"/>
  <c r="W5" i="62"/>
  <c r="V5" i="62"/>
  <c r="U5" i="62"/>
  <c r="T5" i="62"/>
  <c r="X5" i="62" s="1"/>
  <c r="Y5" i="62" s="1"/>
  <c r="AV5" i="62" s="1"/>
  <c r="AT5" i="62" s="1"/>
  <c r="AS5" i="62" s="1"/>
  <c r="AQ5" i="62" s="1"/>
  <c r="AO5" i="62" s="1"/>
  <c r="AM5" i="62" s="1"/>
  <c r="AK5" i="62" s="1"/>
  <c r="AI5" i="62" s="1"/>
  <c r="S5" i="62"/>
  <c r="BK4" i="62"/>
  <c r="AU4" i="62"/>
  <c r="AR4" i="62"/>
  <c r="AN4" i="62"/>
  <c r="AJ4" i="62"/>
  <c r="AF4" i="62"/>
  <c r="AB4" i="62"/>
  <c r="W4" i="62"/>
  <c r="V4" i="62"/>
  <c r="U4" i="62"/>
  <c r="T4" i="62"/>
  <c r="S4" i="62"/>
  <c r="X4" i="62" s="1"/>
  <c r="Y4" i="62" s="1"/>
  <c r="AV4" i="62" s="1"/>
  <c r="AT4" i="62" s="1"/>
  <c r="AS4" i="62" s="1"/>
  <c r="AQ4" i="62" s="1"/>
  <c r="AO4" i="62" s="1"/>
  <c r="AM4" i="62" s="1"/>
  <c r="AK4" i="62" s="1"/>
  <c r="AI4" i="62" s="1"/>
  <c r="BK3" i="62"/>
  <c r="AU3" i="62"/>
  <c r="AR3" i="62"/>
  <c r="AN3" i="62"/>
  <c r="AJ3" i="62"/>
  <c r="AF3" i="62"/>
  <c r="AB3" i="62"/>
  <c r="W3" i="62"/>
  <c r="V3" i="62"/>
  <c r="U3" i="62"/>
  <c r="T3" i="62"/>
  <c r="S3" i="62"/>
  <c r="X3" i="62" s="1"/>
  <c r="Y3" i="62" s="1"/>
  <c r="AV3" i="62" s="1"/>
  <c r="AT3" i="62" s="1"/>
  <c r="AS3" i="62" s="1"/>
  <c r="AQ3" i="62" s="1"/>
  <c r="AO3" i="62" s="1"/>
  <c r="AM3" i="62" s="1"/>
  <c r="AK3" i="62" s="1"/>
  <c r="AI3" i="62" s="1"/>
  <c r="AG3" i="62" s="1"/>
  <c r="AE3" i="62" s="1"/>
  <c r="AC3" i="62" s="1"/>
  <c r="AA3" i="62" s="1"/>
  <c r="S1" i="62"/>
  <c r="C3" i="58"/>
  <c r="C4" i="58"/>
  <c r="C5" i="58"/>
  <c r="C6" i="58"/>
  <c r="C7" i="58"/>
  <c r="C8" i="58"/>
  <c r="C9" i="58"/>
  <c r="C10" i="58"/>
  <c r="C11" i="58"/>
  <c r="C12" i="58"/>
  <c r="C13" i="58"/>
  <c r="C14" i="58"/>
  <c r="C15" i="58"/>
  <c r="C16" i="58"/>
  <c r="C17" i="58"/>
  <c r="C18" i="58"/>
  <c r="C19" i="58"/>
  <c r="C20" i="58"/>
  <c r="C3" i="57"/>
  <c r="C4" i="57"/>
  <c r="C5" i="57"/>
  <c r="C6" i="57"/>
  <c r="C7" i="57"/>
  <c r="C8" i="57"/>
  <c r="C9" i="57"/>
  <c r="C10" i="57"/>
  <c r="C11" i="57"/>
  <c r="C12" i="57"/>
  <c r="C13" i="57"/>
  <c r="C14" i="57"/>
  <c r="C15" i="57"/>
  <c r="C16" i="57"/>
  <c r="C17" i="57"/>
  <c r="C18" i="57"/>
  <c r="C19" i="57"/>
  <c r="C20" i="57"/>
  <c r="C3" i="56"/>
  <c r="C4" i="56"/>
  <c r="C5" i="56"/>
  <c r="C6" i="56"/>
  <c r="C7" i="56"/>
  <c r="C8" i="56"/>
  <c r="C9" i="56"/>
  <c r="C10" i="56"/>
  <c r="C11" i="56"/>
  <c r="C12" i="56"/>
  <c r="C13" i="56"/>
  <c r="C14" i="56"/>
  <c r="C15" i="56"/>
  <c r="C16" i="56"/>
  <c r="C17" i="56"/>
  <c r="C18" i="56"/>
  <c r="C19" i="56"/>
  <c r="C20" i="56"/>
  <c r="C3" i="55"/>
  <c r="C4" i="55"/>
  <c r="C5" i="55"/>
  <c r="C6" i="55"/>
  <c r="C7" i="55"/>
  <c r="C8" i="55"/>
  <c r="C9" i="55"/>
  <c r="C10" i="55"/>
  <c r="C11" i="55"/>
  <c r="C12" i="55"/>
  <c r="C13" i="55"/>
  <c r="C14" i="55"/>
  <c r="C15" i="55"/>
  <c r="C16" i="55"/>
  <c r="C17" i="55"/>
  <c r="C18" i="55"/>
  <c r="C19" i="55"/>
  <c r="C20" i="55"/>
  <c r="BK20" i="58"/>
  <c r="AU20" i="58"/>
  <c r="AR20" i="58"/>
  <c r="AN20" i="58"/>
  <c r="AJ20" i="58"/>
  <c r="AF20" i="58"/>
  <c r="AB20" i="58"/>
  <c r="W20" i="58"/>
  <c r="V20" i="58"/>
  <c r="U20" i="58"/>
  <c r="T20" i="58"/>
  <c r="X20" i="58" s="1"/>
  <c r="Y20" i="58" s="1"/>
  <c r="AV20" i="58" s="1"/>
  <c r="AT20" i="58" s="1"/>
  <c r="AS20" i="58" s="1"/>
  <c r="AQ20" i="58" s="1"/>
  <c r="AO20" i="58" s="1"/>
  <c r="AM20" i="58" s="1"/>
  <c r="AK20" i="58" s="1"/>
  <c r="AI20" i="58" s="1"/>
  <c r="S20" i="58"/>
  <c r="BK19" i="58"/>
  <c r="AU19" i="58"/>
  <c r="AR19" i="58"/>
  <c r="AN19" i="58"/>
  <c r="AJ19" i="58"/>
  <c r="AF19" i="58"/>
  <c r="AB19" i="58"/>
  <c r="W19" i="58"/>
  <c r="V19" i="58"/>
  <c r="U19" i="58"/>
  <c r="T19" i="58"/>
  <c r="S19" i="58"/>
  <c r="X19" i="58" s="1"/>
  <c r="Y19" i="58" s="1"/>
  <c r="AV19" i="58" s="1"/>
  <c r="AT19" i="58" s="1"/>
  <c r="AS19" i="58" s="1"/>
  <c r="AQ19" i="58" s="1"/>
  <c r="AO19" i="58" s="1"/>
  <c r="AM19" i="58" s="1"/>
  <c r="AK19" i="58" s="1"/>
  <c r="AI19" i="58" s="1"/>
  <c r="BK18" i="58"/>
  <c r="AU18" i="58"/>
  <c r="AR18" i="58"/>
  <c r="AN18" i="58"/>
  <c r="AJ18" i="58"/>
  <c r="AF18" i="58"/>
  <c r="AB18" i="58"/>
  <c r="W18" i="58"/>
  <c r="V18" i="58"/>
  <c r="U18" i="58"/>
  <c r="T18" i="58"/>
  <c r="X18" i="58" s="1"/>
  <c r="Y18" i="58" s="1"/>
  <c r="AV18" i="58" s="1"/>
  <c r="AT18" i="58" s="1"/>
  <c r="AS18" i="58" s="1"/>
  <c r="AQ18" i="58" s="1"/>
  <c r="AO18" i="58" s="1"/>
  <c r="AM18" i="58" s="1"/>
  <c r="AK18" i="58" s="1"/>
  <c r="AI18" i="58" s="1"/>
  <c r="S18" i="58"/>
  <c r="BK17" i="58"/>
  <c r="AU17" i="58"/>
  <c r="AR17" i="58"/>
  <c r="AN17" i="58"/>
  <c r="AJ17" i="58"/>
  <c r="AF17" i="58"/>
  <c r="AB17" i="58"/>
  <c r="W17" i="58"/>
  <c r="V17" i="58"/>
  <c r="U17" i="58"/>
  <c r="T17" i="58"/>
  <c r="S17" i="58"/>
  <c r="X17" i="58" s="1"/>
  <c r="Y17" i="58" s="1"/>
  <c r="AV17" i="58" s="1"/>
  <c r="AT17" i="58" s="1"/>
  <c r="AS17" i="58" s="1"/>
  <c r="AQ17" i="58" s="1"/>
  <c r="AO17" i="58" s="1"/>
  <c r="AM17" i="58" s="1"/>
  <c r="AK17" i="58" s="1"/>
  <c r="AI17" i="58" s="1"/>
  <c r="BK16" i="58"/>
  <c r="AU16" i="58"/>
  <c r="AR16" i="58"/>
  <c r="AN16" i="58"/>
  <c r="AJ16" i="58"/>
  <c r="AF16" i="58"/>
  <c r="AB16" i="58"/>
  <c r="W16" i="58"/>
  <c r="V16" i="58"/>
  <c r="U16" i="58"/>
  <c r="T16" i="58"/>
  <c r="X16" i="58" s="1"/>
  <c r="Y16" i="58" s="1"/>
  <c r="AV16" i="58" s="1"/>
  <c r="AT16" i="58" s="1"/>
  <c r="AS16" i="58" s="1"/>
  <c r="AQ16" i="58" s="1"/>
  <c r="AO16" i="58" s="1"/>
  <c r="AM16" i="58" s="1"/>
  <c r="AK16" i="58" s="1"/>
  <c r="AI16" i="58" s="1"/>
  <c r="S16" i="58"/>
  <c r="BK15" i="58"/>
  <c r="AU15" i="58"/>
  <c r="AR15" i="58"/>
  <c r="AN15" i="58"/>
  <c r="AJ15" i="58"/>
  <c r="AF15" i="58"/>
  <c r="AB15" i="58"/>
  <c r="W15" i="58"/>
  <c r="V15" i="58"/>
  <c r="U15" i="58"/>
  <c r="T15" i="58"/>
  <c r="S15" i="58"/>
  <c r="X15" i="58" s="1"/>
  <c r="Y15" i="58" s="1"/>
  <c r="AV15" i="58" s="1"/>
  <c r="AT15" i="58" s="1"/>
  <c r="AS15" i="58" s="1"/>
  <c r="AQ15" i="58" s="1"/>
  <c r="AO15" i="58" s="1"/>
  <c r="AM15" i="58" s="1"/>
  <c r="AK15" i="58" s="1"/>
  <c r="AI15" i="58" s="1"/>
  <c r="BK14" i="58"/>
  <c r="AU14" i="58"/>
  <c r="AR14" i="58"/>
  <c r="AN14" i="58"/>
  <c r="AJ14" i="58"/>
  <c r="AF14" i="58"/>
  <c r="AB14" i="58"/>
  <c r="W14" i="58"/>
  <c r="V14" i="58"/>
  <c r="U14" i="58"/>
  <c r="T14" i="58"/>
  <c r="X14" i="58" s="1"/>
  <c r="Y14" i="58" s="1"/>
  <c r="AV14" i="58" s="1"/>
  <c r="AT14" i="58" s="1"/>
  <c r="AS14" i="58" s="1"/>
  <c r="AQ14" i="58" s="1"/>
  <c r="AO14" i="58" s="1"/>
  <c r="AM14" i="58" s="1"/>
  <c r="AK14" i="58" s="1"/>
  <c r="AI14" i="58" s="1"/>
  <c r="S14" i="58"/>
  <c r="BK13" i="58"/>
  <c r="AU13" i="58"/>
  <c r="AR13" i="58"/>
  <c r="AN13" i="58"/>
  <c r="AJ13" i="58"/>
  <c r="AF13" i="58"/>
  <c r="AB13" i="58"/>
  <c r="W13" i="58"/>
  <c r="V13" i="58"/>
  <c r="U13" i="58"/>
  <c r="T13" i="58"/>
  <c r="S13" i="58"/>
  <c r="X13" i="58" s="1"/>
  <c r="Y13" i="58" s="1"/>
  <c r="AV13" i="58" s="1"/>
  <c r="AT13" i="58" s="1"/>
  <c r="AS13" i="58" s="1"/>
  <c r="AQ13" i="58" s="1"/>
  <c r="AO13" i="58" s="1"/>
  <c r="AM13" i="58" s="1"/>
  <c r="AK13" i="58" s="1"/>
  <c r="AI13" i="58" s="1"/>
  <c r="BK12" i="58"/>
  <c r="AU12" i="58"/>
  <c r="AR12" i="58"/>
  <c r="AN12" i="58"/>
  <c r="AJ12" i="58"/>
  <c r="AF12" i="58"/>
  <c r="AB12" i="58"/>
  <c r="W12" i="58"/>
  <c r="V12" i="58"/>
  <c r="U12" i="58"/>
  <c r="T12" i="58"/>
  <c r="X12" i="58" s="1"/>
  <c r="Y12" i="58" s="1"/>
  <c r="AV12" i="58" s="1"/>
  <c r="AT12" i="58" s="1"/>
  <c r="AS12" i="58" s="1"/>
  <c r="AQ12" i="58" s="1"/>
  <c r="AO12" i="58" s="1"/>
  <c r="AM12" i="58" s="1"/>
  <c r="AK12" i="58" s="1"/>
  <c r="AI12" i="58" s="1"/>
  <c r="S12" i="58"/>
  <c r="BK11" i="58"/>
  <c r="AU11" i="58"/>
  <c r="AR11" i="58"/>
  <c r="AN11" i="58"/>
  <c r="AJ11" i="58"/>
  <c r="AF11" i="58"/>
  <c r="AB11" i="58"/>
  <c r="W11" i="58"/>
  <c r="V11" i="58"/>
  <c r="U11" i="58"/>
  <c r="T11" i="58"/>
  <c r="S11" i="58"/>
  <c r="X11" i="58" s="1"/>
  <c r="Y11" i="58" s="1"/>
  <c r="AV11" i="58" s="1"/>
  <c r="AT11" i="58" s="1"/>
  <c r="AS11" i="58" s="1"/>
  <c r="AQ11" i="58" s="1"/>
  <c r="AO11" i="58" s="1"/>
  <c r="AM11" i="58" s="1"/>
  <c r="AK11" i="58" s="1"/>
  <c r="AI11" i="58" s="1"/>
  <c r="BK10" i="58"/>
  <c r="AU10" i="58"/>
  <c r="AR10" i="58"/>
  <c r="AN10" i="58"/>
  <c r="AJ10" i="58"/>
  <c r="AF10" i="58"/>
  <c r="AB10" i="58"/>
  <c r="W10" i="58"/>
  <c r="V10" i="58"/>
  <c r="U10" i="58"/>
  <c r="T10" i="58"/>
  <c r="X10" i="58" s="1"/>
  <c r="Y10" i="58" s="1"/>
  <c r="AV10" i="58" s="1"/>
  <c r="AT10" i="58" s="1"/>
  <c r="AS10" i="58" s="1"/>
  <c r="AQ10" i="58" s="1"/>
  <c r="AO10" i="58" s="1"/>
  <c r="AM10" i="58" s="1"/>
  <c r="AK10" i="58" s="1"/>
  <c r="AI10" i="58" s="1"/>
  <c r="S10" i="58"/>
  <c r="BK9" i="58"/>
  <c r="AU9" i="58"/>
  <c r="AR9" i="58"/>
  <c r="AN9" i="58"/>
  <c r="AJ9" i="58"/>
  <c r="AF9" i="58"/>
  <c r="AB9" i="58"/>
  <c r="W9" i="58"/>
  <c r="V9" i="58"/>
  <c r="U9" i="58"/>
  <c r="T9" i="58"/>
  <c r="S9" i="58"/>
  <c r="X9" i="58" s="1"/>
  <c r="Y9" i="58" s="1"/>
  <c r="AV9" i="58" s="1"/>
  <c r="AT9" i="58" s="1"/>
  <c r="AS9" i="58" s="1"/>
  <c r="AQ9" i="58" s="1"/>
  <c r="AO9" i="58" s="1"/>
  <c r="AM9" i="58" s="1"/>
  <c r="AK9" i="58" s="1"/>
  <c r="AI9" i="58" s="1"/>
  <c r="BK8" i="58"/>
  <c r="AU8" i="58"/>
  <c r="AR8" i="58"/>
  <c r="AN8" i="58"/>
  <c r="AJ8" i="58"/>
  <c r="AF8" i="58"/>
  <c r="AB8" i="58"/>
  <c r="W8" i="58"/>
  <c r="V8" i="58"/>
  <c r="U8" i="58"/>
  <c r="T8" i="58"/>
  <c r="X8" i="58" s="1"/>
  <c r="Y8" i="58" s="1"/>
  <c r="AV8" i="58" s="1"/>
  <c r="AT8" i="58" s="1"/>
  <c r="AS8" i="58" s="1"/>
  <c r="AQ8" i="58" s="1"/>
  <c r="AO8" i="58" s="1"/>
  <c r="AM8" i="58" s="1"/>
  <c r="AK8" i="58" s="1"/>
  <c r="AI8" i="58" s="1"/>
  <c r="S8" i="58"/>
  <c r="BK7" i="58"/>
  <c r="AU7" i="58"/>
  <c r="AR7" i="58"/>
  <c r="AN7" i="58"/>
  <c r="AJ7" i="58"/>
  <c r="AF7" i="58"/>
  <c r="AB7" i="58"/>
  <c r="W7" i="58"/>
  <c r="V7" i="58"/>
  <c r="U7" i="58"/>
  <c r="T7" i="58"/>
  <c r="X7" i="58" s="1"/>
  <c r="Y7" i="58" s="1"/>
  <c r="AV7" i="58" s="1"/>
  <c r="S7" i="58"/>
  <c r="BK6" i="58"/>
  <c r="AU6" i="58"/>
  <c r="AR6" i="58"/>
  <c r="AN6" i="58"/>
  <c r="AJ6" i="58"/>
  <c r="AF6" i="58"/>
  <c r="AB6" i="58"/>
  <c r="W6" i="58"/>
  <c r="V6" i="58"/>
  <c r="U6" i="58"/>
  <c r="T6" i="58"/>
  <c r="S6" i="58"/>
  <c r="X6" i="58" s="1"/>
  <c r="Y6" i="58" s="1"/>
  <c r="AV6" i="58" s="1"/>
  <c r="AT6" i="58" s="1"/>
  <c r="AS6" i="58" s="1"/>
  <c r="AQ6" i="58" s="1"/>
  <c r="AO6" i="58" s="1"/>
  <c r="AM6" i="58" s="1"/>
  <c r="AK6" i="58" s="1"/>
  <c r="AI6" i="58" s="1"/>
  <c r="BK5" i="58"/>
  <c r="AU5" i="58"/>
  <c r="AR5" i="58"/>
  <c r="AN5" i="58"/>
  <c r="AJ5" i="58"/>
  <c r="AF5" i="58"/>
  <c r="AB5" i="58"/>
  <c r="W5" i="58"/>
  <c r="V5" i="58"/>
  <c r="U5" i="58"/>
  <c r="T5" i="58"/>
  <c r="X5" i="58" s="1"/>
  <c r="Y5" i="58" s="1"/>
  <c r="AV5" i="58" s="1"/>
  <c r="AT5" i="58" s="1"/>
  <c r="AS5" i="58" s="1"/>
  <c r="AQ5" i="58" s="1"/>
  <c r="AO5" i="58" s="1"/>
  <c r="AM5" i="58" s="1"/>
  <c r="AK5" i="58" s="1"/>
  <c r="AI5" i="58" s="1"/>
  <c r="S5" i="58"/>
  <c r="BK4" i="58"/>
  <c r="AU4" i="58"/>
  <c r="AR4" i="58"/>
  <c r="AN4" i="58"/>
  <c r="AJ4" i="58"/>
  <c r="AF4" i="58"/>
  <c r="AB4" i="58"/>
  <c r="W4" i="58"/>
  <c r="V4" i="58"/>
  <c r="U4" i="58"/>
  <c r="T4" i="58"/>
  <c r="S4" i="58"/>
  <c r="X4" i="58" s="1"/>
  <c r="Y4" i="58" s="1"/>
  <c r="AV4" i="58" s="1"/>
  <c r="AT4" i="58" s="1"/>
  <c r="AS4" i="58" s="1"/>
  <c r="AQ4" i="58" s="1"/>
  <c r="AO4" i="58" s="1"/>
  <c r="AM4" i="58" s="1"/>
  <c r="AK4" i="58" s="1"/>
  <c r="AI4" i="58" s="1"/>
  <c r="BK3" i="58"/>
  <c r="AU3" i="58"/>
  <c r="AR3" i="58"/>
  <c r="AN3" i="58"/>
  <c r="AJ3" i="58"/>
  <c r="AF3" i="58"/>
  <c r="AB3" i="58"/>
  <c r="W3" i="58"/>
  <c r="V3" i="58"/>
  <c r="U3" i="58"/>
  <c r="T3" i="58"/>
  <c r="X3" i="58" s="1"/>
  <c r="Y3" i="58" s="1"/>
  <c r="AV3" i="58" s="1"/>
  <c r="AT3" i="58" s="1"/>
  <c r="AS3" i="58" s="1"/>
  <c r="AQ3" i="58" s="1"/>
  <c r="AO3" i="58" s="1"/>
  <c r="AM3" i="58" s="1"/>
  <c r="AK3" i="58" s="1"/>
  <c r="AI3" i="58" s="1"/>
  <c r="AG3" i="58" s="1"/>
  <c r="AE3" i="58" s="1"/>
  <c r="AC3" i="58" s="1"/>
  <c r="AA3" i="58" s="1"/>
  <c r="S3" i="58"/>
  <c r="S1" i="58"/>
  <c r="BK20" i="57"/>
  <c r="AU20" i="57"/>
  <c r="AR20" i="57"/>
  <c r="AN20" i="57"/>
  <c r="AJ20" i="57"/>
  <c r="AF20" i="57"/>
  <c r="AB20" i="57"/>
  <c r="W20" i="57"/>
  <c r="V20" i="57"/>
  <c r="U20" i="57"/>
  <c r="T20" i="57"/>
  <c r="S20" i="57"/>
  <c r="X20" i="57" s="1"/>
  <c r="Y20" i="57" s="1"/>
  <c r="AV20" i="57" s="1"/>
  <c r="AT20" i="57" s="1"/>
  <c r="AS20" i="57" s="1"/>
  <c r="AQ20" i="57" s="1"/>
  <c r="AO20" i="57" s="1"/>
  <c r="AM20" i="57" s="1"/>
  <c r="AK20" i="57" s="1"/>
  <c r="AI20" i="57" s="1"/>
  <c r="BK19" i="57"/>
  <c r="AU19" i="57"/>
  <c r="AR19" i="57"/>
  <c r="AN19" i="57"/>
  <c r="AJ19" i="57"/>
  <c r="AF19" i="57"/>
  <c r="AB19" i="57"/>
  <c r="W19" i="57"/>
  <c r="V19" i="57"/>
  <c r="U19" i="57"/>
  <c r="T19" i="57"/>
  <c r="S19" i="57"/>
  <c r="X19" i="57" s="1"/>
  <c r="Y19" i="57" s="1"/>
  <c r="AV19" i="57" s="1"/>
  <c r="AT19" i="57" s="1"/>
  <c r="AS19" i="57" s="1"/>
  <c r="AQ19" i="57" s="1"/>
  <c r="AO19" i="57" s="1"/>
  <c r="AM19" i="57" s="1"/>
  <c r="AK19" i="57" s="1"/>
  <c r="AI19" i="57" s="1"/>
  <c r="BK18" i="57"/>
  <c r="AU18" i="57"/>
  <c r="AR18" i="57"/>
  <c r="AN18" i="57"/>
  <c r="AJ18" i="57"/>
  <c r="AF18" i="57"/>
  <c r="AB18" i="57"/>
  <c r="W18" i="57"/>
  <c r="V18" i="57"/>
  <c r="U18" i="57"/>
  <c r="T18" i="57"/>
  <c r="X18" i="57" s="1"/>
  <c r="Y18" i="57" s="1"/>
  <c r="AV18" i="57" s="1"/>
  <c r="AT18" i="57" s="1"/>
  <c r="AS18" i="57" s="1"/>
  <c r="AQ18" i="57" s="1"/>
  <c r="AO18" i="57" s="1"/>
  <c r="AM18" i="57" s="1"/>
  <c r="AK18" i="57" s="1"/>
  <c r="AI18" i="57" s="1"/>
  <c r="S18" i="57"/>
  <c r="BK17" i="57"/>
  <c r="AU17" i="57"/>
  <c r="AR17" i="57"/>
  <c r="AN17" i="57"/>
  <c r="AJ17" i="57"/>
  <c r="AF17" i="57"/>
  <c r="AB17" i="57"/>
  <c r="W17" i="57"/>
  <c r="V17" i="57"/>
  <c r="U17" i="57"/>
  <c r="T17" i="57"/>
  <c r="S17" i="57"/>
  <c r="X17" i="57" s="1"/>
  <c r="Y17" i="57" s="1"/>
  <c r="AV17" i="57" s="1"/>
  <c r="AT17" i="57" s="1"/>
  <c r="AS17" i="57" s="1"/>
  <c r="AQ17" i="57" s="1"/>
  <c r="AO17" i="57" s="1"/>
  <c r="AM17" i="57" s="1"/>
  <c r="AK17" i="57" s="1"/>
  <c r="AI17" i="57" s="1"/>
  <c r="BK16" i="57"/>
  <c r="AU16" i="57"/>
  <c r="AR16" i="57"/>
  <c r="AN16" i="57"/>
  <c r="AJ16" i="57"/>
  <c r="AF16" i="57"/>
  <c r="AB16" i="57"/>
  <c r="W16" i="57"/>
  <c r="V16" i="57"/>
  <c r="U16" i="57"/>
  <c r="T16" i="57"/>
  <c r="S16" i="57"/>
  <c r="X16" i="57" s="1"/>
  <c r="Y16" i="57" s="1"/>
  <c r="AV16" i="57" s="1"/>
  <c r="AT16" i="57" s="1"/>
  <c r="AS16" i="57" s="1"/>
  <c r="AQ16" i="57" s="1"/>
  <c r="AO16" i="57" s="1"/>
  <c r="AM16" i="57" s="1"/>
  <c r="AK16" i="57" s="1"/>
  <c r="AI16" i="57" s="1"/>
  <c r="BK15" i="57"/>
  <c r="AU15" i="57"/>
  <c r="AR15" i="57"/>
  <c r="AN15" i="57"/>
  <c r="AJ15" i="57"/>
  <c r="AF15" i="57"/>
  <c r="AB15" i="57"/>
  <c r="W15" i="57"/>
  <c r="V15" i="57"/>
  <c r="U15" i="57"/>
  <c r="T15" i="57"/>
  <c r="S15" i="57"/>
  <c r="X15" i="57" s="1"/>
  <c r="Y15" i="57" s="1"/>
  <c r="AV15" i="57" s="1"/>
  <c r="AT15" i="57" s="1"/>
  <c r="AS15" i="57" s="1"/>
  <c r="AQ15" i="57" s="1"/>
  <c r="AO15" i="57" s="1"/>
  <c r="AM15" i="57" s="1"/>
  <c r="AK15" i="57" s="1"/>
  <c r="AI15" i="57" s="1"/>
  <c r="BK14" i="57"/>
  <c r="AU14" i="57"/>
  <c r="AR14" i="57"/>
  <c r="AN14" i="57"/>
  <c r="AJ14" i="57"/>
  <c r="AF14" i="57"/>
  <c r="AB14" i="57"/>
  <c r="W14" i="57"/>
  <c r="V14" i="57"/>
  <c r="U14" i="57"/>
  <c r="T14" i="57"/>
  <c r="X14" i="57" s="1"/>
  <c r="Y14" i="57" s="1"/>
  <c r="AV14" i="57" s="1"/>
  <c r="AT14" i="57" s="1"/>
  <c r="AS14" i="57" s="1"/>
  <c r="AQ14" i="57" s="1"/>
  <c r="AO14" i="57" s="1"/>
  <c r="AM14" i="57" s="1"/>
  <c r="AK14" i="57" s="1"/>
  <c r="AI14" i="57" s="1"/>
  <c r="S14" i="57"/>
  <c r="BK13" i="57"/>
  <c r="AU13" i="57"/>
  <c r="AR13" i="57"/>
  <c r="AN13" i="57"/>
  <c r="AJ13" i="57"/>
  <c r="AF13" i="57"/>
  <c r="AB13" i="57"/>
  <c r="W13" i="57"/>
  <c r="V13" i="57"/>
  <c r="U13" i="57"/>
  <c r="T13" i="57"/>
  <c r="S13" i="57"/>
  <c r="X13" i="57" s="1"/>
  <c r="Y13" i="57" s="1"/>
  <c r="AV13" i="57" s="1"/>
  <c r="AT13" i="57" s="1"/>
  <c r="AS13" i="57" s="1"/>
  <c r="AQ13" i="57" s="1"/>
  <c r="AO13" i="57" s="1"/>
  <c r="AM13" i="57" s="1"/>
  <c r="AK13" i="57" s="1"/>
  <c r="AI13" i="57" s="1"/>
  <c r="BK12" i="57"/>
  <c r="AU12" i="57"/>
  <c r="AR12" i="57"/>
  <c r="AN12" i="57"/>
  <c r="AJ12" i="57"/>
  <c r="AF12" i="57"/>
  <c r="AB12" i="57"/>
  <c r="W12" i="57"/>
  <c r="V12" i="57"/>
  <c r="U12" i="57"/>
  <c r="T12" i="57"/>
  <c r="S12" i="57"/>
  <c r="X12" i="57" s="1"/>
  <c r="Y12" i="57" s="1"/>
  <c r="AV12" i="57" s="1"/>
  <c r="AT12" i="57" s="1"/>
  <c r="AS12" i="57" s="1"/>
  <c r="AQ12" i="57" s="1"/>
  <c r="AO12" i="57" s="1"/>
  <c r="AM12" i="57" s="1"/>
  <c r="AK12" i="57" s="1"/>
  <c r="AI12" i="57" s="1"/>
  <c r="BK11" i="57"/>
  <c r="AU11" i="57"/>
  <c r="AR11" i="57"/>
  <c r="AN11" i="57"/>
  <c r="AJ11" i="57"/>
  <c r="AF11" i="57"/>
  <c r="AB11" i="57"/>
  <c r="W11" i="57"/>
  <c r="V11" i="57"/>
  <c r="U11" i="57"/>
  <c r="T11" i="57"/>
  <c r="S11" i="57"/>
  <c r="X11" i="57" s="1"/>
  <c r="Y11" i="57" s="1"/>
  <c r="AV11" i="57" s="1"/>
  <c r="AT11" i="57" s="1"/>
  <c r="AS11" i="57" s="1"/>
  <c r="AQ11" i="57" s="1"/>
  <c r="AO11" i="57" s="1"/>
  <c r="AM11" i="57" s="1"/>
  <c r="AK11" i="57" s="1"/>
  <c r="AI11" i="57" s="1"/>
  <c r="BK10" i="57"/>
  <c r="AU10" i="57"/>
  <c r="AR10" i="57"/>
  <c r="AN10" i="57"/>
  <c r="AJ10" i="57"/>
  <c r="AF10" i="57"/>
  <c r="AB10" i="57"/>
  <c r="W10" i="57"/>
  <c r="V10" i="57"/>
  <c r="U10" i="57"/>
  <c r="T10" i="57"/>
  <c r="X10" i="57" s="1"/>
  <c r="Y10" i="57" s="1"/>
  <c r="AV10" i="57" s="1"/>
  <c r="AT10" i="57" s="1"/>
  <c r="AS10" i="57" s="1"/>
  <c r="AQ10" i="57" s="1"/>
  <c r="AO10" i="57" s="1"/>
  <c r="AM10" i="57" s="1"/>
  <c r="AK10" i="57" s="1"/>
  <c r="AI10" i="57" s="1"/>
  <c r="S10" i="57"/>
  <c r="BK9" i="57"/>
  <c r="AU9" i="57"/>
  <c r="AR9" i="57"/>
  <c r="AN9" i="57"/>
  <c r="AJ9" i="57"/>
  <c r="AF9" i="57"/>
  <c r="AB9" i="57"/>
  <c r="W9" i="57"/>
  <c r="V9" i="57"/>
  <c r="U9" i="57"/>
  <c r="T9" i="57"/>
  <c r="S9" i="57"/>
  <c r="X9" i="57" s="1"/>
  <c r="Y9" i="57" s="1"/>
  <c r="AV9" i="57" s="1"/>
  <c r="AT9" i="57" s="1"/>
  <c r="AS9" i="57" s="1"/>
  <c r="AQ9" i="57" s="1"/>
  <c r="AO9" i="57" s="1"/>
  <c r="AM9" i="57" s="1"/>
  <c r="AK9" i="57" s="1"/>
  <c r="AI9" i="57" s="1"/>
  <c r="BK8" i="57"/>
  <c r="AU8" i="57"/>
  <c r="AR8" i="57"/>
  <c r="AN8" i="57"/>
  <c r="AJ8" i="57"/>
  <c r="AF8" i="57"/>
  <c r="AB8" i="57"/>
  <c r="W8" i="57"/>
  <c r="V8" i="57"/>
  <c r="U8" i="57"/>
  <c r="T8" i="57"/>
  <c r="S8" i="57"/>
  <c r="X8" i="57" s="1"/>
  <c r="Y8" i="57" s="1"/>
  <c r="AV8" i="57" s="1"/>
  <c r="AT8" i="57" s="1"/>
  <c r="AS8" i="57" s="1"/>
  <c r="AQ8" i="57" s="1"/>
  <c r="AO8" i="57" s="1"/>
  <c r="AM8" i="57" s="1"/>
  <c r="AK8" i="57" s="1"/>
  <c r="AI8" i="57" s="1"/>
  <c r="BK7" i="57"/>
  <c r="AU7" i="57"/>
  <c r="AR7" i="57"/>
  <c r="AN7" i="57"/>
  <c r="AJ7" i="57"/>
  <c r="AF7" i="57"/>
  <c r="AB7" i="57"/>
  <c r="W7" i="57"/>
  <c r="V7" i="57"/>
  <c r="U7" i="57"/>
  <c r="T7" i="57"/>
  <c r="S7" i="57"/>
  <c r="X7" i="57" s="1"/>
  <c r="Y7" i="57" s="1"/>
  <c r="AV7" i="57" s="1"/>
  <c r="BK6" i="57"/>
  <c r="AU6" i="57"/>
  <c r="AR6" i="57"/>
  <c r="AN6" i="57"/>
  <c r="AJ6" i="57"/>
  <c r="AF6" i="57"/>
  <c r="AB6" i="57"/>
  <c r="W6" i="57"/>
  <c r="V6" i="57"/>
  <c r="U6" i="57"/>
  <c r="T6" i="57"/>
  <c r="S6" i="57"/>
  <c r="X6" i="57" s="1"/>
  <c r="Y6" i="57" s="1"/>
  <c r="AV6" i="57" s="1"/>
  <c r="AT6" i="57" s="1"/>
  <c r="AS6" i="57" s="1"/>
  <c r="AQ6" i="57" s="1"/>
  <c r="AO6" i="57" s="1"/>
  <c r="AM6" i="57" s="1"/>
  <c r="AK6" i="57" s="1"/>
  <c r="AI6" i="57" s="1"/>
  <c r="BK5" i="57"/>
  <c r="AU5" i="57"/>
  <c r="AR5" i="57"/>
  <c r="AN5" i="57"/>
  <c r="AJ5" i="57"/>
  <c r="AF5" i="57"/>
  <c r="AB5" i="57"/>
  <c r="W5" i="57"/>
  <c r="V5" i="57"/>
  <c r="U5" i="57"/>
  <c r="T5" i="57"/>
  <c r="X5" i="57" s="1"/>
  <c r="Y5" i="57" s="1"/>
  <c r="AV5" i="57" s="1"/>
  <c r="AT5" i="57" s="1"/>
  <c r="AS5" i="57" s="1"/>
  <c r="AQ5" i="57" s="1"/>
  <c r="AO5" i="57" s="1"/>
  <c r="AM5" i="57" s="1"/>
  <c r="AK5" i="57" s="1"/>
  <c r="AI5" i="57" s="1"/>
  <c r="S5" i="57"/>
  <c r="BK4" i="57"/>
  <c r="AU4" i="57"/>
  <c r="AR4" i="57"/>
  <c r="AN4" i="57"/>
  <c r="AJ4" i="57"/>
  <c r="AF4" i="57"/>
  <c r="AB4" i="57"/>
  <c r="W4" i="57"/>
  <c r="V4" i="57"/>
  <c r="U4" i="57"/>
  <c r="T4" i="57"/>
  <c r="S4" i="57"/>
  <c r="X4" i="57" s="1"/>
  <c r="Y4" i="57" s="1"/>
  <c r="AV4" i="57" s="1"/>
  <c r="AT4" i="57" s="1"/>
  <c r="AS4" i="57" s="1"/>
  <c r="AQ4" i="57" s="1"/>
  <c r="AO4" i="57" s="1"/>
  <c r="AM4" i="57" s="1"/>
  <c r="AK4" i="57" s="1"/>
  <c r="AI4" i="57" s="1"/>
  <c r="BK3" i="57"/>
  <c r="AU3" i="57"/>
  <c r="AR3" i="57"/>
  <c r="AN3" i="57"/>
  <c r="AJ3" i="57"/>
  <c r="AF3" i="57"/>
  <c r="AB3" i="57"/>
  <c r="W3" i="57"/>
  <c r="V3" i="57"/>
  <c r="U3" i="57"/>
  <c r="T3" i="57"/>
  <c r="S3" i="57"/>
  <c r="X3" i="57" s="1"/>
  <c r="Y3" i="57" s="1"/>
  <c r="AV3" i="57" s="1"/>
  <c r="AT3" i="57" s="1"/>
  <c r="AS3" i="57" s="1"/>
  <c r="AQ3" i="57" s="1"/>
  <c r="AO3" i="57" s="1"/>
  <c r="AM3" i="57" s="1"/>
  <c r="AK3" i="57" s="1"/>
  <c r="AI3" i="57" s="1"/>
  <c r="AG3" i="57" s="1"/>
  <c r="AE3" i="57" s="1"/>
  <c r="AC3" i="57" s="1"/>
  <c r="AA3" i="57" s="1"/>
  <c r="S1" i="57"/>
  <c r="BK20" i="56"/>
  <c r="AU20" i="56"/>
  <c r="AR20" i="56"/>
  <c r="AN20" i="56"/>
  <c r="AJ20" i="56"/>
  <c r="AF20" i="56"/>
  <c r="AB20" i="56"/>
  <c r="W20" i="56"/>
  <c r="V20" i="56"/>
  <c r="U20" i="56"/>
  <c r="T20" i="56"/>
  <c r="S20" i="56"/>
  <c r="X20" i="56" s="1"/>
  <c r="Y20" i="56" s="1"/>
  <c r="AV20" i="56" s="1"/>
  <c r="AT20" i="56" s="1"/>
  <c r="AS20" i="56" s="1"/>
  <c r="AQ20" i="56" s="1"/>
  <c r="AO20" i="56" s="1"/>
  <c r="AM20" i="56" s="1"/>
  <c r="AK20" i="56" s="1"/>
  <c r="AI20" i="56" s="1"/>
  <c r="BK19" i="56"/>
  <c r="AU19" i="56"/>
  <c r="AR19" i="56"/>
  <c r="AN19" i="56"/>
  <c r="AJ19" i="56"/>
  <c r="AF19" i="56"/>
  <c r="AB19" i="56"/>
  <c r="W19" i="56"/>
  <c r="V19" i="56"/>
  <c r="U19" i="56"/>
  <c r="T19" i="56"/>
  <c r="X19" i="56" s="1"/>
  <c r="Y19" i="56" s="1"/>
  <c r="AV19" i="56" s="1"/>
  <c r="AT19" i="56" s="1"/>
  <c r="AS19" i="56" s="1"/>
  <c r="AQ19" i="56" s="1"/>
  <c r="AO19" i="56" s="1"/>
  <c r="AM19" i="56" s="1"/>
  <c r="AK19" i="56" s="1"/>
  <c r="AI19" i="56" s="1"/>
  <c r="S19" i="56"/>
  <c r="BK18" i="56"/>
  <c r="AU18" i="56"/>
  <c r="AR18" i="56"/>
  <c r="AN18" i="56"/>
  <c r="AJ18" i="56"/>
  <c r="AF18" i="56"/>
  <c r="AB18" i="56"/>
  <c r="W18" i="56"/>
  <c r="V18" i="56"/>
  <c r="U18" i="56"/>
  <c r="T18" i="56"/>
  <c r="X18" i="56" s="1"/>
  <c r="Y18" i="56" s="1"/>
  <c r="AV18" i="56" s="1"/>
  <c r="AT18" i="56" s="1"/>
  <c r="AS18" i="56" s="1"/>
  <c r="AQ18" i="56" s="1"/>
  <c r="AO18" i="56" s="1"/>
  <c r="AM18" i="56" s="1"/>
  <c r="AK18" i="56" s="1"/>
  <c r="AI18" i="56" s="1"/>
  <c r="S18" i="56"/>
  <c r="BK17" i="56"/>
  <c r="AU17" i="56"/>
  <c r="AR17" i="56"/>
  <c r="AN17" i="56"/>
  <c r="AJ17" i="56"/>
  <c r="AF17" i="56"/>
  <c r="AB17" i="56"/>
  <c r="W17" i="56"/>
  <c r="V17" i="56"/>
  <c r="U17" i="56"/>
  <c r="T17" i="56"/>
  <c r="S17" i="56"/>
  <c r="X17" i="56" s="1"/>
  <c r="Y17" i="56" s="1"/>
  <c r="AV17" i="56" s="1"/>
  <c r="AT17" i="56" s="1"/>
  <c r="AS17" i="56" s="1"/>
  <c r="AQ17" i="56" s="1"/>
  <c r="AO17" i="56" s="1"/>
  <c r="AM17" i="56" s="1"/>
  <c r="AK17" i="56" s="1"/>
  <c r="AI17" i="56" s="1"/>
  <c r="BK16" i="56"/>
  <c r="AU16" i="56"/>
  <c r="AR16" i="56"/>
  <c r="AN16" i="56"/>
  <c r="AJ16" i="56"/>
  <c r="AF16" i="56"/>
  <c r="AB16" i="56"/>
  <c r="W16" i="56"/>
  <c r="V16" i="56"/>
  <c r="U16" i="56"/>
  <c r="T16" i="56"/>
  <c r="S16" i="56"/>
  <c r="X16" i="56" s="1"/>
  <c r="Y16" i="56" s="1"/>
  <c r="AV16" i="56" s="1"/>
  <c r="AT16" i="56" s="1"/>
  <c r="AS16" i="56" s="1"/>
  <c r="AQ16" i="56" s="1"/>
  <c r="AO16" i="56" s="1"/>
  <c r="AM16" i="56" s="1"/>
  <c r="AK16" i="56" s="1"/>
  <c r="AI16" i="56" s="1"/>
  <c r="BK15" i="56"/>
  <c r="AU15" i="56"/>
  <c r="AR15" i="56"/>
  <c r="AN15" i="56"/>
  <c r="AJ15" i="56"/>
  <c r="AF15" i="56"/>
  <c r="AB15" i="56"/>
  <c r="W15" i="56"/>
  <c r="V15" i="56"/>
  <c r="U15" i="56"/>
  <c r="T15" i="56"/>
  <c r="X15" i="56" s="1"/>
  <c r="Y15" i="56" s="1"/>
  <c r="AV15" i="56" s="1"/>
  <c r="AT15" i="56" s="1"/>
  <c r="AS15" i="56" s="1"/>
  <c r="AQ15" i="56" s="1"/>
  <c r="AO15" i="56" s="1"/>
  <c r="AM15" i="56" s="1"/>
  <c r="AK15" i="56" s="1"/>
  <c r="AI15" i="56" s="1"/>
  <c r="S15" i="56"/>
  <c r="BK14" i="56"/>
  <c r="AU14" i="56"/>
  <c r="AR14" i="56"/>
  <c r="AN14" i="56"/>
  <c r="AJ14" i="56"/>
  <c r="AF14" i="56"/>
  <c r="AB14" i="56"/>
  <c r="W14" i="56"/>
  <c r="V14" i="56"/>
  <c r="U14" i="56"/>
  <c r="T14" i="56"/>
  <c r="X14" i="56" s="1"/>
  <c r="Y14" i="56" s="1"/>
  <c r="AV14" i="56" s="1"/>
  <c r="AT14" i="56" s="1"/>
  <c r="AS14" i="56" s="1"/>
  <c r="AQ14" i="56" s="1"/>
  <c r="AO14" i="56" s="1"/>
  <c r="AM14" i="56" s="1"/>
  <c r="AK14" i="56" s="1"/>
  <c r="AI14" i="56" s="1"/>
  <c r="S14" i="56"/>
  <c r="BK13" i="56"/>
  <c r="AU13" i="56"/>
  <c r="AR13" i="56"/>
  <c r="AN13" i="56"/>
  <c r="AJ13" i="56"/>
  <c r="AF13" i="56"/>
  <c r="AB13" i="56"/>
  <c r="W13" i="56"/>
  <c r="V13" i="56"/>
  <c r="U13" i="56"/>
  <c r="T13" i="56"/>
  <c r="S13" i="56"/>
  <c r="X13" i="56" s="1"/>
  <c r="Y13" i="56" s="1"/>
  <c r="AV13" i="56" s="1"/>
  <c r="AT13" i="56" s="1"/>
  <c r="AS13" i="56" s="1"/>
  <c r="AQ13" i="56" s="1"/>
  <c r="AO13" i="56" s="1"/>
  <c r="AM13" i="56" s="1"/>
  <c r="AK13" i="56" s="1"/>
  <c r="AI13" i="56" s="1"/>
  <c r="BK12" i="56"/>
  <c r="AU12" i="56"/>
  <c r="AR12" i="56"/>
  <c r="AN12" i="56"/>
  <c r="AJ12" i="56"/>
  <c r="AF12" i="56"/>
  <c r="AB12" i="56"/>
  <c r="W12" i="56"/>
  <c r="V12" i="56"/>
  <c r="U12" i="56"/>
  <c r="T12" i="56"/>
  <c r="S12" i="56"/>
  <c r="X12" i="56" s="1"/>
  <c r="Y12" i="56" s="1"/>
  <c r="AV12" i="56" s="1"/>
  <c r="AT12" i="56" s="1"/>
  <c r="AS12" i="56" s="1"/>
  <c r="AQ12" i="56" s="1"/>
  <c r="AO12" i="56" s="1"/>
  <c r="AM12" i="56" s="1"/>
  <c r="AK12" i="56" s="1"/>
  <c r="AI12" i="56" s="1"/>
  <c r="BK11" i="56"/>
  <c r="AU11" i="56"/>
  <c r="AR11" i="56"/>
  <c r="AN11" i="56"/>
  <c r="AJ11" i="56"/>
  <c r="AF11" i="56"/>
  <c r="AB11" i="56"/>
  <c r="W11" i="56"/>
  <c r="V11" i="56"/>
  <c r="U11" i="56"/>
  <c r="T11" i="56"/>
  <c r="X11" i="56" s="1"/>
  <c r="Y11" i="56" s="1"/>
  <c r="AV11" i="56" s="1"/>
  <c r="AT11" i="56" s="1"/>
  <c r="AS11" i="56" s="1"/>
  <c r="AQ11" i="56" s="1"/>
  <c r="AO11" i="56" s="1"/>
  <c r="AM11" i="56" s="1"/>
  <c r="AK11" i="56" s="1"/>
  <c r="AI11" i="56" s="1"/>
  <c r="S11" i="56"/>
  <c r="BK10" i="56"/>
  <c r="AU10" i="56"/>
  <c r="AR10" i="56"/>
  <c r="AN10" i="56"/>
  <c r="AJ10" i="56"/>
  <c r="AF10" i="56"/>
  <c r="AB10" i="56"/>
  <c r="W10" i="56"/>
  <c r="V10" i="56"/>
  <c r="U10" i="56"/>
  <c r="T10" i="56"/>
  <c r="X10" i="56" s="1"/>
  <c r="Y10" i="56" s="1"/>
  <c r="AV10" i="56" s="1"/>
  <c r="AT10" i="56" s="1"/>
  <c r="AS10" i="56" s="1"/>
  <c r="AQ10" i="56" s="1"/>
  <c r="AO10" i="56" s="1"/>
  <c r="AM10" i="56" s="1"/>
  <c r="AK10" i="56" s="1"/>
  <c r="AI10" i="56" s="1"/>
  <c r="S10" i="56"/>
  <c r="BK9" i="56"/>
  <c r="AU9" i="56"/>
  <c r="AR9" i="56"/>
  <c r="AN9" i="56"/>
  <c r="AJ9" i="56"/>
  <c r="AF9" i="56"/>
  <c r="AB9" i="56"/>
  <c r="W9" i="56"/>
  <c r="V9" i="56"/>
  <c r="U9" i="56"/>
  <c r="T9" i="56"/>
  <c r="S9" i="56"/>
  <c r="X9" i="56" s="1"/>
  <c r="Y9" i="56" s="1"/>
  <c r="AV9" i="56" s="1"/>
  <c r="AT9" i="56" s="1"/>
  <c r="AS9" i="56" s="1"/>
  <c r="AQ9" i="56" s="1"/>
  <c r="AO9" i="56" s="1"/>
  <c r="AM9" i="56" s="1"/>
  <c r="AK9" i="56" s="1"/>
  <c r="AI9" i="56" s="1"/>
  <c r="BK8" i="56"/>
  <c r="AU8" i="56"/>
  <c r="AR8" i="56"/>
  <c r="AN8" i="56"/>
  <c r="AJ8" i="56"/>
  <c r="AF8" i="56"/>
  <c r="AB8" i="56"/>
  <c r="W8" i="56"/>
  <c r="V8" i="56"/>
  <c r="U8" i="56"/>
  <c r="T8" i="56"/>
  <c r="S8" i="56"/>
  <c r="X8" i="56" s="1"/>
  <c r="Y8" i="56" s="1"/>
  <c r="AV8" i="56" s="1"/>
  <c r="AT8" i="56" s="1"/>
  <c r="AS8" i="56" s="1"/>
  <c r="AQ8" i="56" s="1"/>
  <c r="AO8" i="56" s="1"/>
  <c r="AM8" i="56" s="1"/>
  <c r="AK8" i="56" s="1"/>
  <c r="AI8" i="56" s="1"/>
  <c r="BK7" i="56"/>
  <c r="AU7" i="56"/>
  <c r="AR7" i="56"/>
  <c r="AN7" i="56"/>
  <c r="AJ7" i="56"/>
  <c r="AF7" i="56"/>
  <c r="AB7" i="56"/>
  <c r="W7" i="56"/>
  <c r="V7" i="56"/>
  <c r="U7" i="56"/>
  <c r="T7" i="56"/>
  <c r="S7" i="56"/>
  <c r="X7" i="56" s="1"/>
  <c r="Y7" i="56" s="1"/>
  <c r="AV7" i="56" s="1"/>
  <c r="BK6" i="56"/>
  <c r="AU6" i="56"/>
  <c r="AR6" i="56"/>
  <c r="AN6" i="56"/>
  <c r="AJ6" i="56"/>
  <c r="AF6" i="56"/>
  <c r="AB6" i="56"/>
  <c r="W6" i="56"/>
  <c r="V6" i="56"/>
  <c r="U6" i="56"/>
  <c r="T6" i="56"/>
  <c r="X6" i="56" s="1"/>
  <c r="Y6" i="56" s="1"/>
  <c r="AV6" i="56" s="1"/>
  <c r="AT6" i="56" s="1"/>
  <c r="AS6" i="56" s="1"/>
  <c r="AQ6" i="56" s="1"/>
  <c r="AO6" i="56" s="1"/>
  <c r="AM6" i="56" s="1"/>
  <c r="AK6" i="56" s="1"/>
  <c r="AI6" i="56" s="1"/>
  <c r="S6" i="56"/>
  <c r="BK5" i="56"/>
  <c r="AU5" i="56"/>
  <c r="AR5" i="56"/>
  <c r="AN5" i="56"/>
  <c r="AJ5" i="56"/>
  <c r="AF5" i="56"/>
  <c r="AB5" i="56"/>
  <c r="W5" i="56"/>
  <c r="V5" i="56"/>
  <c r="U5" i="56"/>
  <c r="T5" i="56"/>
  <c r="X5" i="56" s="1"/>
  <c r="Y5" i="56" s="1"/>
  <c r="AV5" i="56" s="1"/>
  <c r="AT5" i="56" s="1"/>
  <c r="AS5" i="56" s="1"/>
  <c r="AQ5" i="56" s="1"/>
  <c r="AO5" i="56" s="1"/>
  <c r="AM5" i="56" s="1"/>
  <c r="AK5" i="56" s="1"/>
  <c r="AI5" i="56" s="1"/>
  <c r="S5" i="56"/>
  <c r="BK4" i="56"/>
  <c r="AV4" i="56"/>
  <c r="AT4" i="56" s="1"/>
  <c r="AS4" i="56" s="1"/>
  <c r="AQ4" i="56" s="1"/>
  <c r="AO4" i="56" s="1"/>
  <c r="AM4" i="56" s="1"/>
  <c r="AK4" i="56" s="1"/>
  <c r="AI4" i="56" s="1"/>
  <c r="AU4" i="56"/>
  <c r="AR4" i="56"/>
  <c r="AN4" i="56"/>
  <c r="AJ4" i="56"/>
  <c r="AF4" i="56"/>
  <c r="AB4" i="56"/>
  <c r="W4" i="56"/>
  <c r="V4" i="56"/>
  <c r="U4" i="56"/>
  <c r="T4" i="56"/>
  <c r="S4" i="56"/>
  <c r="X4" i="56" s="1"/>
  <c r="Y4" i="56" s="1"/>
  <c r="BK3" i="56"/>
  <c r="AU3" i="56"/>
  <c r="AR3" i="56"/>
  <c r="AN3" i="56"/>
  <c r="AJ3" i="56"/>
  <c r="AF3" i="56"/>
  <c r="AB3" i="56"/>
  <c r="W3" i="56"/>
  <c r="V3" i="56"/>
  <c r="U3" i="56"/>
  <c r="T3" i="56"/>
  <c r="S3" i="56"/>
  <c r="X3" i="56" s="1"/>
  <c r="Y3" i="56" s="1"/>
  <c r="AV3" i="56" s="1"/>
  <c r="AT3" i="56" s="1"/>
  <c r="AS3" i="56" s="1"/>
  <c r="AQ3" i="56" s="1"/>
  <c r="AO3" i="56" s="1"/>
  <c r="AM3" i="56" s="1"/>
  <c r="AK3" i="56" s="1"/>
  <c r="AI3" i="56" s="1"/>
  <c r="AG3" i="56" s="1"/>
  <c r="AE3" i="56" s="1"/>
  <c r="AC3" i="56" s="1"/>
  <c r="AA3" i="56" s="1"/>
  <c r="S1" i="56"/>
  <c r="BK20" i="55"/>
  <c r="AU20" i="55"/>
  <c r="AR20" i="55"/>
  <c r="AN20" i="55"/>
  <c r="AJ20" i="55"/>
  <c r="AF20" i="55"/>
  <c r="AB20" i="55"/>
  <c r="W20" i="55"/>
  <c r="V20" i="55"/>
  <c r="U20" i="55"/>
  <c r="T20" i="55"/>
  <c r="X20" i="55" s="1"/>
  <c r="Y20" i="55" s="1"/>
  <c r="AV20" i="55" s="1"/>
  <c r="AT20" i="55" s="1"/>
  <c r="AS20" i="55" s="1"/>
  <c r="AQ20" i="55" s="1"/>
  <c r="AO20" i="55" s="1"/>
  <c r="AM20" i="55" s="1"/>
  <c r="AK20" i="55" s="1"/>
  <c r="AI20" i="55" s="1"/>
  <c r="S20" i="55"/>
  <c r="BK19" i="55"/>
  <c r="AU19" i="55"/>
  <c r="AR19" i="55"/>
  <c r="AN19" i="55"/>
  <c r="AJ19" i="55"/>
  <c r="AF19" i="55"/>
  <c r="AB19" i="55"/>
  <c r="W19" i="55"/>
  <c r="V19" i="55"/>
  <c r="U19" i="55"/>
  <c r="T19" i="55"/>
  <c r="X19" i="55" s="1"/>
  <c r="Y19" i="55" s="1"/>
  <c r="AV19" i="55" s="1"/>
  <c r="AT19" i="55" s="1"/>
  <c r="AS19" i="55" s="1"/>
  <c r="AQ19" i="55" s="1"/>
  <c r="AO19" i="55" s="1"/>
  <c r="AM19" i="55" s="1"/>
  <c r="AK19" i="55" s="1"/>
  <c r="AI19" i="55" s="1"/>
  <c r="S19" i="55"/>
  <c r="BK18" i="55"/>
  <c r="AV18" i="55"/>
  <c r="AT18" i="55" s="1"/>
  <c r="AS18" i="55" s="1"/>
  <c r="AQ18" i="55" s="1"/>
  <c r="AO18" i="55" s="1"/>
  <c r="AM18" i="55" s="1"/>
  <c r="AK18" i="55" s="1"/>
  <c r="AI18" i="55" s="1"/>
  <c r="AU18" i="55"/>
  <c r="AR18" i="55"/>
  <c r="AN18" i="55"/>
  <c r="AJ18" i="55"/>
  <c r="AF18" i="55"/>
  <c r="AB18" i="55"/>
  <c r="W18" i="55"/>
  <c r="V18" i="55"/>
  <c r="U18" i="55"/>
  <c r="T18" i="55"/>
  <c r="S18" i="55"/>
  <c r="X18" i="55" s="1"/>
  <c r="Y18" i="55" s="1"/>
  <c r="BK17" i="55"/>
  <c r="AU17" i="55"/>
  <c r="AR17" i="55"/>
  <c r="AN17" i="55"/>
  <c r="AJ17" i="55"/>
  <c r="AF17" i="55"/>
  <c r="AB17" i="55"/>
  <c r="W17" i="55"/>
  <c r="V17" i="55"/>
  <c r="U17" i="55"/>
  <c r="T17" i="55"/>
  <c r="S17" i="55"/>
  <c r="X17" i="55" s="1"/>
  <c r="Y17" i="55" s="1"/>
  <c r="AV17" i="55" s="1"/>
  <c r="AT17" i="55" s="1"/>
  <c r="AS17" i="55" s="1"/>
  <c r="AQ17" i="55" s="1"/>
  <c r="AO17" i="55" s="1"/>
  <c r="AM17" i="55" s="1"/>
  <c r="AK17" i="55" s="1"/>
  <c r="AI17" i="55" s="1"/>
  <c r="BK16" i="55"/>
  <c r="AU16" i="55"/>
  <c r="AR16" i="55"/>
  <c r="AN16" i="55"/>
  <c r="AJ16" i="55"/>
  <c r="AF16" i="55"/>
  <c r="AB16" i="55"/>
  <c r="W16" i="55"/>
  <c r="V16" i="55"/>
  <c r="U16" i="55"/>
  <c r="T16" i="55"/>
  <c r="S16" i="55"/>
  <c r="BK15" i="55"/>
  <c r="AU15" i="55"/>
  <c r="AR15" i="55"/>
  <c r="AN15" i="55"/>
  <c r="AJ15" i="55"/>
  <c r="AF15" i="55"/>
  <c r="AB15" i="55"/>
  <c r="W15" i="55"/>
  <c r="V15" i="55"/>
  <c r="U15" i="55"/>
  <c r="T15" i="55"/>
  <c r="X15" i="55" s="1"/>
  <c r="Y15" i="55" s="1"/>
  <c r="AV15" i="55" s="1"/>
  <c r="AT15" i="55" s="1"/>
  <c r="AS15" i="55" s="1"/>
  <c r="AQ15" i="55" s="1"/>
  <c r="AO15" i="55" s="1"/>
  <c r="AM15" i="55" s="1"/>
  <c r="AK15" i="55" s="1"/>
  <c r="AI15" i="55" s="1"/>
  <c r="S15" i="55"/>
  <c r="BK14" i="55"/>
  <c r="AU14" i="55"/>
  <c r="AR14" i="55"/>
  <c r="AN14" i="55"/>
  <c r="AJ14" i="55"/>
  <c r="AF14" i="55"/>
  <c r="AB14" i="55"/>
  <c r="W14" i="55"/>
  <c r="V14" i="55"/>
  <c r="U14" i="55"/>
  <c r="T14" i="55"/>
  <c r="S14" i="55"/>
  <c r="X14" i="55" s="1"/>
  <c r="Y14" i="55" s="1"/>
  <c r="AV14" i="55" s="1"/>
  <c r="AT14" i="55" s="1"/>
  <c r="AS14" i="55" s="1"/>
  <c r="AQ14" i="55" s="1"/>
  <c r="AO14" i="55" s="1"/>
  <c r="AM14" i="55" s="1"/>
  <c r="AK14" i="55" s="1"/>
  <c r="AI14" i="55" s="1"/>
  <c r="BK13" i="55"/>
  <c r="AU13" i="55"/>
  <c r="AR13" i="55"/>
  <c r="AQ13" i="55"/>
  <c r="AO13" i="55" s="1"/>
  <c r="AM13" i="55" s="1"/>
  <c r="AK13" i="55" s="1"/>
  <c r="AI13" i="55" s="1"/>
  <c r="AN13" i="55"/>
  <c r="AJ13" i="55"/>
  <c r="AF13" i="55"/>
  <c r="AB13" i="55"/>
  <c r="W13" i="55"/>
  <c r="V13" i="55"/>
  <c r="U13" i="55"/>
  <c r="T13" i="55"/>
  <c r="S13" i="55"/>
  <c r="X13" i="55" s="1"/>
  <c r="Y13" i="55" s="1"/>
  <c r="AV13" i="55" s="1"/>
  <c r="AT13" i="55" s="1"/>
  <c r="AS13" i="55" s="1"/>
  <c r="BK12" i="55"/>
  <c r="AU12" i="55"/>
  <c r="AR12" i="55"/>
  <c r="AN12" i="55"/>
  <c r="AJ12" i="55"/>
  <c r="AF12" i="55"/>
  <c r="AB12" i="55"/>
  <c r="W12" i="55"/>
  <c r="V12" i="55"/>
  <c r="U12" i="55"/>
  <c r="T12" i="55"/>
  <c r="X12" i="55" s="1"/>
  <c r="Y12" i="55" s="1"/>
  <c r="AV12" i="55" s="1"/>
  <c r="AT12" i="55" s="1"/>
  <c r="AS12" i="55" s="1"/>
  <c r="AQ12" i="55" s="1"/>
  <c r="AO12" i="55" s="1"/>
  <c r="AM12" i="55" s="1"/>
  <c r="AK12" i="55" s="1"/>
  <c r="AI12" i="55" s="1"/>
  <c r="S12" i="55"/>
  <c r="BK11" i="55"/>
  <c r="AU11" i="55"/>
  <c r="AR11" i="55"/>
  <c r="AN11" i="55"/>
  <c r="AJ11" i="55"/>
  <c r="AF11" i="55"/>
  <c r="AB11" i="55"/>
  <c r="W11" i="55"/>
  <c r="V11" i="55"/>
  <c r="U11" i="55"/>
  <c r="T11" i="55"/>
  <c r="X11" i="55" s="1"/>
  <c r="Y11" i="55" s="1"/>
  <c r="AV11" i="55" s="1"/>
  <c r="AT11" i="55" s="1"/>
  <c r="AS11" i="55" s="1"/>
  <c r="AQ11" i="55" s="1"/>
  <c r="AO11" i="55" s="1"/>
  <c r="AM11" i="55" s="1"/>
  <c r="AK11" i="55" s="1"/>
  <c r="AI11" i="55" s="1"/>
  <c r="S11" i="55"/>
  <c r="BK10" i="55"/>
  <c r="AU10" i="55"/>
  <c r="AR10" i="55"/>
  <c r="AN10" i="55"/>
  <c r="AJ10" i="55"/>
  <c r="AF10" i="55"/>
  <c r="AB10" i="55"/>
  <c r="W10" i="55"/>
  <c r="V10" i="55"/>
  <c r="U10" i="55"/>
  <c r="T10" i="55"/>
  <c r="S10" i="55"/>
  <c r="BK9" i="55"/>
  <c r="AU9" i="55"/>
  <c r="AR9" i="55"/>
  <c r="AN9" i="55"/>
  <c r="AJ9" i="55"/>
  <c r="AF9" i="55"/>
  <c r="AB9" i="55"/>
  <c r="W9" i="55"/>
  <c r="V9" i="55"/>
  <c r="U9" i="55"/>
  <c r="T9" i="55"/>
  <c r="S9" i="55"/>
  <c r="X9" i="55" s="1"/>
  <c r="Y9" i="55" s="1"/>
  <c r="AV9" i="55" s="1"/>
  <c r="AT9" i="55" s="1"/>
  <c r="AS9" i="55" s="1"/>
  <c r="AQ9" i="55" s="1"/>
  <c r="AO9" i="55" s="1"/>
  <c r="AM9" i="55" s="1"/>
  <c r="AK9" i="55" s="1"/>
  <c r="AI9" i="55" s="1"/>
  <c r="BK8" i="55"/>
  <c r="AU8" i="55"/>
  <c r="AR8" i="55"/>
  <c r="AN8" i="55"/>
  <c r="AJ8" i="55"/>
  <c r="AF8" i="55"/>
  <c r="AB8" i="55"/>
  <c r="W8" i="55"/>
  <c r="V8" i="55"/>
  <c r="U8" i="55"/>
  <c r="T8" i="55"/>
  <c r="X8" i="55" s="1"/>
  <c r="Y8" i="55" s="1"/>
  <c r="AV8" i="55" s="1"/>
  <c r="AT8" i="55" s="1"/>
  <c r="AS8" i="55" s="1"/>
  <c r="AQ8" i="55" s="1"/>
  <c r="AO8" i="55" s="1"/>
  <c r="AM8" i="55" s="1"/>
  <c r="AK8" i="55" s="1"/>
  <c r="AI8" i="55" s="1"/>
  <c r="S8" i="55"/>
  <c r="BK7" i="55"/>
  <c r="AU7" i="55"/>
  <c r="AR7" i="55"/>
  <c r="AN7" i="55"/>
  <c r="AJ7" i="55"/>
  <c r="AF7" i="55"/>
  <c r="AB7" i="55"/>
  <c r="W7" i="55"/>
  <c r="V7" i="55"/>
  <c r="U7" i="55"/>
  <c r="T7" i="55"/>
  <c r="S7" i="55"/>
  <c r="BK6" i="55"/>
  <c r="AU6" i="55"/>
  <c r="AR6" i="55"/>
  <c r="AN6" i="55"/>
  <c r="AJ6" i="55"/>
  <c r="AF6" i="55"/>
  <c r="AB6" i="55"/>
  <c r="W6" i="55"/>
  <c r="V6" i="55"/>
  <c r="U6" i="55"/>
  <c r="T6" i="55"/>
  <c r="X6" i="55" s="1"/>
  <c r="Y6" i="55" s="1"/>
  <c r="AV6" i="55" s="1"/>
  <c r="AT6" i="55" s="1"/>
  <c r="AS6" i="55" s="1"/>
  <c r="AQ6" i="55" s="1"/>
  <c r="AO6" i="55" s="1"/>
  <c r="AM6" i="55" s="1"/>
  <c r="AK6" i="55" s="1"/>
  <c r="AI6" i="55" s="1"/>
  <c r="S6" i="55"/>
  <c r="BK5" i="55"/>
  <c r="AU5" i="55"/>
  <c r="AR5" i="55"/>
  <c r="AN5" i="55"/>
  <c r="AJ5" i="55"/>
  <c r="AF5" i="55"/>
  <c r="AB5" i="55"/>
  <c r="W5" i="55"/>
  <c r="V5" i="55"/>
  <c r="U5" i="55"/>
  <c r="T5" i="55"/>
  <c r="S5" i="55"/>
  <c r="X5" i="55" s="1"/>
  <c r="Y5" i="55" s="1"/>
  <c r="AV5" i="55" s="1"/>
  <c r="AT5" i="55" s="1"/>
  <c r="AS5" i="55" s="1"/>
  <c r="AQ5" i="55" s="1"/>
  <c r="AO5" i="55" s="1"/>
  <c r="AM5" i="55" s="1"/>
  <c r="AK5" i="55" s="1"/>
  <c r="AI5" i="55" s="1"/>
  <c r="BK4" i="55"/>
  <c r="AU4" i="55"/>
  <c r="AR4" i="55"/>
  <c r="AN4" i="55"/>
  <c r="AJ4" i="55"/>
  <c r="AF4" i="55"/>
  <c r="AB4" i="55"/>
  <c r="W4" i="55"/>
  <c r="V4" i="55"/>
  <c r="U4" i="55"/>
  <c r="T4" i="55"/>
  <c r="S4" i="55"/>
  <c r="X4" i="55" s="1"/>
  <c r="Y4" i="55" s="1"/>
  <c r="AV4" i="55" s="1"/>
  <c r="AT4" i="55" s="1"/>
  <c r="AS4" i="55" s="1"/>
  <c r="AQ4" i="55" s="1"/>
  <c r="AO4" i="55" s="1"/>
  <c r="AM4" i="55" s="1"/>
  <c r="AK4" i="55" s="1"/>
  <c r="AI4" i="55" s="1"/>
  <c r="BK3" i="55"/>
  <c r="AU3" i="55"/>
  <c r="AR3" i="55"/>
  <c r="AN3" i="55"/>
  <c r="AJ3" i="55"/>
  <c r="AF3" i="55"/>
  <c r="AB3" i="55"/>
  <c r="W3" i="55"/>
  <c r="V3" i="55"/>
  <c r="U3" i="55"/>
  <c r="T3" i="55"/>
  <c r="S3" i="55"/>
  <c r="S1" i="55"/>
  <c r="C3" i="54"/>
  <c r="C4" i="54"/>
  <c r="C5" i="54"/>
  <c r="C6" i="54"/>
  <c r="C7" i="54"/>
  <c r="C8" i="54"/>
  <c r="C9" i="54"/>
  <c r="C10" i="54"/>
  <c r="C11" i="54"/>
  <c r="C12" i="54"/>
  <c r="C13" i="54"/>
  <c r="C14" i="54"/>
  <c r="C15" i="54"/>
  <c r="C16" i="54"/>
  <c r="C17" i="54"/>
  <c r="C18" i="54"/>
  <c r="C19" i="54"/>
  <c r="C20" i="54"/>
  <c r="BK20" i="54"/>
  <c r="AU20" i="54"/>
  <c r="AR20" i="54"/>
  <c r="AN20" i="54"/>
  <c r="AJ20" i="54"/>
  <c r="AF20" i="54"/>
  <c r="AB20" i="54"/>
  <c r="W20" i="54"/>
  <c r="V20" i="54"/>
  <c r="U20" i="54"/>
  <c r="T20" i="54"/>
  <c r="S20" i="54"/>
  <c r="X20" i="54" s="1"/>
  <c r="Y20" i="54" s="1"/>
  <c r="AV20" i="54" s="1"/>
  <c r="AT20" i="54" s="1"/>
  <c r="AS20" i="54" s="1"/>
  <c r="AQ20" i="54" s="1"/>
  <c r="AO20" i="54" s="1"/>
  <c r="AM20" i="54" s="1"/>
  <c r="AK20" i="54" s="1"/>
  <c r="AI20" i="54" s="1"/>
  <c r="BK19" i="54"/>
  <c r="AU19" i="54"/>
  <c r="AR19" i="54"/>
  <c r="AN19" i="54"/>
  <c r="AJ19" i="54"/>
  <c r="AF19" i="54"/>
  <c r="AB19" i="54"/>
  <c r="W19" i="54"/>
  <c r="V19" i="54"/>
  <c r="U19" i="54"/>
  <c r="T19" i="54"/>
  <c r="X19" i="54" s="1"/>
  <c r="Y19" i="54" s="1"/>
  <c r="AV19" i="54" s="1"/>
  <c r="AT19" i="54" s="1"/>
  <c r="AS19" i="54" s="1"/>
  <c r="AQ19" i="54" s="1"/>
  <c r="AO19" i="54" s="1"/>
  <c r="AM19" i="54" s="1"/>
  <c r="AK19" i="54" s="1"/>
  <c r="AI19" i="54" s="1"/>
  <c r="S19" i="54"/>
  <c r="BK18" i="54"/>
  <c r="AU18" i="54"/>
  <c r="AR18" i="54"/>
  <c r="AN18" i="54"/>
  <c r="AJ18" i="54"/>
  <c r="AF18" i="54"/>
  <c r="AB18" i="54"/>
  <c r="W18" i="54"/>
  <c r="V18" i="54"/>
  <c r="U18" i="54"/>
  <c r="T18" i="54"/>
  <c r="S18" i="54"/>
  <c r="X18" i="54" s="1"/>
  <c r="Y18" i="54" s="1"/>
  <c r="AV18" i="54" s="1"/>
  <c r="AT18" i="54" s="1"/>
  <c r="AS18" i="54" s="1"/>
  <c r="AQ18" i="54" s="1"/>
  <c r="AO18" i="54" s="1"/>
  <c r="AM18" i="54" s="1"/>
  <c r="AK18" i="54" s="1"/>
  <c r="AI18" i="54" s="1"/>
  <c r="BK17" i="54"/>
  <c r="AU17" i="54"/>
  <c r="AR17" i="54"/>
  <c r="AN17" i="54"/>
  <c r="AJ17" i="54"/>
  <c r="AF17" i="54"/>
  <c r="AB17" i="54"/>
  <c r="W17" i="54"/>
  <c r="V17" i="54"/>
  <c r="U17" i="54"/>
  <c r="T17" i="54"/>
  <c r="X17" i="54" s="1"/>
  <c r="Y17" i="54" s="1"/>
  <c r="AV17" i="54" s="1"/>
  <c r="AT17" i="54" s="1"/>
  <c r="AS17" i="54" s="1"/>
  <c r="AQ17" i="54" s="1"/>
  <c r="AO17" i="54" s="1"/>
  <c r="AM17" i="54" s="1"/>
  <c r="AK17" i="54" s="1"/>
  <c r="AI17" i="54" s="1"/>
  <c r="S17" i="54"/>
  <c r="BK16" i="54"/>
  <c r="AU16" i="54"/>
  <c r="AR16" i="54"/>
  <c r="AN16" i="54"/>
  <c r="AJ16" i="54"/>
  <c r="AF16" i="54"/>
  <c r="AB16" i="54"/>
  <c r="W16" i="54"/>
  <c r="V16" i="54"/>
  <c r="U16" i="54"/>
  <c r="T16" i="54"/>
  <c r="S16" i="54"/>
  <c r="X16" i="54" s="1"/>
  <c r="Y16" i="54" s="1"/>
  <c r="AV16" i="54" s="1"/>
  <c r="AT16" i="54" s="1"/>
  <c r="AS16" i="54" s="1"/>
  <c r="AQ16" i="54" s="1"/>
  <c r="AO16" i="54" s="1"/>
  <c r="AM16" i="54" s="1"/>
  <c r="AK16" i="54" s="1"/>
  <c r="AI16" i="54" s="1"/>
  <c r="BK15" i="54"/>
  <c r="AU15" i="54"/>
  <c r="AR15" i="54"/>
  <c r="AN15" i="54"/>
  <c r="AJ15" i="54"/>
  <c r="AF15" i="54"/>
  <c r="AB15" i="54"/>
  <c r="W15" i="54"/>
  <c r="V15" i="54"/>
  <c r="U15" i="54"/>
  <c r="T15" i="54"/>
  <c r="X15" i="54" s="1"/>
  <c r="Y15" i="54" s="1"/>
  <c r="AV15" i="54" s="1"/>
  <c r="AT15" i="54" s="1"/>
  <c r="AS15" i="54" s="1"/>
  <c r="AQ15" i="54" s="1"/>
  <c r="AO15" i="54" s="1"/>
  <c r="AM15" i="54" s="1"/>
  <c r="AK15" i="54" s="1"/>
  <c r="AI15" i="54" s="1"/>
  <c r="S15" i="54"/>
  <c r="BK14" i="54"/>
  <c r="AU14" i="54"/>
  <c r="AR14" i="54"/>
  <c r="AN14" i="54"/>
  <c r="AJ14" i="54"/>
  <c r="AF14" i="54"/>
  <c r="AB14" i="54"/>
  <c r="W14" i="54"/>
  <c r="V14" i="54"/>
  <c r="U14" i="54"/>
  <c r="T14" i="54"/>
  <c r="S14" i="54"/>
  <c r="X14" i="54" s="1"/>
  <c r="Y14" i="54" s="1"/>
  <c r="AV14" i="54" s="1"/>
  <c r="AT14" i="54" s="1"/>
  <c r="AS14" i="54" s="1"/>
  <c r="AQ14" i="54" s="1"/>
  <c r="AO14" i="54" s="1"/>
  <c r="AM14" i="54" s="1"/>
  <c r="AK14" i="54" s="1"/>
  <c r="AI14" i="54" s="1"/>
  <c r="BK13" i="54"/>
  <c r="AU13" i="54"/>
  <c r="AR13" i="54"/>
  <c r="AN13" i="54"/>
  <c r="AJ13" i="54"/>
  <c r="AF13" i="54"/>
  <c r="AB13" i="54"/>
  <c r="W13" i="54"/>
  <c r="V13" i="54"/>
  <c r="U13" i="54"/>
  <c r="T13" i="54"/>
  <c r="X13" i="54" s="1"/>
  <c r="Y13" i="54" s="1"/>
  <c r="AV13" i="54" s="1"/>
  <c r="AT13" i="54" s="1"/>
  <c r="AS13" i="54" s="1"/>
  <c r="AQ13" i="54" s="1"/>
  <c r="AO13" i="54" s="1"/>
  <c r="AM13" i="54" s="1"/>
  <c r="AK13" i="54" s="1"/>
  <c r="AI13" i="54" s="1"/>
  <c r="S13" i="54"/>
  <c r="BK12" i="54"/>
  <c r="AU12" i="54"/>
  <c r="AR12" i="54"/>
  <c r="AN12" i="54"/>
  <c r="AJ12" i="54"/>
  <c r="AF12" i="54"/>
  <c r="AB12" i="54"/>
  <c r="W12" i="54"/>
  <c r="V12" i="54"/>
  <c r="U12" i="54"/>
  <c r="T12" i="54"/>
  <c r="S12" i="54"/>
  <c r="X12" i="54" s="1"/>
  <c r="Y12" i="54" s="1"/>
  <c r="AV12" i="54" s="1"/>
  <c r="AT12" i="54" s="1"/>
  <c r="AS12" i="54" s="1"/>
  <c r="AQ12" i="54" s="1"/>
  <c r="AO12" i="54" s="1"/>
  <c r="AM12" i="54" s="1"/>
  <c r="AK12" i="54" s="1"/>
  <c r="AI12" i="54" s="1"/>
  <c r="BK11" i="54"/>
  <c r="AU11" i="54"/>
  <c r="AR11" i="54"/>
  <c r="AN11" i="54"/>
  <c r="AJ11" i="54"/>
  <c r="AF11" i="54"/>
  <c r="AB11" i="54"/>
  <c r="W11" i="54"/>
  <c r="V11" i="54"/>
  <c r="U11" i="54"/>
  <c r="T11" i="54"/>
  <c r="X11" i="54" s="1"/>
  <c r="Y11" i="54" s="1"/>
  <c r="AV11" i="54" s="1"/>
  <c r="AT11" i="54" s="1"/>
  <c r="AS11" i="54" s="1"/>
  <c r="AQ11" i="54" s="1"/>
  <c r="AO11" i="54" s="1"/>
  <c r="AM11" i="54" s="1"/>
  <c r="AK11" i="54" s="1"/>
  <c r="AI11" i="54" s="1"/>
  <c r="S11" i="54"/>
  <c r="BK10" i="54"/>
  <c r="AU10" i="54"/>
  <c r="AR10" i="54"/>
  <c r="AN10" i="54"/>
  <c r="AJ10" i="54"/>
  <c r="AF10" i="54"/>
  <c r="AB10" i="54"/>
  <c r="W10" i="54"/>
  <c r="V10" i="54"/>
  <c r="U10" i="54"/>
  <c r="T10" i="54"/>
  <c r="S10" i="54"/>
  <c r="X10" i="54" s="1"/>
  <c r="Y10" i="54" s="1"/>
  <c r="AV10" i="54" s="1"/>
  <c r="AT10" i="54" s="1"/>
  <c r="AS10" i="54" s="1"/>
  <c r="AQ10" i="54" s="1"/>
  <c r="AO10" i="54" s="1"/>
  <c r="AM10" i="54" s="1"/>
  <c r="AK10" i="54" s="1"/>
  <c r="AI10" i="54" s="1"/>
  <c r="BK9" i="54"/>
  <c r="AU9" i="54"/>
  <c r="AR9" i="54"/>
  <c r="AN9" i="54"/>
  <c r="AJ9" i="54"/>
  <c r="AF9" i="54"/>
  <c r="AB9" i="54"/>
  <c r="W9" i="54"/>
  <c r="V9" i="54"/>
  <c r="U9" i="54"/>
  <c r="T9" i="54"/>
  <c r="X9" i="54" s="1"/>
  <c r="Y9" i="54" s="1"/>
  <c r="AV9" i="54" s="1"/>
  <c r="AT9" i="54" s="1"/>
  <c r="AS9" i="54" s="1"/>
  <c r="AQ9" i="54" s="1"/>
  <c r="AO9" i="54" s="1"/>
  <c r="AM9" i="54" s="1"/>
  <c r="AK9" i="54" s="1"/>
  <c r="AI9" i="54" s="1"/>
  <c r="S9" i="54"/>
  <c r="BK8" i="54"/>
  <c r="AU8" i="54"/>
  <c r="AR8" i="54"/>
  <c r="AN8" i="54"/>
  <c r="AJ8" i="54"/>
  <c r="AF8" i="54"/>
  <c r="AB8" i="54"/>
  <c r="W8" i="54"/>
  <c r="V8" i="54"/>
  <c r="U8" i="54"/>
  <c r="T8" i="54"/>
  <c r="S8" i="54"/>
  <c r="X8" i="54" s="1"/>
  <c r="Y8" i="54" s="1"/>
  <c r="AV8" i="54" s="1"/>
  <c r="AT8" i="54" s="1"/>
  <c r="AS8" i="54" s="1"/>
  <c r="AQ8" i="54" s="1"/>
  <c r="AO8" i="54" s="1"/>
  <c r="AM8" i="54" s="1"/>
  <c r="AK8" i="54" s="1"/>
  <c r="AI8" i="54" s="1"/>
  <c r="BK7" i="54"/>
  <c r="AU7" i="54"/>
  <c r="AR7" i="54"/>
  <c r="AN7" i="54"/>
  <c r="AJ7" i="54"/>
  <c r="AF7" i="54"/>
  <c r="AB7" i="54"/>
  <c r="W7" i="54"/>
  <c r="V7" i="54"/>
  <c r="U7" i="54"/>
  <c r="T7" i="54"/>
  <c r="S7" i="54"/>
  <c r="X7" i="54" s="1"/>
  <c r="Y7" i="54" s="1"/>
  <c r="AV7" i="54" s="1"/>
  <c r="BK6" i="54"/>
  <c r="AU6" i="54"/>
  <c r="AR6" i="54"/>
  <c r="AN6" i="54"/>
  <c r="AJ6" i="54"/>
  <c r="AF6" i="54"/>
  <c r="AB6" i="54"/>
  <c r="W6" i="54"/>
  <c r="V6" i="54"/>
  <c r="U6" i="54"/>
  <c r="T6" i="54"/>
  <c r="X6" i="54" s="1"/>
  <c r="Y6" i="54" s="1"/>
  <c r="AV6" i="54" s="1"/>
  <c r="AT6" i="54" s="1"/>
  <c r="AS6" i="54" s="1"/>
  <c r="AQ6" i="54" s="1"/>
  <c r="AO6" i="54" s="1"/>
  <c r="AM6" i="54" s="1"/>
  <c r="AK6" i="54" s="1"/>
  <c r="AI6" i="54" s="1"/>
  <c r="S6" i="54"/>
  <c r="BK5" i="54"/>
  <c r="AU5" i="54"/>
  <c r="AR5" i="54"/>
  <c r="AN5" i="54"/>
  <c r="AJ5" i="54"/>
  <c r="AF5" i="54"/>
  <c r="AB5" i="54"/>
  <c r="W5" i="54"/>
  <c r="V5" i="54"/>
  <c r="U5" i="54"/>
  <c r="T5" i="54"/>
  <c r="S5" i="54"/>
  <c r="X5" i="54" s="1"/>
  <c r="Y5" i="54" s="1"/>
  <c r="AV5" i="54" s="1"/>
  <c r="AT5" i="54" s="1"/>
  <c r="AS5" i="54" s="1"/>
  <c r="AQ5" i="54" s="1"/>
  <c r="AO5" i="54" s="1"/>
  <c r="AM5" i="54" s="1"/>
  <c r="AK5" i="54" s="1"/>
  <c r="AI5" i="54" s="1"/>
  <c r="BK4" i="54"/>
  <c r="AU4" i="54"/>
  <c r="AR4" i="54"/>
  <c r="AQ4" i="54"/>
  <c r="AO4" i="54" s="1"/>
  <c r="AM4" i="54" s="1"/>
  <c r="AK4" i="54" s="1"/>
  <c r="AI4" i="54" s="1"/>
  <c r="AN4" i="54"/>
  <c r="AJ4" i="54"/>
  <c r="AF4" i="54"/>
  <c r="AB4" i="54"/>
  <c r="W4" i="54"/>
  <c r="V4" i="54"/>
  <c r="U4" i="54"/>
  <c r="T4" i="54"/>
  <c r="X4" i="54" s="1"/>
  <c r="Y4" i="54" s="1"/>
  <c r="AV4" i="54" s="1"/>
  <c r="AT4" i="54" s="1"/>
  <c r="AS4" i="54" s="1"/>
  <c r="S4" i="54"/>
  <c r="BK3" i="54"/>
  <c r="AU3" i="54"/>
  <c r="AR3" i="54"/>
  <c r="AN3" i="54"/>
  <c r="AJ3" i="54"/>
  <c r="AF3" i="54"/>
  <c r="AB3" i="54"/>
  <c r="W3" i="54"/>
  <c r="V3" i="54"/>
  <c r="U3" i="54"/>
  <c r="T3" i="54"/>
  <c r="S3" i="54"/>
  <c r="X3" i="54" s="1"/>
  <c r="Y3" i="54" s="1"/>
  <c r="AV3" i="54" s="1"/>
  <c r="AT3" i="54" s="1"/>
  <c r="AS3" i="54" s="1"/>
  <c r="AQ3" i="54" s="1"/>
  <c r="AO3" i="54" s="1"/>
  <c r="AM3" i="54" s="1"/>
  <c r="AK3" i="54" s="1"/>
  <c r="AI3" i="54" s="1"/>
  <c r="AG3" i="54" s="1"/>
  <c r="AE3" i="54" s="1"/>
  <c r="AC3" i="54" s="1"/>
  <c r="AA3" i="54" s="1"/>
  <c r="S1" i="54"/>
  <c r="AG18" i="69" l="1"/>
  <c r="AE18" i="69" s="1"/>
  <c r="AC14" i="69"/>
  <c r="AA14" i="69" s="1"/>
  <c r="AG4" i="63"/>
  <c r="AE4" i="63" s="1"/>
  <c r="AC4" i="63"/>
  <c r="AA4" i="63" s="1"/>
  <c r="AC12" i="63"/>
  <c r="AA12" i="63" s="1"/>
  <c r="AG12" i="63"/>
  <c r="AE12" i="63" s="1"/>
  <c r="AC16" i="63"/>
  <c r="AA16" i="63" s="1"/>
  <c r="AG16" i="63"/>
  <c r="AE16" i="63" s="1"/>
  <c r="AG19" i="63"/>
  <c r="AE19" i="63" s="1"/>
  <c r="AC19" i="63"/>
  <c r="AA19" i="63" s="1"/>
  <c r="AC20" i="63"/>
  <c r="AA20" i="63" s="1"/>
  <c r="AG20" i="63"/>
  <c r="AE20" i="63" s="1"/>
  <c r="AG9" i="63"/>
  <c r="AE9" i="63" s="1"/>
  <c r="AC9" i="63"/>
  <c r="AA9" i="63" s="1"/>
  <c r="AG15" i="63"/>
  <c r="AE15" i="63" s="1"/>
  <c r="AC15" i="63"/>
  <c r="AA15" i="63" s="1"/>
  <c r="X5" i="63"/>
  <c r="Y5" i="63" s="1"/>
  <c r="AV5" i="63" s="1"/>
  <c r="AT5" i="63" s="1"/>
  <c r="AS5" i="63" s="1"/>
  <c r="AQ5" i="63" s="1"/>
  <c r="AO5" i="63" s="1"/>
  <c r="AM5" i="63" s="1"/>
  <c r="AK5" i="63" s="1"/>
  <c r="AI5" i="63" s="1"/>
  <c r="AG6" i="63"/>
  <c r="AE6" i="63" s="1"/>
  <c r="AC6" i="63"/>
  <c r="AA6" i="63" s="1"/>
  <c r="AC10" i="63"/>
  <c r="AA10" i="63" s="1"/>
  <c r="AG10" i="63"/>
  <c r="AE10" i="63" s="1"/>
  <c r="AC13" i="63"/>
  <c r="AA13" i="63" s="1"/>
  <c r="AG13" i="63"/>
  <c r="AE13" i="63" s="1"/>
  <c r="AC14" i="63"/>
  <c r="AA14" i="63" s="1"/>
  <c r="AG14" i="63"/>
  <c r="AE14" i="63" s="1"/>
  <c r="AG17" i="63"/>
  <c r="AE17" i="63" s="1"/>
  <c r="AC17" i="63"/>
  <c r="AA17" i="63" s="1"/>
  <c r="AC18" i="63"/>
  <c r="AA18" i="63" s="1"/>
  <c r="AG18" i="63"/>
  <c r="AE18" i="63" s="1"/>
  <c r="AG11" i="63"/>
  <c r="AE11" i="63" s="1"/>
  <c r="AC11" i="63"/>
  <c r="AA11" i="63" s="1"/>
  <c r="AC8" i="63"/>
  <c r="AA8" i="63" s="1"/>
  <c r="AG8" i="63"/>
  <c r="AE8" i="63" s="1"/>
  <c r="AC4" i="62"/>
  <c r="AA4" i="62" s="1"/>
  <c r="AG4" i="62"/>
  <c r="AE4" i="62" s="1"/>
  <c r="AC8" i="62"/>
  <c r="AA8" i="62" s="1"/>
  <c r="AG8" i="62"/>
  <c r="AE8" i="62" s="1"/>
  <c r="AC12" i="62"/>
  <c r="AA12" i="62" s="1"/>
  <c r="AG12" i="62"/>
  <c r="AE12" i="62" s="1"/>
  <c r="AC16" i="62"/>
  <c r="AA16" i="62" s="1"/>
  <c r="AG16" i="62"/>
  <c r="AE16" i="62" s="1"/>
  <c r="AC20" i="62"/>
  <c r="AA20" i="62" s="1"/>
  <c r="AG20" i="62"/>
  <c r="AE20" i="62" s="1"/>
  <c r="AC9" i="62"/>
  <c r="AA9" i="62" s="1"/>
  <c r="AG9" i="62"/>
  <c r="AE9" i="62" s="1"/>
  <c r="AC13" i="62"/>
  <c r="AA13" i="62" s="1"/>
  <c r="AG13" i="62"/>
  <c r="AE13" i="62" s="1"/>
  <c r="AC17" i="62"/>
  <c r="AA17" i="62" s="1"/>
  <c r="AG17" i="62"/>
  <c r="AE17" i="62" s="1"/>
  <c r="AC5" i="62"/>
  <c r="AA5" i="62" s="1"/>
  <c r="AG5" i="62"/>
  <c r="AE5" i="62" s="1"/>
  <c r="AG6" i="62"/>
  <c r="AE6" i="62" s="1"/>
  <c r="AC6" i="62"/>
  <c r="AA6" i="62" s="1"/>
  <c r="AC10" i="62"/>
  <c r="AA10" i="62" s="1"/>
  <c r="AG10" i="62"/>
  <c r="AE10" i="62" s="1"/>
  <c r="AG11" i="62"/>
  <c r="AE11" i="62" s="1"/>
  <c r="AC11" i="62"/>
  <c r="AA11" i="62" s="1"/>
  <c r="AC14" i="62"/>
  <c r="AA14" i="62" s="1"/>
  <c r="AG14" i="62"/>
  <c r="AE14" i="62" s="1"/>
  <c r="AG15" i="62"/>
  <c r="AE15" i="62" s="1"/>
  <c r="AC15" i="62"/>
  <c r="AA15" i="62" s="1"/>
  <c r="AC18" i="62"/>
  <c r="AA18" i="62" s="1"/>
  <c r="AG18" i="62"/>
  <c r="AE18" i="62" s="1"/>
  <c r="AG19" i="62"/>
  <c r="AE19" i="62" s="1"/>
  <c r="AC19" i="62"/>
  <c r="AA19" i="62" s="1"/>
  <c r="AC10" i="58"/>
  <c r="AA10" i="58" s="1"/>
  <c r="AG10" i="58"/>
  <c r="AE10" i="58" s="1"/>
  <c r="AC4" i="58"/>
  <c r="AA4" i="58" s="1"/>
  <c r="AG4" i="58"/>
  <c r="AE4" i="58" s="1"/>
  <c r="AC9" i="58"/>
  <c r="AA9" i="58" s="1"/>
  <c r="AG9" i="58"/>
  <c r="AE9" i="58" s="1"/>
  <c r="AC13" i="58"/>
  <c r="AA13" i="58" s="1"/>
  <c r="AG13" i="58"/>
  <c r="AE13" i="58" s="1"/>
  <c r="AC16" i="58"/>
  <c r="AA16" i="58" s="1"/>
  <c r="AG16" i="58"/>
  <c r="AE16" i="58" s="1"/>
  <c r="AC17" i="58"/>
  <c r="AA17" i="58" s="1"/>
  <c r="AG17" i="58"/>
  <c r="AE17" i="58" s="1"/>
  <c r="AC20" i="58"/>
  <c r="AA20" i="58" s="1"/>
  <c r="AG20" i="58"/>
  <c r="AE20" i="58" s="1"/>
  <c r="AC8" i="58"/>
  <c r="AA8" i="58" s="1"/>
  <c r="AG8" i="58"/>
  <c r="AE8" i="58" s="1"/>
  <c r="AC12" i="58"/>
  <c r="AA12" i="58" s="1"/>
  <c r="AG12" i="58"/>
  <c r="AE12" i="58" s="1"/>
  <c r="AC5" i="58"/>
  <c r="AA5" i="58" s="1"/>
  <c r="AG5" i="58"/>
  <c r="AE5" i="58" s="1"/>
  <c r="AG6" i="58"/>
  <c r="AE6" i="58" s="1"/>
  <c r="AC6" i="58"/>
  <c r="AA6" i="58" s="1"/>
  <c r="AG11" i="58"/>
  <c r="AE11" i="58" s="1"/>
  <c r="AC11" i="58"/>
  <c r="AA11" i="58" s="1"/>
  <c r="AC14" i="58"/>
  <c r="AA14" i="58" s="1"/>
  <c r="AG14" i="58"/>
  <c r="AE14" i="58" s="1"/>
  <c r="AG15" i="58"/>
  <c r="AE15" i="58" s="1"/>
  <c r="AC15" i="58"/>
  <c r="AA15" i="58" s="1"/>
  <c r="AC18" i="58"/>
  <c r="AA18" i="58" s="1"/>
  <c r="AG18" i="58"/>
  <c r="AE18" i="58" s="1"/>
  <c r="AG19" i="58"/>
  <c r="AE19" i="58" s="1"/>
  <c r="AC19" i="58"/>
  <c r="AA19" i="58" s="1"/>
  <c r="AC4" i="57"/>
  <c r="AA4" i="57" s="1"/>
  <c r="AG4" i="57"/>
  <c r="AE4" i="57" s="1"/>
  <c r="AC8" i="57"/>
  <c r="AA8" i="57" s="1"/>
  <c r="AG8" i="57"/>
  <c r="AE8" i="57" s="1"/>
  <c r="AC12" i="57"/>
  <c r="AA12" i="57" s="1"/>
  <c r="AG12" i="57"/>
  <c r="AE12" i="57" s="1"/>
  <c r="AC16" i="57"/>
  <c r="AA16" i="57" s="1"/>
  <c r="AG16" i="57"/>
  <c r="AE16" i="57" s="1"/>
  <c r="AC20" i="57"/>
  <c r="AA20" i="57" s="1"/>
  <c r="AG20" i="57"/>
  <c r="AE20" i="57" s="1"/>
  <c r="AC9" i="57"/>
  <c r="AA9" i="57" s="1"/>
  <c r="AG9" i="57"/>
  <c r="AE9" i="57" s="1"/>
  <c r="AC17" i="57"/>
  <c r="AA17" i="57" s="1"/>
  <c r="AG17" i="57"/>
  <c r="AE17" i="57" s="1"/>
  <c r="AC13" i="57"/>
  <c r="AA13" i="57" s="1"/>
  <c r="AG13" i="57"/>
  <c r="AE13" i="57" s="1"/>
  <c r="AC5" i="57"/>
  <c r="AA5" i="57" s="1"/>
  <c r="AG5" i="57"/>
  <c r="AE5" i="57" s="1"/>
  <c r="AG6" i="57"/>
  <c r="AE6" i="57" s="1"/>
  <c r="AC6" i="57"/>
  <c r="AA6" i="57" s="1"/>
  <c r="AC10" i="57"/>
  <c r="AA10" i="57" s="1"/>
  <c r="AG10" i="57"/>
  <c r="AE10" i="57" s="1"/>
  <c r="AG11" i="57"/>
  <c r="AE11" i="57" s="1"/>
  <c r="AC11" i="57"/>
  <c r="AA11" i="57" s="1"/>
  <c r="AC14" i="57"/>
  <c r="AA14" i="57" s="1"/>
  <c r="AG14" i="57"/>
  <c r="AE14" i="57" s="1"/>
  <c r="AG15" i="57"/>
  <c r="AE15" i="57" s="1"/>
  <c r="AC15" i="57"/>
  <c r="AA15" i="57" s="1"/>
  <c r="AC18" i="57"/>
  <c r="AA18" i="57" s="1"/>
  <c r="AG18" i="57"/>
  <c r="AE18" i="57" s="1"/>
  <c r="AG19" i="57"/>
  <c r="AE19" i="57" s="1"/>
  <c r="AC19" i="57"/>
  <c r="AA19" i="57" s="1"/>
  <c r="AG5" i="56"/>
  <c r="AE5" i="56" s="1"/>
  <c r="AC5" i="56"/>
  <c r="AA5" i="56" s="1"/>
  <c r="AC4" i="56"/>
  <c r="AA4" i="56" s="1"/>
  <c r="AG4" i="56"/>
  <c r="AE4" i="56" s="1"/>
  <c r="AG6" i="56"/>
  <c r="AE6" i="56" s="1"/>
  <c r="AC6" i="56"/>
  <c r="AA6" i="56" s="1"/>
  <c r="AC8" i="56"/>
  <c r="AA8" i="56" s="1"/>
  <c r="AG8" i="56"/>
  <c r="AE8" i="56" s="1"/>
  <c r="AG11" i="56"/>
  <c r="AE11" i="56" s="1"/>
  <c r="AC11" i="56"/>
  <c r="AA11" i="56" s="1"/>
  <c r="AC12" i="56"/>
  <c r="AA12" i="56" s="1"/>
  <c r="AG12" i="56"/>
  <c r="AE12" i="56" s="1"/>
  <c r="AG15" i="56"/>
  <c r="AE15" i="56" s="1"/>
  <c r="AC15" i="56"/>
  <c r="AA15" i="56" s="1"/>
  <c r="AC16" i="56"/>
  <c r="AA16" i="56" s="1"/>
  <c r="AG16" i="56"/>
  <c r="AE16" i="56" s="1"/>
  <c r="AG19" i="56"/>
  <c r="AE19" i="56" s="1"/>
  <c r="AC19" i="56"/>
  <c r="AA19" i="56" s="1"/>
  <c r="AC20" i="56"/>
  <c r="AA20" i="56" s="1"/>
  <c r="AG20" i="56"/>
  <c r="AE20" i="56" s="1"/>
  <c r="AC9" i="56"/>
  <c r="AA9" i="56" s="1"/>
  <c r="AG9" i="56"/>
  <c r="AE9" i="56" s="1"/>
  <c r="AC13" i="56"/>
  <c r="AA13" i="56" s="1"/>
  <c r="AG13" i="56"/>
  <c r="AE13" i="56" s="1"/>
  <c r="AG17" i="56"/>
  <c r="AE17" i="56" s="1"/>
  <c r="AC17" i="56"/>
  <c r="AA17" i="56" s="1"/>
  <c r="AC10" i="56"/>
  <c r="AA10" i="56" s="1"/>
  <c r="AG10" i="56"/>
  <c r="AE10" i="56" s="1"/>
  <c r="AC14" i="56"/>
  <c r="AA14" i="56" s="1"/>
  <c r="AG14" i="56"/>
  <c r="AE14" i="56" s="1"/>
  <c r="AC18" i="56"/>
  <c r="AA18" i="56" s="1"/>
  <c r="AG18" i="56"/>
  <c r="AE18" i="56" s="1"/>
  <c r="AG13" i="55"/>
  <c r="AE13" i="55" s="1"/>
  <c r="AC13" i="55"/>
  <c r="AA13" i="55" s="1"/>
  <c r="AC17" i="55"/>
  <c r="AA17" i="55" s="1"/>
  <c r="AG17" i="55"/>
  <c r="AE17" i="55" s="1"/>
  <c r="AG19" i="55"/>
  <c r="AE19" i="55" s="1"/>
  <c r="AC19" i="55"/>
  <c r="AA19" i="55" s="1"/>
  <c r="AG6" i="55"/>
  <c r="AE6" i="55" s="1"/>
  <c r="AC6" i="55"/>
  <c r="AA6" i="55" s="1"/>
  <c r="AC14" i="55"/>
  <c r="AA14" i="55" s="1"/>
  <c r="AG14" i="55"/>
  <c r="AE14" i="55" s="1"/>
  <c r="AC20" i="55"/>
  <c r="AA20" i="55" s="1"/>
  <c r="AG20" i="55"/>
  <c r="AE20" i="55" s="1"/>
  <c r="AC4" i="55"/>
  <c r="AA4" i="55" s="1"/>
  <c r="AG4" i="55"/>
  <c r="AE4" i="55" s="1"/>
  <c r="AG11" i="55"/>
  <c r="AE11" i="55" s="1"/>
  <c r="AC11" i="55"/>
  <c r="AA11" i="55" s="1"/>
  <c r="AC18" i="55"/>
  <c r="AA18" i="55" s="1"/>
  <c r="AG18" i="55"/>
  <c r="AE18" i="55" s="1"/>
  <c r="AG5" i="55"/>
  <c r="AE5" i="55" s="1"/>
  <c r="AC5" i="55"/>
  <c r="AA5" i="55" s="1"/>
  <c r="AC8" i="55"/>
  <c r="AA8" i="55" s="1"/>
  <c r="AG8" i="55"/>
  <c r="AE8" i="55" s="1"/>
  <c r="AC9" i="55"/>
  <c r="AA9" i="55" s="1"/>
  <c r="AG9" i="55"/>
  <c r="AE9" i="55" s="1"/>
  <c r="AC12" i="55"/>
  <c r="AA12" i="55" s="1"/>
  <c r="AG12" i="55"/>
  <c r="AE12" i="55" s="1"/>
  <c r="AG15" i="55"/>
  <c r="AE15" i="55" s="1"/>
  <c r="AC15" i="55"/>
  <c r="AA15" i="55" s="1"/>
  <c r="X3" i="55"/>
  <c r="Y3" i="55" s="1"/>
  <c r="AV3" i="55" s="1"/>
  <c r="AT3" i="55" s="1"/>
  <c r="AS3" i="55" s="1"/>
  <c r="AQ3" i="55" s="1"/>
  <c r="AO3" i="55" s="1"/>
  <c r="AM3" i="55" s="1"/>
  <c r="AK3" i="55" s="1"/>
  <c r="AI3" i="55" s="1"/>
  <c r="AG3" i="55" s="1"/>
  <c r="AE3" i="55" s="1"/>
  <c r="AC3" i="55" s="1"/>
  <c r="AA3" i="55" s="1"/>
  <c r="X7" i="55"/>
  <c r="Y7" i="55" s="1"/>
  <c r="AV7" i="55" s="1"/>
  <c r="X10" i="55"/>
  <c r="Y10" i="55" s="1"/>
  <c r="AV10" i="55" s="1"/>
  <c r="AT10" i="55" s="1"/>
  <c r="AS10" i="55" s="1"/>
  <c r="AQ10" i="55" s="1"/>
  <c r="AO10" i="55" s="1"/>
  <c r="AM10" i="55" s="1"/>
  <c r="AK10" i="55" s="1"/>
  <c r="AI10" i="55" s="1"/>
  <c r="X16" i="55"/>
  <c r="Y16" i="55" s="1"/>
  <c r="AV16" i="55" s="1"/>
  <c r="AT16" i="55" s="1"/>
  <c r="AS16" i="55" s="1"/>
  <c r="AQ16" i="55" s="1"/>
  <c r="AO16" i="55" s="1"/>
  <c r="AM16" i="55" s="1"/>
  <c r="AK16" i="55" s="1"/>
  <c r="AI16" i="55" s="1"/>
  <c r="AC5" i="54"/>
  <c r="AA5" i="54" s="1"/>
  <c r="AG5" i="54"/>
  <c r="AE5" i="54" s="1"/>
  <c r="AC4" i="54"/>
  <c r="AA4" i="54" s="1"/>
  <c r="AG4" i="54"/>
  <c r="AE4" i="54" s="1"/>
  <c r="AG6" i="54"/>
  <c r="AE6" i="54" s="1"/>
  <c r="AC6" i="54"/>
  <c r="AA6" i="54" s="1"/>
  <c r="AC8" i="54"/>
  <c r="AA8" i="54" s="1"/>
  <c r="AG8" i="54"/>
  <c r="AE8" i="54" s="1"/>
  <c r="AC12" i="54"/>
  <c r="AA12" i="54" s="1"/>
  <c r="AG12" i="54"/>
  <c r="AE12" i="54" s="1"/>
  <c r="AC16" i="54"/>
  <c r="AA16" i="54" s="1"/>
  <c r="AG16" i="54"/>
  <c r="AE16" i="54" s="1"/>
  <c r="AC20" i="54"/>
  <c r="AA20" i="54" s="1"/>
  <c r="AG20" i="54"/>
  <c r="AE20" i="54" s="1"/>
  <c r="AC10" i="54"/>
  <c r="AA10" i="54" s="1"/>
  <c r="AG10" i="54"/>
  <c r="AE10" i="54" s="1"/>
  <c r="AG14" i="54"/>
  <c r="AE14" i="54" s="1"/>
  <c r="AC14" i="54"/>
  <c r="AA14" i="54" s="1"/>
  <c r="AC18" i="54"/>
  <c r="AA18" i="54" s="1"/>
  <c r="AG18" i="54"/>
  <c r="AE18" i="54" s="1"/>
  <c r="AG11" i="54"/>
  <c r="AE11" i="54" s="1"/>
  <c r="AC11" i="54"/>
  <c r="AA11" i="54" s="1"/>
  <c r="AG15" i="54"/>
  <c r="AE15" i="54" s="1"/>
  <c r="AC15" i="54"/>
  <c r="AA15" i="54" s="1"/>
  <c r="AG19" i="54"/>
  <c r="AE19" i="54" s="1"/>
  <c r="AC19" i="54"/>
  <c r="AA19" i="54" s="1"/>
  <c r="AC9" i="54"/>
  <c r="AA9" i="54" s="1"/>
  <c r="AG9" i="54"/>
  <c r="AE9" i="54" s="1"/>
  <c r="AC13" i="54"/>
  <c r="AA13" i="54" s="1"/>
  <c r="AG13" i="54"/>
  <c r="AE13" i="54" s="1"/>
  <c r="AC17" i="54"/>
  <c r="AA17" i="54" s="1"/>
  <c r="AG17" i="54"/>
  <c r="AE17" i="54" s="1"/>
  <c r="C3" i="53"/>
  <c r="C4" i="53"/>
  <c r="C5" i="53"/>
  <c r="C6" i="53"/>
  <c r="C7" i="53"/>
  <c r="C8" i="53"/>
  <c r="C9" i="53"/>
  <c r="C10" i="53"/>
  <c r="C11" i="53"/>
  <c r="C12" i="53"/>
  <c r="C13" i="53"/>
  <c r="C14" i="53"/>
  <c r="C15" i="53"/>
  <c r="C16" i="53"/>
  <c r="C17" i="53"/>
  <c r="C18" i="53"/>
  <c r="C19" i="53"/>
  <c r="C20" i="53"/>
  <c r="BK20" i="53"/>
  <c r="AU20" i="53"/>
  <c r="AR20" i="53"/>
  <c r="AN20" i="53"/>
  <c r="AJ20" i="53"/>
  <c r="AF20" i="53"/>
  <c r="AB20" i="53"/>
  <c r="W20" i="53"/>
  <c r="V20" i="53"/>
  <c r="U20" i="53"/>
  <c r="T20" i="53"/>
  <c r="S20" i="53"/>
  <c r="X20" i="53" s="1"/>
  <c r="Y20" i="53" s="1"/>
  <c r="AV20" i="53" s="1"/>
  <c r="AT20" i="53" s="1"/>
  <c r="AS20" i="53" s="1"/>
  <c r="AQ20" i="53" s="1"/>
  <c r="AO20" i="53" s="1"/>
  <c r="AM20" i="53" s="1"/>
  <c r="AK20" i="53" s="1"/>
  <c r="AI20" i="53" s="1"/>
  <c r="BK19" i="53"/>
  <c r="AU19" i="53"/>
  <c r="AR19" i="53"/>
  <c r="AN19" i="53"/>
  <c r="AJ19" i="53"/>
  <c r="AF19" i="53"/>
  <c r="AB19" i="53"/>
  <c r="W19" i="53"/>
  <c r="V19" i="53"/>
  <c r="U19" i="53"/>
  <c r="T19" i="53"/>
  <c r="S19" i="53"/>
  <c r="X19" i="53" s="1"/>
  <c r="Y19" i="53" s="1"/>
  <c r="AV19" i="53" s="1"/>
  <c r="AT19" i="53" s="1"/>
  <c r="AS19" i="53" s="1"/>
  <c r="AQ19" i="53" s="1"/>
  <c r="AO19" i="53" s="1"/>
  <c r="AM19" i="53" s="1"/>
  <c r="AK19" i="53" s="1"/>
  <c r="AI19" i="53" s="1"/>
  <c r="BK18" i="53"/>
  <c r="AU18" i="53"/>
  <c r="AR18" i="53"/>
  <c r="AN18" i="53"/>
  <c r="AJ18" i="53"/>
  <c r="AF18" i="53"/>
  <c r="AB18" i="53"/>
  <c r="W18" i="53"/>
  <c r="V18" i="53"/>
  <c r="U18" i="53"/>
  <c r="T18" i="53"/>
  <c r="S18" i="53"/>
  <c r="X18" i="53" s="1"/>
  <c r="Y18" i="53" s="1"/>
  <c r="AV18" i="53" s="1"/>
  <c r="AT18" i="53" s="1"/>
  <c r="AS18" i="53" s="1"/>
  <c r="AQ18" i="53" s="1"/>
  <c r="AO18" i="53" s="1"/>
  <c r="AM18" i="53" s="1"/>
  <c r="AK18" i="53" s="1"/>
  <c r="AI18" i="53" s="1"/>
  <c r="BK17" i="53"/>
  <c r="AU17" i="53"/>
  <c r="AR17" i="53"/>
  <c r="AN17" i="53"/>
  <c r="AJ17" i="53"/>
  <c r="AF17" i="53"/>
  <c r="AB17" i="53"/>
  <c r="W17" i="53"/>
  <c r="V17" i="53"/>
  <c r="U17" i="53"/>
  <c r="T17" i="53"/>
  <c r="S17" i="53"/>
  <c r="BK16" i="53"/>
  <c r="AU16" i="53"/>
  <c r="AR16" i="53"/>
  <c r="AN16" i="53"/>
  <c r="AJ16" i="53"/>
  <c r="AF16" i="53"/>
  <c r="AB16" i="53"/>
  <c r="W16" i="53"/>
  <c r="V16" i="53"/>
  <c r="U16" i="53"/>
  <c r="T16" i="53"/>
  <c r="X16" i="53" s="1"/>
  <c r="Y16" i="53" s="1"/>
  <c r="AV16" i="53" s="1"/>
  <c r="AT16" i="53" s="1"/>
  <c r="AS16" i="53" s="1"/>
  <c r="AQ16" i="53" s="1"/>
  <c r="AO16" i="53" s="1"/>
  <c r="AM16" i="53" s="1"/>
  <c r="AK16" i="53" s="1"/>
  <c r="AI16" i="53" s="1"/>
  <c r="S16" i="53"/>
  <c r="BK15" i="53"/>
  <c r="AU15" i="53"/>
  <c r="AR15" i="53"/>
  <c r="AN15" i="53"/>
  <c r="AJ15" i="53"/>
  <c r="AF15" i="53"/>
  <c r="AB15" i="53"/>
  <c r="W15" i="53"/>
  <c r="V15" i="53"/>
  <c r="U15" i="53"/>
  <c r="T15" i="53"/>
  <c r="S15" i="53"/>
  <c r="X15" i="53" s="1"/>
  <c r="Y15" i="53" s="1"/>
  <c r="AV15" i="53" s="1"/>
  <c r="AT15" i="53" s="1"/>
  <c r="AS15" i="53" s="1"/>
  <c r="AQ15" i="53" s="1"/>
  <c r="AO15" i="53" s="1"/>
  <c r="AM15" i="53" s="1"/>
  <c r="AK15" i="53" s="1"/>
  <c r="AI15" i="53" s="1"/>
  <c r="BK14" i="53"/>
  <c r="AU14" i="53"/>
  <c r="AR14" i="53"/>
  <c r="AN14" i="53"/>
  <c r="AJ14" i="53"/>
  <c r="AF14" i="53"/>
  <c r="AB14" i="53"/>
  <c r="W14" i="53"/>
  <c r="V14" i="53"/>
  <c r="U14" i="53"/>
  <c r="T14" i="53"/>
  <c r="S14" i="53"/>
  <c r="X14" i="53" s="1"/>
  <c r="Y14" i="53" s="1"/>
  <c r="AV14" i="53" s="1"/>
  <c r="AT14" i="53" s="1"/>
  <c r="AS14" i="53" s="1"/>
  <c r="AQ14" i="53" s="1"/>
  <c r="AO14" i="53" s="1"/>
  <c r="AM14" i="53" s="1"/>
  <c r="AK14" i="53" s="1"/>
  <c r="AI14" i="53" s="1"/>
  <c r="BK13" i="53"/>
  <c r="AU13" i="53"/>
  <c r="AR13" i="53"/>
  <c r="AN13" i="53"/>
  <c r="AJ13" i="53"/>
  <c r="AF13" i="53"/>
  <c r="AB13" i="53"/>
  <c r="W13" i="53"/>
  <c r="V13" i="53"/>
  <c r="U13" i="53"/>
  <c r="T13" i="53"/>
  <c r="S13" i="53"/>
  <c r="X13" i="53" s="1"/>
  <c r="Y13" i="53" s="1"/>
  <c r="AV13" i="53" s="1"/>
  <c r="AT13" i="53" s="1"/>
  <c r="AS13" i="53" s="1"/>
  <c r="AQ13" i="53" s="1"/>
  <c r="AO13" i="53" s="1"/>
  <c r="AM13" i="53" s="1"/>
  <c r="AK13" i="53" s="1"/>
  <c r="AI13" i="53" s="1"/>
  <c r="BK12" i="53"/>
  <c r="AU12" i="53"/>
  <c r="AR12" i="53"/>
  <c r="AN12" i="53"/>
  <c r="AJ12" i="53"/>
  <c r="AF12" i="53"/>
  <c r="AB12" i="53"/>
  <c r="W12" i="53"/>
  <c r="V12" i="53"/>
  <c r="U12" i="53"/>
  <c r="T12" i="53"/>
  <c r="X12" i="53" s="1"/>
  <c r="Y12" i="53" s="1"/>
  <c r="AV12" i="53" s="1"/>
  <c r="AT12" i="53" s="1"/>
  <c r="AS12" i="53" s="1"/>
  <c r="AQ12" i="53" s="1"/>
  <c r="AO12" i="53" s="1"/>
  <c r="AM12" i="53" s="1"/>
  <c r="AK12" i="53" s="1"/>
  <c r="AI12" i="53" s="1"/>
  <c r="S12" i="53"/>
  <c r="BK11" i="53"/>
  <c r="AU11" i="53"/>
  <c r="AR11" i="53"/>
  <c r="AN11" i="53"/>
  <c r="AJ11" i="53"/>
  <c r="AF11" i="53"/>
  <c r="AB11" i="53"/>
  <c r="W11" i="53"/>
  <c r="V11" i="53"/>
  <c r="U11" i="53"/>
  <c r="T11" i="53"/>
  <c r="S11" i="53"/>
  <c r="X11" i="53" s="1"/>
  <c r="Y11" i="53" s="1"/>
  <c r="AV11" i="53" s="1"/>
  <c r="AT11" i="53" s="1"/>
  <c r="AS11" i="53" s="1"/>
  <c r="AQ11" i="53" s="1"/>
  <c r="AO11" i="53" s="1"/>
  <c r="AM11" i="53" s="1"/>
  <c r="AK11" i="53" s="1"/>
  <c r="AI11" i="53" s="1"/>
  <c r="BK10" i="53"/>
  <c r="AU10" i="53"/>
  <c r="AR10" i="53"/>
  <c r="AN10" i="53"/>
  <c r="AJ10" i="53"/>
  <c r="AF10" i="53"/>
  <c r="AB10" i="53"/>
  <c r="W10" i="53"/>
  <c r="V10" i="53"/>
  <c r="U10" i="53"/>
  <c r="T10" i="53"/>
  <c r="X10" i="53" s="1"/>
  <c r="Y10" i="53" s="1"/>
  <c r="AV10" i="53" s="1"/>
  <c r="AT10" i="53" s="1"/>
  <c r="AS10" i="53" s="1"/>
  <c r="AQ10" i="53" s="1"/>
  <c r="AO10" i="53" s="1"/>
  <c r="AM10" i="53" s="1"/>
  <c r="AK10" i="53" s="1"/>
  <c r="AI10" i="53" s="1"/>
  <c r="S10" i="53"/>
  <c r="BK9" i="53"/>
  <c r="AU9" i="53"/>
  <c r="AR9" i="53"/>
  <c r="AN9" i="53"/>
  <c r="AJ9" i="53"/>
  <c r="AF9" i="53"/>
  <c r="AB9" i="53"/>
  <c r="W9" i="53"/>
  <c r="V9" i="53"/>
  <c r="U9" i="53"/>
  <c r="T9" i="53"/>
  <c r="S9" i="53"/>
  <c r="BK8" i="53"/>
  <c r="AU8" i="53"/>
  <c r="AR8" i="53"/>
  <c r="AN8" i="53"/>
  <c r="AJ8" i="53"/>
  <c r="AF8" i="53"/>
  <c r="AB8" i="53"/>
  <c r="W8" i="53"/>
  <c r="V8" i="53"/>
  <c r="U8" i="53"/>
  <c r="T8" i="53"/>
  <c r="X8" i="53" s="1"/>
  <c r="Y8" i="53" s="1"/>
  <c r="AV8" i="53" s="1"/>
  <c r="AT8" i="53" s="1"/>
  <c r="AS8" i="53" s="1"/>
  <c r="AQ8" i="53" s="1"/>
  <c r="AO8" i="53" s="1"/>
  <c r="AM8" i="53" s="1"/>
  <c r="AK8" i="53" s="1"/>
  <c r="AI8" i="53" s="1"/>
  <c r="S8" i="53"/>
  <c r="BK7" i="53"/>
  <c r="AU7" i="53"/>
  <c r="AR7" i="53"/>
  <c r="AN7" i="53"/>
  <c r="AJ7" i="53"/>
  <c r="AF7" i="53"/>
  <c r="AB7" i="53"/>
  <c r="W7" i="53"/>
  <c r="V7" i="53"/>
  <c r="U7" i="53"/>
  <c r="T7" i="53"/>
  <c r="X7" i="53" s="1"/>
  <c r="Y7" i="53" s="1"/>
  <c r="AV7" i="53" s="1"/>
  <c r="S7" i="53"/>
  <c r="BK6" i="53"/>
  <c r="AU6" i="53"/>
  <c r="AR6" i="53"/>
  <c r="AN6" i="53"/>
  <c r="AJ6" i="53"/>
  <c r="AF6" i="53"/>
  <c r="AB6" i="53"/>
  <c r="W6" i="53"/>
  <c r="V6" i="53"/>
  <c r="U6" i="53"/>
  <c r="T6" i="53"/>
  <c r="S6" i="53"/>
  <c r="X6" i="53" s="1"/>
  <c r="Y6" i="53" s="1"/>
  <c r="AV6" i="53" s="1"/>
  <c r="AT6" i="53" s="1"/>
  <c r="AS6" i="53" s="1"/>
  <c r="AQ6" i="53" s="1"/>
  <c r="AO6" i="53" s="1"/>
  <c r="AM6" i="53" s="1"/>
  <c r="AK6" i="53" s="1"/>
  <c r="AI6" i="53" s="1"/>
  <c r="BK5" i="53"/>
  <c r="AU5" i="53"/>
  <c r="AR5" i="53"/>
  <c r="AN5" i="53"/>
  <c r="AJ5" i="53"/>
  <c r="AF5" i="53"/>
  <c r="AB5" i="53"/>
  <c r="X5" i="53"/>
  <c r="Y5" i="53" s="1"/>
  <c r="AV5" i="53" s="1"/>
  <c r="AT5" i="53" s="1"/>
  <c r="AS5" i="53" s="1"/>
  <c r="AQ5" i="53" s="1"/>
  <c r="AO5" i="53" s="1"/>
  <c r="AM5" i="53" s="1"/>
  <c r="AK5" i="53" s="1"/>
  <c r="AI5" i="53" s="1"/>
  <c r="W5" i="53"/>
  <c r="V5" i="53"/>
  <c r="U5" i="53"/>
  <c r="T5" i="53"/>
  <c r="S5" i="53"/>
  <c r="BK4" i="53"/>
  <c r="AU4" i="53"/>
  <c r="AR4" i="53"/>
  <c r="AN4" i="53"/>
  <c r="AJ4" i="53"/>
  <c r="AF4" i="53"/>
  <c r="AB4" i="53"/>
  <c r="W4" i="53"/>
  <c r="V4" i="53"/>
  <c r="U4" i="53"/>
  <c r="T4" i="53"/>
  <c r="S4" i="53"/>
  <c r="X4" i="53" s="1"/>
  <c r="Y4" i="53" s="1"/>
  <c r="AV4" i="53" s="1"/>
  <c r="AT4" i="53" s="1"/>
  <c r="AS4" i="53" s="1"/>
  <c r="AQ4" i="53" s="1"/>
  <c r="AO4" i="53" s="1"/>
  <c r="AM4" i="53" s="1"/>
  <c r="AK4" i="53" s="1"/>
  <c r="AI4" i="53" s="1"/>
  <c r="BK3" i="53"/>
  <c r="AU3" i="53"/>
  <c r="AR3" i="53"/>
  <c r="AN3" i="53"/>
  <c r="AJ3" i="53"/>
  <c r="AF3" i="53"/>
  <c r="AB3" i="53"/>
  <c r="W3" i="53"/>
  <c r="V3" i="53"/>
  <c r="U3" i="53"/>
  <c r="T3" i="53"/>
  <c r="X3" i="53" s="1"/>
  <c r="Y3" i="53" s="1"/>
  <c r="AV3" i="53" s="1"/>
  <c r="AT3" i="53" s="1"/>
  <c r="AS3" i="53" s="1"/>
  <c r="AQ3" i="53" s="1"/>
  <c r="AO3" i="53" s="1"/>
  <c r="AM3" i="53" s="1"/>
  <c r="AK3" i="53" s="1"/>
  <c r="AI3" i="53" s="1"/>
  <c r="AG3" i="53" s="1"/>
  <c r="AE3" i="53" s="1"/>
  <c r="AC3" i="53" s="1"/>
  <c r="AA3" i="53" s="1"/>
  <c r="S3" i="53"/>
  <c r="S1" i="53"/>
  <c r="C3" i="47"/>
  <c r="C4" i="47"/>
  <c r="C5" i="47"/>
  <c r="C6" i="47"/>
  <c r="C7" i="47"/>
  <c r="C8" i="47"/>
  <c r="C9" i="47"/>
  <c r="C10" i="47"/>
  <c r="C11" i="47"/>
  <c r="C12" i="47"/>
  <c r="C13" i="47"/>
  <c r="C14" i="47"/>
  <c r="C15" i="47"/>
  <c r="C16" i="47"/>
  <c r="C17" i="47"/>
  <c r="C18" i="47"/>
  <c r="AU3" i="50"/>
  <c r="AU4" i="50"/>
  <c r="AU5" i="50"/>
  <c r="AU6" i="50"/>
  <c r="AU7" i="50"/>
  <c r="AU8" i="50"/>
  <c r="AU9" i="50"/>
  <c r="AU10" i="50"/>
  <c r="AU11" i="50"/>
  <c r="AU12" i="50"/>
  <c r="AU13" i="50"/>
  <c r="AU14" i="50"/>
  <c r="AU15" i="50"/>
  <c r="AU16" i="50"/>
  <c r="AU17" i="50"/>
  <c r="AU18" i="50"/>
  <c r="AU19" i="50"/>
  <c r="AU20" i="50"/>
  <c r="AN3" i="50"/>
  <c r="AN4" i="50"/>
  <c r="AN5" i="50"/>
  <c r="AN6" i="50"/>
  <c r="AN7" i="50"/>
  <c r="AN8" i="50"/>
  <c r="AN9" i="50"/>
  <c r="AN10" i="50"/>
  <c r="AN11" i="50"/>
  <c r="AN12" i="50"/>
  <c r="AN13" i="50"/>
  <c r="AN14" i="50"/>
  <c r="AN15" i="50"/>
  <c r="AN16" i="50"/>
  <c r="AN17" i="50"/>
  <c r="AN18" i="50"/>
  <c r="AN19" i="50"/>
  <c r="AN20" i="50"/>
  <c r="AR3" i="50"/>
  <c r="AR4" i="50"/>
  <c r="AR5" i="50"/>
  <c r="AR6" i="50"/>
  <c r="AR7" i="50"/>
  <c r="AR8" i="50"/>
  <c r="AR9" i="50"/>
  <c r="AR10" i="50"/>
  <c r="AR11" i="50"/>
  <c r="AR12" i="50"/>
  <c r="AR13" i="50"/>
  <c r="AR14" i="50"/>
  <c r="AR15" i="50"/>
  <c r="AR16" i="50"/>
  <c r="AR17" i="50"/>
  <c r="AR18" i="50"/>
  <c r="AR19" i="50"/>
  <c r="AR20" i="50"/>
  <c r="AJ3" i="50"/>
  <c r="AJ4" i="50"/>
  <c r="AJ5" i="50"/>
  <c r="AJ6" i="50"/>
  <c r="AJ7" i="50"/>
  <c r="AJ8" i="50"/>
  <c r="AJ9" i="50"/>
  <c r="AJ10" i="50"/>
  <c r="AJ11" i="50"/>
  <c r="AJ12" i="50"/>
  <c r="AJ13" i="50"/>
  <c r="AJ14" i="50"/>
  <c r="AJ15" i="50"/>
  <c r="AJ16" i="50"/>
  <c r="AJ17" i="50"/>
  <c r="AJ18" i="50"/>
  <c r="AJ19" i="50"/>
  <c r="AJ20" i="50"/>
  <c r="AF3" i="50"/>
  <c r="AF4" i="50"/>
  <c r="AF5" i="50"/>
  <c r="AF6" i="50"/>
  <c r="AF7" i="50"/>
  <c r="AF8" i="50"/>
  <c r="AF9" i="50"/>
  <c r="AF10" i="50"/>
  <c r="AF11" i="50"/>
  <c r="AF12" i="50"/>
  <c r="AF13" i="50"/>
  <c r="AF14" i="50"/>
  <c r="AF15" i="50"/>
  <c r="AF16" i="50"/>
  <c r="AF17" i="50"/>
  <c r="AF18" i="50"/>
  <c r="AF19" i="50"/>
  <c r="AF20" i="50"/>
  <c r="AB3" i="50"/>
  <c r="AB4" i="50"/>
  <c r="AB5" i="50"/>
  <c r="AB6" i="50"/>
  <c r="AB7" i="50"/>
  <c r="AB8" i="50"/>
  <c r="AB9" i="50"/>
  <c r="AB10" i="50"/>
  <c r="AB11" i="50"/>
  <c r="AB12" i="50"/>
  <c r="AB13" i="50"/>
  <c r="AB14" i="50"/>
  <c r="AB15" i="50"/>
  <c r="AB16" i="50"/>
  <c r="AB17" i="50"/>
  <c r="AB18" i="50"/>
  <c r="AB19" i="50"/>
  <c r="AB20" i="50"/>
  <c r="AV4" i="50"/>
  <c r="AV5" i="50"/>
  <c r="AV6" i="50"/>
  <c r="AV7" i="50"/>
  <c r="AV8" i="50"/>
  <c r="AV9" i="50"/>
  <c r="AV10" i="50"/>
  <c r="AV11" i="50"/>
  <c r="AV12" i="50"/>
  <c r="AV13" i="50"/>
  <c r="AV14" i="50"/>
  <c r="AV15" i="50"/>
  <c r="AV16" i="50"/>
  <c r="AV17" i="50"/>
  <c r="AV18" i="50"/>
  <c r="AV19" i="50"/>
  <c r="AV20" i="50"/>
  <c r="W3" i="50"/>
  <c r="W4" i="50"/>
  <c r="W5" i="50"/>
  <c r="W6" i="50"/>
  <c r="W7" i="50"/>
  <c r="W8" i="50"/>
  <c r="W9" i="50"/>
  <c r="W10" i="50"/>
  <c r="W11" i="50"/>
  <c r="W12" i="50"/>
  <c r="W13" i="50"/>
  <c r="W14" i="50"/>
  <c r="W15" i="50"/>
  <c r="W16" i="50"/>
  <c r="W17" i="50"/>
  <c r="W18" i="50"/>
  <c r="W19" i="50"/>
  <c r="W20" i="50"/>
  <c r="V3" i="50"/>
  <c r="V4" i="50"/>
  <c r="V5" i="50"/>
  <c r="V6" i="50"/>
  <c r="V7" i="50"/>
  <c r="V8" i="50"/>
  <c r="V9" i="50"/>
  <c r="V10" i="50"/>
  <c r="V11" i="50"/>
  <c r="V12" i="50"/>
  <c r="V13" i="50"/>
  <c r="V14" i="50"/>
  <c r="V15" i="50"/>
  <c r="V16" i="50"/>
  <c r="V17" i="50"/>
  <c r="V18" i="50"/>
  <c r="V19" i="50"/>
  <c r="V20" i="50"/>
  <c r="U3" i="50"/>
  <c r="U4" i="50"/>
  <c r="U5" i="50"/>
  <c r="U6" i="50"/>
  <c r="U7" i="50"/>
  <c r="U8" i="50"/>
  <c r="U9" i="50"/>
  <c r="U10" i="50"/>
  <c r="U11" i="50"/>
  <c r="U12" i="50"/>
  <c r="U13" i="50"/>
  <c r="U14" i="50"/>
  <c r="U15" i="50"/>
  <c r="U16" i="50"/>
  <c r="U17" i="50"/>
  <c r="U18" i="50"/>
  <c r="U19" i="50"/>
  <c r="U20" i="50"/>
  <c r="T3" i="50"/>
  <c r="T4" i="50"/>
  <c r="T5" i="50"/>
  <c r="T6" i="50"/>
  <c r="T7" i="50"/>
  <c r="T8" i="50"/>
  <c r="T9" i="50"/>
  <c r="T10" i="50"/>
  <c r="T11" i="50"/>
  <c r="T12" i="50"/>
  <c r="T13" i="50"/>
  <c r="T14" i="50"/>
  <c r="T15" i="50"/>
  <c r="T16" i="50"/>
  <c r="T17" i="50"/>
  <c r="T18" i="50"/>
  <c r="T19" i="50"/>
  <c r="T20" i="50"/>
  <c r="S3" i="50"/>
  <c r="S4" i="50"/>
  <c r="S5" i="50"/>
  <c r="S6" i="50"/>
  <c r="S7" i="50"/>
  <c r="S8" i="50"/>
  <c r="S9" i="50"/>
  <c r="S10" i="50"/>
  <c r="S11" i="50"/>
  <c r="S12" i="50"/>
  <c r="S13" i="50"/>
  <c r="S14" i="50"/>
  <c r="S15" i="50"/>
  <c r="S16" i="50"/>
  <c r="S17" i="50"/>
  <c r="S18" i="50"/>
  <c r="S19" i="50"/>
  <c r="S20" i="50"/>
  <c r="S3" i="47"/>
  <c r="C3" i="50"/>
  <c r="C4" i="50"/>
  <c r="C5" i="50"/>
  <c r="C6" i="50"/>
  <c r="C7" i="50"/>
  <c r="C8" i="50"/>
  <c r="C9" i="50"/>
  <c r="C10" i="50"/>
  <c r="C11" i="50"/>
  <c r="C12" i="50"/>
  <c r="C13" i="50"/>
  <c r="C14" i="50"/>
  <c r="C15" i="50"/>
  <c r="C16" i="50"/>
  <c r="C17" i="50"/>
  <c r="C18" i="50"/>
  <c r="C19" i="50"/>
  <c r="C20" i="50"/>
  <c r="BK20" i="50"/>
  <c r="X19" i="50"/>
  <c r="Y19" i="50" s="1"/>
  <c r="AT19" i="50" s="1"/>
  <c r="AS19" i="50" s="1"/>
  <c r="AQ19" i="50" s="1"/>
  <c r="AO19" i="50" s="1"/>
  <c r="AM19" i="50" s="1"/>
  <c r="AK19" i="50" s="1"/>
  <c r="AI19" i="50" s="1"/>
  <c r="BK19" i="50"/>
  <c r="AC5" i="63" l="1"/>
  <c r="AA5" i="63" s="1"/>
  <c r="AG5" i="63"/>
  <c r="AE5" i="63" s="1"/>
  <c r="AC16" i="55"/>
  <c r="AA16" i="55" s="1"/>
  <c r="AG16" i="55"/>
  <c r="AE16" i="55" s="1"/>
  <c r="AC10" i="55"/>
  <c r="AA10" i="55" s="1"/>
  <c r="AG10" i="55"/>
  <c r="AE10" i="55" s="1"/>
  <c r="AG8" i="53"/>
  <c r="AE8" i="53" s="1"/>
  <c r="AC8" i="53"/>
  <c r="AA8" i="53" s="1"/>
  <c r="AC4" i="53"/>
  <c r="AA4" i="53" s="1"/>
  <c r="AG4" i="53"/>
  <c r="AE4" i="53" s="1"/>
  <c r="AG10" i="53"/>
  <c r="AE10" i="53" s="1"/>
  <c r="AC10" i="53"/>
  <c r="AA10" i="53" s="1"/>
  <c r="AC5" i="53"/>
  <c r="AA5" i="53" s="1"/>
  <c r="AG5" i="53"/>
  <c r="AE5" i="53" s="1"/>
  <c r="AG12" i="53"/>
  <c r="AE12" i="53" s="1"/>
  <c r="AC12" i="53"/>
  <c r="AA12" i="53" s="1"/>
  <c r="AC13" i="53"/>
  <c r="AA13" i="53" s="1"/>
  <c r="AG13" i="53"/>
  <c r="AE13" i="53" s="1"/>
  <c r="AG16" i="53"/>
  <c r="AE16" i="53" s="1"/>
  <c r="AC16" i="53"/>
  <c r="AA16" i="53" s="1"/>
  <c r="AC6" i="53"/>
  <c r="AA6" i="53" s="1"/>
  <c r="AG6" i="53"/>
  <c r="AE6" i="53" s="1"/>
  <c r="AC14" i="53"/>
  <c r="AA14" i="53" s="1"/>
  <c r="AG14" i="53"/>
  <c r="AE14" i="53" s="1"/>
  <c r="AC18" i="53"/>
  <c r="AA18" i="53" s="1"/>
  <c r="AG18" i="53"/>
  <c r="AE18" i="53" s="1"/>
  <c r="AG11" i="53"/>
  <c r="AE11" i="53" s="1"/>
  <c r="AC11" i="53"/>
  <c r="AA11" i="53" s="1"/>
  <c r="AG15" i="53"/>
  <c r="AE15" i="53" s="1"/>
  <c r="AC15" i="53"/>
  <c r="AA15" i="53" s="1"/>
  <c r="AC19" i="53"/>
  <c r="AA19" i="53" s="1"/>
  <c r="AG19" i="53"/>
  <c r="AE19" i="53" s="1"/>
  <c r="AC20" i="53"/>
  <c r="AA20" i="53" s="1"/>
  <c r="AG20" i="53"/>
  <c r="AE20" i="53" s="1"/>
  <c r="X9" i="53"/>
  <c r="Y9" i="53" s="1"/>
  <c r="AV9" i="53" s="1"/>
  <c r="AT9" i="53" s="1"/>
  <c r="AS9" i="53" s="1"/>
  <c r="AQ9" i="53" s="1"/>
  <c r="AO9" i="53" s="1"/>
  <c r="AM9" i="53" s="1"/>
  <c r="AK9" i="53" s="1"/>
  <c r="AI9" i="53" s="1"/>
  <c r="X17" i="53"/>
  <c r="Y17" i="53" s="1"/>
  <c r="AV17" i="53" s="1"/>
  <c r="AT17" i="53" s="1"/>
  <c r="AS17" i="53" s="1"/>
  <c r="AQ17" i="53" s="1"/>
  <c r="AO17" i="53" s="1"/>
  <c r="AM17" i="53" s="1"/>
  <c r="AK17" i="53" s="1"/>
  <c r="AI17" i="53" s="1"/>
  <c r="X20" i="50"/>
  <c r="Y20" i="50" s="1"/>
  <c r="AT20" i="50" s="1"/>
  <c r="AS20" i="50" s="1"/>
  <c r="AQ20" i="50" s="1"/>
  <c r="AO20" i="50" s="1"/>
  <c r="AM20" i="50" s="1"/>
  <c r="AK20" i="50" s="1"/>
  <c r="AI20" i="50" s="1"/>
  <c r="AC20" i="50" s="1"/>
  <c r="AA20" i="50" s="1"/>
  <c r="AC19" i="50"/>
  <c r="AA19" i="50" s="1"/>
  <c r="AG19" i="50"/>
  <c r="AE19" i="50" s="1"/>
  <c r="X5" i="50"/>
  <c r="Y5" i="50" s="1"/>
  <c r="X6" i="50"/>
  <c r="Y6" i="50" s="1"/>
  <c r="X7" i="50"/>
  <c r="Y7" i="50" s="1"/>
  <c r="X8" i="50"/>
  <c r="Y8" i="50" s="1"/>
  <c r="X9" i="50"/>
  <c r="Y9" i="50" s="1"/>
  <c r="X10" i="50"/>
  <c r="Y10" i="50" s="1"/>
  <c r="X11" i="50"/>
  <c r="Y11" i="50" s="1"/>
  <c r="X12" i="50"/>
  <c r="Y12" i="50" s="1"/>
  <c r="X13" i="50"/>
  <c r="Y13" i="50" s="1"/>
  <c r="X14" i="50"/>
  <c r="Y14" i="50" s="1"/>
  <c r="X15" i="50"/>
  <c r="Y15" i="50" s="1"/>
  <c r="X16" i="50"/>
  <c r="Y16" i="50" s="1"/>
  <c r="X17" i="50"/>
  <c r="Y17" i="50" s="1"/>
  <c r="X18" i="50"/>
  <c r="Y18" i="50" s="1"/>
  <c r="AC17" i="53" l="1"/>
  <c r="AA17" i="53" s="1"/>
  <c r="AG17" i="53"/>
  <c r="AE17" i="53" s="1"/>
  <c r="AC9" i="53"/>
  <c r="AA9" i="53" s="1"/>
  <c r="AG9" i="53"/>
  <c r="AE9" i="53" s="1"/>
  <c r="AG20" i="50"/>
  <c r="AE20" i="50" s="1"/>
  <c r="S1" i="51" l="1"/>
  <c r="BK18" i="50"/>
  <c r="AT18" i="50"/>
  <c r="AS18" i="50" s="1"/>
  <c r="AQ18" i="50" s="1"/>
  <c r="AO18" i="50" s="1"/>
  <c r="AM18" i="50" s="1"/>
  <c r="AK18" i="50" s="1"/>
  <c r="AI18" i="50" s="1"/>
  <c r="BK17" i="50"/>
  <c r="AT17" i="50"/>
  <c r="AS17" i="50" s="1"/>
  <c r="AQ17" i="50" s="1"/>
  <c r="AO17" i="50" s="1"/>
  <c r="AM17" i="50" s="1"/>
  <c r="AK17" i="50" s="1"/>
  <c r="AI17" i="50" s="1"/>
  <c r="BK16" i="50"/>
  <c r="AT16" i="50"/>
  <c r="AS16" i="50" s="1"/>
  <c r="AQ16" i="50" s="1"/>
  <c r="AO16" i="50" s="1"/>
  <c r="AM16" i="50" s="1"/>
  <c r="AK16" i="50" s="1"/>
  <c r="AI16" i="50" s="1"/>
  <c r="BK15" i="50"/>
  <c r="AT15" i="50"/>
  <c r="AS15" i="50" s="1"/>
  <c r="AQ15" i="50" s="1"/>
  <c r="AO15" i="50" s="1"/>
  <c r="AM15" i="50" s="1"/>
  <c r="AK15" i="50" s="1"/>
  <c r="AI15" i="50" s="1"/>
  <c r="BK14" i="50"/>
  <c r="AT14" i="50"/>
  <c r="AS14" i="50" s="1"/>
  <c r="AQ14" i="50" s="1"/>
  <c r="AO14" i="50" s="1"/>
  <c r="AM14" i="50" s="1"/>
  <c r="AK14" i="50" s="1"/>
  <c r="AI14" i="50" s="1"/>
  <c r="BK13" i="50"/>
  <c r="AT13" i="50"/>
  <c r="AS13" i="50" s="1"/>
  <c r="AQ13" i="50" s="1"/>
  <c r="AO13" i="50" s="1"/>
  <c r="AM13" i="50" s="1"/>
  <c r="AK13" i="50" s="1"/>
  <c r="AI13" i="50" s="1"/>
  <c r="BK12" i="50"/>
  <c r="AT12" i="50"/>
  <c r="AS12" i="50" s="1"/>
  <c r="AQ12" i="50" s="1"/>
  <c r="AO12" i="50" s="1"/>
  <c r="AM12" i="50" s="1"/>
  <c r="AK12" i="50" s="1"/>
  <c r="AI12" i="50" s="1"/>
  <c r="BK11" i="50"/>
  <c r="AT11" i="50"/>
  <c r="AS11" i="50" s="1"/>
  <c r="AQ11" i="50" s="1"/>
  <c r="AO11" i="50" s="1"/>
  <c r="AM11" i="50" s="1"/>
  <c r="AK11" i="50" s="1"/>
  <c r="AI11" i="50" s="1"/>
  <c r="BK10" i="50"/>
  <c r="AT10" i="50"/>
  <c r="AS10" i="50" s="1"/>
  <c r="AQ10" i="50" s="1"/>
  <c r="AO10" i="50" s="1"/>
  <c r="AM10" i="50" s="1"/>
  <c r="AK10" i="50" s="1"/>
  <c r="AI10" i="50" s="1"/>
  <c r="BK9" i="50"/>
  <c r="AT9" i="50"/>
  <c r="AS9" i="50" s="1"/>
  <c r="AQ9" i="50" s="1"/>
  <c r="AO9" i="50" s="1"/>
  <c r="AM9" i="50" s="1"/>
  <c r="AK9" i="50" s="1"/>
  <c r="AI9" i="50" s="1"/>
  <c r="BK8" i="50"/>
  <c r="AT8" i="50"/>
  <c r="AS8" i="50" s="1"/>
  <c r="AQ8" i="50" s="1"/>
  <c r="AO8" i="50" s="1"/>
  <c r="AM8" i="50" s="1"/>
  <c r="AK8" i="50" s="1"/>
  <c r="AI8" i="50" s="1"/>
  <c r="BK7" i="50"/>
  <c r="BK6" i="50"/>
  <c r="AT6" i="50"/>
  <c r="AS6" i="50" s="1"/>
  <c r="AQ6" i="50" s="1"/>
  <c r="AO6" i="50" s="1"/>
  <c r="AM6" i="50" s="1"/>
  <c r="AK6" i="50" s="1"/>
  <c r="AI6" i="50" s="1"/>
  <c r="BK5" i="50"/>
  <c r="AT5" i="50"/>
  <c r="AS5" i="50" s="1"/>
  <c r="AQ5" i="50" s="1"/>
  <c r="AO5" i="50" s="1"/>
  <c r="AM5" i="50" s="1"/>
  <c r="AK5" i="50" s="1"/>
  <c r="AI5" i="50" s="1"/>
  <c r="BK4" i="50"/>
  <c r="AT4" i="50"/>
  <c r="AS4" i="50" s="1"/>
  <c r="AQ4" i="50" s="1"/>
  <c r="AO4" i="50" s="1"/>
  <c r="AM4" i="50" s="1"/>
  <c r="AK4" i="50" s="1"/>
  <c r="AI4" i="50" s="1"/>
  <c r="BK3" i="50"/>
  <c r="X3" i="50"/>
  <c r="Y3" i="50" s="1"/>
  <c r="AV3" i="50" s="1"/>
  <c r="AT3" i="50" s="1"/>
  <c r="AS3" i="50" s="1"/>
  <c r="AQ3" i="50" s="1"/>
  <c r="AO3" i="50" s="1"/>
  <c r="AM3" i="50" s="1"/>
  <c r="AK3" i="50" s="1"/>
  <c r="AI3" i="50" s="1"/>
  <c r="AG3" i="50" s="1"/>
  <c r="AE3" i="50" s="1"/>
  <c r="AC3" i="50" s="1"/>
  <c r="AA3" i="50" s="1"/>
  <c r="S1" i="50"/>
  <c r="X4" i="50" l="1"/>
  <c r="Y4" i="50" s="1"/>
  <c r="AC14" i="50"/>
  <c r="AA14" i="50" s="1"/>
  <c r="AG14" i="50"/>
  <c r="AE14" i="50" s="1"/>
  <c r="AC16" i="50"/>
  <c r="AA16" i="50" s="1"/>
  <c r="AG16" i="50"/>
  <c r="AE16" i="50" s="1"/>
  <c r="AC10" i="50"/>
  <c r="AA10" i="50" s="1"/>
  <c r="AG10" i="50"/>
  <c r="AE10" i="50" s="1"/>
  <c r="AG15" i="50"/>
  <c r="AE15" i="50" s="1"/>
  <c r="AC15" i="50"/>
  <c r="AA15" i="50" s="1"/>
  <c r="AG18" i="50"/>
  <c r="AE18" i="50" s="1"/>
  <c r="AC18" i="50"/>
  <c r="AA18" i="50" s="1"/>
  <c r="AC5" i="50"/>
  <c r="AA5" i="50" s="1"/>
  <c r="AG5" i="50"/>
  <c r="AE5" i="50" s="1"/>
  <c r="AC6" i="50"/>
  <c r="AA6" i="50" s="1"/>
  <c r="AG6" i="50"/>
  <c r="AE6" i="50" s="1"/>
  <c r="AC17" i="50"/>
  <c r="AA17" i="50" s="1"/>
  <c r="AG17" i="50"/>
  <c r="AE17" i="50" s="1"/>
  <c r="AG9" i="50"/>
  <c r="AE9" i="50" s="1"/>
  <c r="AC9" i="50"/>
  <c r="AA9" i="50" s="1"/>
  <c r="AC13" i="50"/>
  <c r="AA13" i="50" s="1"/>
  <c r="AG13" i="50"/>
  <c r="AE13" i="50" s="1"/>
  <c r="AG8" i="50"/>
  <c r="AE8" i="50" s="1"/>
  <c r="AC8" i="50"/>
  <c r="AA8" i="50" s="1"/>
  <c r="AG4" i="50"/>
  <c r="AE4" i="50" s="1"/>
  <c r="AC4" i="50"/>
  <c r="AA4" i="50" s="1"/>
  <c r="AC11" i="50"/>
  <c r="AA11" i="50" s="1"/>
  <c r="AG11" i="50"/>
  <c r="AE11" i="50" s="1"/>
  <c r="AC12" i="50"/>
  <c r="AA12" i="50" s="1"/>
  <c r="AG12" i="50"/>
  <c r="AE12" i="50" s="1"/>
  <c r="W4" i="47"/>
  <c r="W5" i="47"/>
  <c r="W6" i="47"/>
  <c r="W7" i="47"/>
  <c r="W8" i="47"/>
  <c r="W9" i="47"/>
  <c r="W10" i="47"/>
  <c r="W11" i="47"/>
  <c r="V4" i="47"/>
  <c r="V5" i="47"/>
  <c r="V6" i="47"/>
  <c r="V7" i="47"/>
  <c r="V8" i="47"/>
  <c r="V9" i="47"/>
  <c r="V10" i="47"/>
  <c r="V11" i="47"/>
  <c r="U4" i="47"/>
  <c r="U5" i="47"/>
  <c r="U6" i="47"/>
  <c r="U7" i="47"/>
  <c r="U8" i="47"/>
  <c r="U9" i="47"/>
  <c r="U10" i="47"/>
  <c r="U11" i="47"/>
  <c r="T4" i="47"/>
  <c r="T5" i="47"/>
  <c r="T6" i="47"/>
  <c r="T7" i="47"/>
  <c r="T8" i="47"/>
  <c r="T9" i="47"/>
  <c r="T10" i="47"/>
  <c r="T11" i="47"/>
  <c r="T12" i="47"/>
  <c r="T13" i="47"/>
  <c r="T14" i="47"/>
  <c r="T15" i="47"/>
  <c r="T16" i="47"/>
  <c r="T17" i="47"/>
  <c r="T18" i="47"/>
  <c r="S4" i="47"/>
  <c r="S5" i="47"/>
  <c r="S6" i="47"/>
  <c r="S7" i="47"/>
  <c r="S8" i="47"/>
  <c r="S9" i="47"/>
  <c r="S10" i="47"/>
  <c r="S11" i="47"/>
  <c r="S12" i="47"/>
  <c r="S13" i="47"/>
  <c r="S14" i="47"/>
  <c r="S15" i="47"/>
  <c r="S16" i="47"/>
  <c r="S17" i="47"/>
  <c r="S18" i="47"/>
  <c r="T3" i="47"/>
  <c r="Y4" i="47"/>
  <c r="Y5" i="47"/>
  <c r="Y6" i="47"/>
  <c r="Y7" i="47"/>
  <c r="Y8" i="47"/>
  <c r="Y9" i="47"/>
  <c r="Y10" i="47"/>
  <c r="Y11" i="47"/>
  <c r="X11" i="47"/>
  <c r="X10" i="47"/>
  <c r="X9" i="47"/>
  <c r="X8" i="47"/>
  <c r="X7" i="47"/>
  <c r="X6" i="47"/>
  <c r="X5" i="47"/>
  <c r="X4" i="47"/>
  <c r="X3" i="47"/>
  <c r="X18" i="47" l="1"/>
  <c r="Y18" i="47" s="1"/>
  <c r="X14" i="47"/>
  <c r="Y14" i="47" s="1"/>
  <c r="X17" i="47"/>
  <c r="Y17" i="47" s="1"/>
  <c r="X13" i="47"/>
  <c r="Y13" i="47" s="1"/>
  <c r="X16" i="47"/>
  <c r="Y16" i="47" s="1"/>
  <c r="X12" i="47"/>
  <c r="Y12" i="47" s="1"/>
  <c r="X15" i="47"/>
  <c r="Y15" i="47" s="1"/>
  <c r="U3" i="47"/>
  <c r="V3" i="47"/>
  <c r="W3" i="47"/>
  <c r="Y3" i="47"/>
  <c r="S1" i="47"/>
  <c r="O10" i="46"/>
  <c r="J10" i="46"/>
  <c r="K10" i="46" s="1"/>
  <c r="M10" i="46" s="1"/>
  <c r="N10" i="46" s="1"/>
  <c r="P10" i="46" s="1"/>
  <c r="I10" i="46"/>
  <c r="F10" i="46"/>
  <c r="D10" i="46"/>
  <c r="E10" i="46" s="1"/>
  <c r="G10" i="46" s="1"/>
  <c r="N9" i="46"/>
  <c r="K9" i="46"/>
  <c r="J9" i="46" s="1"/>
  <c r="H9" i="46" s="1"/>
  <c r="G9" i="46" s="1"/>
  <c r="E9" i="46" s="1"/>
  <c r="D9" i="46" s="1"/>
  <c r="B9" i="46" s="1"/>
  <c r="A1" i="49"/>
  <c r="BK4" i="47" l="1"/>
  <c r="BK5" i="47"/>
  <c r="BK6" i="47"/>
  <c r="BK7" i="47"/>
  <c r="BK8" i="47"/>
  <c r="BK9" i="47"/>
  <c r="BK10" i="47"/>
  <c r="BK11" i="47"/>
  <c r="BK12" i="47"/>
  <c r="BK13" i="47"/>
  <c r="BK14" i="47"/>
  <c r="BK15" i="47"/>
  <c r="BK16" i="47"/>
  <c r="BK17" i="47"/>
  <c r="BK18" i="47"/>
  <c r="BK3" i="47"/>
  <c r="AV17" i="47" l="1"/>
  <c r="AT17" i="47" s="1"/>
  <c r="AS17" i="47" s="1"/>
  <c r="AQ17" i="47" s="1"/>
  <c r="AO17" i="47" s="1"/>
  <c r="AM17" i="47" s="1"/>
  <c r="AK17" i="47" s="1"/>
  <c r="AI17" i="47" s="1"/>
  <c r="AV16" i="47"/>
  <c r="AT16" i="47" s="1"/>
  <c r="AS16" i="47" s="1"/>
  <c r="AQ16" i="47" s="1"/>
  <c r="AO16" i="47" s="1"/>
  <c r="AM16" i="47" s="1"/>
  <c r="AK16" i="47" s="1"/>
  <c r="AI16" i="47" s="1"/>
  <c r="AV15" i="47"/>
  <c r="AT15" i="47" s="1"/>
  <c r="AS15" i="47" s="1"/>
  <c r="AQ15" i="47" s="1"/>
  <c r="AO15" i="47" s="1"/>
  <c r="AM15" i="47" s="1"/>
  <c r="AK15" i="47" s="1"/>
  <c r="AI15" i="47" s="1"/>
  <c r="AV18" i="47"/>
  <c r="AT18" i="47" s="1"/>
  <c r="AS18" i="47" s="1"/>
  <c r="AQ18" i="47" s="1"/>
  <c r="AO18" i="47" s="1"/>
  <c r="AM18" i="47" s="1"/>
  <c r="AK18" i="47" s="1"/>
  <c r="AI18" i="47" s="1"/>
  <c r="AV14" i="47"/>
  <c r="AT14" i="47" s="1"/>
  <c r="AS14" i="47" s="1"/>
  <c r="AQ14" i="47" s="1"/>
  <c r="AO14" i="47" s="1"/>
  <c r="AM14" i="47" s="1"/>
  <c r="AK14" i="47" s="1"/>
  <c r="AI14" i="47" s="1"/>
  <c r="AG14" i="47" s="1"/>
  <c r="AE14" i="47" s="1"/>
  <c r="AV13" i="47"/>
  <c r="AT13" i="47" s="1"/>
  <c r="AS13" i="47" s="1"/>
  <c r="AQ13" i="47" s="1"/>
  <c r="AO13" i="47" s="1"/>
  <c r="AM13" i="47" s="1"/>
  <c r="AK13" i="47" s="1"/>
  <c r="AI13" i="47" s="1"/>
  <c r="AT4" i="47"/>
  <c r="AS4" i="47" s="1"/>
  <c r="AQ4" i="47" s="1"/>
  <c r="AO4" i="47" s="1"/>
  <c r="AM4" i="47" s="1"/>
  <c r="AK4" i="47" s="1"/>
  <c r="AI4" i="47" s="1"/>
  <c r="AT5" i="47"/>
  <c r="AS5" i="47" s="1"/>
  <c r="AQ5" i="47" s="1"/>
  <c r="AO5" i="47" s="1"/>
  <c r="AM5" i="47" s="1"/>
  <c r="AK5" i="47" s="1"/>
  <c r="AI5" i="47" s="1"/>
  <c r="AG5" i="47" s="1"/>
  <c r="AE5" i="47" s="1"/>
  <c r="AT6" i="47"/>
  <c r="AS6" i="47" s="1"/>
  <c r="AQ6" i="47" s="1"/>
  <c r="AO6" i="47" s="1"/>
  <c r="AM6" i="47" s="1"/>
  <c r="AK6" i="47" s="1"/>
  <c r="AI6" i="47" s="1"/>
  <c r="AT8" i="47"/>
  <c r="AS8" i="47" s="1"/>
  <c r="AQ8" i="47" s="1"/>
  <c r="AO8" i="47" s="1"/>
  <c r="AM8" i="47" s="1"/>
  <c r="AK8" i="47" s="1"/>
  <c r="AI8" i="47" s="1"/>
  <c r="AT9" i="47"/>
  <c r="AS9" i="47" s="1"/>
  <c r="AQ9" i="47" s="1"/>
  <c r="AO9" i="47" s="1"/>
  <c r="AM9" i="47" s="1"/>
  <c r="AK9" i="47" s="1"/>
  <c r="AI9" i="47" s="1"/>
  <c r="AT10" i="47"/>
  <c r="AS10" i="47" s="1"/>
  <c r="AQ10" i="47" s="1"/>
  <c r="AO10" i="47" s="1"/>
  <c r="AM10" i="47" s="1"/>
  <c r="AK10" i="47" s="1"/>
  <c r="AI10" i="47" s="1"/>
  <c r="AT11" i="47"/>
  <c r="AS11" i="47" s="1"/>
  <c r="AQ11" i="47" s="1"/>
  <c r="AO11" i="47" s="1"/>
  <c r="AM11" i="47" s="1"/>
  <c r="AK11" i="47" s="1"/>
  <c r="AI11" i="47" s="1"/>
  <c r="AT12" i="47"/>
  <c r="AS12" i="47" s="1"/>
  <c r="AQ12" i="47" s="1"/>
  <c r="AO12" i="47" s="1"/>
  <c r="AM12" i="47" s="1"/>
  <c r="AK12" i="47" s="1"/>
  <c r="AI12" i="47" s="1"/>
  <c r="AT3" i="47"/>
  <c r="AS3" i="47" s="1"/>
  <c r="AQ3" i="47" s="1"/>
  <c r="AO3" i="47" s="1"/>
  <c r="AM3" i="47" s="1"/>
  <c r="AK3" i="47" s="1"/>
  <c r="AI3" i="47" s="1"/>
  <c r="AC17" i="47" l="1"/>
  <c r="AA17" i="47" s="1"/>
  <c r="AG17" i="47"/>
  <c r="AE17" i="47" s="1"/>
  <c r="AC13" i="47"/>
  <c r="AA13" i="47" s="1"/>
  <c r="AG13" i="47"/>
  <c r="AE13" i="47" s="1"/>
  <c r="AC9" i="47"/>
  <c r="AA9" i="47" s="1"/>
  <c r="AG9" i="47"/>
  <c r="AE9" i="47" s="1"/>
  <c r="AC16" i="47"/>
  <c r="AA16" i="47" s="1"/>
  <c r="AG16" i="47"/>
  <c r="AE16" i="47" s="1"/>
  <c r="AC12" i="47"/>
  <c r="AG12" i="47"/>
  <c r="AE12" i="47" s="1"/>
  <c r="AC8" i="47"/>
  <c r="AA8" i="47" s="1"/>
  <c r="AG8" i="47"/>
  <c r="AE8" i="47" s="1"/>
  <c r="AC15" i="47"/>
  <c r="AA15" i="47" s="1"/>
  <c r="AG15" i="47"/>
  <c r="AE15" i="47" s="1"/>
  <c r="AC11" i="47"/>
  <c r="AA11" i="47" s="1"/>
  <c r="AG11" i="47"/>
  <c r="AE11" i="47" s="1"/>
  <c r="AC18" i="47"/>
  <c r="AA18" i="47" s="1"/>
  <c r="AG18" i="47"/>
  <c r="AE18" i="47" s="1"/>
  <c r="AC10" i="47"/>
  <c r="AA10" i="47" s="1"/>
  <c r="AG10" i="47"/>
  <c r="AE10" i="47" s="1"/>
  <c r="AC4" i="47"/>
  <c r="AA4" i="47" s="1"/>
  <c r="AG4" i="47"/>
  <c r="AE4" i="47" s="1"/>
  <c r="AC6" i="47"/>
  <c r="AA6" i="47" s="1"/>
  <c r="AG6" i="47"/>
  <c r="AE6" i="47" s="1"/>
  <c r="AG3" i="47"/>
  <c r="AE3" i="47" s="1"/>
  <c r="AC3" i="47" s="1"/>
  <c r="AA3" i="47" s="1"/>
  <c r="AC14" i="47"/>
  <c r="AA14" i="47" s="1"/>
  <c r="AC5" i="47"/>
  <c r="AA5" i="47" s="1"/>
  <c r="AA12" i="47"/>
  <c r="N4" i="46" l="1"/>
  <c r="H4" i="46"/>
  <c r="E4" i="46"/>
  <c r="B4" i="46"/>
  <c r="M3" i="46"/>
  <c r="J3" i="46" s="1"/>
  <c r="C4" i="46" l="1"/>
  <c r="D4" i="46" s="1"/>
  <c r="F4" i="46" s="1"/>
  <c r="G4" i="46" s="1"/>
  <c r="I4" i="46" s="1"/>
  <c r="J4" i="46" s="1"/>
  <c r="L4" i="46" s="1"/>
  <c r="M4" i="46" s="1"/>
  <c r="O4" i="46" s="1"/>
  <c r="I3" i="46"/>
  <c r="G3" i="46" s="1"/>
  <c r="F3" i="46" s="1"/>
  <c r="D3" i="46" s="1"/>
  <c r="C3" i="46" s="1"/>
  <c r="A3" i="46" s="1"/>
  <c r="S6" i="34" l="1"/>
  <c r="S7" i="34" l="1"/>
  <c r="S10" i="34"/>
  <c r="S9" i="34"/>
  <c r="S8" i="34"/>
  <c r="S3" i="34"/>
  <c r="S5" i="34"/>
  <c r="S12" i="34"/>
  <c r="S2" i="34"/>
  <c r="S4" i="34"/>
  <c r="S11" i="34"/>
  <c r="C2" i="34" l="1"/>
  <c r="Q10" i="34" l="1"/>
  <c r="Q6" i="34"/>
  <c r="Q2" i="34"/>
  <c r="Q9" i="34"/>
  <c r="Q5" i="34"/>
  <c r="Q12" i="34"/>
  <c r="Q8" i="34"/>
  <c r="Q4" i="34"/>
  <c r="Q11" i="34"/>
  <c r="Q7" i="34"/>
  <c r="Q3" i="34"/>
  <c r="O12" i="34" l="1"/>
  <c r="O8" i="34"/>
  <c r="O4" i="34"/>
  <c r="O11" i="34"/>
  <c r="O7" i="34"/>
  <c r="O3" i="34"/>
  <c r="O10" i="34"/>
  <c r="O6" i="34"/>
  <c r="O2" i="34"/>
  <c r="O9" i="34"/>
  <c r="O5" i="34"/>
  <c r="M10" i="34" l="1"/>
  <c r="M6" i="34"/>
  <c r="M2" i="34"/>
  <c r="M9" i="34"/>
  <c r="M5" i="34"/>
  <c r="M4" i="34"/>
  <c r="M11" i="34"/>
  <c r="M8" i="34"/>
  <c r="M12" i="34"/>
  <c r="M7" i="34"/>
  <c r="M3" i="34"/>
  <c r="B9" i="34" l="1"/>
  <c r="B12" i="34"/>
  <c r="B3" i="34"/>
  <c r="B7" i="34" l="1"/>
  <c r="B6" i="34"/>
  <c r="B4" i="34"/>
  <c r="B11" i="34"/>
  <c r="B2" i="34"/>
  <c r="B10" i="34"/>
  <c r="B5" i="34"/>
  <c r="B8" i="34"/>
  <c r="V4" i="34" l="1"/>
  <c r="V12" i="34"/>
  <c r="U10" i="34"/>
  <c r="U6" i="34"/>
  <c r="U2" i="34"/>
  <c r="U9" i="34"/>
  <c r="U5" i="34"/>
  <c r="U12" i="34"/>
  <c r="U8" i="34"/>
  <c r="U4" i="34"/>
  <c r="U11" i="34"/>
  <c r="U7" i="34"/>
  <c r="U3" i="34"/>
  <c r="T5" i="34"/>
  <c r="R11" i="34"/>
  <c r="R7" i="34"/>
  <c r="R3" i="34"/>
  <c r="R4" i="34"/>
  <c r="R10" i="34"/>
  <c r="R6" i="34"/>
  <c r="R2" i="34"/>
  <c r="R8" i="34"/>
  <c r="R9" i="34"/>
  <c r="R5" i="34"/>
  <c r="R12" i="34"/>
  <c r="P10" i="34"/>
  <c r="P6" i="34"/>
  <c r="P2" i="34"/>
  <c r="P9" i="34"/>
  <c r="P5" i="34"/>
  <c r="P12" i="34"/>
  <c r="P8" i="34"/>
  <c r="P11" i="34"/>
  <c r="P7" i="34"/>
  <c r="P3" i="34"/>
  <c r="P4" i="34"/>
  <c r="N8" i="34"/>
  <c r="L11" i="34"/>
  <c r="K2" i="34"/>
  <c r="G11" i="34"/>
  <c r="E11" i="34"/>
  <c r="D2" i="34"/>
  <c r="H11" i="34"/>
  <c r="E2" i="34"/>
  <c r="H2" i="34" l="1"/>
  <c r="H8" i="34"/>
  <c r="T11" i="34"/>
  <c r="H5" i="34"/>
  <c r="H10" i="34"/>
  <c r="H9" i="34"/>
  <c r="H4" i="34"/>
  <c r="H3" i="34"/>
  <c r="H6" i="34"/>
  <c r="H12" i="34"/>
  <c r="T8" i="34"/>
  <c r="T9" i="34"/>
  <c r="T3" i="34"/>
  <c r="T12" i="34"/>
  <c r="T2" i="34"/>
  <c r="T7" i="34"/>
  <c r="T4" i="34"/>
  <c r="T10" i="34"/>
  <c r="H7" i="34"/>
  <c r="V9" i="34"/>
  <c r="K7" i="34"/>
  <c r="K4" i="34"/>
  <c r="K6" i="34"/>
  <c r="K12" i="34"/>
  <c r="K5" i="34"/>
  <c r="K10" i="34"/>
  <c r="K8" i="34"/>
  <c r="K9" i="34"/>
  <c r="K3" i="34"/>
  <c r="K11" i="34"/>
  <c r="I2" i="34"/>
  <c r="I7" i="34"/>
  <c r="I12" i="34"/>
  <c r="I8" i="34"/>
  <c r="I6" i="34"/>
  <c r="I11" i="34"/>
  <c r="I5" i="34"/>
  <c r="I3" i="34"/>
  <c r="I10" i="34"/>
  <c r="I4" i="34"/>
  <c r="I9" i="34"/>
  <c r="L4" i="34"/>
  <c r="L6" i="34"/>
  <c r="L7" i="34"/>
  <c r="L5" i="34"/>
  <c r="L10" i="34"/>
  <c r="L12" i="34"/>
  <c r="L9" i="34"/>
  <c r="L2" i="34"/>
  <c r="L3" i="34"/>
  <c r="L8" i="34"/>
  <c r="N3" i="34"/>
  <c r="N12" i="34"/>
  <c r="N6" i="34"/>
  <c r="N7" i="34"/>
  <c r="N9" i="34"/>
  <c r="N10" i="34"/>
  <c r="N2" i="34"/>
  <c r="N4" i="34"/>
  <c r="N5" i="34"/>
  <c r="N11" i="34"/>
  <c r="T6" i="34"/>
  <c r="F9" i="34"/>
  <c r="F2" i="34"/>
  <c r="F4" i="34"/>
  <c r="F10" i="34"/>
  <c r="F5" i="34"/>
  <c r="F3" i="34"/>
  <c r="J9" i="34"/>
  <c r="J3" i="34"/>
  <c r="J10" i="34"/>
  <c r="J4" i="34"/>
  <c r="J2" i="34"/>
  <c r="J7" i="34"/>
  <c r="J5" i="34"/>
  <c r="J8" i="34"/>
  <c r="J6" i="34"/>
  <c r="J12" i="34"/>
  <c r="J11" i="34"/>
  <c r="F11" i="34"/>
  <c r="F7" i="34"/>
  <c r="F8" i="34"/>
  <c r="F6" i="34"/>
  <c r="F12" i="34"/>
  <c r="D5" i="34"/>
  <c r="C5" i="34"/>
  <c r="C7" i="34"/>
  <c r="D7" i="34"/>
  <c r="C8" i="34"/>
  <c r="D8" i="34"/>
  <c r="D9" i="34"/>
  <c r="C9" i="34"/>
  <c r="C11" i="34"/>
  <c r="D11" i="34"/>
  <c r="C12" i="34"/>
  <c r="D12" i="34"/>
  <c r="C10" i="34"/>
  <c r="D10" i="34"/>
  <c r="C6" i="34"/>
  <c r="D6" i="34"/>
  <c r="C3" i="34"/>
  <c r="D3" i="34"/>
  <c r="D4" i="34"/>
  <c r="C4" i="34"/>
  <c r="V8" i="34"/>
  <c r="V3" i="34"/>
  <c r="V10" i="34"/>
  <c r="V5" i="34"/>
  <c r="V11" i="34"/>
  <c r="V6" i="34"/>
  <c r="V7" i="34"/>
  <c r="V2" i="34"/>
  <c r="G2" i="34"/>
  <c r="G9" i="34"/>
  <c r="G8" i="34"/>
  <c r="G4" i="34"/>
  <c r="G3" i="34"/>
  <c r="G6" i="34"/>
  <c r="G10" i="34"/>
  <c r="G5" i="34"/>
  <c r="G7" i="34"/>
  <c r="G12" i="34"/>
  <c r="E12" i="34"/>
  <c r="E7" i="34"/>
  <c r="E8" i="34"/>
  <c r="E5" i="34"/>
  <c r="E9" i="34"/>
  <c r="E6" i="34"/>
  <c r="E10" i="34"/>
  <c r="E3" i="34"/>
  <c r="E4" i="34"/>
  <c r="W11" i="34" l="1"/>
  <c r="W10" i="34"/>
  <c r="W12" i="34"/>
  <c r="W9" i="34"/>
  <c r="W4" i="34"/>
  <c r="W6" i="34"/>
  <c r="W3" i="34"/>
  <c r="W7" i="34"/>
  <c r="W5" i="34"/>
  <c r="W2" i="34"/>
  <c r="W8" i="34"/>
</calcChain>
</file>

<file path=xl/sharedStrings.xml><?xml version="1.0" encoding="utf-8"?>
<sst xmlns="http://schemas.openxmlformats.org/spreadsheetml/2006/main" count="1615" uniqueCount="198">
  <si>
    <t>Début</t>
  </si>
  <si>
    <t>Fin estimée</t>
  </si>
  <si>
    <t>Poids</t>
  </si>
  <si>
    <t>ouverture dossier</t>
  </si>
  <si>
    <t>Motif changement</t>
  </si>
  <si>
    <t>Type de sacs</t>
  </si>
  <si>
    <t>Imprimeur</t>
  </si>
  <si>
    <t>Photograveur</t>
  </si>
  <si>
    <t>Clicheteur</t>
  </si>
  <si>
    <t>ancien imprimeur</t>
  </si>
  <si>
    <t>Sac arrivé</t>
  </si>
  <si>
    <t>OUI</t>
  </si>
  <si>
    <t>Accord valmy</t>
  </si>
  <si>
    <t>MEPP</t>
  </si>
  <si>
    <t>Doypack</t>
  </si>
  <si>
    <t>FFS</t>
  </si>
  <si>
    <t>FSB</t>
  </si>
  <si>
    <t>Relooking</t>
  </si>
  <si>
    <t>Posson</t>
  </si>
  <si>
    <t>Création</t>
  </si>
  <si>
    <t>Hybride</t>
  </si>
  <si>
    <t>/</t>
  </si>
  <si>
    <t>FAIT</t>
  </si>
  <si>
    <t>Plastique</t>
  </si>
  <si>
    <t>Amcor</t>
  </si>
  <si>
    <t>Morance</t>
  </si>
  <si>
    <t>Dubray</t>
  </si>
  <si>
    <t>Papier</t>
  </si>
  <si>
    <t>Socoreg</t>
  </si>
  <si>
    <t>Mondi Poperinge</t>
  </si>
  <si>
    <t>Fiorini</t>
  </si>
  <si>
    <t>Changement imprimeur</t>
  </si>
  <si>
    <t>Gascogne</t>
  </si>
  <si>
    <t>NON</t>
  </si>
  <si>
    <t>CHIEN</t>
  </si>
  <si>
    <t>PAS BESOIN</t>
  </si>
  <si>
    <t>Commentaires motif</t>
  </si>
  <si>
    <t>Nouvelle reglementation client</t>
  </si>
  <si>
    <t>Nouvelle reglementation ATM</t>
  </si>
  <si>
    <t>Modifs textes client</t>
  </si>
  <si>
    <t>Modifs textes ATM</t>
  </si>
  <si>
    <t>Changement format</t>
  </si>
  <si>
    <t>Nbr  Céation :</t>
  </si>
  <si>
    <t>Nbr Nouvelle reglementation ATM :</t>
  </si>
  <si>
    <t>Nbr Nouvelle reglementation client :</t>
  </si>
  <si>
    <t>Nbr Nouvelle reglementation globale :</t>
  </si>
  <si>
    <t>Nbr Modifs textes client :</t>
  </si>
  <si>
    <t>Nbr Modifs textes ATM :</t>
  </si>
  <si>
    <t>Nbr Changement imprimeur :</t>
  </si>
  <si>
    <t>Nbr Changement format :</t>
  </si>
  <si>
    <t>Nbr Relooking :</t>
  </si>
  <si>
    <t>Nbr Modifs textes globale :</t>
  </si>
  <si>
    <t>Changement SO</t>
  </si>
  <si>
    <t>Nbr Changement SO :</t>
  </si>
  <si>
    <t>ALDI</t>
  </si>
  <si>
    <t>ALPINA</t>
  </si>
  <si>
    <t>ATM</t>
  </si>
  <si>
    <t>AUCHAN</t>
  </si>
  <si>
    <t>BUCCO SANTE</t>
  </si>
  <si>
    <t>CARREFOUR</t>
  </si>
  <si>
    <t>CASINO</t>
  </si>
  <si>
    <t>COLRUYT</t>
  </si>
  <si>
    <t>CORA</t>
  </si>
  <si>
    <t>DELHAIZE</t>
  </si>
  <si>
    <t>FRESSNAPF</t>
  </si>
  <si>
    <t>HERY</t>
  </si>
  <si>
    <t>INTER</t>
  </si>
  <si>
    <t>METRO</t>
  </si>
  <si>
    <t>MUTANT</t>
  </si>
  <si>
    <t>NESTOR BIO</t>
  </si>
  <si>
    <t>NETTO</t>
  </si>
  <si>
    <t>SCAMARK</t>
  </si>
  <si>
    <t>SYSTÈME U</t>
  </si>
  <si>
    <t>TOM&amp;CO</t>
  </si>
  <si>
    <t>TRADI</t>
  </si>
  <si>
    <t>GLOBALE</t>
  </si>
  <si>
    <t>CHAT</t>
  </si>
  <si>
    <t>DS Smith</t>
  </si>
  <si>
    <t>Durée/sem</t>
  </si>
  <si>
    <t>Désignation</t>
  </si>
  <si>
    <t>Stock PF en sacs</t>
  </si>
  <si>
    <t>Stock Sacs</t>
  </si>
  <si>
    <t>Conso. moy.</t>
  </si>
  <si>
    <t>Couverture en mois</t>
  </si>
  <si>
    <t>Besoin des sacs ATM</t>
  </si>
  <si>
    <t>Transfert docs d'éxé</t>
  </si>
  <si>
    <t>Photogravure / Cromalin</t>
  </si>
  <si>
    <t>Clichés</t>
  </si>
  <si>
    <t>Impression /Réception sacs</t>
  </si>
  <si>
    <t>1ères prod /Livraisons bases</t>
  </si>
  <si>
    <t>Papier /Plastique</t>
  </si>
  <si>
    <t>Coveris</t>
  </si>
  <si>
    <t>Chien/Chat</t>
  </si>
  <si>
    <t>Flexocolor L</t>
  </si>
  <si>
    <t>Postumia</t>
  </si>
  <si>
    <t>Médialliance</t>
  </si>
  <si>
    <t>Fiche intra</t>
  </si>
  <si>
    <t>new imprimeur</t>
  </si>
  <si>
    <t>Arrivée sacherie</t>
  </si>
  <si>
    <t>Date</t>
  </si>
  <si>
    <t>Photogravure</t>
  </si>
  <si>
    <t>N° facture</t>
  </si>
  <si>
    <t>ancien code</t>
  </si>
  <si>
    <t>Nouveau Code article</t>
  </si>
  <si>
    <t>cmde en cours ancien</t>
  </si>
  <si>
    <t>cmde en cours nouveau</t>
  </si>
  <si>
    <t>Plastique/Alu</t>
  </si>
  <si>
    <t>Mondi Békéscsaba</t>
  </si>
  <si>
    <t>Mondi San Pietro</t>
  </si>
  <si>
    <t>Rhone clichés</t>
  </si>
  <si>
    <t>Icone graphic</t>
  </si>
  <si>
    <t>Bongo</t>
  </si>
  <si>
    <t>FAITE</t>
  </si>
  <si>
    <t>Flexocolor SS</t>
  </si>
  <si>
    <t>Flexocolor T</t>
  </si>
  <si>
    <t>MARTIN SELLIER</t>
  </si>
  <si>
    <t>TOM &amp; CO</t>
  </si>
  <si>
    <t>LEADER PRICE</t>
  </si>
  <si>
    <t>MONOPRIX</t>
  </si>
  <si>
    <t>50G</t>
  </si>
  <si>
    <t>60G</t>
  </si>
  <si>
    <t>150G</t>
  </si>
  <si>
    <t>300G</t>
  </si>
  <si>
    <t>400G</t>
  </si>
  <si>
    <t>450G</t>
  </si>
  <si>
    <t>750G</t>
  </si>
  <si>
    <t>800G</t>
  </si>
  <si>
    <t>1KG</t>
  </si>
  <si>
    <t>1.5KG</t>
  </si>
  <si>
    <t>2KG</t>
  </si>
  <si>
    <t>2.5KG</t>
  </si>
  <si>
    <t>3KG</t>
  </si>
  <si>
    <t>4KG</t>
  </si>
  <si>
    <t>5KG</t>
  </si>
  <si>
    <t>7.5KG</t>
  </si>
  <si>
    <t>8KG</t>
  </si>
  <si>
    <t>10KG</t>
  </si>
  <si>
    <t>12KG</t>
  </si>
  <si>
    <t>12.5KG</t>
  </si>
  <si>
    <t>15KG</t>
  </si>
  <si>
    <t>18KG</t>
  </si>
  <si>
    <t>20KG</t>
  </si>
  <si>
    <t>CHATON MDD</t>
  </si>
  <si>
    <t>EXPERT + STERILISE BŒUF</t>
  </si>
  <si>
    <t xml:space="preserve">CARREFOUR CHIENS PP </t>
  </si>
  <si>
    <t>A FAIRE</t>
  </si>
  <si>
    <t>CARREFOUR CHATS PP</t>
  </si>
  <si>
    <t>CARREFOUR NUTRICROC EXP</t>
  </si>
  <si>
    <t xml:space="preserve">EXPERT + JUNIOR </t>
  </si>
  <si>
    <t>EXPERT + PREMIUM ADULTE</t>
  </si>
  <si>
    <t>EXPERT + INTERIEUR</t>
  </si>
  <si>
    <t xml:space="preserve">EXPERT + STERILISE VOLAILLE </t>
  </si>
  <si>
    <t>EXPERT + INTERIEUR EXP</t>
  </si>
  <si>
    <t>MAJ le 22.07</t>
  </si>
  <si>
    <t xml:space="preserve">SOFT &amp; CRUNCHY THON </t>
  </si>
  <si>
    <t xml:space="preserve"> SOFT &amp; CRUNCHY POULET </t>
  </si>
  <si>
    <t>Commentaires dossier</t>
  </si>
  <si>
    <t>EXPERT + STERILISE BŒUF EXP</t>
  </si>
  <si>
    <t>èè</t>
  </si>
  <si>
    <t>çç</t>
  </si>
  <si>
    <t xml:space="preserve">  Cromalin</t>
  </si>
  <si>
    <t>Validé</t>
  </si>
  <si>
    <t>Retour cromalin</t>
  </si>
  <si>
    <t>Agence</t>
  </si>
  <si>
    <t>TOTAL</t>
  </si>
  <si>
    <t>Transfert réél</t>
  </si>
  <si>
    <t>Point au :</t>
  </si>
  <si>
    <t>livraison clichés</t>
  </si>
  <si>
    <t>Facturation</t>
  </si>
  <si>
    <t>Début2</t>
  </si>
  <si>
    <t>Durée/sem3</t>
  </si>
  <si>
    <t>Fin estimée4</t>
  </si>
  <si>
    <t>Début5</t>
  </si>
  <si>
    <t>Durée/sem6</t>
  </si>
  <si>
    <t>Fin estimée7</t>
  </si>
  <si>
    <t>Début8</t>
  </si>
  <si>
    <t>Durée/sem9</t>
  </si>
  <si>
    <t>Fin estimée10</t>
  </si>
  <si>
    <t>Début11</t>
  </si>
  <si>
    <t>Durée/sem12</t>
  </si>
  <si>
    <t>Fin estimée13</t>
  </si>
  <si>
    <t>Début14</t>
  </si>
  <si>
    <t>Durée/sem15</t>
  </si>
  <si>
    <t>Fin estimée16</t>
  </si>
  <si>
    <t>Date17</t>
  </si>
  <si>
    <t>N° facture18</t>
  </si>
  <si>
    <t>Date19</t>
  </si>
  <si>
    <t>Clicheteur20</t>
  </si>
  <si>
    <t>N° facture21</t>
  </si>
  <si>
    <t>Date22</t>
  </si>
  <si>
    <t>N° facture23</t>
  </si>
  <si>
    <t>Date24</t>
  </si>
  <si>
    <t>Client</t>
  </si>
  <si>
    <t>Carrefour</t>
  </si>
  <si>
    <t>blablabla</t>
  </si>
  <si>
    <t>Clients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</si>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</sst>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m/yy;@"/>
    <numFmt numFmtId="165" formatCode="0&quot; sem&quot;"/>
    <numFmt numFmtId="166" formatCode="dd/mm/yy;@"/>
    <numFmt numFmtId="167" formatCode="0.0"/>
    <numFmt numFmtId="168" formatCode="d/mm/yyyy;@"/>
    <numFmt numFmtId="169" formatCode="[$-40C]mmmmm;@"/>
  </numFmts>
  <fonts count="3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i/>
      <sz val="8"/>
      <color theme="1"/>
      <name val="Calibri"/>
      <family val="2"/>
      <scheme val="minor"/>
    </font>
    <font>
      <i/>
      <sz val="8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name val="Arial"/>
      <family val="2"/>
    </font>
    <font>
      <b/>
      <i/>
      <sz val="9"/>
      <name val="Calibri"/>
      <family val="2"/>
      <scheme val="minor"/>
    </font>
    <font>
      <i/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7"/>
      <color indexed="8"/>
      <name val="Verdana"/>
      <family val="2"/>
    </font>
    <font>
      <b/>
      <sz val="7"/>
      <name val="Viner Hand ITC"/>
      <family val="4"/>
    </font>
    <font>
      <sz val="8.5"/>
      <name val="Century Gothic"/>
      <family val="2"/>
    </font>
    <font>
      <b/>
      <sz val="8.5"/>
      <name val="Century Gothic"/>
      <family val="2"/>
    </font>
    <font>
      <b/>
      <sz val="8.5"/>
      <color theme="1"/>
      <name val="Century Gothic"/>
      <family val="2"/>
    </font>
    <font>
      <sz val="8.5"/>
      <color theme="1"/>
      <name val="Century Gothic"/>
      <family val="2"/>
    </font>
    <font>
      <sz val="8.5"/>
      <color rgb="FFFF0000"/>
      <name val="Century Gothic"/>
      <family val="2"/>
    </font>
    <font>
      <sz val="11"/>
      <color theme="1"/>
      <name val="Wingdings"/>
      <charset val="2"/>
    </font>
    <font>
      <sz val="10"/>
      <color theme="1"/>
      <name val="Arial"/>
      <family val="2"/>
    </font>
    <font>
      <sz val="11"/>
      <color theme="0" tint="-0.1499984740745262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.5"/>
      <name val="Century Gothic"/>
      <family val="2"/>
    </font>
    <font>
      <b/>
      <sz val="8.5"/>
      <name val="Century Gothic"/>
      <family val="2"/>
    </font>
    <font>
      <b/>
      <sz val="8.5"/>
      <color theme="1"/>
      <name val="Century Gothic"/>
      <family val="2"/>
    </font>
    <font>
      <sz val="8.5"/>
      <color theme="1"/>
      <name val="Century Gothic"/>
      <family val="2"/>
    </font>
    <font>
      <b/>
      <i/>
      <sz val="9"/>
      <color theme="1"/>
      <name val="Calibri"/>
      <family val="2"/>
      <scheme val="minor"/>
    </font>
    <font>
      <sz val="9"/>
      <name val="Arial"/>
      <family val="2"/>
    </font>
    <font>
      <sz val="9"/>
      <name val="Calibri"/>
      <family val="2"/>
      <scheme val="minor"/>
    </font>
    <font>
      <b/>
      <i/>
      <sz val="9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auto="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ck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ck">
        <color auto="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ck">
        <color auto="1"/>
      </right>
      <top style="thin">
        <color theme="0" tint="-0.24994659260841701"/>
      </top>
      <bottom style="thick">
        <color auto="1"/>
      </bottom>
      <diagonal/>
    </border>
  </borders>
  <cellStyleXfs count="2">
    <xf numFmtId="0" fontId="0" fillId="0" borderId="0"/>
    <xf numFmtId="0" fontId="6" fillId="0" borderId="0"/>
  </cellStyleXfs>
  <cellXfs count="272">
    <xf numFmtId="0" fontId="0" fillId="0" borderId="0" xfId="0"/>
    <xf numFmtId="0" fontId="5" fillId="6" borderId="3" xfId="0" applyFont="1" applyFill="1" applyBorder="1" applyAlignment="1">
      <alignment horizontal="center" vertical="center" wrapText="1"/>
    </xf>
    <xf numFmtId="1" fontId="0" fillId="0" borderId="0" xfId="0" applyNumberFormat="1"/>
    <xf numFmtId="0" fontId="0" fillId="0" borderId="0" xfId="0"/>
    <xf numFmtId="0" fontId="5" fillId="6" borderId="5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7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0" fontId="7" fillId="0" borderId="10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4" fillId="0" borderId="5" xfId="0" applyNumberFormat="1" applyFont="1" applyBorder="1" applyAlignment="1">
      <alignment horizontal="center" vertical="center"/>
    </xf>
    <xf numFmtId="168" fontId="11" fillId="0" borderId="5" xfId="0" applyNumberFormat="1" applyFont="1" applyBorder="1" applyAlignment="1" applyProtection="1">
      <alignment horizontal="center" vertical="center" wrapText="1"/>
      <protection locked="0"/>
    </xf>
    <xf numFmtId="0" fontId="4" fillId="0" borderId="5" xfId="0" applyFont="1" applyFill="1" applyBorder="1" applyAlignment="1" applyProtection="1">
      <alignment horizontal="center" vertical="center" wrapText="1" readingOrder="1"/>
      <protection locked="0"/>
    </xf>
    <xf numFmtId="0" fontId="8" fillId="0" borderId="14" xfId="0" applyFont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/>
    </xf>
    <xf numFmtId="165" fontId="10" fillId="9" borderId="5" xfId="0" applyNumberFormat="1" applyFont="1" applyFill="1" applyBorder="1" applyAlignment="1" applyProtection="1">
      <alignment horizontal="center" vertical="center"/>
      <protection locked="0"/>
    </xf>
    <xf numFmtId="168" fontId="11" fillId="0" borderId="5" xfId="0" applyNumberFormat="1" applyFont="1" applyFill="1" applyBorder="1" applyAlignment="1" applyProtection="1">
      <alignment horizontal="center" vertical="center" wrapText="1"/>
      <protection locked="0"/>
    </xf>
    <xf numFmtId="1" fontId="4" fillId="9" borderId="5" xfId="0" applyNumberFormat="1" applyFont="1" applyFill="1" applyBorder="1" applyAlignment="1">
      <alignment horizontal="center" vertical="center"/>
    </xf>
    <xf numFmtId="0" fontId="4" fillId="9" borderId="5" xfId="0" applyFont="1" applyFill="1" applyBorder="1" applyAlignment="1" applyProtection="1">
      <alignment horizontal="center" vertical="center" wrapText="1"/>
      <protection locked="0"/>
    </xf>
    <xf numFmtId="168" fontId="4" fillId="0" borderId="5" xfId="0" applyNumberFormat="1" applyFont="1" applyBorder="1" applyAlignment="1" applyProtection="1">
      <alignment horizontal="center" vertical="center" wrapText="1"/>
      <protection locked="0"/>
    </xf>
    <xf numFmtId="168" fontId="12" fillId="0" borderId="5" xfId="0" applyNumberFormat="1" applyFont="1" applyBorder="1" applyAlignment="1" applyProtection="1">
      <alignment horizontal="center" vertical="center" wrapText="1"/>
      <protection locked="0"/>
    </xf>
    <xf numFmtId="168" fontId="4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5" xfId="0" applyNumberFormat="1" applyFont="1" applyFill="1" applyBorder="1" applyAlignment="1" applyProtection="1">
      <alignment horizontal="center" vertical="center" wrapText="1" readingOrder="1"/>
      <protection locked="0"/>
    </xf>
    <xf numFmtId="164" fontId="4" fillId="0" borderId="5" xfId="0" applyNumberFormat="1" applyFont="1" applyFill="1" applyBorder="1" applyAlignment="1" applyProtection="1">
      <alignment horizontal="center" vertical="center" wrapText="1" readingOrder="1"/>
      <protection locked="0"/>
    </xf>
    <xf numFmtId="0" fontId="0" fillId="0" borderId="0" xfId="0"/>
    <xf numFmtId="0" fontId="5" fillId="6" borderId="0" xfId="0" applyFont="1" applyFill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/>
    </xf>
    <xf numFmtId="1" fontId="4" fillId="9" borderId="5" xfId="0" applyNumberFormat="1" applyFont="1" applyFill="1" applyBorder="1" applyAlignment="1" applyProtection="1">
      <alignment horizontal="center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 readingOrder="1"/>
      <protection locked="0"/>
    </xf>
    <xf numFmtId="167" fontId="22" fillId="0" borderId="0" xfId="0" applyNumberFormat="1" applyFont="1" applyAlignment="1">
      <alignment horizontal="right"/>
    </xf>
    <xf numFmtId="0" fontId="22" fillId="0" borderId="0" xfId="0" applyFont="1"/>
    <xf numFmtId="0" fontId="8" fillId="0" borderId="0" xfId="0" applyFont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68" fontId="4" fillId="0" borderId="0" xfId="0" applyNumberFormat="1" applyFont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>
      <alignment horizontal="center" vertical="center"/>
    </xf>
    <xf numFmtId="166" fontId="0" fillId="0" borderId="0" xfId="0" applyNumberFormat="1"/>
    <xf numFmtId="169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25" fillId="0" borderId="0" xfId="0" applyNumberFormat="1" applyFont="1" applyFill="1" applyBorder="1" applyAlignment="1">
      <alignment vertical="top"/>
    </xf>
    <xf numFmtId="0" fontId="14" fillId="0" borderId="0" xfId="0" applyFont="1" applyFill="1" applyBorder="1" applyAlignment="1">
      <alignment vertical="top"/>
    </xf>
    <xf numFmtId="0" fontId="1" fillId="0" borderId="0" xfId="0" applyFont="1" applyFill="1" applyBorder="1" applyAlignment="1">
      <alignment vertical="top" wrapText="1"/>
    </xf>
    <xf numFmtId="0" fontId="0" fillId="0" borderId="0" xfId="0" applyFill="1" applyBorder="1" applyAlignment="1"/>
    <xf numFmtId="167" fontId="0" fillId="0" borderId="0" xfId="0" applyNumberFormat="1" applyFill="1" applyBorder="1" applyAlignment="1"/>
    <xf numFmtId="14" fontId="24" fillId="0" borderId="0" xfId="0" applyNumberFormat="1" applyFont="1" applyFill="1" applyBorder="1" applyAlignment="1"/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center" vertical="center" wrapText="1" readingOrder="1"/>
      <protection locked="0"/>
    </xf>
    <xf numFmtId="0" fontId="15" fillId="0" borderId="0" xfId="0" applyFont="1" applyFill="1" applyBorder="1" applyAlignment="1" applyProtection="1">
      <alignment horizontal="center" vertical="center" wrapText="1"/>
      <protection locked="0"/>
    </xf>
    <xf numFmtId="167" fontId="16" fillId="0" borderId="0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49" fontId="17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 applyProtection="1">
      <alignment horizontal="center" vertical="center" wrapText="1" readingOrder="1"/>
      <protection locked="0"/>
    </xf>
    <xf numFmtId="0" fontId="17" fillId="0" borderId="0" xfId="0" applyFont="1" applyFill="1" applyBorder="1" applyAlignment="1" applyProtection="1">
      <alignment horizontal="center" vertical="center" wrapText="1" readingOrder="1"/>
      <protection locked="0"/>
    </xf>
    <xf numFmtId="167" fontId="17" fillId="0" borderId="0" xfId="0" applyNumberFormat="1" applyFont="1" applyFill="1" applyBorder="1" applyAlignment="1" applyProtection="1">
      <alignment horizontal="center" vertical="center" wrapText="1" readingOrder="1"/>
      <protection locked="0"/>
    </xf>
    <xf numFmtId="168" fontId="4" fillId="0" borderId="0" xfId="0" applyNumberFormat="1" applyFont="1" applyFill="1" applyBorder="1" applyAlignment="1">
      <alignment horizontal="center" vertical="center"/>
    </xf>
    <xf numFmtId="168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Fill="1" applyBorder="1" applyAlignment="1" applyProtection="1">
      <alignment vertical="center" wrapText="1" readingOrder="1"/>
      <protection locked="0"/>
    </xf>
    <xf numFmtId="0" fontId="21" fillId="0" borderId="0" xfId="0" applyFont="1" applyFill="1" applyBorder="1" applyAlignment="1" applyProtection="1">
      <alignment vertical="center" wrapText="1" readingOrder="1"/>
      <protection locked="0"/>
    </xf>
    <xf numFmtId="167" fontId="21" fillId="0" borderId="0" xfId="0" applyNumberFormat="1" applyFont="1" applyFill="1" applyBorder="1" applyAlignment="1">
      <alignment horizontal="center" vertical="center" wrapText="1" readingOrder="1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 readingOrder="1"/>
    </xf>
    <xf numFmtId="0" fontId="19" fillId="0" borderId="0" xfId="0" applyFont="1" applyFill="1" applyBorder="1" applyAlignment="1">
      <alignment horizontal="center" vertical="center"/>
    </xf>
    <xf numFmtId="167" fontId="17" fillId="0" borderId="0" xfId="0" applyNumberFormat="1" applyFont="1" applyFill="1" applyBorder="1" applyAlignment="1">
      <alignment vertical="center" readingOrder="1"/>
    </xf>
    <xf numFmtId="0" fontId="20" fillId="0" borderId="0" xfId="0" applyFont="1" applyFill="1" applyBorder="1" applyAlignment="1">
      <alignment horizontal="center" vertical="center"/>
    </xf>
    <xf numFmtId="49" fontId="20" fillId="0" borderId="0" xfId="0" applyNumberFormat="1" applyFont="1" applyFill="1" applyBorder="1" applyAlignment="1">
      <alignment horizontal="center" vertical="center"/>
    </xf>
    <xf numFmtId="14" fontId="20" fillId="0" borderId="0" xfId="0" applyNumberFormat="1" applyFont="1" applyFill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 readingOrder="1"/>
    </xf>
    <xf numFmtId="0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0" fontId="2" fillId="10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14" fontId="18" fillId="0" borderId="6" xfId="0" applyNumberFormat="1" applyFont="1" applyFill="1" applyBorder="1" applyAlignment="1" applyProtection="1">
      <alignment horizontal="center" vertical="center" wrapText="1" readingOrder="1"/>
      <protection locked="0"/>
    </xf>
    <xf numFmtId="0" fontId="18" fillId="0" borderId="13" xfId="0" applyFont="1" applyFill="1" applyBorder="1" applyAlignment="1" applyProtection="1">
      <alignment horizontal="center" vertical="center" wrapText="1" readingOrder="1"/>
      <protection locked="0"/>
    </xf>
    <xf numFmtId="168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3" xfId="0" applyFont="1" applyFill="1" applyBorder="1" applyAlignment="1">
      <alignment horizontal="center" vertical="center"/>
    </xf>
    <xf numFmtId="168" fontId="4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8" xfId="0" applyFont="1" applyFill="1" applyBorder="1" applyAlignment="1">
      <alignment horizontal="center" vertical="center"/>
    </xf>
    <xf numFmtId="168" fontId="11" fillId="0" borderId="6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13" xfId="0" applyNumberFormat="1" applyFont="1" applyFill="1" applyBorder="1" applyAlignment="1">
      <alignment horizontal="center" vertical="center"/>
    </xf>
    <xf numFmtId="168" fontId="11" fillId="0" borderId="11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18" xfId="0" applyNumberFormat="1" applyFont="1" applyFill="1" applyBorder="1" applyAlignment="1">
      <alignment horizontal="center" vertical="center"/>
    </xf>
    <xf numFmtId="168" fontId="4" fillId="0" borderId="12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164" fontId="4" fillId="0" borderId="13" xfId="0" applyNumberFormat="1" applyFont="1" applyFill="1" applyBorder="1" applyAlignment="1">
      <alignment horizontal="center" vertical="center"/>
    </xf>
    <xf numFmtId="164" fontId="9" fillId="0" borderId="11" xfId="0" applyNumberFormat="1" applyFont="1" applyFill="1" applyBorder="1" applyAlignment="1">
      <alignment horizontal="center" vertical="center"/>
    </xf>
    <xf numFmtId="164" fontId="4" fillId="0" borderId="18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1" fontId="10" fillId="9" borderId="0" xfId="0" applyNumberFormat="1" applyFont="1" applyFill="1" applyBorder="1" applyAlignment="1" applyProtection="1">
      <alignment horizontal="center" vertical="center" wrapText="1"/>
      <protection locked="0"/>
    </xf>
    <xf numFmtId="1" fontId="4" fillId="9" borderId="0" xfId="0" applyNumberFormat="1" applyFont="1" applyFill="1" applyBorder="1" applyAlignment="1">
      <alignment horizontal="center" vertical="center" wrapText="1"/>
    </xf>
    <xf numFmtId="1" fontId="10" fillId="9" borderId="12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8" fillId="11" borderId="0" xfId="0" applyFont="1" applyFill="1" applyBorder="1" applyAlignment="1">
      <alignment horizontal="center" vertical="center" wrapText="1"/>
    </xf>
    <xf numFmtId="0" fontId="8" fillId="11" borderId="0" xfId="0" applyFont="1" applyFill="1" applyBorder="1" applyAlignment="1">
      <alignment horizontal="center" vertical="center"/>
    </xf>
    <xf numFmtId="0" fontId="7" fillId="12" borderId="6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 wrapText="1"/>
    </xf>
    <xf numFmtId="0" fontId="8" fillId="12" borderId="0" xfId="0" applyFont="1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 wrapText="1"/>
    </xf>
    <xf numFmtId="0" fontId="7" fillId="13" borderId="0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 wrapText="1"/>
    </xf>
    <xf numFmtId="0" fontId="8" fillId="13" borderId="0" xfId="0" applyFont="1" applyFill="1" applyBorder="1" applyAlignment="1">
      <alignment horizontal="center" vertical="center"/>
    </xf>
    <xf numFmtId="0" fontId="23" fillId="13" borderId="0" xfId="0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 wrapText="1"/>
    </xf>
    <xf numFmtId="0" fontId="8" fillId="9" borderId="13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 wrapText="1"/>
    </xf>
    <xf numFmtId="0" fontId="8" fillId="8" borderId="0" xfId="0" applyFont="1" applyFill="1" applyBorder="1" applyAlignment="1">
      <alignment horizontal="center" vertical="center"/>
    </xf>
    <xf numFmtId="0" fontId="15" fillId="0" borderId="6" xfId="0" applyFont="1" applyFill="1" applyBorder="1" applyAlignment="1" applyProtection="1">
      <alignment horizontal="center" vertical="center" wrapText="1" readingOrder="1"/>
      <protection locked="0"/>
    </xf>
    <xf numFmtId="0" fontId="15" fillId="0" borderId="13" xfId="0" applyFont="1" applyFill="1" applyBorder="1" applyAlignment="1" applyProtection="1">
      <alignment horizontal="center" vertical="center" wrapText="1" readingOrder="1"/>
      <protection locked="0"/>
    </xf>
    <xf numFmtId="1" fontId="4" fillId="9" borderId="12" xfId="0" applyNumberFormat="1" applyFont="1" applyFill="1" applyBorder="1" applyAlignment="1">
      <alignment horizontal="center" vertical="center" wrapText="1"/>
    </xf>
    <xf numFmtId="1" fontId="4" fillId="9" borderId="0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Border="1" applyAlignment="1">
      <alignment horizontal="center" vertical="center" wrapText="1" readingOrder="1"/>
    </xf>
    <xf numFmtId="1" fontId="20" fillId="0" borderId="0" xfId="0" applyNumberFormat="1" applyFont="1" applyBorder="1" applyAlignment="1">
      <alignment horizontal="center" vertical="center"/>
    </xf>
    <xf numFmtId="1" fontId="20" fillId="0" borderId="0" xfId="0" applyNumberFormat="1" applyFont="1" applyBorder="1" applyAlignment="1">
      <alignment horizontal="center" vertical="center" readingOrder="1"/>
    </xf>
    <xf numFmtId="0" fontId="25" fillId="0" borderId="0" xfId="0" applyFont="1" applyFill="1" applyBorder="1" applyAlignment="1">
      <alignment horizontal="right" vertical="top"/>
    </xf>
    <xf numFmtId="0" fontId="25" fillId="0" borderId="0" xfId="0" applyFont="1" applyFill="1" applyBorder="1" applyAlignment="1">
      <alignment vertical="top"/>
    </xf>
    <xf numFmtId="0" fontId="2" fillId="1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right" vertical="top"/>
    </xf>
    <xf numFmtId="0" fontId="0" fillId="14" borderId="0" xfId="0" applyFill="1" applyAlignment="1">
      <alignment horizontal="center"/>
    </xf>
    <xf numFmtId="0" fontId="0" fillId="0" borderId="0" xfId="0" applyFill="1" applyBorder="1"/>
    <xf numFmtId="0" fontId="13" fillId="0" borderId="19" xfId="0" applyFont="1" applyFill="1" applyBorder="1" applyAlignment="1">
      <alignment horizontal="center" vertical="center" wrapText="1"/>
    </xf>
    <xf numFmtId="0" fontId="13" fillId="0" borderId="20" xfId="0" applyFont="1" applyFill="1" applyBorder="1" applyAlignment="1">
      <alignment horizontal="center" vertical="center" wrapText="1"/>
    </xf>
    <xf numFmtId="0" fontId="13" fillId="0" borderId="20" xfId="0" applyFont="1" applyFill="1" applyBorder="1" applyAlignment="1">
      <alignment horizontal="center" vertical="center"/>
    </xf>
    <xf numFmtId="0" fontId="15" fillId="0" borderId="20" xfId="0" applyFont="1" applyFill="1" applyBorder="1" applyAlignment="1" applyProtection="1">
      <alignment horizontal="center" vertical="center" wrapText="1" readingOrder="1"/>
      <protection locked="0"/>
    </xf>
    <xf numFmtId="0" fontId="15" fillId="0" borderId="20" xfId="0" applyFont="1" applyFill="1" applyBorder="1" applyAlignment="1" applyProtection="1">
      <alignment horizontal="center" vertical="center" wrapText="1"/>
      <protection locked="0"/>
    </xf>
    <xf numFmtId="167" fontId="16" fillId="0" borderId="20" xfId="0" applyNumberFormat="1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 wrapText="1"/>
    </xf>
    <xf numFmtId="0" fontId="8" fillId="4" borderId="20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8" fillId="11" borderId="20" xfId="0" applyFont="1" applyFill="1" applyBorder="1" applyAlignment="1">
      <alignment horizontal="center" vertical="center" wrapText="1"/>
    </xf>
    <xf numFmtId="0" fontId="8" fillId="11" borderId="20" xfId="0" applyFont="1" applyFill="1" applyBorder="1" applyAlignment="1">
      <alignment horizontal="center" vertical="center"/>
    </xf>
    <xf numFmtId="0" fontId="7" fillId="12" borderId="19" xfId="0" applyFont="1" applyFill="1" applyBorder="1" applyAlignment="1">
      <alignment horizontal="center" vertical="center"/>
    </xf>
    <xf numFmtId="0" fontId="8" fillId="12" borderId="20" xfId="0" applyFont="1" applyFill="1" applyBorder="1" applyAlignment="1">
      <alignment horizontal="center" vertical="center" wrapText="1"/>
    </xf>
    <xf numFmtId="0" fontId="8" fillId="12" borderId="20" xfId="0" applyFont="1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 wrapText="1"/>
    </xf>
    <xf numFmtId="0" fontId="7" fillId="13" borderId="20" xfId="0" applyFont="1" applyFill="1" applyBorder="1" applyAlignment="1">
      <alignment horizontal="center" vertical="center"/>
    </xf>
    <xf numFmtId="0" fontId="8" fillId="13" borderId="20" xfId="0" applyFont="1" applyFill="1" applyBorder="1" applyAlignment="1">
      <alignment horizontal="center" vertical="center" wrapText="1"/>
    </xf>
    <xf numFmtId="0" fontId="8" fillId="13" borderId="20" xfId="0" applyFont="1" applyFill="1" applyBorder="1" applyAlignment="1">
      <alignment horizontal="center" vertical="center"/>
    </xf>
    <xf numFmtId="0" fontId="23" fillId="13" borderId="20" xfId="0" applyFont="1" applyFill="1" applyBorder="1" applyAlignment="1">
      <alignment horizontal="center" vertical="center" wrapText="1"/>
    </xf>
    <xf numFmtId="0" fontId="7" fillId="9" borderId="19" xfId="0" applyFont="1" applyFill="1" applyBorder="1" applyAlignment="1">
      <alignment horizontal="center" vertical="center"/>
    </xf>
    <xf numFmtId="0" fontId="8" fillId="9" borderId="20" xfId="0" applyFont="1" applyFill="1" applyBorder="1" applyAlignment="1">
      <alignment horizontal="center" vertical="center" wrapText="1"/>
    </xf>
    <xf numFmtId="0" fontId="8" fillId="9" borderId="21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/>
    </xf>
    <xf numFmtId="0" fontId="15" fillId="0" borderId="19" xfId="0" applyFont="1" applyFill="1" applyBorder="1" applyAlignment="1" applyProtection="1">
      <alignment horizontal="center" vertical="center" wrapText="1" readingOrder="1"/>
      <protection locked="0"/>
    </xf>
    <xf numFmtId="0" fontId="15" fillId="0" borderId="21" xfId="0" applyFont="1" applyFill="1" applyBorder="1" applyAlignment="1" applyProtection="1">
      <alignment horizontal="center" vertical="center" wrapText="1" readingOrder="1"/>
      <protection locked="0"/>
    </xf>
    <xf numFmtId="0" fontId="2" fillId="10" borderId="20" xfId="0" applyFont="1" applyFill="1" applyBorder="1" applyAlignment="1">
      <alignment horizontal="center" vertical="center"/>
    </xf>
    <xf numFmtId="0" fontId="5" fillId="10" borderId="21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right" vertical="top"/>
    </xf>
    <xf numFmtId="14" fontId="17" fillId="0" borderId="22" xfId="0" applyNumberFormat="1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49" fontId="17" fillId="0" borderId="22" xfId="0" applyNumberFormat="1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 wrapText="1" readingOrder="1"/>
    </xf>
    <xf numFmtId="0" fontId="18" fillId="0" borderId="22" xfId="0" applyFont="1" applyBorder="1" applyAlignment="1">
      <alignment horizontal="center" vertical="center"/>
    </xf>
    <xf numFmtId="0" fontId="18" fillId="0" borderId="22" xfId="0" applyNumberFormat="1" applyFont="1" applyBorder="1" applyAlignment="1">
      <alignment horizontal="center" vertical="center" readingOrder="1"/>
    </xf>
    <xf numFmtId="0" fontId="19" fillId="0" borderId="22" xfId="0" applyFont="1" applyBorder="1" applyAlignment="1">
      <alignment horizontal="center" vertical="center"/>
    </xf>
    <xf numFmtId="0" fontId="20" fillId="0" borderId="22" xfId="0" applyFont="1" applyBorder="1" applyAlignment="1">
      <alignment horizontal="center" vertical="center"/>
    </xf>
    <xf numFmtId="49" fontId="20" fillId="0" borderId="22" xfId="0" applyNumberFormat="1" applyFont="1" applyBorder="1" applyAlignment="1">
      <alignment horizontal="center" vertical="center"/>
    </xf>
    <xf numFmtId="14" fontId="20" fillId="0" borderId="22" xfId="0" applyNumberFormat="1" applyFont="1" applyBorder="1" applyAlignment="1">
      <alignment horizontal="center" vertical="center"/>
    </xf>
    <xf numFmtId="0" fontId="19" fillId="0" borderId="22" xfId="0" applyNumberFormat="1" applyFont="1" applyBorder="1" applyAlignment="1">
      <alignment horizontal="center" vertical="center" readingOrder="1"/>
    </xf>
    <xf numFmtId="14" fontId="20" fillId="0" borderId="23" xfId="0" applyNumberFormat="1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49" fontId="20" fillId="0" borderId="23" xfId="0" applyNumberFormat="1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14" fontId="17" fillId="0" borderId="23" xfId="0" applyNumberFormat="1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19" fillId="0" borderId="23" xfId="0" applyNumberFormat="1" applyFont="1" applyBorder="1" applyAlignment="1">
      <alignment horizontal="center" vertical="center" readingOrder="1"/>
    </xf>
    <xf numFmtId="0" fontId="17" fillId="0" borderId="22" xfId="0" applyFont="1" applyBorder="1" applyAlignment="1">
      <alignment horizontal="center" vertical="center" wrapText="1" readingOrder="1"/>
    </xf>
    <xf numFmtId="167" fontId="17" fillId="0" borderId="22" xfId="0" applyNumberFormat="1" applyFont="1" applyBorder="1" applyAlignment="1">
      <alignment horizontal="center" vertical="center" wrapText="1" readingOrder="1"/>
    </xf>
    <xf numFmtId="164" fontId="9" fillId="0" borderId="24" xfId="0" applyNumberFormat="1" applyFont="1" applyBorder="1" applyAlignment="1">
      <alignment horizontal="center" vertical="center"/>
    </xf>
    <xf numFmtId="1" fontId="10" fillId="9" borderId="22" xfId="0" applyNumberFormat="1" applyFont="1" applyFill="1" applyBorder="1" applyAlignment="1">
      <alignment horizontal="center" vertical="center" wrapText="1"/>
    </xf>
    <xf numFmtId="168" fontId="4" fillId="0" borderId="22" xfId="0" applyNumberFormat="1" applyFont="1" applyBorder="1" applyAlignment="1">
      <alignment horizontal="center" vertical="center"/>
    </xf>
    <xf numFmtId="164" fontId="4" fillId="0" borderId="25" xfId="0" applyNumberFormat="1" applyFont="1" applyBorder="1" applyAlignment="1">
      <alignment horizontal="center" vertical="center"/>
    </xf>
    <xf numFmtId="168" fontId="11" fillId="0" borderId="24" xfId="0" applyNumberFormat="1" applyFont="1" applyBorder="1" applyAlignment="1">
      <alignment horizontal="center" vertical="center" wrapText="1"/>
    </xf>
    <xf numFmtId="1" fontId="4" fillId="9" borderId="22" xfId="0" applyNumberFormat="1" applyFont="1" applyFill="1" applyBorder="1" applyAlignment="1">
      <alignment horizontal="center" vertical="center" wrapText="1"/>
    </xf>
    <xf numFmtId="168" fontId="4" fillId="0" borderId="25" xfId="0" applyNumberFormat="1" applyFont="1" applyBorder="1" applyAlignment="1">
      <alignment horizontal="center" vertical="center"/>
    </xf>
    <xf numFmtId="168" fontId="11" fillId="0" borderId="22" xfId="0" applyNumberFormat="1" applyFont="1" applyBorder="1" applyAlignment="1">
      <alignment horizontal="center" vertical="center" wrapText="1"/>
    </xf>
    <xf numFmtId="168" fontId="4" fillId="0" borderId="22" xfId="0" applyNumberFormat="1" applyFont="1" applyBorder="1" applyAlignment="1">
      <alignment horizontal="center" vertical="center" wrapText="1"/>
    </xf>
    <xf numFmtId="14" fontId="18" fillId="0" borderId="24" xfId="0" applyNumberFormat="1" applyFont="1" applyBorder="1" applyAlignment="1">
      <alignment horizontal="center" vertical="center" wrapText="1" readingOrder="1"/>
    </xf>
    <xf numFmtId="0" fontId="18" fillId="0" borderId="25" xfId="0" applyFont="1" applyBorder="1" applyAlignment="1">
      <alignment horizontal="center" vertical="center" wrapText="1" readingOrder="1"/>
    </xf>
    <xf numFmtId="0" fontId="0" fillId="0" borderId="2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7" fillId="0" borderId="22" xfId="0" applyFont="1" applyBorder="1" applyAlignment="1">
      <alignment vertical="center" wrapText="1" readingOrder="1"/>
    </xf>
    <xf numFmtId="168" fontId="4" fillId="0" borderId="24" xfId="0" applyNumberFormat="1" applyFont="1" applyBorder="1" applyAlignment="1">
      <alignment horizontal="center" vertical="center" wrapText="1"/>
    </xf>
    <xf numFmtId="14" fontId="17" fillId="0" borderId="24" xfId="0" applyNumberFormat="1" applyFont="1" applyBorder="1" applyAlignment="1">
      <alignment horizontal="center" vertical="center"/>
    </xf>
    <xf numFmtId="0" fontId="21" fillId="0" borderId="22" xfId="0" applyFont="1" applyBorder="1" applyAlignment="1">
      <alignment vertical="center" wrapText="1" readingOrder="1"/>
    </xf>
    <xf numFmtId="167" fontId="21" fillId="0" borderId="22" xfId="0" applyNumberFormat="1" applyFont="1" applyBorder="1" applyAlignment="1">
      <alignment horizontal="center" vertical="center" wrapText="1" readingOrder="1"/>
    </xf>
    <xf numFmtId="167" fontId="17" fillId="0" borderId="22" xfId="0" applyNumberFormat="1" applyFont="1" applyBorder="1" applyAlignment="1">
      <alignment vertical="center" readingOrder="1"/>
    </xf>
    <xf numFmtId="0" fontId="20" fillId="0" borderId="25" xfId="0" applyFont="1" applyBorder="1" applyAlignment="1">
      <alignment horizontal="center" vertical="center"/>
    </xf>
    <xf numFmtId="14" fontId="20" fillId="0" borderId="27" xfId="0" applyNumberFormat="1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 wrapText="1" readingOrder="1"/>
    </xf>
    <xf numFmtId="167" fontId="17" fillId="0" borderId="23" xfId="0" applyNumberFormat="1" applyFont="1" applyBorder="1" applyAlignment="1">
      <alignment horizontal="center" vertical="center" wrapText="1" readingOrder="1"/>
    </xf>
    <xf numFmtId="167" fontId="17" fillId="0" borderId="23" xfId="0" applyNumberFormat="1" applyFont="1" applyBorder="1" applyAlignment="1">
      <alignment vertical="center" readingOrder="1"/>
    </xf>
    <xf numFmtId="164" fontId="9" fillId="0" borderId="28" xfId="0" applyNumberFormat="1" applyFont="1" applyBorder="1" applyAlignment="1">
      <alignment horizontal="center" vertical="center"/>
    </xf>
    <xf numFmtId="1" fontId="10" fillId="9" borderId="29" xfId="0" applyNumberFormat="1" applyFont="1" applyFill="1" applyBorder="1" applyAlignment="1">
      <alignment horizontal="center" vertical="center" wrapText="1"/>
    </xf>
    <xf numFmtId="168" fontId="4" fillId="0" borderId="29" xfId="0" applyNumberFormat="1" applyFont="1" applyBorder="1" applyAlignment="1">
      <alignment horizontal="center" vertical="center"/>
    </xf>
    <xf numFmtId="164" fontId="4" fillId="0" borderId="30" xfId="0" applyNumberFormat="1" applyFont="1" applyBorder="1" applyAlignment="1">
      <alignment horizontal="center" vertical="center"/>
    </xf>
    <xf numFmtId="168" fontId="4" fillId="0" borderId="23" xfId="0" applyNumberFormat="1" applyFont="1" applyBorder="1" applyAlignment="1">
      <alignment horizontal="center" vertical="center"/>
    </xf>
    <xf numFmtId="1" fontId="10" fillId="9" borderId="23" xfId="0" applyNumberFormat="1" applyFont="1" applyFill="1" applyBorder="1" applyAlignment="1">
      <alignment horizontal="center" vertical="center" wrapText="1"/>
    </xf>
    <xf numFmtId="168" fontId="11" fillId="0" borderId="28" xfId="0" applyNumberFormat="1" applyFont="1" applyBorder="1" applyAlignment="1">
      <alignment horizontal="center" vertical="center" wrapText="1"/>
    </xf>
    <xf numFmtId="1" fontId="4" fillId="9" borderId="29" xfId="0" applyNumberFormat="1" applyFont="1" applyFill="1" applyBorder="1" applyAlignment="1">
      <alignment horizontal="center" vertical="center" wrapText="1"/>
    </xf>
    <xf numFmtId="168" fontId="4" fillId="0" borderId="30" xfId="0" applyNumberFormat="1" applyFont="1" applyBorder="1" applyAlignment="1">
      <alignment horizontal="center" vertical="center"/>
    </xf>
    <xf numFmtId="168" fontId="11" fillId="0" borderId="23" xfId="0" applyNumberFormat="1" applyFont="1" applyBorder="1" applyAlignment="1">
      <alignment horizontal="center" vertical="center" wrapText="1"/>
    </xf>
    <xf numFmtId="1" fontId="4" fillId="9" borderId="23" xfId="0" applyNumberFormat="1" applyFont="1" applyFill="1" applyBorder="1" applyAlignment="1">
      <alignment horizontal="center" vertical="center" wrapText="1"/>
    </xf>
    <xf numFmtId="168" fontId="4" fillId="0" borderId="23" xfId="0" applyNumberFormat="1" applyFont="1" applyBorder="1" applyAlignment="1">
      <alignment horizontal="center" vertical="center" wrapText="1"/>
    </xf>
    <xf numFmtId="168" fontId="4" fillId="0" borderId="28" xfId="0" applyNumberFormat="1" applyFont="1" applyBorder="1" applyAlignment="1">
      <alignment horizontal="center" vertical="center" wrapText="1"/>
    </xf>
    <xf numFmtId="0" fontId="20" fillId="0" borderId="30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4" fontId="26" fillId="0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49" fontId="26" fillId="0" borderId="0" xfId="0" applyNumberFormat="1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7" fillId="0" borderId="0" xfId="0" applyNumberFormat="1" applyFont="1" applyFill="1" applyBorder="1" applyAlignment="1">
      <alignment horizontal="center" vertical="center" readingOrder="1"/>
    </xf>
    <xf numFmtId="0" fontId="28" fillId="0" borderId="0" xfId="0" applyFont="1" applyFill="1" applyBorder="1" applyAlignment="1">
      <alignment horizontal="center" vertical="center"/>
    </xf>
    <xf numFmtId="0" fontId="29" fillId="0" borderId="0" xfId="0" applyNumberFormat="1" applyFont="1" applyFill="1" applyBorder="1" applyAlignment="1">
      <alignment horizontal="center" vertical="center"/>
    </xf>
    <xf numFmtId="167" fontId="27" fillId="0" borderId="0" xfId="0" applyNumberFormat="1" applyFont="1" applyFill="1" applyBorder="1" applyAlignment="1">
      <alignment horizontal="center" vertical="center" readingOrder="1"/>
    </xf>
    <xf numFmtId="167" fontId="26" fillId="0" borderId="0" xfId="0" applyNumberFormat="1" applyFont="1" applyFill="1" applyBorder="1" applyAlignment="1">
      <alignment vertical="center" readingOrder="1"/>
    </xf>
    <xf numFmtId="164" fontId="30" fillId="0" borderId="6" xfId="0" applyNumberFormat="1" applyFont="1" applyFill="1" applyBorder="1" applyAlignment="1">
      <alignment horizontal="center" vertical="center"/>
    </xf>
    <xf numFmtId="1" fontId="31" fillId="9" borderId="0" xfId="0" applyNumberFormat="1" applyFont="1" applyFill="1" applyBorder="1" applyAlignment="1" applyProtection="1">
      <alignment horizontal="center" vertical="center" wrapText="1"/>
      <protection locked="0"/>
    </xf>
    <xf numFmtId="168" fontId="32" fillId="0" borderId="0" xfId="0" applyNumberFormat="1" applyFont="1" applyFill="1" applyBorder="1" applyAlignment="1">
      <alignment horizontal="center" vertical="center"/>
    </xf>
    <xf numFmtId="164" fontId="32" fillId="0" borderId="13" xfId="0" applyNumberFormat="1" applyFont="1" applyFill="1" applyBorder="1" applyAlignment="1">
      <alignment horizontal="center" vertical="center"/>
    </xf>
    <xf numFmtId="168" fontId="33" fillId="0" borderId="6" xfId="0" applyNumberFormat="1" applyFont="1" applyFill="1" applyBorder="1" applyAlignment="1" applyProtection="1">
      <alignment horizontal="center" vertical="center" wrapText="1"/>
      <protection locked="0"/>
    </xf>
    <xf numFmtId="1" fontId="32" fillId="9" borderId="0" xfId="0" applyNumberFormat="1" applyFont="1" applyFill="1" applyBorder="1" applyAlignment="1">
      <alignment horizontal="center" vertical="center" wrapText="1"/>
    </xf>
    <xf numFmtId="168" fontId="32" fillId="0" borderId="13" xfId="0" applyNumberFormat="1" applyFont="1" applyFill="1" applyBorder="1" applyAlignment="1">
      <alignment horizontal="center" vertical="center"/>
    </xf>
    <xf numFmtId="168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32" fillId="9" borderId="0" xfId="0" applyNumberFormat="1" applyFont="1" applyFill="1" applyBorder="1" applyAlignment="1" applyProtection="1">
      <alignment horizontal="center" vertical="center" wrapText="1"/>
      <protection locked="0"/>
    </xf>
    <xf numFmtId="168" fontId="32" fillId="0" borderId="0" xfId="0" applyNumberFormat="1" applyFont="1" applyFill="1" applyBorder="1" applyAlignment="1" applyProtection="1">
      <alignment horizontal="center" vertical="center" wrapText="1"/>
      <protection locked="0"/>
    </xf>
    <xf numFmtId="168" fontId="32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13" xfId="0" applyFont="1" applyFill="1" applyBorder="1" applyAlignment="1">
      <alignment horizontal="center" vertical="center"/>
    </xf>
    <xf numFmtId="168" fontId="4" fillId="0" borderId="13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right" vertical="top"/>
    </xf>
    <xf numFmtId="0" fontId="6" fillId="8" borderId="0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right" vertical="top"/>
    </xf>
    <xf numFmtId="0" fontId="6" fillId="4" borderId="15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6" fillId="12" borderId="15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6" fillId="12" borderId="17" xfId="0" applyFont="1" applyFill="1" applyBorder="1" applyAlignment="1">
      <alignment horizontal="center" vertical="center"/>
    </xf>
    <xf numFmtId="0" fontId="6" fillId="13" borderId="0" xfId="0" applyFont="1" applyFill="1" applyBorder="1" applyAlignment="1">
      <alignment horizontal="center" vertical="center"/>
    </xf>
    <xf numFmtId="0" fontId="6" fillId="9" borderId="15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199"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1" defaultTableStyle="TableStyleMedium9" defaultPivotStyle="PivotStyleLight16">
    <tableStyle name="Style de tableau 1" pivot="0" count="2">
      <tableStyleElement type="wholeTable" dxfId="3198"/>
      <tableStyleElement type="headerRow" dxfId="3197"/>
    </tableStyle>
  </tableStyles>
  <colors>
    <mruColors>
      <color rgb="FF0000FF"/>
      <color rgb="FFBFFF9F"/>
      <color rgb="FFDDF2FF"/>
      <color rgb="FFFFE0F9"/>
      <color rgb="FFFFCCFF"/>
      <color rgb="FFCCCCFF"/>
      <color rgb="FFCCFF99"/>
      <color rgb="FFFFFF99"/>
      <color rgb="FFFFD8C5"/>
      <color rgb="FFFFE0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Céation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client'!$A$2</c:f>
              <c:strCache>
                <c:ptCount val="1"/>
                <c:pt idx="0">
                  <c:v>Nbr  Céation :</c:v>
                </c:pt>
              </c:strCache>
            </c:strRef>
          </c:tx>
          <c:invertIfNegative val="0"/>
          <c:cat>
            <c:strRef>
              <c:f>'indicateur client'!$B$1:$V$1</c:f>
              <c:strCache>
                <c:ptCount val="21"/>
                <c:pt idx="0">
                  <c:v>ALDI</c:v>
                </c:pt>
                <c:pt idx="1">
                  <c:v>ALPINA</c:v>
                </c:pt>
                <c:pt idx="2">
                  <c:v>ATM</c:v>
                </c:pt>
                <c:pt idx="3">
                  <c:v>AUCHAN</c:v>
                </c:pt>
                <c:pt idx="4">
                  <c:v>BUCCO SANTE</c:v>
                </c:pt>
                <c:pt idx="5">
                  <c:v>CARREFOUR</c:v>
                </c:pt>
                <c:pt idx="6">
                  <c:v>CASINO</c:v>
                </c:pt>
                <c:pt idx="7">
                  <c:v>COLRUYT</c:v>
                </c:pt>
                <c:pt idx="8">
                  <c:v>CORA</c:v>
                </c:pt>
                <c:pt idx="9">
                  <c:v>DELHAIZE</c:v>
                </c:pt>
                <c:pt idx="10">
                  <c:v>FRESSNAPF</c:v>
                </c:pt>
                <c:pt idx="11">
                  <c:v>HERY</c:v>
                </c:pt>
                <c:pt idx="12">
                  <c:v>INTER</c:v>
                </c:pt>
                <c:pt idx="13">
                  <c:v>METRO</c:v>
                </c:pt>
                <c:pt idx="14">
                  <c:v>MUTANT</c:v>
                </c:pt>
                <c:pt idx="15">
                  <c:v>NESTOR BIO</c:v>
                </c:pt>
                <c:pt idx="16">
                  <c:v>NETTO</c:v>
                </c:pt>
                <c:pt idx="17">
                  <c:v>SCAMARK</c:v>
                </c:pt>
                <c:pt idx="18">
                  <c:v>SYSTÈME U</c:v>
                </c:pt>
                <c:pt idx="19">
                  <c:v>TOM&amp;CO</c:v>
                </c:pt>
                <c:pt idx="20">
                  <c:v>TRADI</c:v>
                </c:pt>
              </c:strCache>
            </c:strRef>
          </c:cat>
          <c:val>
            <c:numRef>
              <c:f>'indicateur client'!$B$2:$V$2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98135296"/>
        <c:axId val="269336576"/>
      </c:barChart>
      <c:catAx>
        <c:axId val="3981352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69336576"/>
        <c:crosses val="autoZero"/>
        <c:auto val="1"/>
        <c:lblAlgn val="ctr"/>
        <c:lblOffset val="100"/>
        <c:noMultiLvlLbl val="0"/>
      </c:catAx>
      <c:valAx>
        <c:axId val="2693365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981352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Nouvelle reglementation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8.0171574747659707E-2"/>
          <c:y val="0.20417833187518228"/>
          <c:w val="0.55415336296493589"/>
          <c:h val="0.5065525663458734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'indicateur client'!$A$3</c:f>
              <c:strCache>
                <c:ptCount val="1"/>
                <c:pt idx="0">
                  <c:v>Nbr Nouvelle reglementation client :</c:v>
                </c:pt>
              </c:strCache>
            </c:strRef>
          </c:tx>
          <c:invertIfNegative val="0"/>
          <c:cat>
            <c:strRef>
              <c:f>'indicateur client'!$B$1:$V$1</c:f>
              <c:strCache>
                <c:ptCount val="21"/>
                <c:pt idx="0">
                  <c:v>ALDI</c:v>
                </c:pt>
                <c:pt idx="1">
                  <c:v>ALPINA</c:v>
                </c:pt>
                <c:pt idx="2">
                  <c:v>ATM</c:v>
                </c:pt>
                <c:pt idx="3">
                  <c:v>AUCHAN</c:v>
                </c:pt>
                <c:pt idx="4">
                  <c:v>BUCCO SANTE</c:v>
                </c:pt>
                <c:pt idx="5">
                  <c:v>CARREFOUR</c:v>
                </c:pt>
                <c:pt idx="6">
                  <c:v>CASINO</c:v>
                </c:pt>
                <c:pt idx="7">
                  <c:v>COLRUYT</c:v>
                </c:pt>
                <c:pt idx="8">
                  <c:v>CORA</c:v>
                </c:pt>
                <c:pt idx="9">
                  <c:v>DELHAIZE</c:v>
                </c:pt>
                <c:pt idx="10">
                  <c:v>FRESSNAPF</c:v>
                </c:pt>
                <c:pt idx="11">
                  <c:v>HERY</c:v>
                </c:pt>
                <c:pt idx="12">
                  <c:v>INTER</c:v>
                </c:pt>
                <c:pt idx="13">
                  <c:v>METRO</c:v>
                </c:pt>
                <c:pt idx="14">
                  <c:v>MUTANT</c:v>
                </c:pt>
                <c:pt idx="15">
                  <c:v>NESTOR BIO</c:v>
                </c:pt>
                <c:pt idx="16">
                  <c:v>NETTO</c:v>
                </c:pt>
                <c:pt idx="17">
                  <c:v>SCAMARK</c:v>
                </c:pt>
                <c:pt idx="18">
                  <c:v>SYSTÈME U</c:v>
                </c:pt>
                <c:pt idx="19">
                  <c:v>TOM&amp;CO</c:v>
                </c:pt>
                <c:pt idx="20">
                  <c:v>TRADI</c:v>
                </c:pt>
              </c:strCache>
            </c:strRef>
          </c:cat>
          <c:val>
            <c:numRef>
              <c:f>'indicateur client'!$B$3:$V$3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client'!$A$4</c:f>
              <c:strCache>
                <c:ptCount val="1"/>
                <c:pt idx="0">
                  <c:v>Nbr Nouvelle reglementation ATM :</c:v>
                </c:pt>
              </c:strCache>
            </c:strRef>
          </c:tx>
          <c:invertIfNegative val="0"/>
          <c:cat>
            <c:strRef>
              <c:f>'indicateur client'!$B$1:$V$1</c:f>
              <c:strCache>
                <c:ptCount val="21"/>
                <c:pt idx="0">
                  <c:v>ALDI</c:v>
                </c:pt>
                <c:pt idx="1">
                  <c:v>ALPINA</c:v>
                </c:pt>
                <c:pt idx="2">
                  <c:v>ATM</c:v>
                </c:pt>
                <c:pt idx="3">
                  <c:v>AUCHAN</c:v>
                </c:pt>
                <c:pt idx="4">
                  <c:v>BUCCO SANTE</c:v>
                </c:pt>
                <c:pt idx="5">
                  <c:v>CARREFOUR</c:v>
                </c:pt>
                <c:pt idx="6">
                  <c:v>CASINO</c:v>
                </c:pt>
                <c:pt idx="7">
                  <c:v>COLRUYT</c:v>
                </c:pt>
                <c:pt idx="8">
                  <c:v>CORA</c:v>
                </c:pt>
                <c:pt idx="9">
                  <c:v>DELHAIZE</c:v>
                </c:pt>
                <c:pt idx="10">
                  <c:v>FRESSNAPF</c:v>
                </c:pt>
                <c:pt idx="11">
                  <c:v>HERY</c:v>
                </c:pt>
                <c:pt idx="12">
                  <c:v>INTER</c:v>
                </c:pt>
                <c:pt idx="13">
                  <c:v>METRO</c:v>
                </c:pt>
                <c:pt idx="14">
                  <c:v>MUTANT</c:v>
                </c:pt>
                <c:pt idx="15">
                  <c:v>NESTOR BIO</c:v>
                </c:pt>
                <c:pt idx="16">
                  <c:v>NETTO</c:v>
                </c:pt>
                <c:pt idx="17">
                  <c:v>SCAMARK</c:v>
                </c:pt>
                <c:pt idx="18">
                  <c:v>SYSTÈME U</c:v>
                </c:pt>
                <c:pt idx="19">
                  <c:v>TOM&amp;CO</c:v>
                </c:pt>
                <c:pt idx="20">
                  <c:v>TRADI</c:v>
                </c:pt>
              </c:strCache>
            </c:strRef>
          </c:cat>
          <c:val>
            <c:numRef>
              <c:f>'indicateur client'!$B$4:$V$4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98135808"/>
        <c:axId val="269338304"/>
      </c:barChart>
      <c:catAx>
        <c:axId val="3981358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69338304"/>
        <c:crosses val="autoZero"/>
        <c:auto val="1"/>
        <c:lblAlgn val="ctr"/>
        <c:lblOffset val="100"/>
        <c:noMultiLvlLbl val="0"/>
      </c:catAx>
      <c:valAx>
        <c:axId val="2693383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981358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Modification</a:t>
            </a:r>
            <a:r>
              <a:rPr lang="fr-FR" baseline="0"/>
              <a:t> Globale</a:t>
            </a:r>
            <a:endParaRPr lang="fr-FR"/>
          </a:p>
        </c:rich>
      </c:tx>
      <c:layout>
        <c:manualLayout>
          <c:xMode val="edge"/>
          <c:yMode val="edge"/>
          <c:x val="0.11689588801399825"/>
          <c:y val="2.3703700016922326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8.607174103237096E-2"/>
          <c:y val="0.17423214943409748"/>
          <c:w val="0.52844203849518812"/>
          <c:h val="0.7267983704794991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'indicateur client'!$A$2</c:f>
              <c:strCache>
                <c:ptCount val="1"/>
                <c:pt idx="0">
                  <c:v>Nbr  Céation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client'!$A$3</c:f>
              <c:strCache>
                <c:ptCount val="1"/>
                <c:pt idx="0">
                  <c:v>Nbr Nouvelle reglementation client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'indicateur client'!$A$4</c:f>
              <c:strCache>
                <c:ptCount val="1"/>
                <c:pt idx="0">
                  <c:v>Nbr Nouvelle reglementation ATM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'indicateur client'!$A$5</c:f>
              <c:strCache>
                <c:ptCount val="1"/>
                <c:pt idx="0">
                  <c:v>Nbr Nouvelle reglementation globale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'indicateur client'!$A$6</c:f>
              <c:strCache>
                <c:ptCount val="1"/>
                <c:pt idx="0">
                  <c:v>Nbr Modifs textes client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'indicateur client'!$A$7</c:f>
              <c:strCache>
                <c:ptCount val="1"/>
                <c:pt idx="0">
                  <c:v>Nbr Modifs textes ATM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'indicateur client'!$A$8</c:f>
              <c:strCache>
                <c:ptCount val="1"/>
                <c:pt idx="0">
                  <c:v>Nbr Modifs textes globale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7"/>
          <c:tx>
            <c:strRef>
              <c:f>'indicateur client'!$A$9</c:f>
              <c:strCache>
                <c:ptCount val="1"/>
                <c:pt idx="0">
                  <c:v>Nbr Changement imprimeur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client'!$W$9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8"/>
          <c:tx>
            <c:strRef>
              <c:f>'indicateur client'!$A$10</c:f>
              <c:strCache>
                <c:ptCount val="1"/>
                <c:pt idx="0">
                  <c:v>Nbr Changement format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client'!$W$10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9"/>
          <c:order val="9"/>
          <c:tx>
            <c:strRef>
              <c:f>'indicateur client'!$A$11</c:f>
              <c:strCache>
                <c:ptCount val="1"/>
                <c:pt idx="0">
                  <c:v>Nbr Changement SO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client'!$W$11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'indicateur client'!$A$12</c:f>
              <c:strCache>
                <c:ptCount val="1"/>
                <c:pt idx="0">
                  <c:v>Nbr Relooking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client'!$W$12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98137344"/>
        <c:axId val="269341184"/>
      </c:barChart>
      <c:catAx>
        <c:axId val="3981373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69341184"/>
        <c:crosses val="autoZero"/>
        <c:auto val="1"/>
        <c:lblAlgn val="ctr"/>
        <c:lblOffset val="100"/>
        <c:noMultiLvlLbl val="0"/>
      </c:catAx>
      <c:valAx>
        <c:axId val="269341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981373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1123951</xdr:colOff>
      <xdr:row>0</xdr:row>
      <xdr:rowOff>57150</xdr:rowOff>
    </xdr:from>
    <xdr:to>
      <xdr:col>2</xdr:col>
      <xdr:colOff>895351</xdr:colOff>
      <xdr:row>0</xdr:row>
      <xdr:rowOff>523875</xdr:rowOff>
    </xdr:to>
    <xdr:sp macro="[0]!Compiler" textlink="">
      <xdr:nvSpPr>
        <xdr:cNvPr id="2" name="ZoneTexte 1"/>
        <xdr:cNvSpPr txBox="1"/>
      </xdr:nvSpPr>
      <xdr:spPr>
        <a:xfrm>
          <a:off x="1304926" y="57150"/>
          <a:ext cx="914400" cy="4667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Compiler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13</xdr:row>
      <xdr:rowOff>61912</xdr:rowOff>
    </xdr:from>
    <xdr:to>
      <xdr:col>10</xdr:col>
      <xdr:colOff>609600</xdr:colOff>
      <xdr:row>27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466725</xdr:colOff>
      <xdr:row>13</xdr:row>
      <xdr:rowOff>28575</xdr:rowOff>
    </xdr:from>
    <xdr:to>
      <xdr:col>18</xdr:col>
      <xdr:colOff>533400</xdr:colOff>
      <xdr:row>27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352425</xdr:colOff>
      <xdr:row>31</xdr:row>
      <xdr:rowOff>71437</xdr:rowOff>
    </xdr:from>
    <xdr:to>
      <xdr:col>11</xdr:col>
      <xdr:colOff>628650</xdr:colOff>
      <xdr:row>48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7" name="Tableau1318" displayName="Tableau1318" ref="B2:BK20" totalsRowShown="0" headerRowDxfId="144" headerRowBorderDxfId="142" tableBorderDxfId="143">
  <autoFilter ref="B2:BK20"/>
  <tableColumns count="62">
    <tableColumn id="1" name="ouverture dossier" dataDxfId="141"/>
    <tableColumn id="62" name="Client" dataDxfId="80">
      <calculatedColumnFormula>"XXX"</calculatedColumnFormula>
    </tableColumn>
    <tableColumn id="2" name="MEPP" dataDxfId="140"/>
    <tableColumn id="3" name="Chien/Chat" dataDxfId="139"/>
    <tableColumn id="4" name="Motif changement" dataDxfId="138"/>
    <tableColumn id="5" name="Commentaires motif" dataDxfId="137"/>
    <tableColumn id="6" name="Type de sacs" dataDxfId="136"/>
    <tableColumn id="7" name="Papier /Plastique" dataDxfId="135"/>
    <tableColumn id="8" name="ancien imprimeur" dataDxfId="134"/>
    <tableColumn id="9" name="new imprimeur" dataDxfId="133"/>
    <tableColumn id="10" name="Photograveur" dataDxfId="132"/>
    <tableColumn id="11" name="Clicheteur" dataDxfId="131"/>
    <tableColumn id="12" name="Fiche intra" dataDxfId="130"/>
    <tableColumn id="13" name="ancien code" dataDxfId="129"/>
    <tableColumn id="14" name="Nouveau Code article" dataDxfId="128"/>
    <tableColumn id="15" name="Désignation" dataDxfId="127"/>
    <tableColumn id="16" name="Poids" dataDxfId="126"/>
    <tableColumn id="17" name="Stock PF en sacs" dataDxfId="125">
      <calculatedColumnFormula>IF($F3="création","/","")</calculatedColumnFormula>
    </tableColumn>
    <tableColumn id="18" name="Stock Sacs" dataDxfId="124">
      <calculatedColumnFormula>IF($F3="création","/","")</calculatedColumnFormula>
    </tableColumn>
    <tableColumn id="19" name="cmde en cours ancien" dataDxfId="123">
      <calculatedColumnFormula>IF($F3="création","/","")</calculatedColumnFormula>
    </tableColumn>
    <tableColumn id="20" name="cmde en cours nouveau" dataDxfId="122">
      <calculatedColumnFormula>IF($F3="création","/","")</calculatedColumnFormula>
    </tableColumn>
    <tableColumn id="21" name="Conso. moy." dataDxfId="121">
      <calculatedColumnFormula>IF($F3="création","/","")</calculatedColumnFormula>
    </tableColumn>
    <tableColumn id="22" name="Couverture en mois" dataDxfId="120">
      <calculatedColumnFormula>IF($F3="création","/",SUM(S3:U3)/W3)</calculatedColumnFormula>
    </tableColumn>
    <tableColumn id="23" name="Besoin des sacs ATM" dataDxfId="119">
      <calculatedColumnFormula>IF($F3="création","/",X3-0.75)</calculatedColumnFormula>
    </tableColumn>
    <tableColumn id="24" name="Commentaires dossier" dataDxfId="118"/>
    <tableColumn id="25" name="Début" dataDxfId="117">
      <calculatedColumnFormula>IF(AC3="","",IF(WEEKDAY(AC3,11)=6,(AC3-AB3*7)+2,IF(WEEKDAY(AC3,11)=7,(AC3-AB3*7)+1,AC3-AB3*7)))</calculatedColumnFormula>
    </tableColumn>
    <tableColumn id="26" name="Durée/sem" dataDxfId="116">
      <calculatedColumnFormula>1</calculatedColumnFormula>
    </tableColumn>
    <tableColumn id="27" name="Fin estimée" dataDxfId="115">
      <calculatedColumnFormula>AI3-1</calculatedColumnFormula>
    </tableColumn>
    <tableColumn id="28" name="Transfert réél" dataDxfId="114"/>
    <tableColumn id="29" name="Début2" dataDxfId="113">
      <calculatedColumnFormula>IF(AG3="","",IF(WEEKDAY(AG3,11)=6,(AG3-AF3*7)+2,IF(WEEKDAY(AG3,11)=7,(AG3-AF3*7)+1,AG3-AF3*7)))</calculatedColumnFormula>
    </tableColumn>
    <tableColumn id="30" name="Durée/sem3" dataDxfId="112">
      <calculatedColumnFormula>1</calculatedColumnFormula>
    </tableColumn>
    <tableColumn id="31" name="Fin estimée4" dataDxfId="111">
      <calculatedColumnFormula>AI3-1</calculatedColumnFormula>
    </tableColumn>
    <tableColumn id="32" name="Validé" dataDxfId="110"/>
    <tableColumn id="33" name="Début5" dataDxfId="109">
      <calculatedColumnFormula>IF(AK3="","",IF(WEEKDAY(AK3,11)=6,(AK3-AJ3*7)+2,IF(WEEKDAY(AK3,11)=7,(AK3-AJ3*7)+1,AK3-AJ3*7)))</calculatedColumnFormula>
    </tableColumn>
    <tableColumn id="34" name="Durée/sem6" dataDxfId="108">
      <calculatedColumnFormula>1</calculatedColumnFormula>
    </tableColumn>
    <tableColumn id="35" name="Fin estimée7" dataDxfId="107">
      <calculatedColumnFormula>AM3-1</calculatedColumnFormula>
    </tableColumn>
    <tableColumn id="36" name="Retour cromalin" dataDxfId="106"/>
    <tableColumn id="37" name="Début8" dataDxfId="105">
      <calculatedColumnFormula>IF(AO3="","",IF(WEEKDAY(AO3,11)=6,(AO3-AN3*7)+2,IF(WEEKDAY(AO3,11)=7,(AO3-AN3*7)+1,AO3-AN3*7)))</calculatedColumnFormula>
    </tableColumn>
    <tableColumn id="38" name="Durée/sem9" dataDxfId="104">
      <calculatedColumnFormula>1</calculatedColumnFormula>
    </tableColumn>
    <tableColumn id="39" name="Fin estimée10" dataDxfId="103">
      <calculatedColumnFormula>AQ3-1</calculatedColumnFormula>
    </tableColumn>
    <tableColumn id="40" name="livraison clichés" dataDxfId="102"/>
    <tableColumn id="41" name="Début11" dataDxfId="101">
      <calculatedColumnFormula>IF(AS3="","",IF(WEEKDAY(AS3,11)=6,(AS3-AR3*7)+2,IF(WEEKDAY(AS3,11)=7,(AS3-AR3*7)+1,AS3-AR3*7)))</calculatedColumnFormula>
    </tableColumn>
    <tableColumn id="42" name="Durée/sem12" dataDxfId="100">
      <calculatedColumnFormula>9</calculatedColumnFormula>
    </tableColumn>
    <tableColumn id="43" name="Fin estimée13" dataDxfId="99">
      <calculatedColumnFormula>AT3-1</calculatedColumnFormula>
    </tableColumn>
    <tableColumn id="44" name="Début14" dataDxfId="98">
      <calculatedColumnFormula>IF(AV3="","",IF(WEEKDAY(AV3,11)=6,(AV3-AU3*7)+2,IF(WEEKDAY(AV3,11)=7,(AV3-AU3*7)+1,AV3-AU3*7)))</calculatedColumnFormula>
    </tableColumn>
    <tableColumn id="45" name="Durée/sem15" dataDxfId="97">
      <calculatedColumnFormula>2</calculatedColumnFormula>
    </tableColumn>
    <tableColumn id="46" name="Fin estimée16" dataDxfId="96">
      <calculatedColumnFormula>$Q$1+($Y3*30.5)+(0.5*30.5)</calculatedColumnFormula>
    </tableColumn>
    <tableColumn id="47" name="Sac arrivé" dataDxfId="95"/>
    <tableColumn id="48" name="Date" dataDxfId="94"/>
    <tableColumn id="49" name="Agence" dataDxfId="93"/>
    <tableColumn id="50" name="N° facture" dataDxfId="92"/>
    <tableColumn id="51" name="Date17" dataDxfId="91"/>
    <tableColumn id="52" name="Photogravure" dataDxfId="90"/>
    <tableColumn id="53" name="N° facture18" dataDxfId="89"/>
    <tableColumn id="54" name="Date19" dataDxfId="88"/>
    <tableColumn id="55" name="Clicheteur20" dataDxfId="87"/>
    <tableColumn id="56" name="N° facture21" dataDxfId="86"/>
    <tableColumn id="57" name="Date22" dataDxfId="85"/>
    <tableColumn id="58" name="Imprimeur" dataDxfId="84"/>
    <tableColumn id="59" name="N° facture23" dataDxfId="83"/>
    <tableColumn id="60" name="Date24" dataDxfId="82"/>
    <tableColumn id="61" name="TOTAL" dataDxfId="81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2:BK20" totalsRowShown="0" headerRowDxfId="3059" headerRowBorderDxfId="3058" tableBorderDxfId="3057">
  <autoFilter ref="B2:BK20"/>
  <tableColumns count="62">
    <tableColumn id="1" name="ouverture dossier" dataDxfId="3056"/>
    <tableColumn id="62" name="Client" dataDxfId="3055">
      <calculatedColumnFormula>"ALPINA"</calculatedColumnFormula>
    </tableColumn>
    <tableColumn id="2" name="MEPP" dataDxfId="3054"/>
    <tableColumn id="3" name="Chien/Chat" dataDxfId="3053"/>
    <tableColumn id="4" name="Motif changement" dataDxfId="3052"/>
    <tableColumn id="5" name="Commentaires motif" dataDxfId="3051"/>
    <tableColumn id="6" name="Type de sacs" dataDxfId="3050"/>
    <tableColumn id="7" name="Papier /Plastique" dataDxfId="3049"/>
    <tableColumn id="8" name="ancien imprimeur" dataDxfId="3048"/>
    <tableColumn id="9" name="new imprimeur" dataDxfId="3047"/>
    <tableColumn id="10" name="Photograveur" dataDxfId="3046"/>
    <tableColumn id="11" name="Clicheteur" dataDxfId="3045"/>
    <tableColumn id="12" name="Fiche intra" dataDxfId="3044"/>
    <tableColumn id="13" name="ancien code" dataDxfId="3043"/>
    <tableColumn id="14" name="Nouveau Code article" dataDxfId="3042"/>
    <tableColumn id="15" name="Désignation" dataDxfId="3041"/>
    <tableColumn id="16" name="Poids" dataDxfId="3040"/>
    <tableColumn id="17" name="Stock PF en sacs" dataDxfId="3039">
      <calculatedColumnFormula>IF($F3="création","/","")</calculatedColumnFormula>
    </tableColumn>
    <tableColumn id="18" name="Stock Sacs" dataDxfId="3038">
      <calculatedColumnFormula>IF($F3="création","/","")</calculatedColumnFormula>
    </tableColumn>
    <tableColumn id="19" name="cmde en cours ancien" dataDxfId="3037">
      <calculatedColumnFormula>IF($F3="création","/","")</calculatedColumnFormula>
    </tableColumn>
    <tableColumn id="20" name="cmde en cours nouveau" dataDxfId="3036">
      <calculatedColumnFormula>IF($F3="création","/","")</calculatedColumnFormula>
    </tableColumn>
    <tableColumn id="21" name="Conso. moy." dataDxfId="3035">
      <calculatedColumnFormula>IF($F3="création","/","")</calculatedColumnFormula>
    </tableColumn>
    <tableColumn id="22" name="Couverture en mois" dataDxfId="3034">
      <calculatedColumnFormula>IF($F3="création","/",SUM(S3:U3)/W3)</calculatedColumnFormula>
    </tableColumn>
    <tableColumn id="23" name="Besoin des sacs ATM" dataDxfId="3033">
      <calculatedColumnFormula>IF($F3="création","/",X3-0.75)</calculatedColumnFormula>
    </tableColumn>
    <tableColumn id="24" name="Commentaires dossier" dataDxfId="3032"/>
    <tableColumn id="25" name="Début" dataDxfId="3031">
      <calculatedColumnFormula>IF(AC3="","",IF(WEEKDAY(AC3,11)=6,(AC3-AB3*7)+2,IF(WEEKDAY(AC3,11)=7,(AC3-AB3*7)+1,AC3-AB3*7)))</calculatedColumnFormula>
    </tableColumn>
    <tableColumn id="26" name="Durée/sem" dataDxfId="3030">
      <calculatedColumnFormula>1</calculatedColumnFormula>
    </tableColumn>
    <tableColumn id="27" name="Fin estimée" dataDxfId="3029">
      <calculatedColumnFormula>AI3-1</calculatedColumnFormula>
    </tableColumn>
    <tableColumn id="28" name="Transfert réél" dataDxfId="3028"/>
    <tableColumn id="29" name="Début2" dataDxfId="3027">
      <calculatedColumnFormula>IF(AG3="","",IF(WEEKDAY(AG3,11)=6,(AG3-AF3*7)+2,IF(WEEKDAY(AG3,11)=7,(AG3-AF3*7)+1,AG3-AF3*7)))</calculatedColumnFormula>
    </tableColumn>
    <tableColumn id="30" name="Durée/sem3" dataDxfId="3026">
      <calculatedColumnFormula>1</calculatedColumnFormula>
    </tableColumn>
    <tableColumn id="31" name="Fin estimée4" dataDxfId="3025">
      <calculatedColumnFormula>AI3-1</calculatedColumnFormula>
    </tableColumn>
    <tableColumn id="32" name="Validé" dataDxfId="3024"/>
    <tableColumn id="33" name="Début5" dataDxfId="3023">
      <calculatedColumnFormula>IF(AK3="","",IF(WEEKDAY(AK3,11)=6,(AK3-AJ3*7)+2,IF(WEEKDAY(AK3,11)=7,(AK3-AJ3*7)+1,AK3-AJ3*7)))</calculatedColumnFormula>
    </tableColumn>
    <tableColumn id="34" name="Durée/sem6" dataDxfId="3022">
      <calculatedColumnFormula>1</calculatedColumnFormula>
    </tableColumn>
    <tableColumn id="35" name="Fin estimée7" dataDxfId="3021">
      <calculatedColumnFormula>AM3-1</calculatedColumnFormula>
    </tableColumn>
    <tableColumn id="36" name="Retour cromalin" dataDxfId="3020"/>
    <tableColumn id="37" name="Début8" dataDxfId="3019">
      <calculatedColumnFormula>IF(AO3="","",IF(WEEKDAY(AO3,11)=6,(AO3-AN3*7)+2,IF(WEEKDAY(AO3,11)=7,(AO3-AN3*7)+1,AO3-AN3*7)))</calculatedColumnFormula>
    </tableColumn>
    <tableColumn id="38" name="Durée/sem9" dataDxfId="3018">
      <calculatedColumnFormula>1</calculatedColumnFormula>
    </tableColumn>
    <tableColumn id="39" name="Fin estimée10" dataDxfId="3017">
      <calculatedColumnFormula>AQ3-1</calculatedColumnFormula>
    </tableColumn>
    <tableColumn id="40" name="livraison clichés" dataDxfId="3016"/>
    <tableColumn id="41" name="Début11" dataDxfId="3015">
      <calculatedColumnFormula>IF(AS3="","",IF(WEEKDAY(AS3,11)=6,(AS3-AR3*7)+2,IF(WEEKDAY(AS3,11)=7,(AS3-AR3*7)+1,AS3-AR3*7)))</calculatedColumnFormula>
    </tableColumn>
    <tableColumn id="42" name="Durée/sem12" dataDxfId="3014">
      <calculatedColumnFormula>9</calculatedColumnFormula>
    </tableColumn>
    <tableColumn id="43" name="Fin estimée13" dataDxfId="3013">
      <calculatedColumnFormula>AT3-1</calculatedColumnFormula>
    </tableColumn>
    <tableColumn id="44" name="Début14" dataDxfId="3012">
      <calculatedColumnFormula>IF(AV3="","",IF(WEEKDAY(AV3,11)=6,(AV3-AU3*7)+2,IF(WEEKDAY(AV3,11)=7,(AV3-AU3*7)+1,AV3-AU3*7)))</calculatedColumnFormula>
    </tableColumn>
    <tableColumn id="45" name="Durée/sem15" dataDxfId="3011">
      <calculatedColumnFormula>2</calculatedColumnFormula>
    </tableColumn>
    <tableColumn id="46" name="Fin estimée16" dataDxfId="3010">
      <calculatedColumnFormula>$Q$1+($Y3*30.5)+(0.5*30.5)</calculatedColumnFormula>
    </tableColumn>
    <tableColumn id="47" name="Sac arrivé" dataDxfId="3009"/>
    <tableColumn id="48" name="Date" dataDxfId="3008"/>
    <tableColumn id="49" name="Agence" dataDxfId="3007"/>
    <tableColumn id="50" name="N° facture" dataDxfId="3006"/>
    <tableColumn id="51" name="Date17" dataDxfId="3005"/>
    <tableColumn id="52" name="Photogravure" dataDxfId="3004"/>
    <tableColumn id="53" name="N° facture18" dataDxfId="3003"/>
    <tableColumn id="54" name="Date19" dataDxfId="3002"/>
    <tableColumn id="55" name="Clicheteur20" dataDxfId="3001"/>
    <tableColumn id="56" name="N° facture21" dataDxfId="3000"/>
    <tableColumn id="57" name="Date22" dataDxfId="2999"/>
    <tableColumn id="58" name="Imprimeur" dataDxfId="2998"/>
    <tableColumn id="59" name="N° facture23" dataDxfId="2997"/>
    <tableColumn id="60" name="Date24" dataDxfId="2996"/>
    <tableColumn id="61" name="TOTAL" dataDxfId="2995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4" name="Tableau135" displayName="Tableau135" ref="B2:BK20" totalsRowShown="0" headerRowDxfId="2978" headerRowBorderDxfId="2977" tableBorderDxfId="2976">
  <autoFilter ref="B2:BK20"/>
  <tableColumns count="62">
    <tableColumn id="1" name="ouverture dossier" dataDxfId="2975"/>
    <tableColumn id="62" name="Client" dataDxfId="2974">
      <calculatedColumnFormula>"AUCHAN"</calculatedColumnFormula>
    </tableColumn>
    <tableColumn id="2" name="MEPP" dataDxfId="2973"/>
    <tableColumn id="3" name="Chien/Chat" dataDxfId="2972"/>
    <tableColumn id="4" name="Motif changement" dataDxfId="2971"/>
    <tableColumn id="5" name="Commentaires motif" dataDxfId="2970"/>
    <tableColumn id="6" name="Type de sacs" dataDxfId="2969"/>
    <tableColumn id="7" name="Papier /Plastique" dataDxfId="2968"/>
    <tableColumn id="8" name="ancien imprimeur" dataDxfId="2967"/>
    <tableColumn id="9" name="new imprimeur" dataDxfId="2966"/>
    <tableColumn id="10" name="Photograveur" dataDxfId="2965"/>
    <tableColumn id="11" name="Clicheteur" dataDxfId="2964"/>
    <tableColumn id="12" name="Fiche intra" dataDxfId="2963"/>
    <tableColumn id="13" name="ancien code" dataDxfId="2962"/>
    <tableColumn id="14" name="Nouveau Code article" dataDxfId="2961"/>
    <tableColumn id="15" name="Désignation" dataDxfId="2960"/>
    <tableColumn id="16" name="Poids" dataDxfId="2959"/>
    <tableColumn id="17" name="Stock PF en sacs" dataDxfId="2958">
      <calculatedColumnFormula>IF($F3="création","/","")</calculatedColumnFormula>
    </tableColumn>
    <tableColumn id="18" name="Stock Sacs" dataDxfId="2957">
      <calculatedColumnFormula>IF($F3="création","/","")</calculatedColumnFormula>
    </tableColumn>
    <tableColumn id="19" name="cmde en cours ancien" dataDxfId="2956">
      <calculatedColumnFormula>IF($F3="création","/","")</calculatedColumnFormula>
    </tableColumn>
    <tableColumn id="20" name="cmde en cours nouveau" dataDxfId="2955">
      <calculatedColumnFormula>IF($F3="création","/","")</calculatedColumnFormula>
    </tableColumn>
    <tableColumn id="21" name="Conso. moy." dataDxfId="2954">
      <calculatedColumnFormula>IF($F3="création","/","")</calculatedColumnFormula>
    </tableColumn>
    <tableColumn id="22" name="Couverture en mois" dataDxfId="2953">
      <calculatedColumnFormula>IF($F3="création","/",SUM(S3:U3)/W3)</calculatedColumnFormula>
    </tableColumn>
    <tableColumn id="23" name="Besoin des sacs ATM" dataDxfId="2952">
      <calculatedColumnFormula>IF($F3="création","/",X3-0.75)</calculatedColumnFormula>
    </tableColumn>
    <tableColumn id="24" name="Commentaires dossier" dataDxfId="2951"/>
    <tableColumn id="25" name="Début" dataDxfId="2950">
      <calculatedColumnFormula>IF(AC3="","",IF(WEEKDAY(AC3,11)=6,(AC3-AB3*7)+2,IF(WEEKDAY(AC3,11)=7,(AC3-AB3*7)+1,AC3-AB3*7)))</calculatedColumnFormula>
    </tableColumn>
    <tableColumn id="26" name="Durée/sem" dataDxfId="2949">
      <calculatedColumnFormula>1</calculatedColumnFormula>
    </tableColumn>
    <tableColumn id="27" name="Fin estimée" dataDxfId="2948">
      <calculatedColumnFormula>AI3-1</calculatedColumnFormula>
    </tableColumn>
    <tableColumn id="28" name="Transfert réél" dataDxfId="2947"/>
    <tableColumn id="29" name="Début2" dataDxfId="2946">
      <calculatedColumnFormula>IF(AG3="","",IF(WEEKDAY(AG3,11)=6,(AG3-AF3*7)+2,IF(WEEKDAY(AG3,11)=7,(AG3-AF3*7)+1,AG3-AF3*7)))</calculatedColumnFormula>
    </tableColumn>
    <tableColumn id="30" name="Durée/sem3" dataDxfId="2945">
      <calculatedColumnFormula>1</calculatedColumnFormula>
    </tableColumn>
    <tableColumn id="31" name="Fin estimée4" dataDxfId="2944">
      <calculatedColumnFormula>AI3-1</calculatedColumnFormula>
    </tableColumn>
    <tableColumn id="32" name="Validé" dataDxfId="2943"/>
    <tableColumn id="33" name="Début5" dataDxfId="2942">
      <calculatedColumnFormula>IF(AK3="","",IF(WEEKDAY(AK3,11)=6,(AK3-AJ3*7)+2,IF(WEEKDAY(AK3,11)=7,(AK3-AJ3*7)+1,AK3-AJ3*7)))</calculatedColumnFormula>
    </tableColumn>
    <tableColumn id="34" name="Durée/sem6" dataDxfId="2941">
      <calculatedColumnFormula>1</calculatedColumnFormula>
    </tableColumn>
    <tableColumn id="35" name="Fin estimée7" dataDxfId="2940">
      <calculatedColumnFormula>AM3-1</calculatedColumnFormula>
    </tableColumn>
    <tableColumn id="36" name="Retour cromalin" dataDxfId="2939"/>
    <tableColumn id="37" name="Début8" dataDxfId="2938">
      <calculatedColumnFormula>IF(AO3="","",IF(WEEKDAY(AO3,11)=6,(AO3-AN3*7)+2,IF(WEEKDAY(AO3,11)=7,(AO3-AN3*7)+1,AO3-AN3*7)))</calculatedColumnFormula>
    </tableColumn>
    <tableColumn id="38" name="Durée/sem9" dataDxfId="2937">
      <calculatedColumnFormula>1</calculatedColumnFormula>
    </tableColumn>
    <tableColumn id="39" name="Fin estimée10" dataDxfId="2936">
      <calculatedColumnFormula>AQ3-1</calculatedColumnFormula>
    </tableColumn>
    <tableColumn id="40" name="livraison clichés" dataDxfId="2935"/>
    <tableColumn id="41" name="Début11" dataDxfId="2934">
      <calculatedColumnFormula>IF(AS3="","",IF(WEEKDAY(AS3,11)=6,(AS3-AR3*7)+2,IF(WEEKDAY(AS3,11)=7,(AS3-AR3*7)+1,AS3-AR3*7)))</calculatedColumnFormula>
    </tableColumn>
    <tableColumn id="42" name="Durée/sem12" dataDxfId="2933">
      <calculatedColumnFormula>9</calculatedColumnFormula>
    </tableColumn>
    <tableColumn id="43" name="Fin estimée13" dataDxfId="2932">
      <calculatedColumnFormula>AT3-1</calculatedColumnFormula>
    </tableColumn>
    <tableColumn id="44" name="Début14" dataDxfId="2931">
      <calculatedColumnFormula>IF(AV3="","",IF(WEEKDAY(AV3,11)=6,(AV3-AU3*7)+2,IF(WEEKDAY(AV3,11)=7,(AV3-AU3*7)+1,AV3-AU3*7)))</calculatedColumnFormula>
    </tableColumn>
    <tableColumn id="45" name="Durée/sem15" dataDxfId="2930">
      <calculatedColumnFormula>2</calculatedColumnFormula>
    </tableColumn>
    <tableColumn id="46" name="Fin estimée16" dataDxfId="2929">
      <calculatedColumnFormula>$Q$1+($Y3*30.5)+(0.5*30.5)</calculatedColumnFormula>
    </tableColumn>
    <tableColumn id="47" name="Sac arrivé" dataDxfId="2928"/>
    <tableColumn id="48" name="Date" dataDxfId="2927"/>
    <tableColumn id="49" name="Agence" dataDxfId="2926"/>
    <tableColumn id="50" name="N° facture" dataDxfId="2925"/>
    <tableColumn id="51" name="Date17" dataDxfId="2924"/>
    <tableColumn id="52" name="Photogravure" dataDxfId="2923"/>
    <tableColumn id="53" name="N° facture18" dataDxfId="2922"/>
    <tableColumn id="54" name="Date19" dataDxfId="2921"/>
    <tableColumn id="55" name="Clicheteur20" dataDxfId="2920"/>
    <tableColumn id="56" name="N° facture21" dataDxfId="2919"/>
    <tableColumn id="57" name="Date22" dataDxfId="2918"/>
    <tableColumn id="58" name="Imprimeur" dataDxfId="2917"/>
    <tableColumn id="59" name="N° facture23" dataDxfId="2916"/>
    <tableColumn id="60" name="Date24" dataDxfId="2915"/>
    <tableColumn id="61" name="TOTAL" dataDxfId="2914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5" name="Tableau1356" displayName="Tableau1356" ref="B2:BK20" totalsRowShown="0" headerRowDxfId="2897" headerRowBorderDxfId="2896" tableBorderDxfId="2895">
  <autoFilter ref="B2:BK20"/>
  <tableColumns count="62">
    <tableColumn id="1" name="ouverture dossier" dataDxfId="2894"/>
    <tableColumn id="62" name="Client" dataDxfId="2893">
      <calculatedColumnFormula>"BUCCO SANTE"</calculatedColumnFormula>
    </tableColumn>
    <tableColumn id="2" name="MEPP" dataDxfId="2892"/>
    <tableColumn id="3" name="Chien/Chat" dataDxfId="2891"/>
    <tableColumn id="4" name="Motif changement" dataDxfId="2890"/>
    <tableColumn id="5" name="Commentaires motif" dataDxfId="2889"/>
    <tableColumn id="6" name="Type de sacs" dataDxfId="2888"/>
    <tableColumn id="7" name="Papier /Plastique" dataDxfId="2887"/>
    <tableColumn id="8" name="ancien imprimeur" dataDxfId="2886"/>
    <tableColumn id="9" name="new imprimeur" dataDxfId="2885"/>
    <tableColumn id="10" name="Photograveur" dataDxfId="2884"/>
    <tableColumn id="11" name="Clicheteur" dataDxfId="2883"/>
    <tableColumn id="12" name="Fiche intra" dataDxfId="2882"/>
    <tableColumn id="13" name="ancien code" dataDxfId="2881"/>
    <tableColumn id="14" name="Nouveau Code article" dataDxfId="2880"/>
    <tableColumn id="15" name="Désignation" dataDxfId="2879"/>
    <tableColumn id="16" name="Poids" dataDxfId="2878"/>
    <tableColumn id="17" name="Stock PF en sacs" dataDxfId="2877">
      <calculatedColumnFormula>IF($F3="création","/","")</calculatedColumnFormula>
    </tableColumn>
    <tableColumn id="18" name="Stock Sacs" dataDxfId="2876">
      <calculatedColumnFormula>IF($F3="création","/","")</calculatedColumnFormula>
    </tableColumn>
    <tableColumn id="19" name="cmde en cours ancien" dataDxfId="2875">
      <calculatedColumnFormula>IF($F3="création","/","")</calculatedColumnFormula>
    </tableColumn>
    <tableColumn id="20" name="cmde en cours nouveau" dataDxfId="2874">
      <calculatedColumnFormula>IF($F3="création","/","")</calculatedColumnFormula>
    </tableColumn>
    <tableColumn id="21" name="Conso. moy." dataDxfId="2873">
      <calculatedColumnFormula>IF($F3="création","/","")</calculatedColumnFormula>
    </tableColumn>
    <tableColumn id="22" name="Couverture en mois" dataDxfId="2872">
      <calculatedColumnFormula>IF($F3="création","/",SUM(S3:U3)/W3)</calculatedColumnFormula>
    </tableColumn>
    <tableColumn id="23" name="Besoin des sacs ATM" dataDxfId="2871">
      <calculatedColumnFormula>IF($F3="création","/",X3-0.75)</calculatedColumnFormula>
    </tableColumn>
    <tableColumn id="24" name="Commentaires dossier" dataDxfId="2870"/>
    <tableColumn id="25" name="Début" dataDxfId="2869">
      <calculatedColumnFormula>IF(AC3="","",IF(WEEKDAY(AC3,11)=6,(AC3-AB3*7)+2,IF(WEEKDAY(AC3,11)=7,(AC3-AB3*7)+1,AC3-AB3*7)))</calculatedColumnFormula>
    </tableColumn>
    <tableColumn id="26" name="Durée/sem" dataDxfId="2868">
      <calculatedColumnFormula>1</calculatedColumnFormula>
    </tableColumn>
    <tableColumn id="27" name="Fin estimée" dataDxfId="2867">
      <calculatedColumnFormula>AI3-1</calculatedColumnFormula>
    </tableColumn>
    <tableColumn id="28" name="Transfert réél" dataDxfId="2866"/>
    <tableColumn id="29" name="Début2" dataDxfId="2865">
      <calculatedColumnFormula>IF(AG3="","",IF(WEEKDAY(AG3,11)=6,(AG3-AF3*7)+2,IF(WEEKDAY(AG3,11)=7,(AG3-AF3*7)+1,AG3-AF3*7)))</calculatedColumnFormula>
    </tableColumn>
    <tableColumn id="30" name="Durée/sem3" dataDxfId="2864">
      <calculatedColumnFormula>1</calculatedColumnFormula>
    </tableColumn>
    <tableColumn id="31" name="Fin estimée4" dataDxfId="2863">
      <calculatedColumnFormula>AI3-1</calculatedColumnFormula>
    </tableColumn>
    <tableColumn id="32" name="Validé" dataDxfId="2862"/>
    <tableColumn id="33" name="Début5" dataDxfId="2861">
      <calculatedColumnFormula>IF(AK3="","",IF(WEEKDAY(AK3,11)=6,(AK3-AJ3*7)+2,IF(WEEKDAY(AK3,11)=7,(AK3-AJ3*7)+1,AK3-AJ3*7)))</calculatedColumnFormula>
    </tableColumn>
    <tableColumn id="34" name="Durée/sem6" dataDxfId="2860">
      <calculatedColumnFormula>1</calculatedColumnFormula>
    </tableColumn>
    <tableColumn id="35" name="Fin estimée7" dataDxfId="2859">
      <calculatedColumnFormula>AM3-1</calculatedColumnFormula>
    </tableColumn>
    <tableColumn id="36" name="Retour cromalin" dataDxfId="2858"/>
    <tableColumn id="37" name="Début8" dataDxfId="2857">
      <calculatedColumnFormula>IF(AO3="","",IF(WEEKDAY(AO3,11)=6,(AO3-AN3*7)+2,IF(WEEKDAY(AO3,11)=7,(AO3-AN3*7)+1,AO3-AN3*7)))</calculatedColumnFormula>
    </tableColumn>
    <tableColumn id="38" name="Durée/sem9" dataDxfId="2856">
      <calculatedColumnFormula>1</calculatedColumnFormula>
    </tableColumn>
    <tableColumn id="39" name="Fin estimée10" dataDxfId="2855">
      <calculatedColumnFormula>AQ3-1</calculatedColumnFormula>
    </tableColumn>
    <tableColumn id="40" name="livraison clichés" dataDxfId="2854"/>
    <tableColumn id="41" name="Début11" dataDxfId="2853">
      <calculatedColumnFormula>IF(AS3="","",IF(WEEKDAY(AS3,11)=6,(AS3-AR3*7)+2,IF(WEEKDAY(AS3,11)=7,(AS3-AR3*7)+1,AS3-AR3*7)))</calculatedColumnFormula>
    </tableColumn>
    <tableColumn id="42" name="Durée/sem12" dataDxfId="2852">
      <calculatedColumnFormula>9</calculatedColumnFormula>
    </tableColumn>
    <tableColumn id="43" name="Fin estimée13" dataDxfId="2851">
      <calculatedColumnFormula>AT3-1</calculatedColumnFormula>
    </tableColumn>
    <tableColumn id="44" name="Début14" dataDxfId="2850">
      <calculatedColumnFormula>IF(AV3="","",IF(WEEKDAY(AV3,11)=6,(AV3-AU3*7)+2,IF(WEEKDAY(AV3,11)=7,(AV3-AU3*7)+1,AV3-AU3*7)))</calculatedColumnFormula>
    </tableColumn>
    <tableColumn id="45" name="Durée/sem15" dataDxfId="2849">
      <calculatedColumnFormula>2</calculatedColumnFormula>
    </tableColumn>
    <tableColumn id="46" name="Fin estimée16" dataDxfId="2848">
      <calculatedColumnFormula>$Q$1+($Y3*30.5)+(0.5*30.5)</calculatedColumnFormula>
    </tableColumn>
    <tableColumn id="47" name="Sac arrivé" dataDxfId="2847"/>
    <tableColumn id="48" name="Date" dataDxfId="2846"/>
    <tableColumn id="49" name="Agence" dataDxfId="2845"/>
    <tableColumn id="50" name="N° facture" dataDxfId="2844"/>
    <tableColumn id="51" name="Date17" dataDxfId="2843"/>
    <tableColumn id="52" name="Photogravure" dataDxfId="2842"/>
    <tableColumn id="53" name="N° facture18" dataDxfId="2841"/>
    <tableColumn id="54" name="Date19" dataDxfId="2840"/>
    <tableColumn id="55" name="Clicheteur20" dataDxfId="2839"/>
    <tableColumn id="56" name="N° facture21" dataDxfId="2838"/>
    <tableColumn id="57" name="Date22" dataDxfId="2837"/>
    <tableColumn id="58" name="Imprimeur" dataDxfId="2836"/>
    <tableColumn id="59" name="N° facture23" dataDxfId="2835"/>
    <tableColumn id="60" name="Date24" dataDxfId="2834"/>
    <tableColumn id="61" name="TOTAL" dataDxfId="2833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B2:BK18" totalsRowShown="0" headerRowDxfId="2810" headerRowBorderDxfId="2809" tableBorderDxfId="2808">
  <autoFilter ref="B2:BK18"/>
  <tableColumns count="62">
    <tableColumn id="1" name="ouverture dossier" dataDxfId="2807"/>
    <tableColumn id="62" name="Client" dataDxfId="2806">
      <calculatedColumnFormula>"CARREFOUR"</calculatedColumnFormula>
    </tableColumn>
    <tableColumn id="2" name="MEPP" dataDxfId="2805"/>
    <tableColumn id="3" name="Chien/Chat" dataDxfId="2804"/>
    <tableColumn id="4" name="Motif changement" dataDxfId="2803"/>
    <tableColumn id="5" name="Commentaires motif" dataDxfId="2802"/>
    <tableColumn id="6" name="Type de sacs" dataDxfId="2801"/>
    <tableColumn id="7" name="Papier /Plastique" dataDxfId="2800"/>
    <tableColumn id="8" name="ancien imprimeur" dataDxfId="2799"/>
    <tableColumn id="9" name="new imprimeur" dataDxfId="2798"/>
    <tableColumn id="10" name="Photograveur" dataDxfId="2797"/>
    <tableColumn id="11" name="Clicheteur" dataDxfId="2796"/>
    <tableColumn id="12" name="Fiche intra" dataDxfId="2795"/>
    <tableColumn id="13" name="ancien code" dataDxfId="2794"/>
    <tableColumn id="14" name="Nouveau Code article" dataDxfId="2793"/>
    <tableColumn id="15" name="Désignation" dataDxfId="2792"/>
    <tableColumn id="16" name="Poids" dataDxfId="2791"/>
    <tableColumn id="17" name="Stock PF en sacs" dataDxfId="2790">
      <calculatedColumnFormula>IF($F3="création","/","")</calculatedColumnFormula>
    </tableColumn>
    <tableColumn id="18" name="Stock Sacs" dataDxfId="2789">
      <calculatedColumnFormula>IF($F3="création","/","")</calculatedColumnFormula>
    </tableColumn>
    <tableColumn id="19" name="cmde en cours ancien" dataDxfId="2788">
      <calculatedColumnFormula>IF($F3="création","/","")</calculatedColumnFormula>
    </tableColumn>
    <tableColumn id="20" name="cmde en cours nouveau" dataDxfId="2787">
      <calculatedColumnFormula>IF($F3="création","/","")</calculatedColumnFormula>
    </tableColumn>
    <tableColumn id="21" name="Conso. moy." dataDxfId="2786">
      <calculatedColumnFormula>IF($F3="création","/","")</calculatedColumnFormula>
    </tableColumn>
    <tableColumn id="22" name="Couverture en mois" dataDxfId="2785">
      <calculatedColumnFormula>IF($F3="création","/",SUM(S3:U3)/W3)</calculatedColumnFormula>
    </tableColumn>
    <tableColumn id="23" name="Besoin des sacs ATM" dataDxfId="2784">
      <calculatedColumnFormula>IF($F3="création","/",X3-0.75)</calculatedColumnFormula>
    </tableColumn>
    <tableColumn id="24" name="Commentaires dossier" dataDxfId="2783"/>
    <tableColumn id="25" name="Début" dataDxfId="2782">
      <calculatedColumnFormula>IF(AC3="","",IF(WEEKDAY(AC3,11)=6,(AC3-AB3*7)+2,IF(WEEKDAY(AC3,11)=7,(AC3-AB3*7)+1,AC3-AB3*7)))</calculatedColumnFormula>
    </tableColumn>
    <tableColumn id="26" name="Durée/sem" dataDxfId="2781"/>
    <tableColumn id="27" name="Fin estimée" dataDxfId="2780">
      <calculatedColumnFormula>AI3-1</calculatedColumnFormula>
    </tableColumn>
    <tableColumn id="28" name="Transfert réél" dataDxfId="2779"/>
    <tableColumn id="29" name="Début2" dataDxfId="2778">
      <calculatedColumnFormula>IF(AG3="","",IF(WEEKDAY(AG3,11)=6,(AG3-AF3*7)+2,IF(WEEKDAY(AG3,11)=7,(AG3-AF3*7)+1,AG3-AF3*7)))</calculatedColumnFormula>
    </tableColumn>
    <tableColumn id="30" name="Durée/sem3" dataDxfId="2777"/>
    <tableColumn id="31" name="Fin estimée4" dataDxfId="2776">
      <calculatedColumnFormula>AI3-1</calculatedColumnFormula>
    </tableColumn>
    <tableColumn id="32" name="Validé" dataDxfId="2775"/>
    <tableColumn id="33" name="Début5" dataDxfId="2774">
      <calculatedColumnFormula>IF(AK3="","",IF(WEEKDAY(AK3,11)=6,(AK3-AJ3*7)+2,IF(WEEKDAY(AK3,11)=7,(AK3-AJ3*7)+1,AK3-AJ3*7)))</calculatedColumnFormula>
    </tableColumn>
    <tableColumn id="34" name="Durée/sem6" dataDxfId="2773"/>
    <tableColumn id="35" name="Fin estimée7" dataDxfId="2772">
      <calculatedColumnFormula>AM3-1</calculatedColumnFormula>
    </tableColumn>
    <tableColumn id="36" name="Retour cromalin" dataDxfId="2771"/>
    <tableColumn id="37" name="Début8" dataDxfId="2770">
      <calculatedColumnFormula>IF(AO3="","",IF(WEEKDAY(AO3,11)=6,(AO3-AN3*7)+2,IF(WEEKDAY(AO3,11)=7,(AO3-AN3*7)+1,AO3-AN3*7)))</calculatedColumnFormula>
    </tableColumn>
    <tableColumn id="38" name="Durée/sem9" dataDxfId="2769"/>
    <tableColumn id="39" name="Fin estimée10" dataDxfId="2768">
      <calculatedColumnFormula>AQ3-1</calculatedColumnFormula>
    </tableColumn>
    <tableColumn id="40" name="livraison clichés" dataDxfId="2767"/>
    <tableColumn id="41" name="Début11" dataDxfId="2766">
      <calculatedColumnFormula>IF(AS3="","",IF(WEEKDAY(AS3,11)=6,(AS3-AR3*7)+2,IF(WEEKDAY(AS3,11)=7,(AS3-AR3*7)+1,AS3-AR3*7)))</calculatedColumnFormula>
    </tableColumn>
    <tableColumn id="42" name="Durée/sem12" dataDxfId="2765"/>
    <tableColumn id="43" name="Fin estimée13" dataDxfId="2764">
      <calculatedColumnFormula>AT3-1</calculatedColumnFormula>
    </tableColumn>
    <tableColumn id="44" name="Début14" dataDxfId="2763">
      <calculatedColumnFormula>IF(AV3="","",IF(WEEKDAY(AV3,11)=6,(AV3-AU3*7)+2,IF(WEEKDAY(AV3,11)=7,(AV3-AU3*7)+1,AV3-AU3*7)))</calculatedColumnFormula>
    </tableColumn>
    <tableColumn id="45" name="Durée/sem15" dataDxfId="2762"/>
    <tableColumn id="46" name="Fin estimée16" dataDxfId="2761">
      <calculatedColumnFormula>$Q$1+($Y3*30.5)+(0.5*30.5)</calculatedColumnFormula>
    </tableColumn>
    <tableColumn id="47" name="Sac arrivé" dataDxfId="2760"/>
    <tableColumn id="48" name="Date" dataDxfId="2759"/>
    <tableColumn id="49" name="Agence" dataDxfId="2758"/>
    <tableColumn id="50" name="N° facture" dataDxfId="2757"/>
    <tableColumn id="51" name="Date17" dataDxfId="2756"/>
    <tableColumn id="52" name="Photogravure" dataDxfId="2755"/>
    <tableColumn id="53" name="N° facture18" dataDxfId="2754"/>
    <tableColumn id="54" name="Date19" dataDxfId="2753"/>
    <tableColumn id="55" name="Clicheteur20" dataDxfId="2752"/>
    <tableColumn id="56" name="N° facture21" dataDxfId="2751"/>
    <tableColumn id="57" name="Date22" dataDxfId="2750"/>
    <tableColumn id="58" name="Imprimeur" dataDxfId="2749"/>
    <tableColumn id="59" name="N° facture23" dataDxfId="2748"/>
    <tableColumn id="60" name="Date24" dataDxfId="2747"/>
    <tableColumn id="61" name="TOTAL" dataDxfId="2746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id="6" name="Tableau137" displayName="Tableau137" ref="B2:BK20" totalsRowShown="0" headerRowDxfId="2729" headerRowBorderDxfId="2728" tableBorderDxfId="2727">
  <autoFilter ref="B2:BK20"/>
  <tableColumns count="62">
    <tableColumn id="1" name="ouverture dossier" dataDxfId="2726"/>
    <tableColumn id="62" name="Client" dataDxfId="2725">
      <calculatedColumnFormula>"CASINO"</calculatedColumnFormula>
    </tableColumn>
    <tableColumn id="2" name="MEPP" dataDxfId="2724"/>
    <tableColumn id="3" name="Chien/Chat" dataDxfId="2723"/>
    <tableColumn id="4" name="Motif changement" dataDxfId="2722"/>
    <tableColumn id="5" name="Commentaires motif" dataDxfId="2721"/>
    <tableColumn id="6" name="Type de sacs" dataDxfId="2720"/>
    <tableColumn id="7" name="Papier /Plastique" dataDxfId="2719"/>
    <tableColumn id="8" name="ancien imprimeur" dataDxfId="2718"/>
    <tableColumn id="9" name="new imprimeur" dataDxfId="2717"/>
    <tableColumn id="10" name="Photograveur" dataDxfId="2716"/>
    <tableColumn id="11" name="Clicheteur" dataDxfId="2715"/>
    <tableColumn id="12" name="Fiche intra" dataDxfId="2714"/>
    <tableColumn id="13" name="ancien code" dataDxfId="2713"/>
    <tableColumn id="14" name="Nouveau Code article" dataDxfId="2712"/>
    <tableColumn id="15" name="Désignation" dataDxfId="2711"/>
    <tableColumn id="16" name="Poids" dataDxfId="2710"/>
    <tableColumn id="17" name="Stock PF en sacs" dataDxfId="2709">
      <calculatedColumnFormula>IF($F3="création","/","")</calculatedColumnFormula>
    </tableColumn>
    <tableColumn id="18" name="Stock Sacs" dataDxfId="2708">
      <calculatedColumnFormula>IF($F3="création","/","")</calculatedColumnFormula>
    </tableColumn>
    <tableColumn id="19" name="cmde en cours ancien" dataDxfId="2707">
      <calculatedColumnFormula>IF($F3="création","/","")</calculatedColumnFormula>
    </tableColumn>
    <tableColumn id="20" name="cmde en cours nouveau" dataDxfId="2706">
      <calculatedColumnFormula>IF($F3="création","/","")</calculatedColumnFormula>
    </tableColumn>
    <tableColumn id="21" name="Conso. moy." dataDxfId="2705">
      <calculatedColumnFormula>IF($F3="création","/","")</calculatedColumnFormula>
    </tableColumn>
    <tableColumn id="22" name="Couverture en mois" dataDxfId="2704">
      <calculatedColumnFormula>IF($F3="création","/",SUM(S3:U3)/W3)</calculatedColumnFormula>
    </tableColumn>
    <tableColumn id="23" name="Besoin des sacs ATM" dataDxfId="2703">
      <calculatedColumnFormula>IF($F3="création","/",X3-0.75)</calculatedColumnFormula>
    </tableColumn>
    <tableColumn id="24" name="Commentaires dossier" dataDxfId="2702"/>
    <tableColumn id="25" name="Début" dataDxfId="2701">
      <calculatedColumnFormula>IF(AC3="","",IF(WEEKDAY(AC3,11)=6,(AC3-AB3*7)+2,IF(WEEKDAY(AC3,11)=7,(AC3-AB3*7)+1,AC3-AB3*7)))</calculatedColumnFormula>
    </tableColumn>
    <tableColumn id="26" name="Durée/sem" dataDxfId="2700">
      <calculatedColumnFormula>1</calculatedColumnFormula>
    </tableColumn>
    <tableColumn id="27" name="Fin estimée" dataDxfId="2699">
      <calculatedColumnFormula>AI3-1</calculatedColumnFormula>
    </tableColumn>
    <tableColumn id="28" name="Transfert réél" dataDxfId="2698"/>
    <tableColumn id="29" name="Début2" dataDxfId="2697">
      <calculatedColumnFormula>IF(AG3="","",IF(WEEKDAY(AG3,11)=6,(AG3-AF3*7)+2,IF(WEEKDAY(AG3,11)=7,(AG3-AF3*7)+1,AG3-AF3*7)))</calculatedColumnFormula>
    </tableColumn>
    <tableColumn id="30" name="Durée/sem3" dataDxfId="2696">
      <calculatedColumnFormula>1</calculatedColumnFormula>
    </tableColumn>
    <tableColumn id="31" name="Fin estimée4" dataDxfId="2695">
      <calculatedColumnFormula>AI3-1</calculatedColumnFormula>
    </tableColumn>
    <tableColumn id="32" name="Validé" dataDxfId="2694"/>
    <tableColumn id="33" name="Début5" dataDxfId="2693">
      <calculatedColumnFormula>IF(AK3="","",IF(WEEKDAY(AK3,11)=6,(AK3-AJ3*7)+2,IF(WEEKDAY(AK3,11)=7,(AK3-AJ3*7)+1,AK3-AJ3*7)))</calculatedColumnFormula>
    </tableColumn>
    <tableColumn id="34" name="Durée/sem6" dataDxfId="2692">
      <calculatedColumnFormula>1</calculatedColumnFormula>
    </tableColumn>
    <tableColumn id="35" name="Fin estimée7" dataDxfId="2691">
      <calculatedColumnFormula>AM3-1</calculatedColumnFormula>
    </tableColumn>
    <tableColumn id="36" name="Retour cromalin" dataDxfId="2690"/>
    <tableColumn id="37" name="Début8" dataDxfId="2689">
      <calculatedColumnFormula>IF(AO3="","",IF(WEEKDAY(AO3,11)=6,(AO3-AN3*7)+2,IF(WEEKDAY(AO3,11)=7,(AO3-AN3*7)+1,AO3-AN3*7)))</calculatedColumnFormula>
    </tableColumn>
    <tableColumn id="38" name="Durée/sem9" dataDxfId="2688">
      <calculatedColumnFormula>1</calculatedColumnFormula>
    </tableColumn>
    <tableColumn id="39" name="Fin estimée10" dataDxfId="2687">
      <calculatedColumnFormula>AQ3-1</calculatedColumnFormula>
    </tableColumn>
    <tableColumn id="40" name="livraison clichés" dataDxfId="2686"/>
    <tableColumn id="41" name="Début11" dataDxfId="2685">
      <calculatedColumnFormula>IF(AS3="","",IF(WEEKDAY(AS3,11)=6,(AS3-AR3*7)+2,IF(WEEKDAY(AS3,11)=7,(AS3-AR3*7)+1,AS3-AR3*7)))</calculatedColumnFormula>
    </tableColumn>
    <tableColumn id="42" name="Durée/sem12" dataDxfId="2684">
      <calculatedColumnFormula>9</calculatedColumnFormula>
    </tableColumn>
    <tableColumn id="43" name="Fin estimée13" dataDxfId="2683">
      <calculatedColumnFormula>AT3-1</calculatedColumnFormula>
    </tableColumn>
    <tableColumn id="44" name="Début14" dataDxfId="2682">
      <calculatedColumnFormula>IF(AV3="","",IF(WEEKDAY(AV3,11)=6,(AV3-AU3*7)+2,IF(WEEKDAY(AV3,11)=7,(AV3-AU3*7)+1,AV3-AU3*7)))</calculatedColumnFormula>
    </tableColumn>
    <tableColumn id="45" name="Durée/sem15" dataDxfId="2681">
      <calculatedColumnFormula>2</calculatedColumnFormula>
    </tableColumn>
    <tableColumn id="46" name="Fin estimée16" dataDxfId="2680">
      <calculatedColumnFormula>$Q$1+($Y3*30.5)+(0.5*30.5)</calculatedColumnFormula>
    </tableColumn>
    <tableColumn id="47" name="Sac arrivé" dataDxfId="2679"/>
    <tableColumn id="48" name="Date" dataDxfId="2678"/>
    <tableColumn id="49" name="Agence" dataDxfId="2677"/>
    <tableColumn id="50" name="N° facture" dataDxfId="2676"/>
    <tableColumn id="51" name="Date17" dataDxfId="2675"/>
    <tableColumn id="52" name="Photogravure" dataDxfId="2674"/>
    <tableColumn id="53" name="N° facture18" dataDxfId="2673"/>
    <tableColumn id="54" name="Date19" dataDxfId="2672"/>
    <tableColumn id="55" name="Clicheteur20" dataDxfId="2671"/>
    <tableColumn id="56" name="N° facture21" dataDxfId="2670"/>
    <tableColumn id="57" name="Date22" dataDxfId="2669"/>
    <tableColumn id="58" name="Imprimeur" dataDxfId="2668"/>
    <tableColumn id="59" name="N° facture23" dataDxfId="2667"/>
    <tableColumn id="60" name="Date24" dataDxfId="2666"/>
    <tableColumn id="61" name="TOTAL" dataDxfId="2665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7.xml><?xml version="1.0" encoding="utf-8"?>
<table xmlns="http://schemas.openxmlformats.org/spreadsheetml/2006/main" id="7" name="Tableau138" displayName="Tableau138" ref="B2:BK20" totalsRowShown="0" headerRowDxfId="2648" headerRowBorderDxfId="2647" tableBorderDxfId="2646">
  <autoFilter ref="B2:BK20"/>
  <tableColumns count="62">
    <tableColumn id="1" name="ouverture dossier" dataDxfId="2645"/>
    <tableColumn id="62" name="Client" dataDxfId="2644">
      <calculatedColumnFormula>"CORA"</calculatedColumnFormula>
    </tableColumn>
    <tableColumn id="2" name="MEPP" dataDxfId="2643"/>
    <tableColumn id="3" name="Chien/Chat" dataDxfId="2642"/>
    <tableColumn id="4" name="Motif changement" dataDxfId="2641"/>
    <tableColumn id="5" name="Commentaires motif" dataDxfId="2640"/>
    <tableColumn id="6" name="Type de sacs" dataDxfId="2639"/>
    <tableColumn id="7" name="Papier /Plastique" dataDxfId="2638"/>
    <tableColumn id="8" name="ancien imprimeur" dataDxfId="2637"/>
    <tableColumn id="9" name="new imprimeur" dataDxfId="2636"/>
    <tableColumn id="10" name="Photograveur" dataDxfId="2635"/>
    <tableColumn id="11" name="Clicheteur" dataDxfId="2634"/>
    <tableColumn id="12" name="Fiche intra" dataDxfId="2633"/>
    <tableColumn id="13" name="ancien code" dataDxfId="2632"/>
    <tableColumn id="14" name="Nouveau Code article" dataDxfId="2631"/>
    <tableColumn id="15" name="Désignation" dataDxfId="2630"/>
    <tableColumn id="16" name="Poids" dataDxfId="2629"/>
    <tableColumn id="17" name="Stock PF en sacs" dataDxfId="2628">
      <calculatedColumnFormula>IF($F3="création","/","")</calculatedColumnFormula>
    </tableColumn>
    <tableColumn id="18" name="Stock Sacs" dataDxfId="2627">
      <calculatedColumnFormula>IF($F3="création","/","")</calculatedColumnFormula>
    </tableColumn>
    <tableColumn id="19" name="cmde en cours ancien" dataDxfId="2626">
      <calculatedColumnFormula>IF($F3="création","/","")</calculatedColumnFormula>
    </tableColumn>
    <tableColumn id="20" name="cmde en cours nouveau" dataDxfId="2625">
      <calculatedColumnFormula>IF($F3="création","/","")</calculatedColumnFormula>
    </tableColumn>
    <tableColumn id="21" name="Conso. moy." dataDxfId="2624">
      <calculatedColumnFormula>IF($F3="création","/","")</calculatedColumnFormula>
    </tableColumn>
    <tableColumn id="22" name="Couverture en mois" dataDxfId="2623">
      <calculatedColumnFormula>IF($F3="création","/",SUM(S3:U3)/W3)</calculatedColumnFormula>
    </tableColumn>
    <tableColumn id="23" name="Besoin des sacs ATM" dataDxfId="2622">
      <calculatedColumnFormula>IF($F3="création","/",X3-0.75)</calculatedColumnFormula>
    </tableColumn>
    <tableColumn id="24" name="Commentaires dossier" dataDxfId="2621"/>
    <tableColumn id="25" name="Début" dataDxfId="2620">
      <calculatedColumnFormula>IF(AC3="","",IF(WEEKDAY(AC3,11)=6,(AC3-AB3*7)+2,IF(WEEKDAY(AC3,11)=7,(AC3-AB3*7)+1,AC3-AB3*7)))</calculatedColumnFormula>
    </tableColumn>
    <tableColumn id="26" name="Durée/sem" dataDxfId="2619">
      <calculatedColumnFormula>1</calculatedColumnFormula>
    </tableColumn>
    <tableColumn id="27" name="Fin estimée" dataDxfId="2618">
      <calculatedColumnFormula>AI3-1</calculatedColumnFormula>
    </tableColumn>
    <tableColumn id="28" name="Transfert réél" dataDxfId="2617"/>
    <tableColumn id="29" name="Début2" dataDxfId="2616">
      <calculatedColumnFormula>IF(AG3="","",IF(WEEKDAY(AG3,11)=6,(AG3-AF3*7)+2,IF(WEEKDAY(AG3,11)=7,(AG3-AF3*7)+1,AG3-AF3*7)))</calculatedColumnFormula>
    </tableColumn>
    <tableColumn id="30" name="Durée/sem3" dataDxfId="2615">
      <calculatedColumnFormula>1</calculatedColumnFormula>
    </tableColumn>
    <tableColumn id="31" name="Fin estimée4" dataDxfId="2614">
      <calculatedColumnFormula>AI3-1</calculatedColumnFormula>
    </tableColumn>
    <tableColumn id="32" name="Validé" dataDxfId="2613"/>
    <tableColumn id="33" name="Début5" dataDxfId="2612">
      <calculatedColumnFormula>IF(AK3="","",IF(WEEKDAY(AK3,11)=6,(AK3-AJ3*7)+2,IF(WEEKDAY(AK3,11)=7,(AK3-AJ3*7)+1,AK3-AJ3*7)))</calculatedColumnFormula>
    </tableColumn>
    <tableColumn id="34" name="Durée/sem6" dataDxfId="2611">
      <calculatedColumnFormula>1</calculatedColumnFormula>
    </tableColumn>
    <tableColumn id="35" name="Fin estimée7" dataDxfId="2610">
      <calculatedColumnFormula>AM3-1</calculatedColumnFormula>
    </tableColumn>
    <tableColumn id="36" name="Retour cromalin" dataDxfId="2609"/>
    <tableColumn id="37" name="Début8" dataDxfId="2608">
      <calculatedColumnFormula>IF(AO3="","",IF(WEEKDAY(AO3,11)=6,(AO3-AN3*7)+2,IF(WEEKDAY(AO3,11)=7,(AO3-AN3*7)+1,AO3-AN3*7)))</calculatedColumnFormula>
    </tableColumn>
    <tableColumn id="38" name="Durée/sem9" dataDxfId="2607">
      <calculatedColumnFormula>1</calculatedColumnFormula>
    </tableColumn>
    <tableColumn id="39" name="Fin estimée10" dataDxfId="2606">
      <calculatedColumnFormula>AQ3-1</calculatedColumnFormula>
    </tableColumn>
    <tableColumn id="40" name="livraison clichés" dataDxfId="2605"/>
    <tableColumn id="41" name="Début11" dataDxfId="2604">
      <calculatedColumnFormula>IF(AS3="","",IF(WEEKDAY(AS3,11)=6,(AS3-AR3*7)+2,IF(WEEKDAY(AS3,11)=7,(AS3-AR3*7)+1,AS3-AR3*7)))</calculatedColumnFormula>
    </tableColumn>
    <tableColumn id="42" name="Durée/sem12" dataDxfId="2603">
      <calculatedColumnFormula>9</calculatedColumnFormula>
    </tableColumn>
    <tableColumn id="43" name="Fin estimée13" dataDxfId="2602">
      <calculatedColumnFormula>AT3-1</calculatedColumnFormula>
    </tableColumn>
    <tableColumn id="44" name="Début14" dataDxfId="2601">
      <calculatedColumnFormula>IF(AV3="","",IF(WEEKDAY(AV3,11)=6,(AV3-AU3*7)+2,IF(WEEKDAY(AV3,11)=7,(AV3-AU3*7)+1,AV3-AU3*7)))</calculatedColumnFormula>
    </tableColumn>
    <tableColumn id="45" name="Durée/sem15" dataDxfId="2600">
      <calculatedColumnFormula>2</calculatedColumnFormula>
    </tableColumn>
    <tableColumn id="46" name="Fin estimée16" dataDxfId="2599">
      <calculatedColumnFormula>$Q$1+($Y3*30.5)+(0.5*30.5)</calculatedColumnFormula>
    </tableColumn>
    <tableColumn id="47" name="Sac arrivé" dataDxfId="2598"/>
    <tableColumn id="48" name="Date" dataDxfId="2597"/>
    <tableColumn id="49" name="Agence" dataDxfId="2596"/>
    <tableColumn id="50" name="N° facture" dataDxfId="2595"/>
    <tableColumn id="51" name="Date17" dataDxfId="2594"/>
    <tableColumn id="52" name="Photogravure" dataDxfId="2593"/>
    <tableColumn id="53" name="N° facture18" dataDxfId="2592"/>
    <tableColumn id="54" name="Date19" dataDxfId="2591"/>
    <tableColumn id="55" name="Clicheteur20" dataDxfId="2590"/>
    <tableColumn id="56" name="N° facture21" dataDxfId="2589"/>
    <tableColumn id="57" name="Date22" dataDxfId="2588"/>
    <tableColumn id="58" name="Imprimeur" dataDxfId="2587"/>
    <tableColumn id="59" name="N° facture23" dataDxfId="2586"/>
    <tableColumn id="60" name="Date24" dataDxfId="2585"/>
    <tableColumn id="61" name="TOTAL" dataDxfId="2584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8.xml><?xml version="1.0" encoding="utf-8"?>
<table xmlns="http://schemas.openxmlformats.org/spreadsheetml/2006/main" id="8" name="Tableau139" displayName="Tableau139" ref="B2:BK20" totalsRowShown="0" headerRowDxfId="2567" headerRowBorderDxfId="2566" tableBorderDxfId="2565">
  <autoFilter ref="B2:BK20"/>
  <tableColumns count="62">
    <tableColumn id="1" name="ouverture dossier" dataDxfId="2564"/>
    <tableColumn id="62" name="Client" dataDxfId="2563">
      <calculatedColumnFormula>"DELHAIZE"</calculatedColumnFormula>
    </tableColumn>
    <tableColumn id="2" name="MEPP" dataDxfId="2562"/>
    <tableColumn id="3" name="Chien/Chat" dataDxfId="2561"/>
    <tableColumn id="4" name="Motif changement" dataDxfId="2560"/>
    <tableColumn id="5" name="Commentaires motif" dataDxfId="2559"/>
    <tableColumn id="6" name="Type de sacs" dataDxfId="2558"/>
    <tableColumn id="7" name="Papier /Plastique" dataDxfId="2557"/>
    <tableColumn id="8" name="ancien imprimeur" dataDxfId="2556"/>
    <tableColumn id="9" name="new imprimeur" dataDxfId="2555"/>
    <tableColumn id="10" name="Photograveur" dataDxfId="2554"/>
    <tableColumn id="11" name="Clicheteur" dataDxfId="2553"/>
    <tableColumn id="12" name="Fiche intra" dataDxfId="2552"/>
    <tableColumn id="13" name="ancien code" dataDxfId="2551"/>
    <tableColumn id="14" name="Nouveau Code article" dataDxfId="2550"/>
    <tableColumn id="15" name="Désignation" dataDxfId="2549"/>
    <tableColumn id="16" name="Poids" dataDxfId="2548"/>
    <tableColumn id="17" name="Stock PF en sacs" dataDxfId="2547">
      <calculatedColumnFormula>IF($F3="création","/","")</calculatedColumnFormula>
    </tableColumn>
    <tableColumn id="18" name="Stock Sacs" dataDxfId="2546">
      <calculatedColumnFormula>IF($F3="création","/","")</calculatedColumnFormula>
    </tableColumn>
    <tableColumn id="19" name="cmde en cours ancien" dataDxfId="2545">
      <calculatedColumnFormula>IF($F3="création","/","")</calculatedColumnFormula>
    </tableColumn>
    <tableColumn id="20" name="cmde en cours nouveau" dataDxfId="2544">
      <calculatedColumnFormula>IF($F3="création","/","")</calculatedColumnFormula>
    </tableColumn>
    <tableColumn id="21" name="Conso. moy." dataDxfId="2543">
      <calculatedColumnFormula>IF($F3="création","/","")</calculatedColumnFormula>
    </tableColumn>
    <tableColumn id="22" name="Couverture en mois" dataDxfId="2542">
      <calculatedColumnFormula>IF($F3="création","/",SUM(S3:U3)/W3)</calculatedColumnFormula>
    </tableColumn>
    <tableColumn id="23" name="Besoin des sacs ATM" dataDxfId="2541">
      <calculatedColumnFormula>IF($F3="création","/",X3-0.75)</calculatedColumnFormula>
    </tableColumn>
    <tableColumn id="24" name="Commentaires dossier" dataDxfId="2540"/>
    <tableColumn id="25" name="Début" dataDxfId="2539">
      <calculatedColumnFormula>IF(AC3="","",IF(WEEKDAY(AC3,11)=6,(AC3-AB3*7)+2,IF(WEEKDAY(AC3,11)=7,(AC3-AB3*7)+1,AC3-AB3*7)))</calculatedColumnFormula>
    </tableColumn>
    <tableColumn id="26" name="Durée/sem" dataDxfId="2538">
      <calculatedColumnFormula>1</calculatedColumnFormula>
    </tableColumn>
    <tableColumn id="27" name="Fin estimée" dataDxfId="2537">
      <calculatedColumnFormula>AI3-1</calculatedColumnFormula>
    </tableColumn>
    <tableColumn id="28" name="Transfert réél" dataDxfId="2536"/>
    <tableColumn id="29" name="Début2" dataDxfId="2535">
      <calculatedColumnFormula>IF(AG3="","",IF(WEEKDAY(AG3,11)=6,(AG3-AF3*7)+2,IF(WEEKDAY(AG3,11)=7,(AG3-AF3*7)+1,AG3-AF3*7)))</calculatedColumnFormula>
    </tableColumn>
    <tableColumn id="30" name="Durée/sem3" dataDxfId="2534">
      <calculatedColumnFormula>1</calculatedColumnFormula>
    </tableColumn>
    <tableColumn id="31" name="Fin estimée4" dataDxfId="2533">
      <calculatedColumnFormula>AI3-1</calculatedColumnFormula>
    </tableColumn>
    <tableColumn id="32" name="Validé" dataDxfId="2532"/>
    <tableColumn id="33" name="Début5" dataDxfId="2531">
      <calculatedColumnFormula>IF(AK3="","",IF(WEEKDAY(AK3,11)=6,(AK3-AJ3*7)+2,IF(WEEKDAY(AK3,11)=7,(AK3-AJ3*7)+1,AK3-AJ3*7)))</calculatedColumnFormula>
    </tableColumn>
    <tableColumn id="34" name="Durée/sem6" dataDxfId="2530">
      <calculatedColumnFormula>1</calculatedColumnFormula>
    </tableColumn>
    <tableColumn id="35" name="Fin estimée7" dataDxfId="2529">
      <calculatedColumnFormula>AM3-1</calculatedColumnFormula>
    </tableColumn>
    <tableColumn id="36" name="Retour cromalin" dataDxfId="2528"/>
    <tableColumn id="37" name="Début8" dataDxfId="2527">
      <calculatedColumnFormula>IF(AO3="","",IF(WEEKDAY(AO3,11)=6,(AO3-AN3*7)+2,IF(WEEKDAY(AO3,11)=7,(AO3-AN3*7)+1,AO3-AN3*7)))</calculatedColumnFormula>
    </tableColumn>
    <tableColumn id="38" name="Durée/sem9" dataDxfId="2526">
      <calculatedColumnFormula>1</calculatedColumnFormula>
    </tableColumn>
    <tableColumn id="39" name="Fin estimée10" dataDxfId="2525">
      <calculatedColumnFormula>AQ3-1</calculatedColumnFormula>
    </tableColumn>
    <tableColumn id="40" name="livraison clichés" dataDxfId="2524"/>
    <tableColumn id="41" name="Début11" dataDxfId="2523">
      <calculatedColumnFormula>IF(AS3="","",IF(WEEKDAY(AS3,11)=6,(AS3-AR3*7)+2,IF(WEEKDAY(AS3,11)=7,(AS3-AR3*7)+1,AS3-AR3*7)))</calculatedColumnFormula>
    </tableColumn>
    <tableColumn id="42" name="Durée/sem12" dataDxfId="2522">
      <calculatedColumnFormula>9</calculatedColumnFormula>
    </tableColumn>
    <tableColumn id="43" name="Fin estimée13" dataDxfId="2521">
      <calculatedColumnFormula>AT3-1</calculatedColumnFormula>
    </tableColumn>
    <tableColumn id="44" name="Début14" dataDxfId="2520">
      <calculatedColumnFormula>IF(AV3="","",IF(WEEKDAY(AV3,11)=6,(AV3-AU3*7)+2,IF(WEEKDAY(AV3,11)=7,(AV3-AU3*7)+1,AV3-AU3*7)))</calculatedColumnFormula>
    </tableColumn>
    <tableColumn id="45" name="Durée/sem15" dataDxfId="2519">
      <calculatedColumnFormula>2</calculatedColumnFormula>
    </tableColumn>
    <tableColumn id="46" name="Fin estimée16" dataDxfId="2518">
      <calculatedColumnFormula>$Q$1+($Y3*30.5)+(0.5*30.5)</calculatedColumnFormula>
    </tableColumn>
    <tableColumn id="47" name="Sac arrivé" dataDxfId="2517"/>
    <tableColumn id="48" name="Date" dataDxfId="2516"/>
    <tableColumn id="49" name="Agence" dataDxfId="2515"/>
    <tableColumn id="50" name="N° facture" dataDxfId="2514"/>
    <tableColumn id="51" name="Date17" dataDxfId="2513"/>
    <tableColumn id="52" name="Photogravure" dataDxfId="2512"/>
    <tableColumn id="53" name="N° facture18" dataDxfId="2511"/>
    <tableColumn id="54" name="Date19" dataDxfId="2510"/>
    <tableColumn id="55" name="Clicheteur20" dataDxfId="2509"/>
    <tableColumn id="56" name="N° facture21" dataDxfId="2508"/>
    <tableColumn id="57" name="Date22" dataDxfId="2507"/>
    <tableColumn id="58" name="Imprimeur" dataDxfId="2506"/>
    <tableColumn id="59" name="N° facture23" dataDxfId="2505"/>
    <tableColumn id="60" name="Date24" dataDxfId="2504"/>
    <tableColumn id="61" name="TOTAL" dataDxfId="2503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9.xml><?xml version="1.0" encoding="utf-8"?>
<table xmlns="http://schemas.openxmlformats.org/spreadsheetml/2006/main" id="9" name="Tableau1310" displayName="Tableau1310" ref="B2:BK20" totalsRowShown="0" headerRowDxfId="2486" headerRowBorderDxfId="2485" tableBorderDxfId="2484">
  <autoFilter ref="B2:BK20"/>
  <tableColumns count="62">
    <tableColumn id="1" name="ouverture dossier" dataDxfId="2483"/>
    <tableColumn id="62" name="Client" dataDxfId="2482">
      <calculatedColumnFormula>"FRESSNAPF"</calculatedColumnFormula>
    </tableColumn>
    <tableColumn id="2" name="MEPP" dataDxfId="2481"/>
    <tableColumn id="3" name="Chien/Chat" dataDxfId="2480"/>
    <tableColumn id="4" name="Motif changement" dataDxfId="2479"/>
    <tableColumn id="5" name="Commentaires motif" dataDxfId="2478"/>
    <tableColumn id="6" name="Type de sacs" dataDxfId="2477"/>
    <tableColumn id="7" name="Papier /Plastique" dataDxfId="2476"/>
    <tableColumn id="8" name="ancien imprimeur" dataDxfId="2475"/>
    <tableColumn id="9" name="new imprimeur" dataDxfId="2474"/>
    <tableColumn id="10" name="Photograveur" dataDxfId="2473"/>
    <tableColumn id="11" name="Clicheteur" dataDxfId="2472"/>
    <tableColumn id="12" name="Fiche intra" dataDxfId="2471"/>
    <tableColumn id="13" name="ancien code" dataDxfId="2470"/>
    <tableColumn id="14" name="Nouveau Code article" dataDxfId="2469"/>
    <tableColumn id="15" name="Désignation" dataDxfId="2468"/>
    <tableColumn id="16" name="Poids" dataDxfId="2467"/>
    <tableColumn id="17" name="Stock PF en sacs" dataDxfId="2466">
      <calculatedColumnFormula>IF($F3="création","/","")</calculatedColumnFormula>
    </tableColumn>
    <tableColumn id="18" name="Stock Sacs" dataDxfId="2465">
      <calculatedColumnFormula>IF($F3="création","/","")</calculatedColumnFormula>
    </tableColumn>
    <tableColumn id="19" name="cmde en cours ancien" dataDxfId="2464">
      <calculatedColumnFormula>IF($F3="création","/","")</calculatedColumnFormula>
    </tableColumn>
    <tableColumn id="20" name="cmde en cours nouveau" dataDxfId="2463">
      <calculatedColumnFormula>IF($F3="création","/","")</calculatedColumnFormula>
    </tableColumn>
    <tableColumn id="21" name="Conso. moy." dataDxfId="2462">
      <calculatedColumnFormula>IF($F3="création","/","")</calculatedColumnFormula>
    </tableColumn>
    <tableColumn id="22" name="Couverture en mois" dataDxfId="2461">
      <calculatedColumnFormula>IF($F3="création","/",SUM(S3:U3)/W3)</calculatedColumnFormula>
    </tableColumn>
    <tableColumn id="23" name="Besoin des sacs ATM" dataDxfId="2460">
      <calculatedColumnFormula>IF($F3="création","/",X3-0.75)</calculatedColumnFormula>
    </tableColumn>
    <tableColumn id="24" name="Commentaires dossier" dataDxfId="2459"/>
    <tableColumn id="25" name="Début" dataDxfId="2458">
      <calculatedColumnFormula>IF(AC3="","",IF(WEEKDAY(AC3,11)=6,(AC3-AB3*7)+2,IF(WEEKDAY(AC3,11)=7,(AC3-AB3*7)+1,AC3-AB3*7)))</calculatedColumnFormula>
    </tableColumn>
    <tableColumn id="26" name="Durée/sem" dataDxfId="2457">
      <calculatedColumnFormula>1</calculatedColumnFormula>
    </tableColumn>
    <tableColumn id="27" name="Fin estimée" dataDxfId="2456">
      <calculatedColumnFormula>AI3-1</calculatedColumnFormula>
    </tableColumn>
    <tableColumn id="28" name="Transfert réél" dataDxfId="2455"/>
    <tableColumn id="29" name="Début2" dataDxfId="2454">
      <calculatedColumnFormula>IF(AG3="","",IF(WEEKDAY(AG3,11)=6,(AG3-AF3*7)+2,IF(WEEKDAY(AG3,11)=7,(AG3-AF3*7)+1,AG3-AF3*7)))</calculatedColumnFormula>
    </tableColumn>
    <tableColumn id="30" name="Durée/sem3" dataDxfId="2453">
      <calculatedColumnFormula>1</calculatedColumnFormula>
    </tableColumn>
    <tableColumn id="31" name="Fin estimée4" dataDxfId="2452">
      <calculatedColumnFormula>AI3-1</calculatedColumnFormula>
    </tableColumn>
    <tableColumn id="32" name="Validé" dataDxfId="2451"/>
    <tableColumn id="33" name="Début5" dataDxfId="2450">
      <calculatedColumnFormula>IF(AK3="","",IF(WEEKDAY(AK3,11)=6,(AK3-AJ3*7)+2,IF(WEEKDAY(AK3,11)=7,(AK3-AJ3*7)+1,AK3-AJ3*7)))</calculatedColumnFormula>
    </tableColumn>
    <tableColumn id="34" name="Durée/sem6" dataDxfId="2449">
      <calculatedColumnFormula>1</calculatedColumnFormula>
    </tableColumn>
    <tableColumn id="35" name="Fin estimée7" dataDxfId="2448">
      <calculatedColumnFormula>AM3-1</calculatedColumnFormula>
    </tableColumn>
    <tableColumn id="36" name="Retour cromalin" dataDxfId="2447"/>
    <tableColumn id="37" name="Début8" dataDxfId="2446">
      <calculatedColumnFormula>IF(AO3="","",IF(WEEKDAY(AO3,11)=6,(AO3-AN3*7)+2,IF(WEEKDAY(AO3,11)=7,(AO3-AN3*7)+1,AO3-AN3*7)))</calculatedColumnFormula>
    </tableColumn>
    <tableColumn id="38" name="Durée/sem9" dataDxfId="2445">
      <calculatedColumnFormula>1</calculatedColumnFormula>
    </tableColumn>
    <tableColumn id="39" name="Fin estimée10" dataDxfId="2444">
      <calculatedColumnFormula>AQ3-1</calculatedColumnFormula>
    </tableColumn>
    <tableColumn id="40" name="livraison clichés" dataDxfId="2443"/>
    <tableColumn id="41" name="Début11" dataDxfId="2442">
      <calculatedColumnFormula>IF(AS3="","",IF(WEEKDAY(AS3,11)=6,(AS3-AR3*7)+2,IF(WEEKDAY(AS3,11)=7,(AS3-AR3*7)+1,AS3-AR3*7)))</calculatedColumnFormula>
    </tableColumn>
    <tableColumn id="42" name="Durée/sem12" dataDxfId="2441">
      <calculatedColumnFormula>9</calculatedColumnFormula>
    </tableColumn>
    <tableColumn id="43" name="Fin estimée13" dataDxfId="2440">
      <calculatedColumnFormula>AT3-1</calculatedColumnFormula>
    </tableColumn>
    <tableColumn id="44" name="Début14" dataDxfId="2439">
      <calculatedColumnFormula>IF(AV3="","",IF(WEEKDAY(AV3,11)=6,(AV3-AU3*7)+2,IF(WEEKDAY(AV3,11)=7,(AV3-AU3*7)+1,AV3-AU3*7)))</calculatedColumnFormula>
    </tableColumn>
    <tableColumn id="45" name="Durée/sem15" dataDxfId="2438">
      <calculatedColumnFormula>2</calculatedColumnFormula>
    </tableColumn>
    <tableColumn id="46" name="Fin estimée16" dataDxfId="2437">
      <calculatedColumnFormula>$Q$1+($Y3*30.5)+(0.5*30.5)</calculatedColumnFormula>
    </tableColumn>
    <tableColumn id="47" name="Sac arrivé" dataDxfId="2436"/>
    <tableColumn id="48" name="Date" dataDxfId="2435"/>
    <tableColumn id="49" name="Agence" dataDxfId="2434"/>
    <tableColumn id="50" name="N° facture" dataDxfId="2433"/>
    <tableColumn id="51" name="Date17" dataDxfId="2432"/>
    <tableColumn id="52" name="Photogravure" dataDxfId="2431"/>
    <tableColumn id="53" name="N° facture18" dataDxfId="2430"/>
    <tableColumn id="54" name="Date19" dataDxfId="2429"/>
    <tableColumn id="55" name="Clicheteur20" dataDxfId="2428"/>
    <tableColumn id="56" name="N° facture21" dataDxfId="2427"/>
    <tableColumn id="57" name="Date22" dataDxfId="2426"/>
    <tableColumn id="58" name="Imprimeur" dataDxfId="2425"/>
    <tableColumn id="59" name="N° facture23" dataDxfId="2424"/>
    <tableColumn id="60" name="Date24" dataDxfId="2423"/>
    <tableColumn id="61" name="TOTAL" dataDxfId="2422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10.xml><?xml version="1.0" encoding="utf-8"?>
<table xmlns="http://schemas.openxmlformats.org/spreadsheetml/2006/main" id="10" name="Tableau1311" displayName="Tableau1311" ref="B2:BK20" totalsRowShown="0" headerRowDxfId="1752" headerRowBorderDxfId="1750" tableBorderDxfId="1751">
  <autoFilter ref="B2:BK20"/>
  <tableColumns count="62">
    <tableColumn id="1" name="ouverture dossier" dataDxfId="1749"/>
    <tableColumn id="62" name="Client" dataDxfId="1688">
      <calculatedColumnFormula>"INTERMARCHE"</calculatedColumnFormula>
    </tableColumn>
    <tableColumn id="2" name="MEPP" dataDxfId="1748"/>
    <tableColumn id="3" name="Chien/Chat" dataDxfId="1747"/>
    <tableColumn id="4" name="Motif changement" dataDxfId="1746"/>
    <tableColumn id="5" name="Commentaires motif" dataDxfId="1745"/>
    <tableColumn id="6" name="Type de sacs" dataDxfId="1744"/>
    <tableColumn id="7" name="Papier /Plastique" dataDxfId="1743"/>
    <tableColumn id="8" name="ancien imprimeur" dataDxfId="1742"/>
    <tableColumn id="9" name="new imprimeur" dataDxfId="1741"/>
    <tableColumn id="10" name="Photograveur" dataDxfId="1740"/>
    <tableColumn id="11" name="Clicheteur" dataDxfId="1739"/>
    <tableColumn id="12" name="Fiche intra" dataDxfId="1738"/>
    <tableColumn id="13" name="ancien code" dataDxfId="1737"/>
    <tableColumn id="14" name="Nouveau Code article" dataDxfId="1736"/>
    <tableColumn id="15" name="Désignation" dataDxfId="1735"/>
    <tableColumn id="16" name="Poids" dataDxfId="1734"/>
    <tableColumn id="17" name="Stock PF en sacs" dataDxfId="1733">
      <calculatedColumnFormula>IF($F3="création","/","")</calculatedColumnFormula>
    </tableColumn>
    <tableColumn id="18" name="Stock Sacs" dataDxfId="1732">
      <calculatedColumnFormula>IF($F3="création","/","")</calculatedColumnFormula>
    </tableColumn>
    <tableColumn id="19" name="cmde en cours ancien" dataDxfId="1731">
      <calculatedColumnFormula>IF($F3="création","/","")</calculatedColumnFormula>
    </tableColumn>
    <tableColumn id="20" name="cmde en cours nouveau" dataDxfId="1730">
      <calculatedColumnFormula>IF($F3="création","/","")</calculatedColumnFormula>
    </tableColumn>
    <tableColumn id="21" name="Conso. moy." dataDxfId="1729">
      <calculatedColumnFormula>IF($F3="création","/","")</calculatedColumnFormula>
    </tableColumn>
    <tableColumn id="22" name="Couverture en mois" dataDxfId="1728">
      <calculatedColumnFormula>IF($F3="création","/",SUM(S3:U3)/W3)</calculatedColumnFormula>
    </tableColumn>
    <tableColumn id="23" name="Besoin des sacs ATM" dataDxfId="1727">
      <calculatedColumnFormula>IF($F3="création","/",X3-0.75)</calculatedColumnFormula>
    </tableColumn>
    <tableColumn id="24" name="Commentaires dossier" dataDxfId="1726"/>
    <tableColumn id="25" name="Début" dataDxfId="1725">
      <calculatedColumnFormula>IF(AC3="","",IF(WEEKDAY(AC3,11)=6,(AC3-AB3*7)+2,IF(WEEKDAY(AC3,11)=7,(AC3-AB3*7)+1,AC3-AB3*7)))</calculatedColumnFormula>
    </tableColumn>
    <tableColumn id="26" name="Durée/sem" dataDxfId="1724">
      <calculatedColumnFormula>1</calculatedColumnFormula>
    </tableColumn>
    <tableColumn id="27" name="Fin estimée" dataDxfId="1723">
      <calculatedColumnFormula>AI3-1</calculatedColumnFormula>
    </tableColumn>
    <tableColumn id="28" name="Transfert réél" dataDxfId="1722"/>
    <tableColumn id="29" name="Début2" dataDxfId="1721">
      <calculatedColumnFormula>IF(AG3="","",IF(WEEKDAY(AG3,11)=6,(AG3-AF3*7)+2,IF(WEEKDAY(AG3,11)=7,(AG3-AF3*7)+1,AG3-AF3*7)))</calculatedColumnFormula>
    </tableColumn>
    <tableColumn id="30" name="Durée/sem3" dataDxfId="1720">
      <calculatedColumnFormula>1</calculatedColumnFormula>
    </tableColumn>
    <tableColumn id="31" name="Fin estimée4" dataDxfId="1719">
      <calculatedColumnFormula>AI3-1</calculatedColumnFormula>
    </tableColumn>
    <tableColumn id="32" name="Validé" dataDxfId="1718"/>
    <tableColumn id="33" name="Début5" dataDxfId="1717">
      <calculatedColumnFormula>IF(AK3="","",IF(WEEKDAY(AK3,11)=6,(AK3-AJ3*7)+2,IF(WEEKDAY(AK3,11)=7,(AK3-AJ3*7)+1,AK3-AJ3*7)))</calculatedColumnFormula>
    </tableColumn>
    <tableColumn id="34" name="Durée/sem6" dataDxfId="1716">
      <calculatedColumnFormula>1</calculatedColumnFormula>
    </tableColumn>
    <tableColumn id="35" name="Fin estimée7" dataDxfId="1715">
      <calculatedColumnFormula>AM3-1</calculatedColumnFormula>
    </tableColumn>
    <tableColumn id="36" name="Retour cromalin" dataDxfId="1714"/>
    <tableColumn id="37" name="Début8" dataDxfId="1713">
      <calculatedColumnFormula>IF(AO3="","",IF(WEEKDAY(AO3,11)=6,(AO3-AN3*7)+2,IF(WEEKDAY(AO3,11)=7,(AO3-AN3*7)+1,AO3-AN3*7)))</calculatedColumnFormula>
    </tableColumn>
    <tableColumn id="38" name="Durée/sem9" dataDxfId="1712">
      <calculatedColumnFormula>1</calculatedColumnFormula>
    </tableColumn>
    <tableColumn id="39" name="Fin estimée10" dataDxfId="1711">
      <calculatedColumnFormula>AQ3-1</calculatedColumnFormula>
    </tableColumn>
    <tableColumn id="40" name="livraison clichés" dataDxfId="1710"/>
    <tableColumn id="41" name="Début11" dataDxfId="1709">
      <calculatedColumnFormula>IF(AS3="","",IF(WEEKDAY(AS3,11)=6,(AS3-AR3*7)+2,IF(WEEKDAY(AS3,11)=7,(AS3-AR3*7)+1,AS3-AR3*7)))</calculatedColumnFormula>
    </tableColumn>
    <tableColumn id="42" name="Durée/sem12" dataDxfId="1708">
      <calculatedColumnFormula>9</calculatedColumnFormula>
    </tableColumn>
    <tableColumn id="43" name="Fin estimée13" dataDxfId="1707">
      <calculatedColumnFormula>AT3-1</calculatedColumnFormula>
    </tableColumn>
    <tableColumn id="44" name="Début14" dataDxfId="1706">
      <calculatedColumnFormula>IF(AV3="","",IF(WEEKDAY(AV3,11)=6,(AV3-AU3*7)+2,IF(WEEKDAY(AV3,11)=7,(AV3-AU3*7)+1,AV3-AU3*7)))</calculatedColumnFormula>
    </tableColumn>
    <tableColumn id="45" name="Durée/sem15" dataDxfId="1705">
      <calculatedColumnFormula>2</calculatedColumnFormula>
    </tableColumn>
    <tableColumn id="46" name="Fin estimée16" dataDxfId="1704">
      <calculatedColumnFormula>$Q$1+($Y3*30.5)+(0.5*30.5)</calculatedColumnFormula>
    </tableColumn>
    <tableColumn id="47" name="Sac arrivé" dataDxfId="1703"/>
    <tableColumn id="48" name="Date" dataDxfId="1702"/>
    <tableColumn id="49" name="Agence" dataDxfId="1701"/>
    <tableColumn id="50" name="N° facture" dataDxfId="1700"/>
    <tableColumn id="51" name="Date17" dataDxfId="1699"/>
    <tableColumn id="52" name="Photogravure" dataDxfId="1698"/>
    <tableColumn id="53" name="N° facture18" dataDxfId="1697"/>
    <tableColumn id="54" name="Date19" dataDxfId="1696"/>
    <tableColumn id="55" name="Clicheteur20" dataDxfId="1695"/>
    <tableColumn id="56" name="N° facture21" dataDxfId="1694"/>
    <tableColumn id="57" name="Date22" dataDxfId="1693"/>
    <tableColumn id="58" name="Imprimeur" dataDxfId="1692"/>
    <tableColumn id="59" name="N° facture23" dataDxfId="1691"/>
    <tableColumn id="60" name="Date24" dataDxfId="1690"/>
    <tableColumn id="61" name="TOTAL" dataDxfId="1689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11.xml><?xml version="1.0" encoding="utf-8"?>
<table xmlns="http://schemas.openxmlformats.org/spreadsheetml/2006/main" id="16" name="Tableau117" displayName="Tableau117" ref="B2:BK18" totalsRowShown="0" headerRowDxfId="455" headerRowBorderDxfId="453" tableBorderDxfId="454">
  <autoFilter ref="B2:BK18"/>
  <tableColumns count="62">
    <tableColumn id="1" name="ouverture dossier" dataDxfId="452"/>
    <tableColumn id="62" name="Client" dataDxfId="395">
      <calculatedColumnFormula>"MARTIN SELLIER"</calculatedColumnFormula>
    </tableColumn>
    <tableColumn id="2" name="MEPP" dataDxfId="451"/>
    <tableColumn id="3" name="Chien/Chat" dataDxfId="450"/>
    <tableColumn id="4" name="Motif changement" dataDxfId="449"/>
    <tableColumn id="5" name="Commentaires motif" dataDxfId="448"/>
    <tableColumn id="6" name="Type de sacs" dataDxfId="447"/>
    <tableColumn id="7" name="Papier /Plastique" dataDxfId="446"/>
    <tableColumn id="8" name="ancien imprimeur" dataDxfId="445"/>
    <tableColumn id="9" name="new imprimeur" dataDxfId="444"/>
    <tableColumn id="10" name="Photograveur" dataDxfId="443"/>
    <tableColumn id="11" name="Clicheteur" dataDxfId="442"/>
    <tableColumn id="12" name="Fiche intra" dataDxfId="441"/>
    <tableColumn id="13" name="ancien code" dataDxfId="440"/>
    <tableColumn id="14" name="Nouveau Code article" dataDxfId="439"/>
    <tableColumn id="15" name="Désignation" dataDxfId="438"/>
    <tableColumn id="16" name="Poids" dataDxfId="437"/>
    <tableColumn id="17" name="Stock PF en sacs" dataDxfId="436">
      <calculatedColumnFormula>IF($F3="création","/","")</calculatedColumnFormula>
    </tableColumn>
    <tableColumn id="18" name="Stock Sacs" dataDxfId="435">
      <calculatedColumnFormula>IF($F3="création","/","")</calculatedColumnFormula>
    </tableColumn>
    <tableColumn id="19" name="cmde en cours ancien" dataDxfId="394">
      <calculatedColumnFormula>IF($F3="création","/","")</calculatedColumnFormula>
    </tableColumn>
    <tableColumn id="20" name="cmde en cours nouveau" dataDxfId="393">
      <calculatedColumnFormula>IF($F3="création","/","")</calculatedColumnFormula>
    </tableColumn>
    <tableColumn id="21" name="Conso. moy." dataDxfId="392">
      <calculatedColumnFormula>IF($F3="création","/","")</calculatedColumnFormula>
    </tableColumn>
    <tableColumn id="22" name="Couverture en mois" dataDxfId="434">
      <calculatedColumnFormula>IF($F3="création","/",SUM(S3:U3)/W3)</calculatedColumnFormula>
    </tableColumn>
    <tableColumn id="23" name="Besoin des sacs ATM" dataDxfId="433">
      <calculatedColumnFormula>IF($F3="création","/",X3-0.75)</calculatedColumnFormula>
    </tableColumn>
    <tableColumn id="24" name="Commentaires dossier" dataDxfId="432"/>
    <tableColumn id="25" name="Début" dataDxfId="431">
      <calculatedColumnFormula>IF(AC3="","",IF(WEEKDAY(AC3,11)=6,(AC3-AB3*7)+2,IF(WEEKDAY(AC3,11)=7,(AC3-AB3*7)+1,AC3-AB3*7)))</calculatedColumnFormula>
    </tableColumn>
    <tableColumn id="26" name="Durée/sem" dataDxfId="430"/>
    <tableColumn id="27" name="Fin estimée" dataDxfId="429">
      <calculatedColumnFormula>AI3-1</calculatedColumnFormula>
    </tableColumn>
    <tableColumn id="28" name="Transfert réél" dataDxfId="428"/>
    <tableColumn id="29" name="Début2" dataDxfId="427">
      <calculatedColumnFormula>IF(AG3="","",IF(WEEKDAY(AG3,11)=6,(AG3-AF3*7)+2,IF(WEEKDAY(AG3,11)=7,(AG3-AF3*7)+1,AG3-AF3*7)))</calculatedColumnFormula>
    </tableColumn>
    <tableColumn id="30" name="Durée/sem3" dataDxfId="426"/>
    <tableColumn id="31" name="Fin estimée4" dataDxfId="425">
      <calculatedColumnFormula>AI3-1</calculatedColumnFormula>
    </tableColumn>
    <tableColumn id="32" name="Validé" dataDxfId="424"/>
    <tableColumn id="33" name="Début5" dataDxfId="423">
      <calculatedColumnFormula>IF(AK3="","",IF(WEEKDAY(AK3,11)=6,(AK3-AJ3*7)+2,IF(WEEKDAY(AK3,11)=7,(AK3-AJ3*7)+1,AK3-AJ3*7)))</calculatedColumnFormula>
    </tableColumn>
    <tableColumn id="34" name="Durée/sem6" dataDxfId="422"/>
    <tableColumn id="35" name="Fin estimée7" dataDxfId="421">
      <calculatedColumnFormula>AM3-1</calculatedColumnFormula>
    </tableColumn>
    <tableColumn id="36" name="Retour cromalin" dataDxfId="420"/>
    <tableColumn id="37" name="Début8" dataDxfId="419">
      <calculatedColumnFormula>IF(AO3="","",IF(WEEKDAY(AO3,11)=6,(AO3-AN3*7)+2,IF(WEEKDAY(AO3,11)=7,(AO3-AN3*7)+1,AO3-AN3*7)))</calculatedColumnFormula>
    </tableColumn>
    <tableColumn id="38" name="Durée/sem9" dataDxfId="418"/>
    <tableColumn id="39" name="Fin estimée10" dataDxfId="417">
      <calculatedColumnFormula>AQ3-1</calculatedColumnFormula>
    </tableColumn>
    <tableColumn id="40" name="livraison clichés" dataDxfId="416"/>
    <tableColumn id="41" name="Début11" dataDxfId="415">
      <calculatedColumnFormula>IF(AS3="","",IF(WEEKDAY(AS3,11)=6,(AS3-AR3*7)+2,IF(WEEKDAY(AS3,11)=7,(AS3-AR3*7)+1,AS3-AR3*7)))</calculatedColumnFormula>
    </tableColumn>
    <tableColumn id="42" name="Durée/sem12" dataDxfId="414"/>
    <tableColumn id="43" name="Fin estimée13" dataDxfId="413">
      <calculatedColumnFormula>AT3-1</calculatedColumnFormula>
    </tableColumn>
    <tableColumn id="44" name="Début14" dataDxfId="412">
      <calculatedColumnFormula>IF(AV3="","",IF(WEEKDAY(AV3,11)=6,(AV3-AU3*7)+2,IF(WEEKDAY(AV3,11)=7,(AV3-AU3*7)+1,AV3-AU3*7)))</calculatedColumnFormula>
    </tableColumn>
    <tableColumn id="45" name="Durée/sem15" dataDxfId="411"/>
    <tableColumn id="46" name="Fin estimée16" dataDxfId="391">
      <calculatedColumnFormula>$Q$1+($Y3*30.5)+(0.5*30.5)</calculatedColumnFormula>
    </tableColumn>
    <tableColumn id="47" name="Sac arrivé" dataDxfId="410"/>
    <tableColumn id="48" name="Date" dataDxfId="409"/>
    <tableColumn id="49" name="Agence" dataDxfId="408"/>
    <tableColumn id="50" name="N° facture" dataDxfId="407"/>
    <tableColumn id="51" name="Date17" dataDxfId="406"/>
    <tableColumn id="52" name="Photogravure" dataDxfId="405"/>
    <tableColumn id="53" name="N° facture18" dataDxfId="404"/>
    <tableColumn id="54" name="Date19" dataDxfId="403"/>
    <tableColumn id="55" name="Clicheteur20" dataDxfId="402"/>
    <tableColumn id="56" name="N° facture21" dataDxfId="401"/>
    <tableColumn id="57" name="Date22" dataDxfId="400"/>
    <tableColumn id="58" name="Imprimeur" dataDxfId="399"/>
    <tableColumn id="59" name="N° facture23" dataDxfId="398"/>
    <tableColumn id="60" name="Date24" dataDxfId="397"/>
    <tableColumn id="61" name="TOTAL" dataDxfId="396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12.xml><?xml version="1.0" encoding="utf-8"?>
<table xmlns="http://schemas.openxmlformats.org/spreadsheetml/2006/main" id="13" name="Tableau131314" displayName="Tableau131314" ref="B2:BK20" totalsRowShown="0" headerRowDxfId="2405" headerRowBorderDxfId="2404" tableBorderDxfId="2403">
  <autoFilter ref="B2:BK20"/>
  <tableColumns count="62">
    <tableColumn id="1" name="ouverture dossier" dataDxfId="2402"/>
    <tableColumn id="62" name="Client" dataDxfId="2401">
      <calculatedColumnFormula>"TOM&amp;CO"</calculatedColumnFormula>
    </tableColumn>
    <tableColumn id="2" name="MEPP" dataDxfId="2400"/>
    <tableColumn id="3" name="Chien/Chat" dataDxfId="2399"/>
    <tableColumn id="4" name="Motif changement" dataDxfId="2398"/>
    <tableColumn id="5" name="Commentaires motif" dataDxfId="2397"/>
    <tableColumn id="6" name="Type de sacs" dataDxfId="2396"/>
    <tableColumn id="7" name="Papier /Plastique" dataDxfId="2395"/>
    <tableColumn id="8" name="ancien imprimeur" dataDxfId="2394"/>
    <tableColumn id="9" name="new imprimeur" dataDxfId="2393"/>
    <tableColumn id="10" name="Photograveur" dataDxfId="2392"/>
    <tableColumn id="11" name="Clicheteur" dataDxfId="2391"/>
    <tableColumn id="12" name="Fiche intra" dataDxfId="2390"/>
    <tableColumn id="13" name="ancien code" dataDxfId="2389"/>
    <tableColumn id="14" name="Nouveau Code article" dataDxfId="2388"/>
    <tableColumn id="15" name="Désignation" dataDxfId="2387"/>
    <tableColumn id="16" name="Poids" dataDxfId="2386"/>
    <tableColumn id="17" name="Stock PF en sacs" dataDxfId="2385">
      <calculatedColumnFormula>IF($F3="création","/","")</calculatedColumnFormula>
    </tableColumn>
    <tableColumn id="18" name="Stock Sacs" dataDxfId="2384">
      <calculatedColumnFormula>IF($F3="création","/","")</calculatedColumnFormula>
    </tableColumn>
    <tableColumn id="19" name="cmde en cours ancien" dataDxfId="2383">
      <calculatedColumnFormula>IF($F3="création","/","")</calculatedColumnFormula>
    </tableColumn>
    <tableColumn id="20" name="cmde en cours nouveau" dataDxfId="2382">
      <calculatedColumnFormula>IF($F3="création","/","")</calculatedColumnFormula>
    </tableColumn>
    <tableColumn id="21" name="Conso. moy." dataDxfId="2381">
      <calculatedColumnFormula>IF($F3="création","/","")</calculatedColumnFormula>
    </tableColumn>
    <tableColumn id="22" name="Couverture en mois" dataDxfId="2380">
      <calculatedColumnFormula>IF($F3="création","/",SUM(S3:U3)/W3)</calculatedColumnFormula>
    </tableColumn>
    <tableColumn id="23" name="Besoin des sacs ATM" dataDxfId="2379">
      <calculatedColumnFormula>IF($F3="création","/",X3-0.75)</calculatedColumnFormula>
    </tableColumn>
    <tableColumn id="24" name="Commentaires dossier" dataDxfId="2378"/>
    <tableColumn id="25" name="Début" dataDxfId="2377">
      <calculatedColumnFormula>IF(AC3="","",IF(WEEKDAY(AC3,11)=6,(AC3-AB3*7)+2,IF(WEEKDAY(AC3,11)=7,(AC3-AB3*7)+1,AC3-AB3*7)))</calculatedColumnFormula>
    </tableColumn>
    <tableColumn id="26" name="Durée/sem" dataDxfId="2376">
      <calculatedColumnFormula>1</calculatedColumnFormula>
    </tableColumn>
    <tableColumn id="27" name="Fin estimée" dataDxfId="2375">
      <calculatedColumnFormula>AI3-1</calculatedColumnFormula>
    </tableColumn>
    <tableColumn id="28" name="Transfert réél" dataDxfId="2374"/>
    <tableColumn id="29" name="Début2" dataDxfId="2373">
      <calculatedColumnFormula>IF(AG3="","",IF(WEEKDAY(AG3,11)=6,(AG3-AF3*7)+2,IF(WEEKDAY(AG3,11)=7,(AG3-AF3*7)+1,AG3-AF3*7)))</calculatedColumnFormula>
    </tableColumn>
    <tableColumn id="30" name="Durée/sem3" dataDxfId="2372">
      <calculatedColumnFormula>1</calculatedColumnFormula>
    </tableColumn>
    <tableColumn id="31" name="Fin estimée4" dataDxfId="2371">
      <calculatedColumnFormula>AI3-1</calculatedColumnFormula>
    </tableColumn>
    <tableColumn id="32" name="Validé" dataDxfId="2370"/>
    <tableColumn id="33" name="Début5" dataDxfId="2369">
      <calculatedColumnFormula>IF(AK3="","",IF(WEEKDAY(AK3,11)=6,(AK3-AJ3*7)+2,IF(WEEKDAY(AK3,11)=7,(AK3-AJ3*7)+1,AK3-AJ3*7)))</calculatedColumnFormula>
    </tableColumn>
    <tableColumn id="34" name="Durée/sem6" dataDxfId="2368">
      <calculatedColumnFormula>1</calculatedColumnFormula>
    </tableColumn>
    <tableColumn id="35" name="Fin estimée7" dataDxfId="2367">
      <calculatedColumnFormula>AM3-1</calculatedColumnFormula>
    </tableColumn>
    <tableColumn id="36" name="Retour cromalin" dataDxfId="2366"/>
    <tableColumn id="37" name="Début8" dataDxfId="2365">
      <calculatedColumnFormula>IF(AO3="","",IF(WEEKDAY(AO3,11)=6,(AO3-AN3*7)+2,IF(WEEKDAY(AO3,11)=7,(AO3-AN3*7)+1,AO3-AN3*7)))</calculatedColumnFormula>
    </tableColumn>
    <tableColumn id="38" name="Durée/sem9" dataDxfId="2364">
      <calculatedColumnFormula>1</calculatedColumnFormula>
    </tableColumn>
    <tableColumn id="39" name="Fin estimée10" dataDxfId="2363">
      <calculatedColumnFormula>AQ3-1</calculatedColumnFormula>
    </tableColumn>
    <tableColumn id="40" name="livraison clichés" dataDxfId="2362"/>
    <tableColumn id="41" name="Début11" dataDxfId="2361">
      <calculatedColumnFormula>IF(AS3="","",IF(WEEKDAY(AS3,11)=6,(AS3-AR3*7)+2,IF(WEEKDAY(AS3,11)=7,(AS3-AR3*7)+1,AS3-AR3*7)))</calculatedColumnFormula>
    </tableColumn>
    <tableColumn id="42" name="Durée/sem12" dataDxfId="2360">
      <calculatedColumnFormula>9</calculatedColumnFormula>
    </tableColumn>
    <tableColumn id="43" name="Fin estimée13" dataDxfId="2359">
      <calculatedColumnFormula>AT3-1</calculatedColumnFormula>
    </tableColumn>
    <tableColumn id="44" name="Début14" dataDxfId="2358">
      <calculatedColumnFormula>IF(AV3="","",IF(WEEKDAY(AV3,11)=6,(AV3-AU3*7)+2,IF(WEEKDAY(AV3,11)=7,(AV3-AU3*7)+1,AV3-AU3*7)))</calculatedColumnFormula>
    </tableColumn>
    <tableColumn id="45" name="Durée/sem15" dataDxfId="2357">
      <calculatedColumnFormula>2</calculatedColumnFormula>
    </tableColumn>
    <tableColumn id="46" name="Fin estimée16" dataDxfId="2356">
      <calculatedColumnFormula>$Q$1+($Y3*30.5)+(0.5*30.5)</calculatedColumnFormula>
    </tableColumn>
    <tableColumn id="47" name="Sac arrivé" dataDxfId="2355"/>
    <tableColumn id="48" name="Date" dataDxfId="2354"/>
    <tableColumn id="49" name="Agence" dataDxfId="2353"/>
    <tableColumn id="50" name="N° facture" dataDxfId="2352"/>
    <tableColumn id="51" name="Date17" dataDxfId="2351"/>
    <tableColumn id="52" name="Photogravure" dataDxfId="2350"/>
    <tableColumn id="53" name="N° facture18" dataDxfId="2349"/>
    <tableColumn id="54" name="Date19" dataDxfId="2348"/>
    <tableColumn id="55" name="Clicheteur20" dataDxfId="2347"/>
    <tableColumn id="56" name="N° facture21" dataDxfId="2346"/>
    <tableColumn id="57" name="Date22" dataDxfId="2345"/>
    <tableColumn id="58" name="Imprimeur" dataDxfId="2344"/>
    <tableColumn id="59" name="N° facture23" dataDxfId="2343"/>
    <tableColumn id="60" name="Date24" dataDxfId="2342"/>
    <tableColumn id="61" name="TOTAL" dataDxfId="2341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13.xml><?xml version="1.0" encoding="utf-8"?>
<table xmlns="http://schemas.openxmlformats.org/spreadsheetml/2006/main" id="14" name="Tableau13131415" displayName="Tableau13131415" ref="B2:BK20" totalsRowShown="0" headerRowDxfId="2324" headerRowBorderDxfId="2323" tableBorderDxfId="2322">
  <autoFilter ref="B2:BK20"/>
  <tableColumns count="62">
    <tableColumn id="1" name="ouverture dossier" dataDxfId="2321"/>
    <tableColumn id="62" name="Client" dataDxfId="2320">
      <calculatedColumnFormula>"TRADI"</calculatedColumnFormula>
    </tableColumn>
    <tableColumn id="2" name="MEPP" dataDxfId="2319"/>
    <tableColumn id="3" name="Chien/Chat" dataDxfId="2318"/>
    <tableColumn id="4" name="Motif changement" dataDxfId="2317"/>
    <tableColumn id="5" name="Commentaires motif" dataDxfId="2316"/>
    <tableColumn id="6" name="Type de sacs" dataDxfId="2315"/>
    <tableColumn id="7" name="Papier /Plastique" dataDxfId="2314"/>
    <tableColumn id="8" name="ancien imprimeur" dataDxfId="2313"/>
    <tableColumn id="9" name="new imprimeur" dataDxfId="2312"/>
    <tableColumn id="10" name="Photograveur" dataDxfId="2311"/>
    <tableColumn id="11" name="Clicheteur" dataDxfId="2310"/>
    <tableColumn id="12" name="Fiche intra" dataDxfId="2309"/>
    <tableColumn id="13" name="ancien code" dataDxfId="2308"/>
    <tableColumn id="14" name="Nouveau Code article" dataDxfId="2307"/>
    <tableColumn id="15" name="Désignation" dataDxfId="2306"/>
    <tableColumn id="16" name="Poids" dataDxfId="2305"/>
    <tableColumn id="17" name="Stock PF en sacs" dataDxfId="2304">
      <calculatedColumnFormula>IF($F3="création","/","")</calculatedColumnFormula>
    </tableColumn>
    <tableColumn id="18" name="Stock Sacs" dataDxfId="2303">
      <calculatedColumnFormula>IF($F3="création","/","")</calculatedColumnFormula>
    </tableColumn>
    <tableColumn id="19" name="cmde en cours ancien" dataDxfId="2302">
      <calculatedColumnFormula>IF($F3="création","/","")</calculatedColumnFormula>
    </tableColumn>
    <tableColumn id="20" name="cmde en cours nouveau" dataDxfId="2301">
      <calculatedColumnFormula>IF($F3="création","/","")</calculatedColumnFormula>
    </tableColumn>
    <tableColumn id="21" name="Conso. moy." dataDxfId="2300">
      <calculatedColumnFormula>IF($F3="création","/","")</calculatedColumnFormula>
    </tableColumn>
    <tableColumn id="22" name="Couverture en mois" dataDxfId="2299">
      <calculatedColumnFormula>IF($F3="création","/",SUM(S3:U3)/W3)</calculatedColumnFormula>
    </tableColumn>
    <tableColumn id="23" name="Besoin des sacs ATM" dataDxfId="2298">
      <calculatedColumnFormula>IF($F3="création","/",X3-0.75)</calculatedColumnFormula>
    </tableColumn>
    <tableColumn id="24" name="Commentaires dossier" dataDxfId="2297"/>
    <tableColumn id="25" name="Début" dataDxfId="2296">
      <calculatedColumnFormula>IF(AC3="","",IF(WEEKDAY(AC3,11)=6,(AC3-AB3*7)+2,IF(WEEKDAY(AC3,11)=7,(AC3-AB3*7)+1,AC3-AB3*7)))</calculatedColumnFormula>
    </tableColumn>
    <tableColumn id="26" name="Durée/sem" dataDxfId="2295">
      <calculatedColumnFormula>1</calculatedColumnFormula>
    </tableColumn>
    <tableColumn id="27" name="Fin estimée" dataDxfId="2294">
      <calculatedColumnFormula>AI3-1</calculatedColumnFormula>
    </tableColumn>
    <tableColumn id="28" name="Transfert réél" dataDxfId="2293"/>
    <tableColumn id="29" name="Début2" dataDxfId="2292">
      <calculatedColumnFormula>IF(AG3="","",IF(WEEKDAY(AG3,11)=6,(AG3-AF3*7)+2,IF(WEEKDAY(AG3,11)=7,(AG3-AF3*7)+1,AG3-AF3*7)))</calculatedColumnFormula>
    </tableColumn>
    <tableColumn id="30" name="Durée/sem3" dataDxfId="2291">
      <calculatedColumnFormula>1</calculatedColumnFormula>
    </tableColumn>
    <tableColumn id="31" name="Fin estimée4" dataDxfId="2290">
      <calculatedColumnFormula>AI3-1</calculatedColumnFormula>
    </tableColumn>
    <tableColumn id="32" name="Validé" dataDxfId="2289"/>
    <tableColumn id="33" name="Début5" dataDxfId="2288">
      <calculatedColumnFormula>IF(AK3="","",IF(WEEKDAY(AK3,11)=6,(AK3-AJ3*7)+2,IF(WEEKDAY(AK3,11)=7,(AK3-AJ3*7)+1,AK3-AJ3*7)))</calculatedColumnFormula>
    </tableColumn>
    <tableColumn id="34" name="Durée/sem6" dataDxfId="2287">
      <calculatedColumnFormula>1</calculatedColumnFormula>
    </tableColumn>
    <tableColumn id="35" name="Fin estimée7" dataDxfId="2286">
      <calculatedColumnFormula>AM3-1</calculatedColumnFormula>
    </tableColumn>
    <tableColumn id="36" name="Retour cromalin" dataDxfId="2285"/>
    <tableColumn id="37" name="Début8" dataDxfId="2284">
      <calculatedColumnFormula>IF(AO3="","",IF(WEEKDAY(AO3,11)=6,(AO3-AN3*7)+2,IF(WEEKDAY(AO3,11)=7,(AO3-AN3*7)+1,AO3-AN3*7)))</calculatedColumnFormula>
    </tableColumn>
    <tableColumn id="38" name="Durée/sem9" dataDxfId="2283">
      <calculatedColumnFormula>1</calculatedColumnFormula>
    </tableColumn>
    <tableColumn id="39" name="Fin estimée10" dataDxfId="2282">
      <calculatedColumnFormula>AQ3-1</calculatedColumnFormula>
    </tableColumn>
    <tableColumn id="40" name="livraison clichés" dataDxfId="2281"/>
    <tableColumn id="41" name="Début11" dataDxfId="2280">
      <calculatedColumnFormula>IF(AS3="","",IF(WEEKDAY(AS3,11)=6,(AS3-AR3*7)+2,IF(WEEKDAY(AS3,11)=7,(AS3-AR3*7)+1,AS3-AR3*7)))</calculatedColumnFormula>
    </tableColumn>
    <tableColumn id="42" name="Durée/sem12" dataDxfId="2279">
      <calculatedColumnFormula>9</calculatedColumnFormula>
    </tableColumn>
    <tableColumn id="43" name="Fin estimée13" dataDxfId="2278">
      <calculatedColumnFormula>AT3-1</calculatedColumnFormula>
    </tableColumn>
    <tableColumn id="44" name="Début14" dataDxfId="2277">
      <calculatedColumnFormula>IF(AV3="","",IF(WEEKDAY(AV3,11)=6,(AV3-AU3*7)+2,IF(WEEKDAY(AV3,11)=7,(AV3-AU3*7)+1,AV3-AU3*7)))</calculatedColumnFormula>
    </tableColumn>
    <tableColumn id="45" name="Durée/sem15" dataDxfId="2276">
      <calculatedColumnFormula>2</calculatedColumnFormula>
    </tableColumn>
    <tableColumn id="46" name="Fin estimée16" dataDxfId="2275">
      <calculatedColumnFormula>$Q$1+($Y3*30.5)+(0.5*30.5)</calculatedColumnFormula>
    </tableColumn>
    <tableColumn id="47" name="Sac arrivé" dataDxfId="2274"/>
    <tableColumn id="48" name="Date" dataDxfId="2273"/>
    <tableColumn id="49" name="Agence" dataDxfId="2272"/>
    <tableColumn id="50" name="N° facture" dataDxfId="2271"/>
    <tableColumn id="51" name="Date17" dataDxfId="2270"/>
    <tableColumn id="52" name="Photogravure" dataDxfId="2269"/>
    <tableColumn id="53" name="N° facture18" dataDxfId="2268"/>
    <tableColumn id="54" name="Date19" dataDxfId="2267"/>
    <tableColumn id="55" name="Clicheteur20" dataDxfId="2266"/>
    <tableColumn id="56" name="N° facture21" dataDxfId="2265"/>
    <tableColumn id="57" name="Date22" dataDxfId="2264"/>
    <tableColumn id="58" name="Imprimeur" dataDxfId="2263"/>
    <tableColumn id="59" name="N° facture23" dataDxfId="2262"/>
    <tableColumn id="60" name="Date24" dataDxfId="2261"/>
    <tableColumn id="61" name="TOTAL" dataDxfId="2260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14.xml><?xml version="1.0" encoding="utf-8"?>
<table xmlns="http://schemas.openxmlformats.org/spreadsheetml/2006/main" id="3" name="Tableau3" displayName="Tableau3" ref="F3:G4" totalsRowShown="0">
  <autoFilter ref="F3:G4"/>
  <tableColumns count="2">
    <tableColumn id="1" name="Colonne1"/>
    <tableColumn id="2" name="Colonne2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BK38"/>
  <sheetViews>
    <sheetView tabSelected="1" workbookViewId="0">
      <pane ySplit="2" topLeftCell="A3" activePane="bottomLeft" state="frozen"/>
      <selection activeCell="C107" sqref="C107"/>
      <selection pane="bottomLeft" activeCell="F26" sqref="F26"/>
    </sheetView>
  </sheetViews>
  <sheetFormatPr baseColWidth="10" defaultRowHeight="15" outlineLevelCol="1" x14ac:dyDescent="0.25"/>
  <cols>
    <col min="1" max="1" width="2.7109375" style="44" customWidth="1"/>
    <col min="2" max="3" width="17.140625" style="43" customWidth="1"/>
    <col min="4" max="4" width="8.85546875" style="44" customWidth="1"/>
    <col min="5" max="5" width="12.7109375" style="44" customWidth="1" outlineLevel="1"/>
    <col min="6" max="6" width="17.5703125" style="44" customWidth="1" outlineLevel="1"/>
    <col min="7" max="7" width="19.42578125" style="44" customWidth="1" outlineLevel="1"/>
    <col min="8" max="8" width="12.7109375" style="44" customWidth="1" outlineLevel="1"/>
    <col min="9" max="9" width="16.5703125" style="44" customWidth="1" outlineLevel="1"/>
    <col min="10" max="10" width="17" style="44" customWidth="1" outlineLevel="1"/>
    <col min="11" max="11" width="15.7109375" style="44" customWidth="1" outlineLevel="1"/>
    <col min="12" max="12" width="14" style="44" customWidth="1" outlineLevel="1"/>
    <col min="13" max="13" width="15.7109375" style="44" customWidth="1" outlineLevel="1"/>
    <col min="14" max="14" width="11.28515625" style="44" customWidth="1"/>
    <col min="15" max="15" width="12" style="44" customWidth="1"/>
    <col min="16" max="16" width="19" style="44" customWidth="1"/>
    <col min="17" max="17" width="23.140625" style="44" bestFit="1" customWidth="1"/>
    <col min="18" max="18" width="7.5703125" style="44" customWidth="1"/>
    <col min="19" max="19" width="16.140625" style="44" customWidth="1" outlineLevel="1"/>
    <col min="20" max="20" width="11.5703125" style="44" customWidth="1" outlineLevel="1"/>
    <col min="21" max="21" width="19" style="44" customWidth="1" outlineLevel="1"/>
    <col min="22" max="22" width="20.42578125" style="44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44" customWidth="1" outlineLevel="1"/>
    <col min="28" max="28" width="5.28515625" style="96" customWidth="1" outlineLevel="1"/>
    <col min="29" max="29" width="9.42578125" style="44" customWidth="1" outlineLevel="1"/>
    <col min="30" max="30" width="10.5703125" style="44" customWidth="1" outlineLevel="1"/>
    <col min="31" max="31" width="9.28515625" style="44" customWidth="1" outlineLevel="1"/>
    <col min="32" max="32" width="5.85546875" style="96" customWidth="1" outlineLevel="1"/>
    <col min="33" max="33" width="11.5703125" style="44" customWidth="1" outlineLevel="1"/>
    <col min="34" max="34" width="9.28515625" style="44" customWidth="1" outlineLevel="1"/>
    <col min="35" max="35" width="9.5703125" style="44" customWidth="1" outlineLevel="1"/>
    <col min="36" max="36" width="6.5703125" style="96" customWidth="1" outlineLevel="1"/>
    <col min="37" max="37" width="10.140625" style="44" customWidth="1" outlineLevel="1"/>
    <col min="38" max="38" width="9.5703125" style="44" customWidth="1" outlineLevel="1"/>
    <col min="39" max="39" width="9.85546875" style="44" customWidth="1" outlineLevel="1"/>
    <col min="40" max="40" width="6.28515625" style="96" customWidth="1" outlineLevel="1"/>
    <col min="41" max="41" width="12.42578125" style="44" customWidth="1" outlineLevel="1"/>
    <col min="42" max="42" width="9.28515625" style="44" customWidth="1" outlineLevel="1"/>
    <col min="43" max="43" width="9.85546875" style="44" customWidth="1" outlineLevel="1"/>
    <col min="44" max="44" width="6.5703125" style="96" customWidth="1" outlineLevel="1"/>
    <col min="45" max="45" width="9.5703125" style="44" customWidth="1" outlineLevel="1"/>
    <col min="46" max="46" width="9.85546875" style="44" customWidth="1" outlineLevel="1"/>
    <col min="47" max="47" width="6.5703125" style="96" customWidth="1" outlineLevel="1"/>
    <col min="48" max="48" width="9.42578125" style="44" customWidth="1" outlineLevel="1"/>
    <col min="49" max="49" width="10.5703125" style="44" customWidth="1"/>
    <col min="50" max="50" width="10" style="44" customWidth="1"/>
    <col min="51" max="51" width="10" style="44" customWidth="1" outlineLevel="1"/>
    <col min="52" max="52" width="12" style="44" customWidth="1" outlineLevel="1"/>
    <col min="53" max="53" width="10" style="44" customWidth="1" outlineLevel="1"/>
    <col min="54" max="54" width="16.140625" style="44" customWidth="1" outlineLevel="1"/>
    <col min="55" max="55" width="14" style="44" customWidth="1" outlineLevel="1"/>
    <col min="56" max="56" width="11.42578125" style="44" customWidth="1" outlineLevel="1"/>
    <col min="57" max="57" width="14.28515625" style="44" customWidth="1" outlineLevel="1"/>
    <col min="58" max="58" width="14" style="44" customWidth="1" outlineLevel="1"/>
    <col min="59" max="59" width="11.42578125" style="44" customWidth="1" outlineLevel="1"/>
    <col min="60" max="60" width="12.5703125" style="44" customWidth="1" outlineLevel="1"/>
    <col min="61" max="61" width="14" style="44" customWidth="1" outlineLevel="1"/>
    <col min="62" max="62" width="11.42578125" style="44" customWidth="1" outlineLevel="1"/>
    <col min="63" max="63" width="15" style="44" customWidth="1" outlineLevel="1"/>
    <col min="64" max="16384" width="11.42578125" style="44"/>
  </cols>
  <sheetData>
    <row r="1" spans="2:63" ht="45.75" customHeight="1" thickBot="1" x14ac:dyDescent="0.3">
      <c r="B1" s="253" t="s">
        <v>166</v>
      </c>
      <c r="C1" s="253"/>
      <c r="D1" s="253"/>
      <c r="E1" s="253"/>
      <c r="F1" s="253"/>
      <c r="G1" s="253"/>
      <c r="H1" s="253"/>
      <c r="I1" s="253"/>
      <c r="J1" s="253"/>
      <c r="K1" s="253"/>
      <c r="L1" s="253"/>
      <c r="M1" s="253"/>
      <c r="N1" s="253"/>
      <c r="O1" s="253"/>
      <c r="P1" s="253"/>
      <c r="Q1" s="45">
        <v>41893</v>
      </c>
      <c r="R1" s="46"/>
      <c r="S1" s="46" t="e">
        <f>IF(#REF!="créartion","/","")</f>
        <v>#REF!</v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s="132" customFormat="1" ht="28.5" customHeight="1" thickBot="1" x14ac:dyDescent="0.3">
      <c r="B2" s="133" t="s">
        <v>3</v>
      </c>
      <c r="C2" s="134" t="s">
        <v>192</v>
      </c>
      <c r="D2" s="135" t="s">
        <v>13</v>
      </c>
      <c r="E2" s="135" t="s">
        <v>92</v>
      </c>
      <c r="F2" s="134" t="s">
        <v>4</v>
      </c>
      <c r="G2" s="134" t="s">
        <v>36</v>
      </c>
      <c r="H2" s="134" t="s">
        <v>5</v>
      </c>
      <c r="I2" s="134" t="s">
        <v>90</v>
      </c>
      <c r="J2" s="134" t="s">
        <v>9</v>
      </c>
      <c r="K2" s="134" t="s">
        <v>97</v>
      </c>
      <c r="L2" s="134" t="s">
        <v>7</v>
      </c>
      <c r="M2" s="134" t="s">
        <v>8</v>
      </c>
      <c r="N2" s="134" t="s">
        <v>96</v>
      </c>
      <c r="O2" s="136" t="s">
        <v>102</v>
      </c>
      <c r="P2" s="136" t="s">
        <v>103</v>
      </c>
      <c r="Q2" s="136" t="s">
        <v>79</v>
      </c>
      <c r="R2" s="136" t="s">
        <v>2</v>
      </c>
      <c r="S2" s="136" t="s">
        <v>80</v>
      </c>
      <c r="T2" s="136" t="s">
        <v>81</v>
      </c>
      <c r="U2" s="136" t="s">
        <v>104</v>
      </c>
      <c r="V2" s="136" t="s">
        <v>105</v>
      </c>
      <c r="W2" s="136" t="s">
        <v>82</v>
      </c>
      <c r="X2" s="137" t="s">
        <v>83</v>
      </c>
      <c r="Y2" s="138" t="s">
        <v>84</v>
      </c>
      <c r="Z2" s="138" t="s">
        <v>156</v>
      </c>
      <c r="AA2" s="139" t="s">
        <v>0</v>
      </c>
      <c r="AB2" s="140" t="s">
        <v>78</v>
      </c>
      <c r="AC2" s="141" t="s">
        <v>1</v>
      </c>
      <c r="AD2" s="141" t="s">
        <v>165</v>
      </c>
      <c r="AE2" s="142" t="s">
        <v>169</v>
      </c>
      <c r="AF2" s="143" t="s">
        <v>170</v>
      </c>
      <c r="AG2" s="144" t="s">
        <v>171</v>
      </c>
      <c r="AH2" s="144" t="s">
        <v>161</v>
      </c>
      <c r="AI2" s="145" t="s">
        <v>172</v>
      </c>
      <c r="AJ2" s="146" t="s">
        <v>173</v>
      </c>
      <c r="AK2" s="147" t="s">
        <v>174</v>
      </c>
      <c r="AL2" s="148" t="s">
        <v>162</v>
      </c>
      <c r="AM2" s="149" t="s">
        <v>175</v>
      </c>
      <c r="AN2" s="150" t="s">
        <v>176</v>
      </c>
      <c r="AO2" s="151" t="s">
        <v>177</v>
      </c>
      <c r="AP2" s="152" t="s">
        <v>167</v>
      </c>
      <c r="AQ2" s="153" t="s">
        <v>178</v>
      </c>
      <c r="AR2" s="154" t="s">
        <v>179</v>
      </c>
      <c r="AS2" s="155" t="s">
        <v>180</v>
      </c>
      <c r="AT2" s="156" t="s">
        <v>181</v>
      </c>
      <c r="AU2" s="157" t="s">
        <v>182</v>
      </c>
      <c r="AV2" s="158" t="s">
        <v>183</v>
      </c>
      <c r="AW2" s="159" t="s">
        <v>10</v>
      </c>
      <c r="AX2" s="160" t="s">
        <v>99</v>
      </c>
      <c r="AY2" s="161" t="s">
        <v>163</v>
      </c>
      <c r="AZ2" s="161" t="s">
        <v>101</v>
      </c>
      <c r="BA2" s="161" t="s">
        <v>184</v>
      </c>
      <c r="BB2" s="161" t="s">
        <v>100</v>
      </c>
      <c r="BC2" s="161" t="s">
        <v>185</v>
      </c>
      <c r="BD2" s="161" t="s">
        <v>186</v>
      </c>
      <c r="BE2" s="161" t="s">
        <v>187</v>
      </c>
      <c r="BF2" s="161" t="s">
        <v>188</v>
      </c>
      <c r="BG2" s="161" t="s">
        <v>189</v>
      </c>
      <c r="BH2" s="161" t="s">
        <v>6</v>
      </c>
      <c r="BI2" s="161" t="s">
        <v>190</v>
      </c>
      <c r="BJ2" s="161" t="s">
        <v>191</v>
      </c>
      <c r="BK2" s="162" t="s">
        <v>164</v>
      </c>
    </row>
    <row r="3" spans="2:63" customFormat="1" x14ac:dyDescent="0.25">
      <c r="B3" s="200">
        <v>41624</v>
      </c>
      <c r="C3" s="165" t="s">
        <v>59</v>
      </c>
      <c r="D3" s="166" t="s">
        <v>22</v>
      </c>
      <c r="E3" s="166" t="s">
        <v>76</v>
      </c>
      <c r="F3" s="166" t="s">
        <v>19</v>
      </c>
      <c r="G3" s="167"/>
      <c r="H3" s="166" t="s">
        <v>14</v>
      </c>
      <c r="I3" s="166" t="s">
        <v>23</v>
      </c>
      <c r="J3" s="166" t="s">
        <v>21</v>
      </c>
      <c r="K3" s="166" t="s">
        <v>25</v>
      </c>
      <c r="L3" s="166" t="s">
        <v>95</v>
      </c>
      <c r="M3" s="166" t="s">
        <v>93</v>
      </c>
      <c r="N3" s="166" t="s">
        <v>112</v>
      </c>
      <c r="O3" s="168" t="s">
        <v>21</v>
      </c>
      <c r="P3" s="168">
        <v>203033</v>
      </c>
      <c r="Q3" s="168" t="s">
        <v>155</v>
      </c>
      <c r="R3" s="168" t="s">
        <v>126</v>
      </c>
      <c r="S3" s="183" t="str">
        <f>IF($F3="création","/","")</f>
        <v>/</v>
      </c>
      <c r="T3" s="183" t="str">
        <f t="shared" ref="S3:X18" si="0">IF($F3="création","/","")</f>
        <v>/</v>
      </c>
      <c r="U3" s="183" t="str">
        <f t="shared" si="0"/>
        <v>/</v>
      </c>
      <c r="V3" s="183" t="str">
        <f t="shared" si="0"/>
        <v>/</v>
      </c>
      <c r="W3" s="183" t="str">
        <f t="shared" si="0"/>
        <v>/</v>
      </c>
      <c r="X3" s="184" t="str">
        <f>IF($F3="création","/",SUM(S3:U3)/W3)</f>
        <v>/</v>
      </c>
      <c r="Y3" s="184" t="str">
        <f t="shared" ref="Y3:Y18" si="1">IF($F3="création","/",X3-0.75)</f>
        <v>/</v>
      </c>
      <c r="Z3" s="183" t="s">
        <v>194</v>
      </c>
      <c r="AA3" s="185">
        <f>IF(AC3="","",IF(WEEKDAY(AC3,11)=6,(AC3-AB3*7)+2,IF(WEEKDAY(AC3,11)=7,(AC3-AB3*7)+1,AC3-AB3*7)))</f>
        <v>41890</v>
      </c>
      <c r="AB3" s="186">
        <v>1</v>
      </c>
      <c r="AC3" s="187">
        <f>AE3-1</f>
        <v>41896</v>
      </c>
      <c r="AD3" s="188"/>
      <c r="AE3" s="187">
        <f>IF(AG3="","",IF(WEEKDAY(AG3,11)=6,(AG3-AF3*7)+2,IF(WEEKDAY(AG3,11)=7,(AG3-AF3*7)+1,AG3-AF3*7)))</f>
        <v>41897</v>
      </c>
      <c r="AF3" s="186">
        <v>1</v>
      </c>
      <c r="AG3" s="187">
        <f>AI3-1</f>
        <v>41904</v>
      </c>
      <c r="AH3" s="187"/>
      <c r="AI3" s="189">
        <f>IF(AK3="","",IF(WEEKDAY(AK3,11)=6,(AK3-AJ3*7)+2,IF(WEEKDAY(AK3,11)=7,(AK3-AJ3*7)+1,AK3-AJ3*7)))</f>
        <v>41905</v>
      </c>
      <c r="AJ3" s="190">
        <v>1</v>
      </c>
      <c r="AK3" s="187">
        <f>AM3-1</f>
        <v>41912</v>
      </c>
      <c r="AL3" s="191"/>
      <c r="AM3" s="192">
        <f>IF(AO3="","",IF(WEEKDAY(AO3,11)=6,(AO3-AN3*7)+2,IF(WEEKDAY(AO3,11)=7,(AO3-AN3*7)+1,AO3-AN3*7)))</f>
        <v>41913</v>
      </c>
      <c r="AN3" s="190">
        <v>1</v>
      </c>
      <c r="AO3" s="187">
        <f>AQ3-1</f>
        <v>41920</v>
      </c>
      <c r="AP3" s="187"/>
      <c r="AQ3" s="189">
        <f>IF(AS3="","",IF(WEEKDAY(AS3,11)=6,(AS3-AR3*7)+2,IF(WEEKDAY(AS3,11)=7,(AS3-AR3*7)+1,AS3-AR3*7)))</f>
        <v>41921</v>
      </c>
      <c r="AR3" s="190">
        <v>9</v>
      </c>
      <c r="AS3" s="191">
        <f>AT3-1</f>
        <v>41984</v>
      </c>
      <c r="AT3" s="192">
        <f>IF(AV3="","",IF(WEEKDAY(AV3,11)=6,(AV3-AU3*7)+2,IF(WEEKDAY(AV3,11)=7,(AV3-AU3*7)+1,AV3-AU3*7)))</f>
        <v>41985</v>
      </c>
      <c r="AU3" s="190">
        <v>2</v>
      </c>
      <c r="AV3" s="193">
        <v>41999</v>
      </c>
      <c r="AW3" s="194"/>
      <c r="AX3" s="195"/>
      <c r="AY3" s="196"/>
      <c r="AZ3" s="196"/>
      <c r="BA3" s="196"/>
      <c r="BB3" s="196"/>
      <c r="BC3" s="196"/>
      <c r="BD3" s="196"/>
      <c r="BE3" s="196"/>
      <c r="BF3" s="196"/>
      <c r="BG3" s="196"/>
      <c r="BH3" s="196"/>
      <c r="BI3" s="196"/>
      <c r="BJ3" s="196"/>
      <c r="BK3" s="197">
        <f xml:space="preserve"> SUM(AY3,BB3,BE3,BH3)</f>
        <v>0</v>
      </c>
    </row>
    <row r="4" spans="2:63" customFormat="1" x14ac:dyDescent="0.25">
      <c r="B4" s="200">
        <v>41624</v>
      </c>
      <c r="C4" s="165" t="s">
        <v>59</v>
      </c>
      <c r="D4" s="166" t="s">
        <v>22</v>
      </c>
      <c r="E4" s="166" t="s">
        <v>76</v>
      </c>
      <c r="F4" s="166" t="s">
        <v>19</v>
      </c>
      <c r="G4" s="167"/>
      <c r="H4" s="166" t="s">
        <v>14</v>
      </c>
      <c r="I4" s="166" t="s">
        <v>23</v>
      </c>
      <c r="J4" s="166" t="s">
        <v>21</v>
      </c>
      <c r="K4" s="166" t="s">
        <v>25</v>
      </c>
      <c r="L4" s="166" t="s">
        <v>95</v>
      </c>
      <c r="M4" s="166" t="s">
        <v>93</v>
      </c>
      <c r="N4" s="166" t="s">
        <v>112</v>
      </c>
      <c r="O4" s="168" t="s">
        <v>21</v>
      </c>
      <c r="P4" s="168">
        <v>203034</v>
      </c>
      <c r="Q4" s="168" t="s">
        <v>154</v>
      </c>
      <c r="R4" s="168" t="s">
        <v>126</v>
      </c>
      <c r="S4" s="183" t="str">
        <f t="shared" si="0"/>
        <v>/</v>
      </c>
      <c r="T4" s="183" t="str">
        <f t="shared" si="0"/>
        <v>/</v>
      </c>
      <c r="U4" s="183" t="str">
        <f t="shared" si="0"/>
        <v>/</v>
      </c>
      <c r="V4" s="183" t="str">
        <f t="shared" si="0"/>
        <v>/</v>
      </c>
      <c r="W4" s="183" t="str">
        <f t="shared" si="0"/>
        <v>/</v>
      </c>
      <c r="X4" s="184" t="str">
        <f t="shared" ref="X4:X18" si="2">IF($F4="création","/",SUM(S4:U4)/W4)</f>
        <v>/</v>
      </c>
      <c r="Y4" s="184" t="str">
        <f t="shared" si="1"/>
        <v>/</v>
      </c>
      <c r="Z4" s="198"/>
      <c r="AA4" s="185">
        <f t="shared" ref="AA4:AA18" si="3">IF(AC4="","",IF(WEEKDAY(AC4,11)=6,(AC4-AB4*7)+2,IF(WEEKDAY(AC4,11)=7,(AC4-AB4*7)+1,AC4-AB4*7)))</f>
        <v>41897</v>
      </c>
      <c r="AB4" s="186">
        <v>1</v>
      </c>
      <c r="AC4" s="187">
        <f t="shared" ref="AC4:AC18" si="4">AI4-1</f>
        <v>41904</v>
      </c>
      <c r="AD4" s="188"/>
      <c r="AE4" s="187">
        <f t="shared" ref="AE4:AE18" si="5">IF(AG4="","",IF(WEEKDAY(AG4,11)=6,(AG4-AF4*7)+2,IF(WEEKDAY(AG4,11)=7,(AG4-AF4*7)+1,AG4-AF4*7)))</f>
        <v>41897</v>
      </c>
      <c r="AF4" s="186">
        <v>1</v>
      </c>
      <c r="AG4" s="187">
        <f>AI4-1</f>
        <v>41904</v>
      </c>
      <c r="AH4" s="187"/>
      <c r="AI4" s="189">
        <f>IF(AK4="","",IF(WEEKDAY(AK4,11)=6,(AK4-AJ4*7)+2,IF(WEEKDAY(AK4,11)=7,(AK4-AJ4*7)+1,AK4-AJ4*7)))</f>
        <v>41905</v>
      </c>
      <c r="AJ4" s="190">
        <v>1</v>
      </c>
      <c r="AK4" s="187">
        <f t="shared" ref="AK4:AK18" si="6">AM4-1</f>
        <v>41912</v>
      </c>
      <c r="AL4" s="191"/>
      <c r="AM4" s="192">
        <f t="shared" ref="AM4:AM18" si="7">IF(AO4="","",IF(WEEKDAY(AO4,11)=6,(AO4-AN4*7)+2,IF(WEEKDAY(AO4,11)=7,(AO4-AN4*7)+1,AO4-AN4*7)))</f>
        <v>41913</v>
      </c>
      <c r="AN4" s="190">
        <v>1</v>
      </c>
      <c r="AO4" s="187">
        <f t="shared" ref="AO4:AO18" si="8">AQ4-1</f>
        <v>41920</v>
      </c>
      <c r="AP4" s="187"/>
      <c r="AQ4" s="189">
        <f t="shared" ref="AQ4:AQ18" si="9">IF(AS4="","",IF(WEEKDAY(AS4,11)=6,(AS4-AR4*7)+2,IF(WEEKDAY(AS4,11)=7,(AS4-AR4*7)+1,AS4-AR4*7)))</f>
        <v>41921</v>
      </c>
      <c r="AR4" s="190">
        <v>9</v>
      </c>
      <c r="AS4" s="191">
        <f t="shared" ref="AS4:AS18" si="10">AT4-1</f>
        <v>41984</v>
      </c>
      <c r="AT4" s="192">
        <f t="shared" ref="AT4:AT18" si="11">IF(AV4="","",IF(WEEKDAY(AV4,11)=6,(AV4-AU4*7)+2,IF(WEEKDAY(AV4,11)=7,(AV4-AU4*7)+1,AV4-AU4*7)))</f>
        <v>41985</v>
      </c>
      <c r="AU4" s="190">
        <v>2</v>
      </c>
      <c r="AV4" s="193">
        <v>41999</v>
      </c>
      <c r="AW4" s="199"/>
      <c r="AX4" s="195"/>
      <c r="AY4" s="196"/>
      <c r="AZ4" s="196"/>
      <c r="BA4" s="196"/>
      <c r="BB4" s="196"/>
      <c r="BC4" s="196"/>
      <c r="BD4" s="196"/>
      <c r="BE4" s="196"/>
      <c r="BF4" s="196"/>
      <c r="BG4" s="196"/>
      <c r="BH4" s="196"/>
      <c r="BI4" s="196"/>
      <c r="BJ4" s="196"/>
      <c r="BK4" s="197">
        <f t="shared" ref="BK4:BK18" si="12" xml:space="preserve"> SUM(AY4,BB4,BE4,BH4)</f>
        <v>0</v>
      </c>
    </row>
    <row r="5" spans="2:63" customFormat="1" x14ac:dyDescent="0.25">
      <c r="B5" s="200">
        <v>41624</v>
      </c>
      <c r="C5" s="165" t="s">
        <v>59</v>
      </c>
      <c r="D5" s="166" t="s">
        <v>22</v>
      </c>
      <c r="E5" s="166" t="s">
        <v>76</v>
      </c>
      <c r="F5" s="166" t="s">
        <v>19</v>
      </c>
      <c r="G5" s="167"/>
      <c r="H5" s="166" t="s">
        <v>14</v>
      </c>
      <c r="I5" s="166" t="s">
        <v>106</v>
      </c>
      <c r="J5" s="166" t="s">
        <v>21</v>
      </c>
      <c r="K5" s="166" t="s">
        <v>25</v>
      </c>
      <c r="L5" s="166" t="s">
        <v>95</v>
      </c>
      <c r="M5" s="166" t="s">
        <v>93</v>
      </c>
      <c r="N5" s="166" t="s">
        <v>112</v>
      </c>
      <c r="O5" s="168" t="s">
        <v>21</v>
      </c>
      <c r="P5" s="168">
        <v>203035</v>
      </c>
      <c r="Q5" s="168" t="s">
        <v>142</v>
      </c>
      <c r="R5" s="168" t="s">
        <v>128</v>
      </c>
      <c r="S5" s="183" t="str">
        <f t="shared" si="0"/>
        <v>/</v>
      </c>
      <c r="T5" s="183" t="str">
        <f t="shared" si="0"/>
        <v>/</v>
      </c>
      <c r="U5" s="183" t="str">
        <f t="shared" si="0"/>
        <v>/</v>
      </c>
      <c r="V5" s="183" t="str">
        <f t="shared" si="0"/>
        <v>/</v>
      </c>
      <c r="W5" s="183" t="str">
        <f t="shared" si="0"/>
        <v>/</v>
      </c>
      <c r="X5" s="184" t="str">
        <f t="shared" si="2"/>
        <v>/</v>
      </c>
      <c r="Y5" s="184" t="str">
        <f t="shared" si="1"/>
        <v>/</v>
      </c>
      <c r="Z5" s="183"/>
      <c r="AA5" s="185">
        <f t="shared" si="3"/>
        <v>41890</v>
      </c>
      <c r="AB5" s="186">
        <v>1</v>
      </c>
      <c r="AC5" s="187">
        <f t="shared" si="4"/>
        <v>41896</v>
      </c>
      <c r="AD5" s="188"/>
      <c r="AE5" s="187">
        <f t="shared" si="5"/>
        <v>41890</v>
      </c>
      <c r="AF5" s="186">
        <v>1</v>
      </c>
      <c r="AG5" s="187">
        <f>AI5-1</f>
        <v>41896</v>
      </c>
      <c r="AH5" s="187"/>
      <c r="AI5" s="189">
        <f t="shared" ref="AI5:AI18" si="13">IF(AK5="","",IF(WEEKDAY(AK5,11)=6,(AK5-AJ5*7)+2,IF(WEEKDAY(AK5,11)=7,(AK5-AJ5*7)+1,AK5-AJ5*7)))</f>
        <v>41897</v>
      </c>
      <c r="AJ5" s="190">
        <v>1</v>
      </c>
      <c r="AK5" s="187">
        <f t="shared" si="6"/>
        <v>41903</v>
      </c>
      <c r="AL5" s="191"/>
      <c r="AM5" s="192">
        <f t="shared" si="7"/>
        <v>41904</v>
      </c>
      <c r="AN5" s="190">
        <v>1</v>
      </c>
      <c r="AO5" s="187">
        <f t="shared" si="8"/>
        <v>41910</v>
      </c>
      <c r="AP5" s="187"/>
      <c r="AQ5" s="189">
        <f t="shared" si="9"/>
        <v>41911</v>
      </c>
      <c r="AR5" s="190">
        <v>9</v>
      </c>
      <c r="AS5" s="191">
        <f t="shared" si="10"/>
        <v>41974</v>
      </c>
      <c r="AT5" s="192">
        <f t="shared" si="11"/>
        <v>41975</v>
      </c>
      <c r="AU5" s="190">
        <v>2</v>
      </c>
      <c r="AV5" s="193">
        <v>41989</v>
      </c>
      <c r="AW5" s="199"/>
      <c r="AX5" s="195"/>
      <c r="AY5" s="196"/>
      <c r="AZ5" s="196"/>
      <c r="BA5" s="196"/>
      <c r="BB5" s="196"/>
      <c r="BC5" s="196"/>
      <c r="BD5" s="196"/>
      <c r="BE5" s="196"/>
      <c r="BF5" s="196"/>
      <c r="BG5" s="196"/>
      <c r="BH5" s="196"/>
      <c r="BI5" s="196"/>
      <c r="BJ5" s="196"/>
      <c r="BK5" s="197">
        <f t="shared" si="12"/>
        <v>0</v>
      </c>
    </row>
    <row r="6" spans="2:63" customFormat="1" x14ac:dyDescent="0.25">
      <c r="B6" s="200">
        <v>41624</v>
      </c>
      <c r="C6" s="165" t="s">
        <v>59</v>
      </c>
      <c r="D6" s="166" t="s">
        <v>22</v>
      </c>
      <c r="E6" s="166" t="s">
        <v>76</v>
      </c>
      <c r="F6" s="166" t="s">
        <v>19</v>
      </c>
      <c r="G6" s="167"/>
      <c r="H6" s="166" t="s">
        <v>14</v>
      </c>
      <c r="I6" s="166" t="s">
        <v>106</v>
      </c>
      <c r="J6" s="166" t="s">
        <v>21</v>
      </c>
      <c r="K6" s="166" t="s">
        <v>25</v>
      </c>
      <c r="L6" s="166" t="s">
        <v>95</v>
      </c>
      <c r="M6" s="166" t="s">
        <v>93</v>
      </c>
      <c r="N6" s="166" t="s">
        <v>112</v>
      </c>
      <c r="O6" s="168" t="s">
        <v>21</v>
      </c>
      <c r="P6" s="168">
        <v>203036</v>
      </c>
      <c r="Q6" s="168" t="s">
        <v>143</v>
      </c>
      <c r="R6" s="168" t="s">
        <v>128</v>
      </c>
      <c r="S6" s="183" t="str">
        <f t="shared" si="0"/>
        <v>/</v>
      </c>
      <c r="T6" s="183" t="str">
        <f t="shared" si="0"/>
        <v>/</v>
      </c>
      <c r="U6" s="183" t="str">
        <f t="shared" si="0"/>
        <v>/</v>
      </c>
      <c r="V6" s="183" t="str">
        <f t="shared" si="0"/>
        <v>/</v>
      </c>
      <c r="W6" s="183" t="str">
        <f t="shared" si="0"/>
        <v>/</v>
      </c>
      <c r="X6" s="184" t="str">
        <f t="shared" si="2"/>
        <v>/</v>
      </c>
      <c r="Y6" s="184" t="str">
        <f t="shared" si="1"/>
        <v>/</v>
      </c>
      <c r="Z6" s="183"/>
      <c r="AA6" s="185">
        <f t="shared" si="3"/>
        <v>41939</v>
      </c>
      <c r="AB6" s="186">
        <v>1</v>
      </c>
      <c r="AC6" s="187">
        <f t="shared" si="4"/>
        <v>41946</v>
      </c>
      <c r="AD6" s="188"/>
      <c r="AE6" s="187">
        <f t="shared" si="5"/>
        <v>41939</v>
      </c>
      <c r="AF6" s="186">
        <v>1</v>
      </c>
      <c r="AG6" s="187">
        <f>AI6-1</f>
        <v>41946</v>
      </c>
      <c r="AH6" s="187"/>
      <c r="AI6" s="189">
        <f t="shared" si="13"/>
        <v>41947</v>
      </c>
      <c r="AJ6" s="190">
        <v>1</v>
      </c>
      <c r="AK6" s="187">
        <f t="shared" si="6"/>
        <v>41954</v>
      </c>
      <c r="AL6" s="191"/>
      <c r="AM6" s="192">
        <f t="shared" si="7"/>
        <v>41955</v>
      </c>
      <c r="AN6" s="190">
        <v>1</v>
      </c>
      <c r="AO6" s="187">
        <f t="shared" si="8"/>
        <v>41962</v>
      </c>
      <c r="AP6" s="187"/>
      <c r="AQ6" s="189">
        <f t="shared" si="9"/>
        <v>41963</v>
      </c>
      <c r="AR6" s="190">
        <v>9</v>
      </c>
      <c r="AS6" s="191">
        <f t="shared" si="10"/>
        <v>42026</v>
      </c>
      <c r="AT6" s="192">
        <f t="shared" si="11"/>
        <v>42027</v>
      </c>
      <c r="AU6" s="190">
        <v>2</v>
      </c>
      <c r="AV6" s="193">
        <v>42041</v>
      </c>
      <c r="AW6" s="199"/>
      <c r="AX6" s="195"/>
      <c r="AY6" s="196"/>
      <c r="AZ6" s="196"/>
      <c r="BA6" s="196"/>
      <c r="BB6" s="196"/>
      <c r="BC6" s="196"/>
      <c r="BD6" s="196"/>
      <c r="BE6" s="196"/>
      <c r="BF6" s="196"/>
      <c r="BG6" s="196"/>
      <c r="BH6" s="196"/>
      <c r="BI6" s="196"/>
      <c r="BJ6" s="196"/>
      <c r="BK6" s="197">
        <f t="shared" si="12"/>
        <v>0</v>
      </c>
    </row>
    <row r="7" spans="2:63" customFormat="1" ht="25.5" x14ac:dyDescent="0.25">
      <c r="B7" s="200">
        <v>41624</v>
      </c>
      <c r="C7" s="165" t="s">
        <v>59</v>
      </c>
      <c r="D7" s="166" t="s">
        <v>22</v>
      </c>
      <c r="E7" s="166" t="s">
        <v>76</v>
      </c>
      <c r="F7" s="166" t="s">
        <v>19</v>
      </c>
      <c r="G7" s="167"/>
      <c r="H7" s="166" t="s">
        <v>14</v>
      </c>
      <c r="I7" s="166" t="s">
        <v>106</v>
      </c>
      <c r="J7" s="166" t="s">
        <v>21</v>
      </c>
      <c r="K7" s="166" t="s">
        <v>25</v>
      </c>
      <c r="L7" s="166" t="s">
        <v>95</v>
      </c>
      <c r="M7" s="166" t="s">
        <v>93</v>
      </c>
      <c r="N7" s="166" t="s">
        <v>112</v>
      </c>
      <c r="O7" s="168" t="s">
        <v>21</v>
      </c>
      <c r="P7" s="168"/>
      <c r="Q7" s="168" t="s">
        <v>157</v>
      </c>
      <c r="R7" s="168" t="s">
        <v>128</v>
      </c>
      <c r="S7" s="183" t="str">
        <f t="shared" si="0"/>
        <v>/</v>
      </c>
      <c r="T7" s="183" t="str">
        <f t="shared" si="0"/>
        <v>/</v>
      </c>
      <c r="U7" s="183" t="str">
        <f t="shared" si="0"/>
        <v>/</v>
      </c>
      <c r="V7" s="183" t="str">
        <f t="shared" si="0"/>
        <v>/</v>
      </c>
      <c r="W7" s="183" t="str">
        <f t="shared" si="0"/>
        <v>/</v>
      </c>
      <c r="X7" s="184" t="str">
        <f t="shared" si="2"/>
        <v>/</v>
      </c>
      <c r="Y7" s="184" t="str">
        <f t="shared" si="1"/>
        <v>/</v>
      </c>
      <c r="Z7" s="183"/>
      <c r="AA7" s="185"/>
      <c r="AB7" s="186"/>
      <c r="AC7" s="187"/>
      <c r="AD7" s="188"/>
      <c r="AE7" s="187"/>
      <c r="AF7" s="186">
        <v>1</v>
      </c>
      <c r="AG7" s="187"/>
      <c r="AH7" s="187"/>
      <c r="AI7" s="189"/>
      <c r="AJ7" s="190"/>
      <c r="AK7" s="187"/>
      <c r="AL7" s="191"/>
      <c r="AM7" s="192"/>
      <c r="AN7" s="190"/>
      <c r="AO7" s="187"/>
      <c r="AP7" s="187"/>
      <c r="AQ7" s="189"/>
      <c r="AR7" s="190"/>
      <c r="AS7" s="191"/>
      <c r="AT7" s="192"/>
      <c r="AU7" s="190"/>
      <c r="AV7" s="193"/>
      <c r="AW7" s="199"/>
      <c r="AX7" s="195"/>
      <c r="AY7" s="196"/>
      <c r="AZ7" s="196"/>
      <c r="BA7" s="196"/>
      <c r="BB7" s="196"/>
      <c r="BC7" s="196"/>
      <c r="BD7" s="196"/>
      <c r="BE7" s="196"/>
      <c r="BF7" s="196"/>
      <c r="BG7" s="196"/>
      <c r="BH7" s="196"/>
      <c r="BI7" s="196"/>
      <c r="BJ7" s="196"/>
      <c r="BK7" s="197">
        <f t="shared" si="12"/>
        <v>0</v>
      </c>
    </row>
    <row r="8" spans="2:63" customFormat="1" x14ac:dyDescent="0.25">
      <c r="B8" s="200">
        <v>41704</v>
      </c>
      <c r="C8" s="165" t="s">
        <v>59</v>
      </c>
      <c r="D8" s="166" t="s">
        <v>22</v>
      </c>
      <c r="E8" s="166" t="s">
        <v>34</v>
      </c>
      <c r="F8" s="166" t="s">
        <v>19</v>
      </c>
      <c r="G8" s="167"/>
      <c r="H8" s="166" t="s">
        <v>16</v>
      </c>
      <c r="I8" s="166" t="s">
        <v>27</v>
      </c>
      <c r="J8" s="166" t="s">
        <v>21</v>
      </c>
      <c r="K8" s="166" t="s">
        <v>29</v>
      </c>
      <c r="L8" s="166" t="s">
        <v>95</v>
      </c>
      <c r="M8" s="166" t="s">
        <v>93</v>
      </c>
      <c r="N8" s="166" t="s">
        <v>112</v>
      </c>
      <c r="O8" s="168" t="s">
        <v>21</v>
      </c>
      <c r="P8" s="168">
        <v>203037</v>
      </c>
      <c r="Q8" s="168" t="s">
        <v>144</v>
      </c>
      <c r="R8" s="168" t="s">
        <v>141</v>
      </c>
      <c r="S8" s="183" t="str">
        <f t="shared" si="0"/>
        <v>/</v>
      </c>
      <c r="T8" s="183" t="str">
        <f t="shared" si="0"/>
        <v>/</v>
      </c>
      <c r="U8" s="183" t="str">
        <f t="shared" si="0"/>
        <v>/</v>
      </c>
      <c r="V8" s="183" t="str">
        <f t="shared" si="0"/>
        <v>/</v>
      </c>
      <c r="W8" s="183" t="str">
        <f t="shared" si="0"/>
        <v>/</v>
      </c>
      <c r="X8" s="184" t="str">
        <f t="shared" si="2"/>
        <v>/</v>
      </c>
      <c r="Y8" s="184" t="str">
        <f t="shared" si="1"/>
        <v>/</v>
      </c>
      <c r="Z8" s="201"/>
      <c r="AA8" s="185">
        <f t="shared" si="3"/>
        <v>41862</v>
      </c>
      <c r="AB8" s="186">
        <v>1</v>
      </c>
      <c r="AC8" s="187">
        <f t="shared" si="4"/>
        <v>41868</v>
      </c>
      <c r="AD8" s="188"/>
      <c r="AE8" s="187">
        <f t="shared" si="5"/>
        <v>41862</v>
      </c>
      <c r="AF8" s="186">
        <v>1</v>
      </c>
      <c r="AG8" s="187">
        <f t="shared" ref="AG8:AG18" si="14">AI8-1</f>
        <v>41868</v>
      </c>
      <c r="AH8" s="187"/>
      <c r="AI8" s="189">
        <f t="shared" si="13"/>
        <v>41869</v>
      </c>
      <c r="AJ8" s="190">
        <v>1</v>
      </c>
      <c r="AK8" s="187">
        <f t="shared" si="6"/>
        <v>41875</v>
      </c>
      <c r="AL8" s="191"/>
      <c r="AM8" s="192">
        <f t="shared" si="7"/>
        <v>41876</v>
      </c>
      <c r="AN8" s="190">
        <v>1</v>
      </c>
      <c r="AO8" s="187">
        <f t="shared" si="8"/>
        <v>41882</v>
      </c>
      <c r="AP8" s="187"/>
      <c r="AQ8" s="189">
        <f t="shared" si="9"/>
        <v>41883</v>
      </c>
      <c r="AR8" s="190">
        <v>9</v>
      </c>
      <c r="AS8" s="191">
        <f t="shared" si="10"/>
        <v>41945</v>
      </c>
      <c r="AT8" s="192">
        <f t="shared" si="11"/>
        <v>41946</v>
      </c>
      <c r="AU8" s="190">
        <v>2</v>
      </c>
      <c r="AV8" s="193">
        <v>41958</v>
      </c>
      <c r="AW8" s="199"/>
      <c r="AX8" s="195"/>
      <c r="AY8" s="196"/>
      <c r="AZ8" s="196"/>
      <c r="BA8" s="196"/>
      <c r="BB8" s="196"/>
      <c r="BC8" s="196"/>
      <c r="BD8" s="196"/>
      <c r="BE8" s="196"/>
      <c r="BF8" s="196"/>
      <c r="BG8" s="196"/>
      <c r="BH8" s="196"/>
      <c r="BI8" s="196"/>
      <c r="BJ8" s="196"/>
      <c r="BK8" s="197">
        <f t="shared" si="12"/>
        <v>0</v>
      </c>
    </row>
    <row r="9" spans="2:63" customFormat="1" x14ac:dyDescent="0.25">
      <c r="B9" s="200">
        <v>41704</v>
      </c>
      <c r="C9" s="165" t="s">
        <v>59</v>
      </c>
      <c r="D9" s="166" t="s">
        <v>22</v>
      </c>
      <c r="E9" s="166" t="s">
        <v>34</v>
      </c>
      <c r="F9" s="166" t="s">
        <v>19</v>
      </c>
      <c r="G9" s="167"/>
      <c r="H9" s="166" t="s">
        <v>16</v>
      </c>
      <c r="I9" s="166" t="s">
        <v>27</v>
      </c>
      <c r="J9" s="166" t="s">
        <v>21</v>
      </c>
      <c r="K9" s="166" t="s">
        <v>29</v>
      </c>
      <c r="L9" s="166" t="s">
        <v>95</v>
      </c>
      <c r="M9" s="166" t="s">
        <v>93</v>
      </c>
      <c r="N9" s="166" t="s">
        <v>112</v>
      </c>
      <c r="O9" s="168" t="s">
        <v>21</v>
      </c>
      <c r="P9" s="168">
        <v>203039</v>
      </c>
      <c r="Q9" s="168" t="s">
        <v>144</v>
      </c>
      <c r="R9" s="168" t="s">
        <v>136</v>
      </c>
      <c r="S9" s="183" t="str">
        <f t="shared" si="0"/>
        <v>/</v>
      </c>
      <c r="T9" s="183" t="str">
        <f t="shared" si="0"/>
        <v>/</v>
      </c>
      <c r="U9" s="183" t="str">
        <f t="shared" si="0"/>
        <v>/</v>
      </c>
      <c r="V9" s="183" t="str">
        <f t="shared" si="0"/>
        <v>/</v>
      </c>
      <c r="W9" s="183" t="str">
        <f t="shared" si="0"/>
        <v>/</v>
      </c>
      <c r="X9" s="184" t="str">
        <f t="shared" si="2"/>
        <v>/</v>
      </c>
      <c r="Y9" s="184" t="str">
        <f t="shared" si="1"/>
        <v>/</v>
      </c>
      <c r="Z9" s="201"/>
      <c r="AA9" s="185">
        <f t="shared" si="3"/>
        <v>41862</v>
      </c>
      <c r="AB9" s="186">
        <v>1</v>
      </c>
      <c r="AC9" s="187">
        <f t="shared" si="4"/>
        <v>41868</v>
      </c>
      <c r="AD9" s="188"/>
      <c r="AE9" s="187">
        <f t="shared" si="5"/>
        <v>41862</v>
      </c>
      <c r="AF9" s="186">
        <v>1</v>
      </c>
      <c r="AG9" s="187">
        <f t="shared" si="14"/>
        <v>41868</v>
      </c>
      <c r="AH9" s="187"/>
      <c r="AI9" s="189">
        <f t="shared" si="13"/>
        <v>41869</v>
      </c>
      <c r="AJ9" s="190">
        <v>1</v>
      </c>
      <c r="AK9" s="187">
        <f t="shared" si="6"/>
        <v>41875</v>
      </c>
      <c r="AL9" s="191"/>
      <c r="AM9" s="192">
        <f t="shared" si="7"/>
        <v>41876</v>
      </c>
      <c r="AN9" s="190">
        <v>1</v>
      </c>
      <c r="AO9" s="187">
        <f t="shared" si="8"/>
        <v>41882</v>
      </c>
      <c r="AP9" s="187"/>
      <c r="AQ9" s="189">
        <f t="shared" si="9"/>
        <v>41883</v>
      </c>
      <c r="AR9" s="190">
        <v>9</v>
      </c>
      <c r="AS9" s="191">
        <f t="shared" si="10"/>
        <v>41945</v>
      </c>
      <c r="AT9" s="192">
        <f t="shared" si="11"/>
        <v>41946</v>
      </c>
      <c r="AU9" s="190">
        <v>2</v>
      </c>
      <c r="AV9" s="193">
        <v>41958</v>
      </c>
      <c r="AW9" s="199"/>
      <c r="AX9" s="195"/>
      <c r="AY9" s="196"/>
      <c r="AZ9" s="196"/>
      <c r="BA9" s="196"/>
      <c r="BB9" s="196"/>
      <c r="BC9" s="196"/>
      <c r="BD9" s="196"/>
      <c r="BE9" s="196"/>
      <c r="BF9" s="196"/>
      <c r="BG9" s="196"/>
      <c r="BH9" s="196"/>
      <c r="BI9" s="196"/>
      <c r="BJ9" s="196"/>
      <c r="BK9" s="197">
        <f t="shared" si="12"/>
        <v>0</v>
      </c>
    </row>
    <row r="10" spans="2:63" customFormat="1" x14ac:dyDescent="0.25">
      <c r="B10" s="200">
        <v>41704</v>
      </c>
      <c r="C10" s="165" t="s">
        <v>59</v>
      </c>
      <c r="D10" s="166" t="s">
        <v>22</v>
      </c>
      <c r="E10" s="166" t="s">
        <v>34</v>
      </c>
      <c r="F10" s="166" t="s">
        <v>19</v>
      </c>
      <c r="G10" s="167"/>
      <c r="H10" s="166" t="s">
        <v>16</v>
      </c>
      <c r="I10" s="166" t="s">
        <v>27</v>
      </c>
      <c r="J10" s="166" t="s">
        <v>21</v>
      </c>
      <c r="K10" s="166" t="s">
        <v>30</v>
      </c>
      <c r="L10" s="166" t="s">
        <v>95</v>
      </c>
      <c r="M10" s="166" t="s">
        <v>30</v>
      </c>
      <c r="N10" s="166" t="s">
        <v>112</v>
      </c>
      <c r="O10" s="168" t="s">
        <v>21</v>
      </c>
      <c r="P10" s="168">
        <v>203038</v>
      </c>
      <c r="Q10" s="168" t="s">
        <v>144</v>
      </c>
      <c r="R10" s="168" t="s">
        <v>132</v>
      </c>
      <c r="S10" s="183" t="str">
        <f t="shared" si="0"/>
        <v>/</v>
      </c>
      <c r="T10" s="183" t="str">
        <f t="shared" si="0"/>
        <v>/</v>
      </c>
      <c r="U10" s="183" t="str">
        <f t="shared" si="0"/>
        <v>/</v>
      </c>
      <c r="V10" s="183" t="str">
        <f t="shared" si="0"/>
        <v>/</v>
      </c>
      <c r="W10" s="183" t="str">
        <f t="shared" si="0"/>
        <v>/</v>
      </c>
      <c r="X10" s="184" t="str">
        <f t="shared" si="2"/>
        <v>/</v>
      </c>
      <c r="Y10" s="184" t="str">
        <f t="shared" si="1"/>
        <v>/</v>
      </c>
      <c r="Z10" s="201"/>
      <c r="AA10" s="185">
        <f t="shared" si="3"/>
        <v>41862</v>
      </c>
      <c r="AB10" s="186">
        <v>1</v>
      </c>
      <c r="AC10" s="187">
        <f t="shared" si="4"/>
        <v>41868</v>
      </c>
      <c r="AD10" s="188"/>
      <c r="AE10" s="187">
        <f t="shared" si="5"/>
        <v>41862</v>
      </c>
      <c r="AF10" s="186">
        <v>1</v>
      </c>
      <c r="AG10" s="187">
        <f t="shared" si="14"/>
        <v>41868</v>
      </c>
      <c r="AH10" s="187"/>
      <c r="AI10" s="189">
        <f t="shared" si="13"/>
        <v>41869</v>
      </c>
      <c r="AJ10" s="190">
        <v>1</v>
      </c>
      <c r="AK10" s="187">
        <f t="shared" si="6"/>
        <v>41875</v>
      </c>
      <c r="AL10" s="191"/>
      <c r="AM10" s="192">
        <f t="shared" si="7"/>
        <v>41876</v>
      </c>
      <c r="AN10" s="190">
        <v>1</v>
      </c>
      <c r="AO10" s="187">
        <f t="shared" si="8"/>
        <v>41882</v>
      </c>
      <c r="AP10" s="187"/>
      <c r="AQ10" s="189">
        <f t="shared" si="9"/>
        <v>41883</v>
      </c>
      <c r="AR10" s="190">
        <v>9</v>
      </c>
      <c r="AS10" s="191">
        <f t="shared" si="10"/>
        <v>41945</v>
      </c>
      <c r="AT10" s="192">
        <f t="shared" si="11"/>
        <v>41946</v>
      </c>
      <c r="AU10" s="190">
        <v>2</v>
      </c>
      <c r="AV10" s="193">
        <v>41958</v>
      </c>
      <c r="AW10" s="199"/>
      <c r="AX10" s="195"/>
      <c r="AY10" s="196"/>
      <c r="AZ10" s="196"/>
      <c r="BA10" s="196"/>
      <c r="BB10" s="196"/>
      <c r="BC10" s="196"/>
      <c r="BD10" s="196"/>
      <c r="BE10" s="196"/>
      <c r="BF10" s="196"/>
      <c r="BG10" s="196"/>
      <c r="BH10" s="196"/>
      <c r="BI10" s="196"/>
      <c r="BJ10" s="196"/>
      <c r="BK10" s="197">
        <f t="shared" si="12"/>
        <v>0</v>
      </c>
    </row>
    <row r="11" spans="2:63" customFormat="1" x14ac:dyDescent="0.25">
      <c r="B11" s="200">
        <v>41704</v>
      </c>
      <c r="C11" s="165" t="s">
        <v>59</v>
      </c>
      <c r="D11" s="166" t="s">
        <v>22</v>
      </c>
      <c r="E11" s="166" t="s">
        <v>76</v>
      </c>
      <c r="F11" s="166" t="s">
        <v>19</v>
      </c>
      <c r="G11" s="167"/>
      <c r="H11" s="166" t="s">
        <v>16</v>
      </c>
      <c r="I11" s="166" t="s">
        <v>27</v>
      </c>
      <c r="J11" s="166" t="s">
        <v>21</v>
      </c>
      <c r="K11" s="166" t="s">
        <v>94</v>
      </c>
      <c r="L11" s="166" t="s">
        <v>95</v>
      </c>
      <c r="M11" s="166" t="s">
        <v>93</v>
      </c>
      <c r="N11" s="166" t="s">
        <v>112</v>
      </c>
      <c r="O11" s="168" t="s">
        <v>21</v>
      </c>
      <c r="P11" s="168">
        <v>203040</v>
      </c>
      <c r="Q11" s="168" t="s">
        <v>146</v>
      </c>
      <c r="R11" s="168" t="s">
        <v>129</v>
      </c>
      <c r="S11" s="183" t="str">
        <f t="shared" si="0"/>
        <v>/</v>
      </c>
      <c r="T11" s="183" t="str">
        <f t="shared" si="0"/>
        <v>/</v>
      </c>
      <c r="U11" s="183" t="str">
        <f t="shared" si="0"/>
        <v>/</v>
      </c>
      <c r="V11" s="183" t="str">
        <f t="shared" si="0"/>
        <v>/</v>
      </c>
      <c r="W11" s="183" t="str">
        <f t="shared" si="0"/>
        <v>/</v>
      </c>
      <c r="X11" s="184" t="str">
        <f t="shared" si="2"/>
        <v>/</v>
      </c>
      <c r="Y11" s="184" t="str">
        <f t="shared" si="1"/>
        <v>/</v>
      </c>
      <c r="Z11" s="201"/>
      <c r="AA11" s="185">
        <f t="shared" si="3"/>
        <v>41862</v>
      </c>
      <c r="AB11" s="186">
        <v>1</v>
      </c>
      <c r="AC11" s="187">
        <f t="shared" si="4"/>
        <v>41868</v>
      </c>
      <c r="AD11" s="188"/>
      <c r="AE11" s="187">
        <f t="shared" si="5"/>
        <v>41862</v>
      </c>
      <c r="AF11" s="186">
        <v>1</v>
      </c>
      <c r="AG11" s="187">
        <f t="shared" si="14"/>
        <v>41868</v>
      </c>
      <c r="AH11" s="187"/>
      <c r="AI11" s="189">
        <f t="shared" si="13"/>
        <v>41869</v>
      </c>
      <c r="AJ11" s="190">
        <v>1</v>
      </c>
      <c r="AK11" s="187">
        <f t="shared" si="6"/>
        <v>41875</v>
      </c>
      <c r="AL11" s="191"/>
      <c r="AM11" s="192">
        <f t="shared" si="7"/>
        <v>41876</v>
      </c>
      <c r="AN11" s="190">
        <v>1</v>
      </c>
      <c r="AO11" s="187">
        <f t="shared" si="8"/>
        <v>41882</v>
      </c>
      <c r="AP11" s="187"/>
      <c r="AQ11" s="189">
        <f t="shared" si="9"/>
        <v>41883</v>
      </c>
      <c r="AR11" s="190">
        <v>9</v>
      </c>
      <c r="AS11" s="191">
        <f t="shared" si="10"/>
        <v>41945</v>
      </c>
      <c r="AT11" s="192">
        <f t="shared" si="11"/>
        <v>41946</v>
      </c>
      <c r="AU11" s="190">
        <v>2</v>
      </c>
      <c r="AV11" s="193">
        <v>41958</v>
      </c>
      <c r="AW11" s="199"/>
      <c r="AX11" s="195"/>
      <c r="AY11" s="196"/>
      <c r="AZ11" s="196"/>
      <c r="BA11" s="196"/>
      <c r="BB11" s="196"/>
      <c r="BC11" s="196"/>
      <c r="BD11" s="196"/>
      <c r="BE11" s="196"/>
      <c r="BF11" s="196"/>
      <c r="BG11" s="196"/>
      <c r="BH11" s="196"/>
      <c r="BI11" s="196"/>
      <c r="BJ11" s="196"/>
      <c r="BK11" s="197">
        <f t="shared" si="12"/>
        <v>0</v>
      </c>
    </row>
    <row r="12" spans="2:63" customFormat="1" x14ac:dyDescent="0.25">
      <c r="B12" s="200">
        <v>41691</v>
      </c>
      <c r="C12" s="165" t="s">
        <v>59</v>
      </c>
      <c r="D12" s="166" t="s">
        <v>22</v>
      </c>
      <c r="E12" s="166" t="s">
        <v>34</v>
      </c>
      <c r="F12" s="166" t="s">
        <v>17</v>
      </c>
      <c r="G12" s="167" t="s">
        <v>31</v>
      </c>
      <c r="H12" s="166" t="s">
        <v>16</v>
      </c>
      <c r="I12" s="166" t="s">
        <v>23</v>
      </c>
      <c r="J12" s="166" t="s">
        <v>32</v>
      </c>
      <c r="K12" s="166" t="s">
        <v>107</v>
      </c>
      <c r="L12" s="166" t="s">
        <v>95</v>
      </c>
      <c r="M12" s="166" t="s">
        <v>107</v>
      </c>
      <c r="N12" s="166" t="s">
        <v>112</v>
      </c>
      <c r="O12" s="168">
        <v>20328</v>
      </c>
      <c r="P12" s="168">
        <v>203041</v>
      </c>
      <c r="Q12" s="168" t="s">
        <v>147</v>
      </c>
      <c r="R12" s="168" t="s">
        <v>132</v>
      </c>
      <c r="S12" s="183" t="str">
        <f t="shared" si="0"/>
        <v/>
      </c>
      <c r="T12" s="183" t="str">
        <f t="shared" si="0"/>
        <v/>
      </c>
      <c r="U12" s="183"/>
      <c r="V12" s="183">
        <v>10000</v>
      </c>
      <c r="W12" s="183">
        <v>1500</v>
      </c>
      <c r="X12" s="184">
        <f t="shared" si="2"/>
        <v>0</v>
      </c>
      <c r="Y12" s="184">
        <f t="shared" si="1"/>
        <v>-0.75</v>
      </c>
      <c r="Z12" s="202"/>
      <c r="AA12" s="185">
        <f t="shared" si="3"/>
        <v>41862</v>
      </c>
      <c r="AB12" s="190">
        <v>1</v>
      </c>
      <c r="AC12" s="187">
        <f t="shared" si="4"/>
        <v>41868</v>
      </c>
      <c r="AD12" s="188"/>
      <c r="AE12" s="187">
        <f t="shared" si="5"/>
        <v>41862</v>
      </c>
      <c r="AF12" s="186">
        <v>1</v>
      </c>
      <c r="AG12" s="187">
        <f t="shared" si="14"/>
        <v>41868</v>
      </c>
      <c r="AH12" s="187"/>
      <c r="AI12" s="189">
        <f t="shared" si="13"/>
        <v>41869</v>
      </c>
      <c r="AJ12" s="190">
        <v>1</v>
      </c>
      <c r="AK12" s="187">
        <f t="shared" si="6"/>
        <v>41875</v>
      </c>
      <c r="AL12" s="191"/>
      <c r="AM12" s="192">
        <f t="shared" si="7"/>
        <v>41876</v>
      </c>
      <c r="AN12" s="190">
        <v>1</v>
      </c>
      <c r="AO12" s="187">
        <f t="shared" si="8"/>
        <v>41882</v>
      </c>
      <c r="AP12" s="187"/>
      <c r="AQ12" s="189">
        <f t="shared" si="9"/>
        <v>41883</v>
      </c>
      <c r="AR12" s="190">
        <v>9</v>
      </c>
      <c r="AS12" s="191">
        <f t="shared" si="10"/>
        <v>41945</v>
      </c>
      <c r="AT12" s="192">
        <f t="shared" si="11"/>
        <v>41946</v>
      </c>
      <c r="AU12" s="190">
        <v>2</v>
      </c>
      <c r="AV12" s="193">
        <v>41958</v>
      </c>
      <c r="AW12" s="199"/>
      <c r="AX12" s="195"/>
      <c r="AY12" s="196"/>
      <c r="AZ12" s="196"/>
      <c r="BA12" s="196"/>
      <c r="BB12" s="196"/>
      <c r="BC12" s="196"/>
      <c r="BD12" s="196"/>
      <c r="BE12" s="196"/>
      <c r="BF12" s="196"/>
      <c r="BG12" s="196"/>
      <c r="BH12" s="196"/>
      <c r="BI12" s="196"/>
      <c r="BJ12" s="196"/>
      <c r="BK12" s="197">
        <f t="shared" si="12"/>
        <v>0</v>
      </c>
    </row>
    <row r="13" spans="2:63" customFormat="1" x14ac:dyDescent="0.25">
      <c r="B13" s="200">
        <v>41717</v>
      </c>
      <c r="C13" s="165" t="s">
        <v>59</v>
      </c>
      <c r="D13" s="166" t="s">
        <v>11</v>
      </c>
      <c r="E13" s="166" t="s">
        <v>76</v>
      </c>
      <c r="F13" s="166" t="s">
        <v>17</v>
      </c>
      <c r="G13" s="167"/>
      <c r="H13" s="165" t="s">
        <v>14</v>
      </c>
      <c r="I13" s="166" t="s">
        <v>106</v>
      </c>
      <c r="J13" s="166" t="s">
        <v>25</v>
      </c>
      <c r="K13" s="165" t="s">
        <v>25</v>
      </c>
      <c r="L13" s="166" t="s">
        <v>95</v>
      </c>
      <c r="M13" s="166" t="s">
        <v>93</v>
      </c>
      <c r="N13" s="165" t="s">
        <v>112</v>
      </c>
      <c r="O13" s="169">
        <v>203008</v>
      </c>
      <c r="P13" s="170">
        <v>203045</v>
      </c>
      <c r="Q13" s="171" t="s">
        <v>148</v>
      </c>
      <c r="R13" s="171" t="s">
        <v>124</v>
      </c>
      <c r="S13" s="183" t="str">
        <f t="shared" si="0"/>
        <v/>
      </c>
      <c r="T13" s="183" t="str">
        <f t="shared" si="0"/>
        <v/>
      </c>
      <c r="U13" s="183">
        <v>30000</v>
      </c>
      <c r="V13" s="183"/>
      <c r="W13" s="183">
        <v>6000</v>
      </c>
      <c r="X13" s="184">
        <f t="shared" si="2"/>
        <v>5</v>
      </c>
      <c r="Y13" s="184">
        <f t="shared" si="1"/>
        <v>4.25</v>
      </c>
      <c r="Z13" s="203"/>
      <c r="AA13" s="185">
        <f t="shared" si="3"/>
        <v>41939.875</v>
      </c>
      <c r="AB13" s="186">
        <v>1</v>
      </c>
      <c r="AC13" s="187">
        <f t="shared" si="4"/>
        <v>41945.875</v>
      </c>
      <c r="AD13" s="188"/>
      <c r="AE13" s="187">
        <f t="shared" si="5"/>
        <v>41939.875</v>
      </c>
      <c r="AF13" s="186">
        <v>1</v>
      </c>
      <c r="AG13" s="187">
        <f t="shared" si="14"/>
        <v>41945.875</v>
      </c>
      <c r="AH13" s="187"/>
      <c r="AI13" s="189">
        <f t="shared" si="13"/>
        <v>41946.875</v>
      </c>
      <c r="AJ13" s="190">
        <v>1</v>
      </c>
      <c r="AK13" s="187">
        <f t="shared" si="6"/>
        <v>41952.875</v>
      </c>
      <c r="AL13" s="191"/>
      <c r="AM13" s="192">
        <f t="shared" si="7"/>
        <v>41953.875</v>
      </c>
      <c r="AN13" s="190">
        <v>1</v>
      </c>
      <c r="AO13" s="187">
        <f t="shared" si="8"/>
        <v>41959.875</v>
      </c>
      <c r="AP13" s="187"/>
      <c r="AQ13" s="189">
        <f t="shared" si="9"/>
        <v>41960.875</v>
      </c>
      <c r="AR13" s="190">
        <v>9</v>
      </c>
      <c r="AS13" s="191">
        <f t="shared" si="10"/>
        <v>42022.875</v>
      </c>
      <c r="AT13" s="192">
        <f t="shared" si="11"/>
        <v>42023.875</v>
      </c>
      <c r="AU13" s="190">
        <v>2</v>
      </c>
      <c r="AV13" s="193">
        <f t="shared" ref="AV13:AV18" si="15">$Q$1+($Y13*30.5)+(0.5*30.5)</f>
        <v>42037.875</v>
      </c>
      <c r="AW13" s="199"/>
      <c r="AX13" s="204"/>
      <c r="AY13" s="196"/>
      <c r="AZ13" s="196"/>
      <c r="BA13" s="196"/>
      <c r="BB13" s="196"/>
      <c r="BC13" s="196"/>
      <c r="BD13" s="196"/>
      <c r="BE13" s="196"/>
      <c r="BF13" s="196"/>
      <c r="BG13" s="196"/>
      <c r="BH13" s="196"/>
      <c r="BI13" s="196"/>
      <c r="BJ13" s="196"/>
      <c r="BK13" s="197">
        <f t="shared" si="12"/>
        <v>0</v>
      </c>
    </row>
    <row r="14" spans="2:63" customFormat="1" x14ac:dyDescent="0.25">
      <c r="B14" s="200">
        <v>41717</v>
      </c>
      <c r="C14" s="165" t="s">
        <v>59</v>
      </c>
      <c r="D14" s="166"/>
      <c r="E14" s="166" t="s">
        <v>34</v>
      </c>
      <c r="F14" s="166" t="s">
        <v>17</v>
      </c>
      <c r="G14" s="167"/>
      <c r="H14" s="165" t="s">
        <v>16</v>
      </c>
      <c r="I14" s="166" t="s">
        <v>106</v>
      </c>
      <c r="J14" s="166" t="s">
        <v>25</v>
      </c>
      <c r="K14" s="165" t="s">
        <v>25</v>
      </c>
      <c r="L14" s="166" t="s">
        <v>95</v>
      </c>
      <c r="M14" s="166" t="s">
        <v>93</v>
      </c>
      <c r="N14" s="165" t="s">
        <v>112</v>
      </c>
      <c r="O14" s="169">
        <v>20375</v>
      </c>
      <c r="P14" s="170"/>
      <c r="Q14" s="171" t="s">
        <v>149</v>
      </c>
      <c r="R14" s="171" t="s">
        <v>135</v>
      </c>
      <c r="S14" s="183" t="str">
        <f t="shared" si="0"/>
        <v/>
      </c>
      <c r="T14" s="183" t="str">
        <f t="shared" si="0"/>
        <v/>
      </c>
      <c r="U14" s="183"/>
      <c r="V14" s="183"/>
      <c r="W14" s="183">
        <v>1000</v>
      </c>
      <c r="X14" s="184">
        <f t="shared" si="2"/>
        <v>0</v>
      </c>
      <c r="Y14" s="184">
        <f t="shared" si="1"/>
        <v>-0.75</v>
      </c>
      <c r="Z14" s="203"/>
      <c r="AA14" s="185">
        <f t="shared" si="3"/>
        <v>41785.375</v>
      </c>
      <c r="AB14" s="186">
        <v>1</v>
      </c>
      <c r="AC14" s="187">
        <f t="shared" si="4"/>
        <v>41791.375</v>
      </c>
      <c r="AD14" s="188"/>
      <c r="AE14" s="187">
        <f t="shared" si="5"/>
        <v>41785.375</v>
      </c>
      <c r="AF14" s="186">
        <v>1</v>
      </c>
      <c r="AG14" s="187">
        <f t="shared" si="14"/>
        <v>41791.375</v>
      </c>
      <c r="AH14" s="187"/>
      <c r="AI14" s="189">
        <f t="shared" si="13"/>
        <v>41792.375</v>
      </c>
      <c r="AJ14" s="190">
        <v>1</v>
      </c>
      <c r="AK14" s="187">
        <f t="shared" si="6"/>
        <v>41798.375</v>
      </c>
      <c r="AL14" s="191"/>
      <c r="AM14" s="192">
        <f t="shared" si="7"/>
        <v>41799.375</v>
      </c>
      <c r="AN14" s="190">
        <v>1</v>
      </c>
      <c r="AO14" s="187">
        <f t="shared" si="8"/>
        <v>41806.375</v>
      </c>
      <c r="AP14" s="187"/>
      <c r="AQ14" s="189">
        <f t="shared" si="9"/>
        <v>41807.375</v>
      </c>
      <c r="AR14" s="190">
        <v>9</v>
      </c>
      <c r="AS14" s="191">
        <f t="shared" si="10"/>
        <v>41870.375</v>
      </c>
      <c r="AT14" s="192">
        <f t="shared" si="11"/>
        <v>41871.375</v>
      </c>
      <c r="AU14" s="190">
        <v>2</v>
      </c>
      <c r="AV14" s="193">
        <f t="shared" si="15"/>
        <v>41885.375</v>
      </c>
      <c r="AW14" s="199"/>
      <c r="AX14" s="204"/>
      <c r="AY14" s="196"/>
      <c r="AZ14" s="196"/>
      <c r="BA14" s="196"/>
      <c r="BB14" s="196"/>
      <c r="BC14" s="196"/>
      <c r="BD14" s="196"/>
      <c r="BE14" s="196"/>
      <c r="BF14" s="196"/>
      <c r="BG14" s="196"/>
      <c r="BH14" s="196"/>
      <c r="BI14" s="196"/>
      <c r="BJ14" s="196"/>
      <c r="BK14" s="197">
        <f t="shared" si="12"/>
        <v>0</v>
      </c>
    </row>
    <row r="15" spans="2:63" customFormat="1" x14ac:dyDescent="0.25">
      <c r="B15" s="200">
        <v>41717</v>
      </c>
      <c r="C15" s="165" t="s">
        <v>59</v>
      </c>
      <c r="D15" s="166"/>
      <c r="E15" s="166" t="s">
        <v>34</v>
      </c>
      <c r="F15" s="166" t="s">
        <v>17</v>
      </c>
      <c r="G15" s="167" t="s">
        <v>52</v>
      </c>
      <c r="H15" s="165" t="s">
        <v>16</v>
      </c>
      <c r="I15" s="166" t="s">
        <v>106</v>
      </c>
      <c r="J15" s="166" t="s">
        <v>91</v>
      </c>
      <c r="K15" s="165" t="s">
        <v>25</v>
      </c>
      <c r="L15" s="166" t="s">
        <v>95</v>
      </c>
      <c r="M15" s="166" t="s">
        <v>93</v>
      </c>
      <c r="N15" s="165" t="s">
        <v>112</v>
      </c>
      <c r="O15" s="169">
        <v>20374</v>
      </c>
      <c r="P15" s="170">
        <v>203047</v>
      </c>
      <c r="Q15" s="171" t="s">
        <v>148</v>
      </c>
      <c r="R15" s="171" t="s">
        <v>131</v>
      </c>
      <c r="S15" s="183" t="str">
        <f t="shared" si="0"/>
        <v/>
      </c>
      <c r="T15" s="183" t="str">
        <f t="shared" si="0"/>
        <v/>
      </c>
      <c r="U15" s="183">
        <v>21280</v>
      </c>
      <c r="V15" s="183"/>
      <c r="W15" s="183">
        <v>2400</v>
      </c>
      <c r="X15" s="184">
        <f t="shared" si="2"/>
        <v>8.8666666666666671</v>
      </c>
      <c r="Y15" s="184">
        <f t="shared" si="1"/>
        <v>8.1166666666666671</v>
      </c>
      <c r="Z15" s="203"/>
      <c r="AA15" s="185">
        <f t="shared" si="3"/>
        <v>42058.808333333334</v>
      </c>
      <c r="AB15" s="186">
        <v>1</v>
      </c>
      <c r="AC15" s="187">
        <f t="shared" si="4"/>
        <v>42064.808333333334</v>
      </c>
      <c r="AD15" s="188"/>
      <c r="AE15" s="187">
        <f t="shared" si="5"/>
        <v>42058.808333333334</v>
      </c>
      <c r="AF15" s="186">
        <v>1</v>
      </c>
      <c r="AG15" s="187">
        <f t="shared" si="14"/>
        <v>42064.808333333334</v>
      </c>
      <c r="AH15" s="187"/>
      <c r="AI15" s="189">
        <f t="shared" si="13"/>
        <v>42065.808333333334</v>
      </c>
      <c r="AJ15" s="190">
        <v>1</v>
      </c>
      <c r="AK15" s="187">
        <f t="shared" si="6"/>
        <v>42071.808333333334</v>
      </c>
      <c r="AL15" s="191"/>
      <c r="AM15" s="192">
        <f t="shared" si="7"/>
        <v>42072.808333333334</v>
      </c>
      <c r="AN15" s="190">
        <v>1</v>
      </c>
      <c r="AO15" s="187">
        <f t="shared" si="8"/>
        <v>42078.808333333334</v>
      </c>
      <c r="AP15" s="187"/>
      <c r="AQ15" s="189">
        <f t="shared" si="9"/>
        <v>42079.808333333334</v>
      </c>
      <c r="AR15" s="190">
        <v>9</v>
      </c>
      <c r="AS15" s="191">
        <f t="shared" si="10"/>
        <v>42141.808333333334</v>
      </c>
      <c r="AT15" s="192">
        <f t="shared" si="11"/>
        <v>42142.808333333334</v>
      </c>
      <c r="AU15" s="190">
        <v>2</v>
      </c>
      <c r="AV15" s="193">
        <f t="shared" si="15"/>
        <v>42155.808333333334</v>
      </c>
      <c r="AW15" s="199"/>
      <c r="AX15" s="204"/>
      <c r="AY15" s="196"/>
      <c r="AZ15" s="196"/>
      <c r="BA15" s="196"/>
      <c r="BB15" s="196"/>
      <c r="BC15" s="196"/>
      <c r="BD15" s="196"/>
      <c r="BE15" s="196"/>
      <c r="BF15" s="196"/>
      <c r="BG15" s="196"/>
      <c r="BH15" s="196"/>
      <c r="BI15" s="196"/>
      <c r="BJ15" s="196"/>
      <c r="BK15" s="197">
        <f t="shared" si="12"/>
        <v>0</v>
      </c>
    </row>
    <row r="16" spans="2:63" x14ac:dyDescent="0.25">
      <c r="B16" s="200">
        <v>41717</v>
      </c>
      <c r="C16" s="165" t="s">
        <v>59</v>
      </c>
      <c r="D16" s="166"/>
      <c r="E16" s="166" t="s">
        <v>76</v>
      </c>
      <c r="F16" s="166" t="s">
        <v>17</v>
      </c>
      <c r="G16" s="167"/>
      <c r="H16" s="165" t="s">
        <v>14</v>
      </c>
      <c r="I16" s="166" t="s">
        <v>106</v>
      </c>
      <c r="J16" s="166" t="s">
        <v>25</v>
      </c>
      <c r="K16" s="165" t="s">
        <v>25</v>
      </c>
      <c r="L16" s="166" t="s">
        <v>95</v>
      </c>
      <c r="M16" s="166" t="s">
        <v>93</v>
      </c>
      <c r="N16" s="165" t="s">
        <v>112</v>
      </c>
      <c r="O16" s="169">
        <v>20376</v>
      </c>
      <c r="P16" s="170">
        <v>203043</v>
      </c>
      <c r="Q16" s="171" t="s">
        <v>150</v>
      </c>
      <c r="R16" s="171" t="s">
        <v>128</v>
      </c>
      <c r="S16" s="183" t="str">
        <f t="shared" si="0"/>
        <v/>
      </c>
      <c r="T16" s="183" t="str">
        <f t="shared" si="0"/>
        <v/>
      </c>
      <c r="U16" s="183">
        <v>25000</v>
      </c>
      <c r="V16" s="183"/>
      <c r="W16" s="183">
        <v>2500</v>
      </c>
      <c r="X16" s="184">
        <f t="shared" si="2"/>
        <v>10</v>
      </c>
      <c r="Y16" s="184">
        <f t="shared" si="1"/>
        <v>9.25</v>
      </c>
      <c r="Z16" s="203"/>
      <c r="AA16" s="185">
        <f t="shared" si="3"/>
        <v>42093.375</v>
      </c>
      <c r="AB16" s="186">
        <v>1</v>
      </c>
      <c r="AC16" s="187">
        <f t="shared" si="4"/>
        <v>42099.375</v>
      </c>
      <c r="AD16" s="188"/>
      <c r="AE16" s="187">
        <f t="shared" si="5"/>
        <v>42093.375</v>
      </c>
      <c r="AF16" s="186">
        <v>1</v>
      </c>
      <c r="AG16" s="187">
        <f t="shared" si="14"/>
        <v>42099.375</v>
      </c>
      <c r="AH16" s="187"/>
      <c r="AI16" s="189">
        <f t="shared" si="13"/>
        <v>42100.375</v>
      </c>
      <c r="AJ16" s="190">
        <v>1</v>
      </c>
      <c r="AK16" s="187">
        <f t="shared" si="6"/>
        <v>42106.375</v>
      </c>
      <c r="AL16" s="191"/>
      <c r="AM16" s="192">
        <f t="shared" si="7"/>
        <v>42107.375</v>
      </c>
      <c r="AN16" s="190">
        <v>1</v>
      </c>
      <c r="AO16" s="187">
        <f t="shared" si="8"/>
        <v>42113.375</v>
      </c>
      <c r="AP16" s="187"/>
      <c r="AQ16" s="189">
        <f t="shared" si="9"/>
        <v>42114.375</v>
      </c>
      <c r="AR16" s="190">
        <v>9</v>
      </c>
      <c r="AS16" s="191">
        <f t="shared" si="10"/>
        <v>42176.375</v>
      </c>
      <c r="AT16" s="192">
        <f t="shared" si="11"/>
        <v>42177.375</v>
      </c>
      <c r="AU16" s="190">
        <v>2</v>
      </c>
      <c r="AV16" s="193">
        <f t="shared" si="15"/>
        <v>42190.375</v>
      </c>
      <c r="AW16" s="199"/>
      <c r="AX16" s="204"/>
      <c r="AY16" s="196"/>
      <c r="AZ16" s="196"/>
      <c r="BA16" s="196"/>
      <c r="BB16" s="196"/>
      <c r="BC16" s="196"/>
      <c r="BD16" s="196"/>
      <c r="BE16" s="196"/>
      <c r="BF16" s="196"/>
      <c r="BG16" s="196"/>
      <c r="BH16" s="196"/>
      <c r="BI16" s="196"/>
      <c r="BJ16" s="196"/>
      <c r="BK16" s="197">
        <f t="shared" si="12"/>
        <v>0</v>
      </c>
    </row>
    <row r="17" spans="2:63" x14ac:dyDescent="0.25">
      <c r="B17" s="200">
        <v>41717</v>
      </c>
      <c r="C17" s="165" t="s">
        <v>59</v>
      </c>
      <c r="D17" s="172"/>
      <c r="E17" s="172" t="s">
        <v>76</v>
      </c>
      <c r="F17" s="172" t="s">
        <v>17</v>
      </c>
      <c r="G17" s="173" t="s">
        <v>52</v>
      </c>
      <c r="H17" s="174" t="s">
        <v>14</v>
      </c>
      <c r="I17" s="172" t="s">
        <v>106</v>
      </c>
      <c r="J17" s="166" t="s">
        <v>25</v>
      </c>
      <c r="K17" s="165" t="s">
        <v>25</v>
      </c>
      <c r="L17" s="166" t="s">
        <v>95</v>
      </c>
      <c r="M17" s="166" t="s">
        <v>93</v>
      </c>
      <c r="N17" s="174" t="s">
        <v>112</v>
      </c>
      <c r="O17" s="171">
        <v>20377</v>
      </c>
      <c r="P17" s="175">
        <v>203042</v>
      </c>
      <c r="Q17" s="171" t="s">
        <v>151</v>
      </c>
      <c r="R17" s="171" t="s">
        <v>128</v>
      </c>
      <c r="S17" s="183" t="str">
        <f t="shared" si="0"/>
        <v/>
      </c>
      <c r="T17" s="183" t="str">
        <f t="shared" si="0"/>
        <v/>
      </c>
      <c r="U17" s="183">
        <v>25000</v>
      </c>
      <c r="V17" s="183"/>
      <c r="W17" s="183">
        <v>11000</v>
      </c>
      <c r="X17" s="184">
        <f t="shared" si="2"/>
        <v>2.2727272727272729</v>
      </c>
      <c r="Y17" s="184">
        <f t="shared" si="1"/>
        <v>1.5227272727272729</v>
      </c>
      <c r="Z17" s="203"/>
      <c r="AA17" s="185">
        <f t="shared" si="3"/>
        <v>41855.693181818184</v>
      </c>
      <c r="AB17" s="186">
        <v>1</v>
      </c>
      <c r="AC17" s="187">
        <f t="shared" si="4"/>
        <v>41861.693181818184</v>
      </c>
      <c r="AD17" s="188"/>
      <c r="AE17" s="187">
        <f t="shared" si="5"/>
        <v>41855.693181818184</v>
      </c>
      <c r="AF17" s="186">
        <v>1</v>
      </c>
      <c r="AG17" s="187">
        <f t="shared" si="14"/>
        <v>41861.693181818184</v>
      </c>
      <c r="AH17" s="187"/>
      <c r="AI17" s="189">
        <f t="shared" si="13"/>
        <v>41862.693181818184</v>
      </c>
      <c r="AJ17" s="190">
        <v>1</v>
      </c>
      <c r="AK17" s="187">
        <f t="shared" si="6"/>
        <v>41868.693181818184</v>
      </c>
      <c r="AL17" s="191"/>
      <c r="AM17" s="192">
        <f t="shared" si="7"/>
        <v>41869.693181818184</v>
      </c>
      <c r="AN17" s="190">
        <v>1</v>
      </c>
      <c r="AO17" s="187">
        <f t="shared" si="8"/>
        <v>41875.693181818184</v>
      </c>
      <c r="AP17" s="187"/>
      <c r="AQ17" s="189">
        <f t="shared" si="9"/>
        <v>41876.693181818184</v>
      </c>
      <c r="AR17" s="190">
        <v>9</v>
      </c>
      <c r="AS17" s="191">
        <f t="shared" si="10"/>
        <v>41939.693181818184</v>
      </c>
      <c r="AT17" s="192">
        <f t="shared" si="11"/>
        <v>41940.693181818184</v>
      </c>
      <c r="AU17" s="190">
        <v>2</v>
      </c>
      <c r="AV17" s="193">
        <f t="shared" si="15"/>
        <v>41954.693181818184</v>
      </c>
      <c r="AW17" s="199"/>
      <c r="AX17" s="204"/>
      <c r="AY17" s="196"/>
      <c r="AZ17" s="196"/>
      <c r="BA17" s="196"/>
      <c r="BB17" s="196"/>
      <c r="BC17" s="196"/>
      <c r="BD17" s="196"/>
      <c r="BE17" s="196"/>
      <c r="BF17" s="196"/>
      <c r="BG17" s="196"/>
      <c r="BH17" s="196"/>
      <c r="BI17" s="196"/>
      <c r="BJ17" s="196"/>
      <c r="BK17" s="197">
        <f t="shared" si="12"/>
        <v>0</v>
      </c>
    </row>
    <row r="18" spans="2:63" ht="15.75" thickBot="1" x14ac:dyDescent="0.3">
      <c r="B18" s="205">
        <v>41772</v>
      </c>
      <c r="C18" s="180" t="s">
        <v>59</v>
      </c>
      <c r="D18" s="177"/>
      <c r="E18" s="177" t="s">
        <v>76</v>
      </c>
      <c r="F18" s="177" t="s">
        <v>17</v>
      </c>
      <c r="G18" s="178"/>
      <c r="H18" s="176" t="s">
        <v>14</v>
      </c>
      <c r="I18" s="177" t="s">
        <v>106</v>
      </c>
      <c r="J18" s="179" t="s">
        <v>25</v>
      </c>
      <c r="K18" s="180" t="s">
        <v>25</v>
      </c>
      <c r="L18" s="179" t="s">
        <v>95</v>
      </c>
      <c r="M18" s="179" t="s">
        <v>93</v>
      </c>
      <c r="N18" s="176" t="s">
        <v>112</v>
      </c>
      <c r="O18" s="181">
        <v>20381</v>
      </c>
      <c r="P18" s="182">
        <v>203044</v>
      </c>
      <c r="Q18" s="181" t="s">
        <v>152</v>
      </c>
      <c r="R18" s="181" t="s">
        <v>128</v>
      </c>
      <c r="S18" s="206" t="str">
        <f t="shared" si="0"/>
        <v/>
      </c>
      <c r="T18" s="206" t="str">
        <f t="shared" si="0"/>
        <v/>
      </c>
      <c r="U18" s="206"/>
      <c r="V18" s="206"/>
      <c r="W18" s="206">
        <v>1000</v>
      </c>
      <c r="X18" s="207">
        <f t="shared" si="2"/>
        <v>0</v>
      </c>
      <c r="Y18" s="207">
        <f t="shared" si="1"/>
        <v>-0.75</v>
      </c>
      <c r="Z18" s="208"/>
      <c r="AA18" s="209">
        <f t="shared" si="3"/>
        <v>41785.375</v>
      </c>
      <c r="AB18" s="210">
        <v>1</v>
      </c>
      <c r="AC18" s="211">
        <f t="shared" si="4"/>
        <v>41791.375</v>
      </c>
      <c r="AD18" s="212"/>
      <c r="AE18" s="213">
        <f t="shared" si="5"/>
        <v>41785.375</v>
      </c>
      <c r="AF18" s="214">
        <v>1</v>
      </c>
      <c r="AG18" s="213">
        <f t="shared" si="14"/>
        <v>41791.375</v>
      </c>
      <c r="AH18" s="213"/>
      <c r="AI18" s="215">
        <f t="shared" si="13"/>
        <v>41792.375</v>
      </c>
      <c r="AJ18" s="216">
        <v>1</v>
      </c>
      <c r="AK18" s="211">
        <f t="shared" si="6"/>
        <v>41798.375</v>
      </c>
      <c r="AL18" s="217"/>
      <c r="AM18" s="218">
        <f t="shared" si="7"/>
        <v>41799.375</v>
      </c>
      <c r="AN18" s="219">
        <v>1</v>
      </c>
      <c r="AO18" s="213">
        <f t="shared" si="8"/>
        <v>41806.375</v>
      </c>
      <c r="AP18" s="213"/>
      <c r="AQ18" s="215">
        <f t="shared" si="9"/>
        <v>41807.375</v>
      </c>
      <c r="AR18" s="216">
        <v>9</v>
      </c>
      <c r="AS18" s="217">
        <f t="shared" si="10"/>
        <v>41870.375</v>
      </c>
      <c r="AT18" s="218">
        <f t="shared" si="11"/>
        <v>41871.375</v>
      </c>
      <c r="AU18" s="219">
        <v>2</v>
      </c>
      <c r="AV18" s="220">
        <f t="shared" si="15"/>
        <v>41885.375</v>
      </c>
      <c r="AW18" s="221"/>
      <c r="AX18" s="222"/>
      <c r="AY18" s="223"/>
      <c r="AZ18" s="223"/>
      <c r="BA18" s="223"/>
      <c r="BB18" s="223"/>
      <c r="BC18" s="223"/>
      <c r="BD18" s="223"/>
      <c r="BE18" s="223"/>
      <c r="BF18" s="223"/>
      <c r="BG18" s="223"/>
      <c r="BH18" s="223"/>
      <c r="BI18" s="223"/>
      <c r="BJ18" s="223"/>
      <c r="BK18" s="224">
        <f t="shared" si="12"/>
        <v>0</v>
      </c>
    </row>
    <row r="19" spans="2:63" ht="15.75" thickTop="1" x14ac:dyDescent="0.2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</row>
    <row r="20" spans="2:63" x14ac:dyDescent="0.2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</row>
    <row r="21" spans="2:63" x14ac:dyDescent="0.2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</row>
    <row r="22" spans="2:63" x14ac:dyDescent="0.2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</row>
    <row r="23" spans="2:63" x14ac:dyDescent="0.25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</row>
    <row r="24" spans="2:63" x14ac:dyDescent="0.25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</row>
    <row r="25" spans="2:63" x14ac:dyDescent="0.2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</row>
    <row r="26" spans="2:63" x14ac:dyDescent="0.2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</row>
    <row r="27" spans="2:63" x14ac:dyDescent="0.2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</row>
    <row r="28" spans="2:63" x14ac:dyDescent="0.2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</row>
    <row r="29" spans="2:63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</row>
    <row r="30" spans="2:63" x14ac:dyDescent="0.2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</row>
    <row r="31" spans="2:63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</row>
    <row r="32" spans="2:63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</row>
    <row r="33" spans="2:63" x14ac:dyDescent="0.2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</row>
    <row r="34" spans="2:63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</row>
    <row r="35" spans="2:63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</row>
    <row r="36" spans="2:63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</row>
    <row r="37" spans="2:63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</row>
    <row r="38" spans="2:63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</row>
  </sheetData>
  <mergeCells count="9">
    <mergeCell ref="AT1:AV1"/>
    <mergeCell ref="AW1:AX1"/>
    <mergeCell ref="AY1:BK1"/>
    <mergeCell ref="B1:P1"/>
    <mergeCell ref="AA1:AD1"/>
    <mergeCell ref="AE1:AH1"/>
    <mergeCell ref="AI1:AL1"/>
    <mergeCell ref="AM1:AP1"/>
    <mergeCell ref="AQ1:AS1"/>
  </mergeCells>
  <conditionalFormatting sqref="D1 D39:D1048576">
    <cfRule type="cellIs" dxfId="3196" priority="3346" operator="equal">
      <formula>"oui"</formula>
    </cfRule>
    <cfRule type="cellIs" dxfId="3195" priority="3347" operator="equal">
      <formula>"FAIT"</formula>
    </cfRule>
  </conditionalFormatting>
  <conditionalFormatting sqref="N1 N39:N1048576">
    <cfRule type="cellIs" dxfId="3194" priority="3345" operator="equal">
      <formula>"a faire"</formula>
    </cfRule>
  </conditionalFormatting>
  <conditionalFormatting sqref="AQ39:AQ1048576 AS39:AS1048576 AI39:AI1048576 AK39:AK1048576 AM39:AM1048576 AO39:AO1048576 AA39:AA1048576 AC39:AC1048576 AE39:AE1048576 AG39:AG1048576">
    <cfRule type="cellIs" dxfId="3193" priority="3344" operator="between">
      <formula>36526</formula>
      <formula>TODAY()</formula>
    </cfRule>
  </conditionalFormatting>
  <conditionalFormatting sqref="B1:Y1 B39:Y1048576">
    <cfRule type="expression" dxfId="3192" priority="3348">
      <formula>$F1="création"</formula>
    </cfRule>
  </conditionalFormatting>
  <conditionalFormatting sqref="AI1 AM1 AA1 AE1">
    <cfRule type="cellIs" dxfId="3191" priority="3339" operator="between">
      <formula>36526</formula>
      <formula>TODAY()</formula>
    </cfRule>
  </conditionalFormatting>
  <conditionalFormatting sqref="AA1">
    <cfRule type="expression" dxfId="3190" priority="3340">
      <formula>$AD2</formula>
    </cfRule>
  </conditionalFormatting>
  <conditionalFormatting sqref="AE1">
    <cfRule type="expression" dxfId="3189" priority="3341">
      <formula>$AH2</formula>
    </cfRule>
  </conditionalFormatting>
  <conditionalFormatting sqref="AI1">
    <cfRule type="expression" dxfId="3188" priority="3342">
      <formula>$AL2</formula>
    </cfRule>
  </conditionalFormatting>
  <conditionalFormatting sqref="AM1">
    <cfRule type="expression" dxfId="3187" priority="3343">
      <formula>$AP2</formula>
    </cfRule>
  </conditionalFormatting>
  <conditionalFormatting sqref="AQ1 AS1">
    <cfRule type="cellIs" dxfId="3186" priority="3338" operator="between">
      <formula>36526</formula>
      <formula>TODAY()</formula>
    </cfRule>
  </conditionalFormatting>
  <conditionalFormatting sqref="AA1:AD1 AA39:AD1048576">
    <cfRule type="expression" dxfId="3185" priority="3337">
      <formula>$AD1</formula>
    </cfRule>
  </conditionalFormatting>
  <conditionalFormatting sqref="AE1:AH1 AE39:AH1048576">
    <cfRule type="expression" dxfId="3184" priority="3336">
      <formula>$AH1</formula>
    </cfRule>
  </conditionalFormatting>
  <conditionalFormatting sqref="AI1:AL1 AI39:AL1048576">
    <cfRule type="expression" dxfId="3183" priority="3335">
      <formula>$AL1</formula>
    </cfRule>
  </conditionalFormatting>
  <conditionalFormatting sqref="AM1:AP1 AM39:AP1048576">
    <cfRule type="expression" dxfId="3182" priority="3334">
      <formula>$AP1</formula>
    </cfRule>
  </conditionalFormatting>
  <conditionalFormatting sqref="AQ1:AS1 AQ39:AS1048576">
    <cfRule type="expression" dxfId="3181" priority="3333">
      <formula>$AX1</formula>
    </cfRule>
  </conditionalFormatting>
  <conditionalFormatting sqref="AA2:AD2">
    <cfRule type="expression" dxfId="3180" priority="3225">
      <formula>$AD2</formula>
    </cfRule>
  </conditionalFormatting>
  <conditionalFormatting sqref="AE2:AH2">
    <cfRule type="expression" dxfId="3179" priority="3224">
      <formula>$AH2</formula>
    </cfRule>
  </conditionalFormatting>
  <conditionalFormatting sqref="AI2:AL2">
    <cfRule type="expression" dxfId="3178" priority="3223">
      <formula>$AL2</formula>
    </cfRule>
  </conditionalFormatting>
  <conditionalFormatting sqref="AM2:AP2">
    <cfRule type="expression" dxfId="3177" priority="3222">
      <formula>$AP2</formula>
    </cfRule>
  </conditionalFormatting>
  <conditionalFormatting sqref="AQ2:AS2">
    <cfRule type="expression" dxfId="3176" priority="3221">
      <formula>$AX2</formula>
    </cfRule>
  </conditionalFormatting>
  <conditionalFormatting sqref="D3:D18">
    <cfRule type="cellIs" dxfId="9" priority="3" operator="equal">
      <formula>"oui"</formula>
    </cfRule>
    <cfRule type="cellIs" dxfId="8" priority="4" operator="equal">
      <formula>"FAIT"</formula>
    </cfRule>
  </conditionalFormatting>
  <conditionalFormatting sqref="N3:N18">
    <cfRule type="cellIs" dxfId="7" priority="2" operator="equal">
      <formula>"a faire"</formula>
    </cfRule>
  </conditionalFormatting>
  <conditionalFormatting sqref="AG3:AG18 AE3:AE18 AC3:AC18 AA3:AA18 AO3:AO18 AM3:AM18 AK3:AK18 AI3:AI18 AS3:AS18 AQ3:AQ18">
    <cfRule type="cellIs" dxfId="6" priority="1" operator="between">
      <formula>36526</formula>
      <formula>TODAY()</formula>
    </cfRule>
  </conditionalFormatting>
  <conditionalFormatting sqref="B3:Y18">
    <cfRule type="expression" dxfId="5" priority="5">
      <formula>$F3="création"</formula>
    </cfRule>
  </conditionalFormatting>
  <conditionalFormatting sqref="AA3:AD18">
    <cfRule type="expression" dxfId="4" priority="6">
      <formula>$AD3</formula>
    </cfRule>
  </conditionalFormatting>
  <conditionalFormatting sqref="AE3:AH18">
    <cfRule type="expression" dxfId="3" priority="7">
      <formula>$AH3</formula>
    </cfRule>
  </conditionalFormatting>
  <conditionalFormatting sqref="AI3:AL18">
    <cfRule type="expression" dxfId="2" priority="8">
      <formula>$AL3</formula>
    </cfRule>
  </conditionalFormatting>
  <conditionalFormatting sqref="AM3:AP18">
    <cfRule type="expression" dxfId="1" priority="9">
      <formula>$AP3</formula>
    </cfRule>
  </conditionalFormatting>
  <conditionalFormatting sqref="AQ3:AS18">
    <cfRule type="expression" dxfId="0" priority="10">
      <formula>$AX3</formula>
    </cfRule>
  </conditionalFormatting>
  <pageMargins left="0.7" right="0.7" top="0.75" bottom="0.75" header="0.3" footer="0.3"/>
  <pageSetup paperSize="8" scale="31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E39:E1048576 E3:E18</xm:sqref>
        </x14:dataValidation>
        <x14:dataValidation type="list" allowBlank="1" showInputMessage="1" showErrorMessage="1">
          <x14:formula1>
            <xm:f>'Liste déroulantes'!$A$11:$A$13</xm:f>
          </x14:formula1>
          <xm:sqref>D1 D39:D1048576 D3:D18</xm:sqref>
        </x14:dataValidation>
        <x14:dataValidation type="list" allowBlank="1" showInputMessage="1" showErrorMessage="1">
          <x14:formula1>
            <xm:f>'Liste déroulantes'!$A$3:$A$9</xm:f>
          </x14:formula1>
          <xm:sqref>F1 F39:F1048576 F3:F18</xm:sqref>
        </x14:dataValidation>
        <x14:dataValidation type="list" allowBlank="1" showInputMessage="1" showErrorMessage="1">
          <x14:formula1>
            <xm:f>'Liste déroulantes'!$A$1:$A$9</xm:f>
          </x14:formula1>
          <xm:sqref>G1 G39:G1048576 G3:G18</xm:sqref>
        </x14:dataValidation>
        <x14:dataValidation type="list" allowBlank="1" showInputMessage="1" showErrorMessage="1">
          <x14:formula1>
            <xm:f>'Liste déroulantes'!$A$81:$A$103</xm:f>
          </x14:formula1>
          <xm:sqref>R3:R18</xm:sqref>
        </x14:dataValidation>
        <x14:dataValidation type="list" allowBlank="1" showInputMessage="1" showErrorMessage="1">
          <x14:formula1>
            <xm:f>'Liste déroulantes'!$A$51:$A$53</xm:f>
          </x14:formula1>
          <xm:sqref>N3:N18</xm:sqref>
        </x14:dataValidation>
        <x14:dataValidation type="list" allowBlank="1" showInputMessage="1" showErrorMessage="1">
          <x14:formula1>
            <xm:f>'Liste déroulantes'!$A$27:$A$48</xm:f>
          </x14:formula1>
          <xm:sqref>M3:M18</xm:sqref>
        </x14:dataValidation>
        <x14:dataValidation type="list" allowBlank="1" showInputMessage="1" showErrorMessage="1">
          <x14:formula1>
            <xm:f>'Liste déroulantes'!$A$40:$A$48</xm:f>
          </x14:formula1>
          <xm:sqref>L3:L18</xm:sqref>
        </x14:dataValidation>
        <x14:dataValidation type="list" allowBlank="1" showInputMessage="1" showErrorMessage="1">
          <x14:formula1>
            <xm:f>'Liste déroulantes'!$A$27:$A$39</xm:f>
          </x14:formula1>
          <xm:sqref>J3:K18</xm:sqref>
        </x14:dataValidation>
        <x14:dataValidation type="list" allowBlank="1" showInputMessage="1" showErrorMessage="1">
          <x14:formula1>
            <xm:f>'Liste déroulantes'!$A$21:$A$24</xm:f>
          </x14:formula1>
          <xm:sqref>I3:I18</xm:sqref>
        </x14:dataValidation>
        <x14:dataValidation type="list" allowBlank="1" showInputMessage="1" showErrorMessage="1">
          <x14:formula1>
            <xm:f>'Liste déroulantes'!$A$16:$A$18</xm:f>
          </x14:formula1>
          <xm:sqref>H3:H18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4" sqref="B4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248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247" t="s">
        <v>163</v>
      </c>
      <c r="AZ2" s="247" t="s">
        <v>101</v>
      </c>
      <c r="BA2" s="247" t="s">
        <v>184</v>
      </c>
      <c r="BB2" s="247" t="s">
        <v>100</v>
      </c>
      <c r="BC2" s="247" t="s">
        <v>185</v>
      </c>
      <c r="BD2" s="247" t="s">
        <v>186</v>
      </c>
      <c r="BE2" s="247" t="s">
        <v>187</v>
      </c>
      <c r="BF2" s="247" t="s">
        <v>188</v>
      </c>
      <c r="BG2" s="247" t="s">
        <v>189</v>
      </c>
      <c r="BH2" s="247" t="s">
        <v>6</v>
      </c>
      <c r="BI2" s="247" t="s">
        <v>190</v>
      </c>
      <c r="BJ2" s="247" t="s">
        <v>191</v>
      </c>
      <c r="BK2" s="80" t="s">
        <v>164</v>
      </c>
    </row>
    <row r="3" spans="2:63" x14ac:dyDescent="0.25">
      <c r="B3" s="56">
        <v>1</v>
      </c>
      <c r="C3" s="56" t="str">
        <f t="shared" ref="C3:C20" si="0">"XXX"</f>
        <v>XXX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XXX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XXX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XXX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XXX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XXX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XXX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XXX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XXX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XXX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XXX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XXX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XXX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XXX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XXX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XXX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XXX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XXX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160" priority="14" operator="equal">
      <formula>"oui"</formula>
    </cfRule>
    <cfRule type="cellIs" dxfId="159" priority="15" operator="equal">
      <formula>"FAIT"</formula>
    </cfRule>
  </conditionalFormatting>
  <conditionalFormatting sqref="N1 N3:N1048576">
    <cfRule type="cellIs" dxfId="158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157" priority="12" operator="between">
      <formula>36526</formula>
      <formula>TODAY()</formula>
    </cfRule>
  </conditionalFormatting>
  <conditionalFormatting sqref="C1:Y1 B3:Y1048576">
    <cfRule type="expression" dxfId="156" priority="16">
      <formula>$F1="création"</formula>
    </cfRule>
  </conditionalFormatting>
  <conditionalFormatting sqref="AI1 AM1 AA1 AE1">
    <cfRule type="cellIs" dxfId="155" priority="7" operator="between">
      <formula>36526</formula>
      <formula>TODAY()</formula>
    </cfRule>
  </conditionalFormatting>
  <conditionalFormatting sqref="AA1">
    <cfRule type="expression" dxfId="154" priority="8">
      <formula>$AD2</formula>
    </cfRule>
  </conditionalFormatting>
  <conditionalFormatting sqref="AE1">
    <cfRule type="expression" dxfId="153" priority="9">
      <formula>$AH2</formula>
    </cfRule>
  </conditionalFormatting>
  <conditionalFormatting sqref="AI1">
    <cfRule type="expression" dxfId="152" priority="10">
      <formula>$AL2</formula>
    </cfRule>
  </conditionalFormatting>
  <conditionalFormatting sqref="AM1">
    <cfRule type="expression" dxfId="151" priority="11">
      <formula>$AP2</formula>
    </cfRule>
  </conditionalFormatting>
  <conditionalFormatting sqref="AQ1 AS1">
    <cfRule type="cellIs" dxfId="150" priority="6" operator="between">
      <formula>36526</formula>
      <formula>TODAY()</formula>
    </cfRule>
  </conditionalFormatting>
  <conditionalFormatting sqref="AA1:AD1048576">
    <cfRule type="expression" dxfId="149" priority="5">
      <formula>$AD1</formula>
    </cfRule>
  </conditionalFormatting>
  <conditionalFormatting sqref="AE1:AH1048576">
    <cfRule type="expression" dxfId="148" priority="4">
      <formula>$AH1</formula>
    </cfRule>
  </conditionalFormatting>
  <conditionalFormatting sqref="AI1:AL1048576">
    <cfRule type="expression" dxfId="147" priority="3">
      <formula>$AL1</formula>
    </cfRule>
  </conditionalFormatting>
  <conditionalFormatting sqref="AM1:AP1048576">
    <cfRule type="expression" dxfId="146" priority="2">
      <formula>$AP1</formula>
    </cfRule>
  </conditionalFormatting>
  <conditionalFormatting sqref="AQ1:AS1048576">
    <cfRule type="expression" dxfId="145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4" sqref="B4"/>
    </sheetView>
  </sheetViews>
  <sheetFormatPr baseColWidth="10" defaultRowHeight="15" outlineLevelCol="1" x14ac:dyDescent="0.25"/>
  <cols>
    <col min="1" max="1" width="2.7109375" style="44" customWidth="1"/>
    <col min="2" max="2" width="11.28515625" style="43" customWidth="1"/>
    <col min="3" max="3" width="12.7109375" style="43" customWidth="1"/>
    <col min="4" max="4" width="8" style="44" customWidth="1"/>
    <col min="5" max="5" width="9.7109375" style="44" customWidth="1" outlineLevel="1"/>
    <col min="6" max="6" width="17.5703125" style="44" customWidth="1" outlineLevel="1"/>
    <col min="7" max="7" width="19.42578125" style="44" customWidth="1" outlineLevel="1"/>
    <col min="8" max="8" width="12.7109375" style="44" customWidth="1" outlineLevel="1"/>
    <col min="9" max="9" width="16.5703125" style="44" customWidth="1" outlineLevel="1"/>
    <col min="10" max="10" width="17" style="44" customWidth="1" outlineLevel="1"/>
    <col min="11" max="11" width="15.7109375" style="44" customWidth="1" outlineLevel="1"/>
    <col min="12" max="12" width="14" style="44" customWidth="1" outlineLevel="1"/>
    <col min="13" max="13" width="15.7109375" style="44" customWidth="1" outlineLevel="1"/>
    <col min="14" max="14" width="11.28515625" style="44" customWidth="1"/>
    <col min="15" max="15" width="12" style="44" customWidth="1"/>
    <col min="16" max="16" width="19" style="44" customWidth="1"/>
    <col min="17" max="17" width="23.140625" style="44" bestFit="1" customWidth="1"/>
    <col min="18" max="18" width="7.5703125" style="44" customWidth="1"/>
    <col min="19" max="19" width="16.140625" style="44" customWidth="1" outlineLevel="1"/>
    <col min="20" max="20" width="11.5703125" style="44" customWidth="1" outlineLevel="1"/>
    <col min="21" max="21" width="19" style="44" customWidth="1" outlineLevel="1"/>
    <col min="22" max="22" width="20.42578125" style="44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44" customWidth="1" outlineLevel="1"/>
    <col min="28" max="28" width="5.28515625" style="96" customWidth="1" outlineLevel="1"/>
    <col min="29" max="29" width="9.42578125" style="44" customWidth="1" outlineLevel="1"/>
    <col min="30" max="30" width="10.5703125" style="44" customWidth="1" outlineLevel="1"/>
    <col min="31" max="31" width="9.28515625" style="44" customWidth="1" outlineLevel="1"/>
    <col min="32" max="32" width="5.85546875" style="96" customWidth="1" outlineLevel="1"/>
    <col min="33" max="33" width="11.5703125" style="44" customWidth="1" outlineLevel="1"/>
    <col min="34" max="34" width="9.28515625" style="44" customWidth="1" outlineLevel="1"/>
    <col min="35" max="35" width="9.5703125" style="44" customWidth="1" outlineLevel="1"/>
    <col min="36" max="36" width="6.5703125" style="96" customWidth="1" outlineLevel="1"/>
    <col min="37" max="37" width="10.140625" style="44" customWidth="1" outlineLevel="1"/>
    <col min="38" max="38" width="9.5703125" style="44" customWidth="1" outlineLevel="1"/>
    <col min="39" max="39" width="9.85546875" style="44" customWidth="1" outlineLevel="1"/>
    <col min="40" max="40" width="6.28515625" style="96" customWidth="1" outlineLevel="1"/>
    <col min="41" max="41" width="12.42578125" style="44" customWidth="1" outlineLevel="1"/>
    <col min="42" max="42" width="9.28515625" style="44" customWidth="1" outlineLevel="1"/>
    <col min="43" max="43" width="9.85546875" style="44" customWidth="1" outlineLevel="1"/>
    <col min="44" max="44" width="6.5703125" style="96" customWidth="1" outlineLevel="1"/>
    <col min="45" max="45" width="9.5703125" style="44" customWidth="1" outlineLevel="1"/>
    <col min="46" max="46" width="9.85546875" style="44" customWidth="1" outlineLevel="1"/>
    <col min="47" max="47" width="6.5703125" style="96" customWidth="1" outlineLevel="1"/>
    <col min="48" max="48" width="9.42578125" style="44" customWidth="1" outlineLevel="1"/>
    <col min="49" max="49" width="10.5703125" style="44" customWidth="1"/>
    <col min="50" max="50" width="10" style="44" customWidth="1"/>
    <col min="51" max="51" width="10" style="44" customWidth="1" outlineLevel="1"/>
    <col min="52" max="52" width="12" style="44" customWidth="1" outlineLevel="1"/>
    <col min="53" max="53" width="10" style="44" customWidth="1" outlineLevel="1"/>
    <col min="54" max="54" width="16.140625" style="44" customWidth="1" outlineLevel="1"/>
    <col min="55" max="55" width="14" style="44" customWidth="1" outlineLevel="1"/>
    <col min="56" max="56" width="11.42578125" style="44" customWidth="1" outlineLevel="1"/>
    <col min="57" max="57" width="14.28515625" style="44" customWidth="1" outlineLevel="1"/>
    <col min="58" max="58" width="14" style="44" customWidth="1" outlineLevel="1"/>
    <col min="59" max="59" width="11.42578125" style="44" customWidth="1" outlineLevel="1"/>
    <col min="60" max="60" width="12.5703125" style="44" customWidth="1" outlineLevel="1"/>
    <col min="61" max="61" width="14" style="44" customWidth="1" outlineLevel="1"/>
    <col min="62" max="62" width="11.42578125" style="44" customWidth="1" outlineLevel="1"/>
    <col min="63" max="63" width="15" style="44" customWidth="1" outlineLevel="1"/>
    <col min="64" max="16384" width="11.42578125" style="44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7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79" t="s">
        <v>163</v>
      </c>
      <c r="AZ2" s="79" t="s">
        <v>101</v>
      </c>
      <c r="BA2" s="79" t="s">
        <v>184</v>
      </c>
      <c r="BB2" s="79" t="s">
        <v>100</v>
      </c>
      <c r="BC2" s="79" t="s">
        <v>185</v>
      </c>
      <c r="BD2" s="79" t="s">
        <v>186</v>
      </c>
      <c r="BE2" s="79" t="s">
        <v>187</v>
      </c>
      <c r="BF2" s="79" t="s">
        <v>188</v>
      </c>
      <c r="BG2" s="79" t="s">
        <v>189</v>
      </c>
      <c r="BH2" s="79" t="s">
        <v>6</v>
      </c>
      <c r="BI2" s="79" t="s">
        <v>190</v>
      </c>
      <c r="BJ2" s="79" t="s">
        <v>191</v>
      </c>
      <c r="BK2" s="80" t="s">
        <v>164</v>
      </c>
    </row>
    <row r="3" spans="2:63" x14ac:dyDescent="0.25">
      <c r="B3" s="56"/>
      <c r="C3" s="56" t="str">
        <f t="shared" ref="C3:C20" si="0">"ALPINA"</f>
        <v>ALPINA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S20" si="1">IF($F3="création","/","")</f>
        <v/>
      </c>
      <c r="T3" s="231" t="str">
        <f t="shared" ref="T3:T20" si="2">IF($F3="création","/","")</f>
        <v/>
      </c>
      <c r="U3" s="231" t="str">
        <f>IF($F3="création","/","")</f>
        <v/>
      </c>
      <c r="V3" s="231" t="str">
        <f t="shared" ref="V3:V20" si="3">IF($F3="création","/","")</f>
        <v/>
      </c>
      <c r="W3" s="231" t="str">
        <f t="shared" ref="W3:W20" si="4">IF($F3="création","/","")</f>
        <v/>
      </c>
      <c r="X3" s="61" t="e">
        <f>IF($F3="création","/",SUM(S3:U3)/W3)</f>
        <v>#VALUE!</v>
      </c>
      <c r="Y3" s="61" t="e">
        <f t="shared" ref="Y3:Y18" si="5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6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ALPINA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2"/>
        <v/>
      </c>
      <c r="U4" s="231" t="str">
        <f t="shared" ref="U4:U20" si="7">IF($F4="création","/","")</f>
        <v/>
      </c>
      <c r="V4" s="231" t="str">
        <f t="shared" si="3"/>
        <v/>
      </c>
      <c r="W4" s="231" t="str">
        <f t="shared" si="4"/>
        <v/>
      </c>
      <c r="X4" s="61" t="e">
        <f t="shared" ref="X4:X18" si="8">IF($F4="création","/",SUM(S4:U4)/W4)</f>
        <v>#VALUE!</v>
      </c>
      <c r="Y4" s="61" t="e">
        <f t="shared" si="5"/>
        <v>#VALUE!</v>
      </c>
      <c r="Z4" s="65"/>
      <c r="AA4" s="92" t="e">
        <f t="shared" ref="AA4:AA18" si="9">IF(AC4="","",IF(WEEKDAY(AC4,11)=6,(AC4-AB4*7)+2,IF(WEEKDAY(AC4,11)=7,(AC4-AB4*7)+1,AC4-AB4*7)))</f>
        <v>#VALUE!</v>
      </c>
      <c r="AB4" s="97">
        <f>1</f>
        <v>1</v>
      </c>
      <c r="AC4" s="62" t="e">
        <f t="shared" ref="AC4:AC18" si="10">AI4-1</f>
        <v>#VALUE!</v>
      </c>
      <c r="AD4" s="93"/>
      <c r="AE4" s="62" t="e">
        <f t="shared" ref="AE4:AE18" si="11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12">AM4-1</f>
        <v>#VALUE!</v>
      </c>
      <c r="AL4" s="88"/>
      <c r="AM4" s="63" t="e">
        <f t="shared" ref="AM4:AM18" si="13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4">AQ4-1</f>
        <v>#VALUE!</v>
      </c>
      <c r="AP4" s="62"/>
      <c r="AQ4" s="87" t="e">
        <f t="shared" ref="AQ4:AQ18" si="15">IF(AS4="","",IF(WEEKDAY(AS4,11)=6,(AS4-AR4*7)+2,IF(WEEKDAY(AS4,11)=7,(AS4-AR4*7)+1,AS4-AR4*7)))</f>
        <v>#VALUE!</v>
      </c>
      <c r="AR4" s="98">
        <f>9</f>
        <v>9</v>
      </c>
      <c r="AS4" s="88" t="e">
        <f t="shared" ref="AS4:AS18" si="16">AT4-1</f>
        <v>#VALUE!</v>
      </c>
      <c r="AT4" s="63" t="e">
        <f t="shared" ref="AT4:AT18" si="17">IF(AV4="","",IF(WEEKDAY(AV4,11)=6,(AV4-AU4*7)+2,IF(WEEKDAY(AV4,11)=7,(AV4-AU4*7)+1,AV4-AU4*7)))</f>
        <v>#VALUE!</v>
      </c>
      <c r="AU4" s="123">
        <f>2</f>
        <v>2</v>
      </c>
      <c r="AV4" s="64" t="e">
        <f t="shared" si="6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8" xml:space="preserve"> SUM(AY4,BB4,BE4,BH4)</f>
        <v>0</v>
      </c>
    </row>
    <row r="5" spans="2:63" x14ac:dyDescent="0.25">
      <c r="B5" s="56"/>
      <c r="C5" s="56" t="str">
        <f t="shared" si="0"/>
        <v>ALPINA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2"/>
        <v/>
      </c>
      <c r="U5" s="231" t="str">
        <f t="shared" si="7"/>
        <v/>
      </c>
      <c r="V5" s="231" t="str">
        <f t="shared" si="3"/>
        <v/>
      </c>
      <c r="W5" s="231" t="str">
        <f t="shared" si="4"/>
        <v/>
      </c>
      <c r="X5" s="61" t="e">
        <f t="shared" si="8"/>
        <v>#VALUE!</v>
      </c>
      <c r="Y5" s="61" t="e">
        <f t="shared" si="5"/>
        <v>#VALUE!</v>
      </c>
      <c r="Z5" s="60"/>
      <c r="AA5" s="92" t="e">
        <f t="shared" si="9"/>
        <v>#VALUE!</v>
      </c>
      <c r="AB5" s="97">
        <f>1</f>
        <v>1</v>
      </c>
      <c r="AC5" s="62" t="e">
        <f t="shared" si="10"/>
        <v>#VALUE!</v>
      </c>
      <c r="AD5" s="93"/>
      <c r="AE5" s="62" t="e">
        <f t="shared" si="11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9">IF(AK5="","",IF(WEEKDAY(AK5,11)=6,(AK5-AJ5*7)+2,IF(WEEKDAY(AK5,11)=7,(AK5-AJ5*7)+1,AK5-AJ5*7)))</f>
        <v>#VALUE!</v>
      </c>
      <c r="AJ5" s="98">
        <f>1</f>
        <v>1</v>
      </c>
      <c r="AK5" s="62" t="e">
        <f t="shared" si="12"/>
        <v>#VALUE!</v>
      </c>
      <c r="AL5" s="88"/>
      <c r="AM5" s="63" t="e">
        <f t="shared" si="13"/>
        <v>#VALUE!</v>
      </c>
      <c r="AN5" s="123">
        <f>1</f>
        <v>1</v>
      </c>
      <c r="AO5" s="62" t="e">
        <f t="shared" si="14"/>
        <v>#VALUE!</v>
      </c>
      <c r="AP5" s="62"/>
      <c r="AQ5" s="87" t="e">
        <f t="shared" si="15"/>
        <v>#VALUE!</v>
      </c>
      <c r="AR5" s="98">
        <f>9</f>
        <v>9</v>
      </c>
      <c r="AS5" s="88" t="e">
        <f t="shared" si="16"/>
        <v>#VALUE!</v>
      </c>
      <c r="AT5" s="63" t="e">
        <f t="shared" si="17"/>
        <v>#VALUE!</v>
      </c>
      <c r="AU5" s="123">
        <f>2</f>
        <v>2</v>
      </c>
      <c r="AV5" s="64" t="e">
        <f t="shared" si="6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8"/>
        <v>0</v>
      </c>
    </row>
    <row r="6" spans="2:63" x14ac:dyDescent="0.25">
      <c r="B6" s="56"/>
      <c r="C6" s="56" t="str">
        <f t="shared" si="0"/>
        <v>ALPINA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2"/>
        <v/>
      </c>
      <c r="U6" s="231" t="str">
        <f t="shared" si="7"/>
        <v/>
      </c>
      <c r="V6" s="231" t="str">
        <f t="shared" si="3"/>
        <v/>
      </c>
      <c r="W6" s="231" t="str">
        <f t="shared" si="4"/>
        <v/>
      </c>
      <c r="X6" s="61" t="e">
        <f t="shared" si="8"/>
        <v>#VALUE!</v>
      </c>
      <c r="Y6" s="61" t="e">
        <f t="shared" si="5"/>
        <v>#VALUE!</v>
      </c>
      <c r="Z6" s="60"/>
      <c r="AA6" s="92" t="e">
        <f t="shared" si="9"/>
        <v>#VALUE!</v>
      </c>
      <c r="AB6" s="97">
        <f>1</f>
        <v>1</v>
      </c>
      <c r="AC6" s="62" t="e">
        <f t="shared" si="10"/>
        <v>#VALUE!</v>
      </c>
      <c r="AD6" s="93"/>
      <c r="AE6" s="62" t="e">
        <f t="shared" si="11"/>
        <v>#VALUE!</v>
      </c>
      <c r="AF6" s="97">
        <f>1</f>
        <v>1</v>
      </c>
      <c r="AG6" s="62" t="e">
        <f>AI6-1</f>
        <v>#VALUE!</v>
      </c>
      <c r="AH6" s="62"/>
      <c r="AI6" s="87" t="e">
        <f t="shared" si="19"/>
        <v>#VALUE!</v>
      </c>
      <c r="AJ6" s="98">
        <f>1</f>
        <v>1</v>
      </c>
      <c r="AK6" s="62" t="e">
        <f t="shared" si="12"/>
        <v>#VALUE!</v>
      </c>
      <c r="AL6" s="88"/>
      <c r="AM6" s="63" t="e">
        <f t="shared" si="13"/>
        <v>#VALUE!</v>
      </c>
      <c r="AN6" s="123">
        <f>1</f>
        <v>1</v>
      </c>
      <c r="AO6" s="62" t="e">
        <f t="shared" si="14"/>
        <v>#VALUE!</v>
      </c>
      <c r="AP6" s="62"/>
      <c r="AQ6" s="87" t="e">
        <f t="shared" si="15"/>
        <v>#VALUE!</v>
      </c>
      <c r="AR6" s="98">
        <f>9</f>
        <v>9</v>
      </c>
      <c r="AS6" s="88" t="e">
        <f t="shared" si="16"/>
        <v>#VALUE!</v>
      </c>
      <c r="AT6" s="63" t="e">
        <f t="shared" si="17"/>
        <v>#VALUE!</v>
      </c>
      <c r="AU6" s="123">
        <f>2</f>
        <v>2</v>
      </c>
      <c r="AV6" s="64" t="e">
        <f t="shared" si="6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8"/>
        <v>0</v>
      </c>
    </row>
    <row r="7" spans="2:63" x14ac:dyDescent="0.25">
      <c r="B7" s="56"/>
      <c r="C7" s="56" t="str">
        <f t="shared" si="0"/>
        <v>ALPINA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2"/>
        <v/>
      </c>
      <c r="U7" s="231" t="str">
        <f t="shared" si="7"/>
        <v/>
      </c>
      <c r="V7" s="231" t="str">
        <f t="shared" si="3"/>
        <v/>
      </c>
      <c r="W7" s="231" t="str">
        <f t="shared" si="4"/>
        <v/>
      </c>
      <c r="X7" s="61" t="e">
        <f t="shared" si="8"/>
        <v>#VALUE!</v>
      </c>
      <c r="Y7" s="61" t="e">
        <f t="shared" si="5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6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8"/>
        <v>0</v>
      </c>
    </row>
    <row r="8" spans="2:63" x14ac:dyDescent="0.25">
      <c r="B8" s="56"/>
      <c r="C8" s="56" t="str">
        <f t="shared" si="0"/>
        <v>ALPINA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2"/>
        <v/>
      </c>
      <c r="U8" s="231" t="str">
        <f t="shared" si="7"/>
        <v/>
      </c>
      <c r="V8" s="231" t="str">
        <f t="shared" si="3"/>
        <v/>
      </c>
      <c r="W8" s="231" t="str">
        <f t="shared" si="4"/>
        <v/>
      </c>
      <c r="X8" s="61" t="e">
        <f t="shared" si="8"/>
        <v>#VALUE!</v>
      </c>
      <c r="Y8" s="61" t="e">
        <f t="shared" si="5"/>
        <v>#VALUE!</v>
      </c>
      <c r="Z8" s="66"/>
      <c r="AA8" s="92" t="e">
        <f t="shared" si="9"/>
        <v>#VALUE!</v>
      </c>
      <c r="AB8" s="97">
        <f>1</f>
        <v>1</v>
      </c>
      <c r="AC8" s="62" t="e">
        <f t="shared" si="10"/>
        <v>#VALUE!</v>
      </c>
      <c r="AD8" s="93"/>
      <c r="AE8" s="62" t="e">
        <f t="shared" si="11"/>
        <v>#VALUE!</v>
      </c>
      <c r="AF8" s="97">
        <f>1</f>
        <v>1</v>
      </c>
      <c r="AG8" s="62" t="e">
        <f t="shared" ref="AG8:AG18" si="20">AI8-1</f>
        <v>#VALUE!</v>
      </c>
      <c r="AH8" s="62"/>
      <c r="AI8" s="87" t="e">
        <f t="shared" si="19"/>
        <v>#VALUE!</v>
      </c>
      <c r="AJ8" s="98">
        <f>1</f>
        <v>1</v>
      </c>
      <c r="AK8" s="62" t="e">
        <f t="shared" si="12"/>
        <v>#VALUE!</v>
      </c>
      <c r="AL8" s="88"/>
      <c r="AM8" s="63" t="e">
        <f t="shared" si="13"/>
        <v>#VALUE!</v>
      </c>
      <c r="AN8" s="123">
        <f>1</f>
        <v>1</v>
      </c>
      <c r="AO8" s="62" t="e">
        <f t="shared" si="14"/>
        <v>#VALUE!</v>
      </c>
      <c r="AP8" s="62"/>
      <c r="AQ8" s="87" t="e">
        <f t="shared" si="15"/>
        <v>#VALUE!</v>
      </c>
      <c r="AR8" s="98">
        <f>9</f>
        <v>9</v>
      </c>
      <c r="AS8" s="88" t="e">
        <f t="shared" si="16"/>
        <v>#VALUE!</v>
      </c>
      <c r="AT8" s="63" t="e">
        <f t="shared" si="17"/>
        <v>#VALUE!</v>
      </c>
      <c r="AU8" s="123">
        <f>2</f>
        <v>2</v>
      </c>
      <c r="AV8" s="64" t="e">
        <f t="shared" si="6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8"/>
        <v>0</v>
      </c>
    </row>
    <row r="9" spans="2:63" ht="33" customHeight="1" x14ac:dyDescent="0.25">
      <c r="B9" s="56"/>
      <c r="C9" s="56" t="str">
        <f t="shared" si="0"/>
        <v>ALPINA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2"/>
        <v/>
      </c>
      <c r="U9" s="231" t="str">
        <f t="shared" si="7"/>
        <v/>
      </c>
      <c r="V9" s="231" t="str">
        <f t="shared" si="3"/>
        <v/>
      </c>
      <c r="W9" s="231" t="str">
        <f t="shared" si="4"/>
        <v/>
      </c>
      <c r="X9" s="61" t="e">
        <f t="shared" si="8"/>
        <v>#VALUE!</v>
      </c>
      <c r="Y9" s="61" t="e">
        <f t="shared" si="5"/>
        <v>#VALUE!</v>
      </c>
      <c r="Z9" s="66"/>
      <c r="AA9" s="92" t="e">
        <f t="shared" si="9"/>
        <v>#VALUE!</v>
      </c>
      <c r="AB9" s="97">
        <f>1</f>
        <v>1</v>
      </c>
      <c r="AC9" s="62" t="e">
        <f t="shared" si="10"/>
        <v>#VALUE!</v>
      </c>
      <c r="AD9" s="93"/>
      <c r="AE9" s="62" t="e">
        <f t="shared" si="11"/>
        <v>#VALUE!</v>
      </c>
      <c r="AF9" s="97">
        <f>1</f>
        <v>1</v>
      </c>
      <c r="AG9" s="62" t="e">
        <f t="shared" si="20"/>
        <v>#VALUE!</v>
      </c>
      <c r="AH9" s="62"/>
      <c r="AI9" s="87" t="e">
        <f t="shared" si="19"/>
        <v>#VALUE!</v>
      </c>
      <c r="AJ9" s="98">
        <f>1</f>
        <v>1</v>
      </c>
      <c r="AK9" s="62" t="e">
        <f t="shared" si="12"/>
        <v>#VALUE!</v>
      </c>
      <c r="AL9" s="88"/>
      <c r="AM9" s="63" t="e">
        <f t="shared" si="13"/>
        <v>#VALUE!</v>
      </c>
      <c r="AN9" s="123">
        <f>1</f>
        <v>1</v>
      </c>
      <c r="AO9" s="62" t="e">
        <f t="shared" si="14"/>
        <v>#VALUE!</v>
      </c>
      <c r="AP9" s="62"/>
      <c r="AQ9" s="87" t="e">
        <f t="shared" si="15"/>
        <v>#VALUE!</v>
      </c>
      <c r="AR9" s="98">
        <f>9</f>
        <v>9</v>
      </c>
      <c r="AS9" s="88" t="e">
        <f t="shared" si="16"/>
        <v>#VALUE!</v>
      </c>
      <c r="AT9" s="63" t="e">
        <f t="shared" si="17"/>
        <v>#VALUE!</v>
      </c>
      <c r="AU9" s="123">
        <f>2</f>
        <v>2</v>
      </c>
      <c r="AV9" s="64" t="e">
        <f t="shared" si="6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8"/>
        <v>0</v>
      </c>
    </row>
    <row r="10" spans="2:63" ht="33" customHeight="1" x14ac:dyDescent="0.25">
      <c r="B10" s="56"/>
      <c r="C10" s="56" t="str">
        <f t="shared" si="0"/>
        <v>ALPINA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2"/>
        <v/>
      </c>
      <c r="U10" s="231" t="str">
        <f t="shared" si="7"/>
        <v/>
      </c>
      <c r="V10" s="231" t="str">
        <f t="shared" si="3"/>
        <v/>
      </c>
      <c r="W10" s="231" t="str">
        <f t="shared" si="4"/>
        <v/>
      </c>
      <c r="X10" s="61" t="e">
        <f t="shared" si="8"/>
        <v>#VALUE!</v>
      </c>
      <c r="Y10" s="61" t="e">
        <f t="shared" si="5"/>
        <v>#VALUE!</v>
      </c>
      <c r="Z10" s="66"/>
      <c r="AA10" s="92" t="e">
        <f t="shared" si="9"/>
        <v>#VALUE!</v>
      </c>
      <c r="AB10" s="97">
        <f>1</f>
        <v>1</v>
      </c>
      <c r="AC10" s="62" t="e">
        <f t="shared" si="10"/>
        <v>#VALUE!</v>
      </c>
      <c r="AD10" s="93"/>
      <c r="AE10" s="62" t="e">
        <f t="shared" si="11"/>
        <v>#VALUE!</v>
      </c>
      <c r="AF10" s="97">
        <f>1</f>
        <v>1</v>
      </c>
      <c r="AG10" s="62" t="e">
        <f t="shared" si="20"/>
        <v>#VALUE!</v>
      </c>
      <c r="AH10" s="62"/>
      <c r="AI10" s="87" t="e">
        <f t="shared" si="19"/>
        <v>#VALUE!</v>
      </c>
      <c r="AJ10" s="98">
        <f>1</f>
        <v>1</v>
      </c>
      <c r="AK10" s="62" t="e">
        <f t="shared" si="12"/>
        <v>#VALUE!</v>
      </c>
      <c r="AL10" s="88"/>
      <c r="AM10" s="63" t="e">
        <f t="shared" si="13"/>
        <v>#VALUE!</v>
      </c>
      <c r="AN10" s="123">
        <f>1</f>
        <v>1</v>
      </c>
      <c r="AO10" s="62" t="e">
        <f t="shared" si="14"/>
        <v>#VALUE!</v>
      </c>
      <c r="AP10" s="62"/>
      <c r="AQ10" s="87" t="e">
        <f t="shared" si="15"/>
        <v>#VALUE!</v>
      </c>
      <c r="AR10" s="98">
        <f>9</f>
        <v>9</v>
      </c>
      <c r="AS10" s="88" t="e">
        <f t="shared" si="16"/>
        <v>#VALUE!</v>
      </c>
      <c r="AT10" s="63" t="e">
        <f t="shared" si="17"/>
        <v>#VALUE!</v>
      </c>
      <c r="AU10" s="123">
        <f>2</f>
        <v>2</v>
      </c>
      <c r="AV10" s="64" t="e">
        <f t="shared" si="6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8"/>
        <v>0</v>
      </c>
    </row>
    <row r="11" spans="2:63" ht="33" customHeight="1" x14ac:dyDescent="0.25">
      <c r="B11" s="56"/>
      <c r="C11" s="56" t="str">
        <f t="shared" si="0"/>
        <v>ALPINA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2"/>
        <v/>
      </c>
      <c r="U11" s="231" t="str">
        <f t="shared" si="7"/>
        <v/>
      </c>
      <c r="V11" s="231" t="str">
        <f t="shared" si="3"/>
        <v/>
      </c>
      <c r="W11" s="231" t="str">
        <f t="shared" si="4"/>
        <v/>
      </c>
      <c r="X11" s="61" t="e">
        <f t="shared" si="8"/>
        <v>#VALUE!</v>
      </c>
      <c r="Y11" s="61" t="e">
        <f t="shared" si="5"/>
        <v>#VALUE!</v>
      </c>
      <c r="Z11" s="66"/>
      <c r="AA11" s="92" t="e">
        <f t="shared" si="9"/>
        <v>#VALUE!</v>
      </c>
      <c r="AB11" s="97">
        <f>1</f>
        <v>1</v>
      </c>
      <c r="AC11" s="62" t="e">
        <f t="shared" si="10"/>
        <v>#VALUE!</v>
      </c>
      <c r="AD11" s="93"/>
      <c r="AE11" s="62" t="e">
        <f t="shared" si="11"/>
        <v>#VALUE!</v>
      </c>
      <c r="AF11" s="97">
        <f>1</f>
        <v>1</v>
      </c>
      <c r="AG11" s="62" t="e">
        <f t="shared" si="20"/>
        <v>#VALUE!</v>
      </c>
      <c r="AH11" s="62"/>
      <c r="AI11" s="87" t="e">
        <f t="shared" si="19"/>
        <v>#VALUE!</v>
      </c>
      <c r="AJ11" s="98">
        <f>1</f>
        <v>1</v>
      </c>
      <c r="AK11" s="62" t="e">
        <f t="shared" si="12"/>
        <v>#VALUE!</v>
      </c>
      <c r="AL11" s="88"/>
      <c r="AM11" s="63" t="e">
        <f t="shared" si="13"/>
        <v>#VALUE!</v>
      </c>
      <c r="AN11" s="123">
        <f>1</f>
        <v>1</v>
      </c>
      <c r="AO11" s="62" t="e">
        <f t="shared" si="14"/>
        <v>#VALUE!</v>
      </c>
      <c r="AP11" s="62"/>
      <c r="AQ11" s="87" t="e">
        <f t="shared" si="15"/>
        <v>#VALUE!</v>
      </c>
      <c r="AR11" s="98">
        <f>9</f>
        <v>9</v>
      </c>
      <c r="AS11" s="88" t="e">
        <f t="shared" si="16"/>
        <v>#VALUE!</v>
      </c>
      <c r="AT11" s="63" t="e">
        <f t="shared" si="17"/>
        <v>#VALUE!</v>
      </c>
      <c r="AU11" s="123">
        <f>2</f>
        <v>2</v>
      </c>
      <c r="AV11" s="64" t="e">
        <f t="shared" si="6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8"/>
        <v>0</v>
      </c>
    </row>
    <row r="12" spans="2:63" x14ac:dyDescent="0.25">
      <c r="B12" s="56"/>
      <c r="C12" s="56" t="str">
        <f t="shared" si="0"/>
        <v>ALPINA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2"/>
        <v/>
      </c>
      <c r="U12" s="231" t="str">
        <f t="shared" si="7"/>
        <v/>
      </c>
      <c r="V12" s="231" t="str">
        <f t="shared" si="3"/>
        <v/>
      </c>
      <c r="W12" s="231" t="str">
        <f t="shared" si="4"/>
        <v/>
      </c>
      <c r="X12" s="61" t="e">
        <f t="shared" si="8"/>
        <v>#VALUE!</v>
      </c>
      <c r="Y12" s="61" t="e">
        <f t="shared" si="5"/>
        <v>#VALUE!</v>
      </c>
      <c r="Z12" s="67"/>
      <c r="AA12" s="92" t="e">
        <f t="shared" si="9"/>
        <v>#VALUE!</v>
      </c>
      <c r="AB12" s="98">
        <f>1</f>
        <v>1</v>
      </c>
      <c r="AC12" s="62" t="e">
        <f t="shared" si="10"/>
        <v>#VALUE!</v>
      </c>
      <c r="AD12" s="93"/>
      <c r="AE12" s="62" t="e">
        <f t="shared" si="11"/>
        <v>#VALUE!</v>
      </c>
      <c r="AF12" s="97">
        <f>1</f>
        <v>1</v>
      </c>
      <c r="AG12" s="62" t="e">
        <f t="shared" si="20"/>
        <v>#VALUE!</v>
      </c>
      <c r="AH12" s="62"/>
      <c r="AI12" s="87" t="e">
        <f t="shared" si="19"/>
        <v>#VALUE!</v>
      </c>
      <c r="AJ12" s="98">
        <f>1</f>
        <v>1</v>
      </c>
      <c r="AK12" s="62" t="e">
        <f t="shared" si="12"/>
        <v>#VALUE!</v>
      </c>
      <c r="AL12" s="88"/>
      <c r="AM12" s="63" t="e">
        <f t="shared" si="13"/>
        <v>#VALUE!</v>
      </c>
      <c r="AN12" s="123">
        <f>1</f>
        <v>1</v>
      </c>
      <c r="AO12" s="62" t="e">
        <f t="shared" si="14"/>
        <v>#VALUE!</v>
      </c>
      <c r="AP12" s="62"/>
      <c r="AQ12" s="87" t="e">
        <f t="shared" si="15"/>
        <v>#VALUE!</v>
      </c>
      <c r="AR12" s="98">
        <f>9</f>
        <v>9</v>
      </c>
      <c r="AS12" s="88" t="e">
        <f t="shared" si="16"/>
        <v>#VALUE!</v>
      </c>
      <c r="AT12" s="63" t="e">
        <f t="shared" si="17"/>
        <v>#VALUE!</v>
      </c>
      <c r="AU12" s="123">
        <f>2</f>
        <v>2</v>
      </c>
      <c r="AV12" s="64" t="e">
        <f t="shared" si="6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8"/>
        <v>0</v>
      </c>
    </row>
    <row r="13" spans="2:63" ht="33" customHeight="1" x14ac:dyDescent="0.25">
      <c r="B13" s="56"/>
      <c r="C13" s="56" t="str">
        <f t="shared" si="0"/>
        <v>ALPINA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2"/>
        <v/>
      </c>
      <c r="U13" s="231" t="str">
        <f t="shared" si="7"/>
        <v/>
      </c>
      <c r="V13" s="231" t="str">
        <f t="shared" si="3"/>
        <v/>
      </c>
      <c r="W13" s="231" t="str">
        <f t="shared" si="4"/>
        <v/>
      </c>
      <c r="X13" s="61" t="e">
        <f t="shared" si="8"/>
        <v>#VALUE!</v>
      </c>
      <c r="Y13" s="61" t="e">
        <f t="shared" si="5"/>
        <v>#VALUE!</v>
      </c>
      <c r="Z13" s="71"/>
      <c r="AA13" s="92" t="e">
        <f t="shared" si="9"/>
        <v>#VALUE!</v>
      </c>
      <c r="AB13" s="97">
        <f>1</f>
        <v>1</v>
      </c>
      <c r="AC13" s="62" t="e">
        <f t="shared" si="10"/>
        <v>#VALUE!</v>
      </c>
      <c r="AD13" s="93"/>
      <c r="AE13" s="62" t="e">
        <f t="shared" si="11"/>
        <v>#VALUE!</v>
      </c>
      <c r="AF13" s="97">
        <f>1</f>
        <v>1</v>
      </c>
      <c r="AG13" s="62" t="e">
        <f t="shared" si="20"/>
        <v>#VALUE!</v>
      </c>
      <c r="AH13" s="62"/>
      <c r="AI13" s="87" t="e">
        <f t="shared" si="19"/>
        <v>#VALUE!</v>
      </c>
      <c r="AJ13" s="98">
        <f>1</f>
        <v>1</v>
      </c>
      <c r="AK13" s="62" t="e">
        <f t="shared" si="12"/>
        <v>#VALUE!</v>
      </c>
      <c r="AL13" s="88"/>
      <c r="AM13" s="63" t="e">
        <f t="shared" si="13"/>
        <v>#VALUE!</v>
      </c>
      <c r="AN13" s="123">
        <f>1</f>
        <v>1</v>
      </c>
      <c r="AO13" s="62" t="e">
        <f t="shared" si="14"/>
        <v>#VALUE!</v>
      </c>
      <c r="AP13" s="62"/>
      <c r="AQ13" s="87" t="e">
        <f t="shared" si="15"/>
        <v>#VALUE!</v>
      </c>
      <c r="AR13" s="98">
        <f>9</f>
        <v>9</v>
      </c>
      <c r="AS13" s="88" t="e">
        <f t="shared" si="16"/>
        <v>#VALUE!</v>
      </c>
      <c r="AT13" s="63" t="e">
        <f t="shared" si="17"/>
        <v>#VALUE!</v>
      </c>
      <c r="AU13" s="123">
        <f>2</f>
        <v>2</v>
      </c>
      <c r="AV13" s="64" t="e">
        <f t="shared" si="6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8"/>
        <v>0</v>
      </c>
    </row>
    <row r="14" spans="2:63" ht="33" customHeight="1" x14ac:dyDescent="0.25">
      <c r="B14" s="56"/>
      <c r="C14" s="56" t="str">
        <f t="shared" si="0"/>
        <v>ALPINA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2"/>
        <v/>
      </c>
      <c r="U14" s="231" t="str">
        <f t="shared" si="7"/>
        <v/>
      </c>
      <c r="V14" s="231" t="str">
        <f t="shared" si="3"/>
        <v/>
      </c>
      <c r="W14" s="231" t="str">
        <f t="shared" si="4"/>
        <v/>
      </c>
      <c r="X14" s="61" t="e">
        <f t="shared" si="8"/>
        <v>#VALUE!</v>
      </c>
      <c r="Y14" s="61" t="e">
        <f t="shared" si="5"/>
        <v>#VALUE!</v>
      </c>
      <c r="Z14" s="71"/>
      <c r="AA14" s="92" t="e">
        <f t="shared" si="9"/>
        <v>#VALUE!</v>
      </c>
      <c r="AB14" s="97">
        <f>1</f>
        <v>1</v>
      </c>
      <c r="AC14" s="62" t="e">
        <f t="shared" si="10"/>
        <v>#VALUE!</v>
      </c>
      <c r="AD14" s="93"/>
      <c r="AE14" s="62" t="e">
        <f t="shared" si="11"/>
        <v>#VALUE!</v>
      </c>
      <c r="AF14" s="97">
        <f>1</f>
        <v>1</v>
      </c>
      <c r="AG14" s="62" t="e">
        <f t="shared" si="20"/>
        <v>#VALUE!</v>
      </c>
      <c r="AH14" s="62"/>
      <c r="AI14" s="87" t="e">
        <f t="shared" si="19"/>
        <v>#VALUE!</v>
      </c>
      <c r="AJ14" s="98">
        <f>1</f>
        <v>1</v>
      </c>
      <c r="AK14" s="62" t="e">
        <f t="shared" si="12"/>
        <v>#VALUE!</v>
      </c>
      <c r="AL14" s="88"/>
      <c r="AM14" s="63" t="e">
        <f t="shared" si="13"/>
        <v>#VALUE!</v>
      </c>
      <c r="AN14" s="123">
        <f>1</f>
        <v>1</v>
      </c>
      <c r="AO14" s="62" t="e">
        <f t="shared" si="14"/>
        <v>#VALUE!</v>
      </c>
      <c r="AP14" s="62"/>
      <c r="AQ14" s="87" t="e">
        <f t="shared" si="15"/>
        <v>#VALUE!</v>
      </c>
      <c r="AR14" s="98">
        <f>9</f>
        <v>9</v>
      </c>
      <c r="AS14" s="88" t="e">
        <f t="shared" si="16"/>
        <v>#VALUE!</v>
      </c>
      <c r="AT14" s="63" t="e">
        <f t="shared" si="17"/>
        <v>#VALUE!</v>
      </c>
      <c r="AU14" s="123">
        <f>2</f>
        <v>2</v>
      </c>
      <c r="AV14" s="64" t="e">
        <f t="shared" si="6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8"/>
        <v>0</v>
      </c>
    </row>
    <row r="15" spans="2:63" ht="33" customHeight="1" x14ac:dyDescent="0.25">
      <c r="B15" s="56"/>
      <c r="C15" s="56" t="str">
        <f t="shared" si="0"/>
        <v>ALPINA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2"/>
        <v/>
      </c>
      <c r="U15" s="231" t="str">
        <f t="shared" si="7"/>
        <v/>
      </c>
      <c r="V15" s="231" t="str">
        <f t="shared" si="3"/>
        <v/>
      </c>
      <c r="W15" s="231" t="str">
        <f t="shared" si="4"/>
        <v/>
      </c>
      <c r="X15" s="61" t="e">
        <f t="shared" si="8"/>
        <v>#VALUE!</v>
      </c>
      <c r="Y15" s="61" t="e">
        <f t="shared" si="5"/>
        <v>#VALUE!</v>
      </c>
      <c r="Z15" s="71"/>
      <c r="AA15" s="92" t="e">
        <f t="shared" si="9"/>
        <v>#VALUE!</v>
      </c>
      <c r="AB15" s="97">
        <f>1</f>
        <v>1</v>
      </c>
      <c r="AC15" s="62" t="e">
        <f t="shared" si="10"/>
        <v>#VALUE!</v>
      </c>
      <c r="AD15" s="93"/>
      <c r="AE15" s="62" t="e">
        <f t="shared" si="11"/>
        <v>#VALUE!</v>
      </c>
      <c r="AF15" s="97">
        <f>1</f>
        <v>1</v>
      </c>
      <c r="AG15" s="62" t="e">
        <f t="shared" si="20"/>
        <v>#VALUE!</v>
      </c>
      <c r="AH15" s="62"/>
      <c r="AI15" s="87" t="e">
        <f t="shared" si="19"/>
        <v>#VALUE!</v>
      </c>
      <c r="AJ15" s="98">
        <f>1</f>
        <v>1</v>
      </c>
      <c r="AK15" s="62" t="e">
        <f t="shared" si="12"/>
        <v>#VALUE!</v>
      </c>
      <c r="AL15" s="88"/>
      <c r="AM15" s="63" t="e">
        <f t="shared" si="13"/>
        <v>#VALUE!</v>
      </c>
      <c r="AN15" s="123">
        <f>1</f>
        <v>1</v>
      </c>
      <c r="AO15" s="62" t="e">
        <f t="shared" si="14"/>
        <v>#VALUE!</v>
      </c>
      <c r="AP15" s="62"/>
      <c r="AQ15" s="87" t="e">
        <f t="shared" si="15"/>
        <v>#VALUE!</v>
      </c>
      <c r="AR15" s="98">
        <f>9</f>
        <v>9</v>
      </c>
      <c r="AS15" s="88" t="e">
        <f t="shared" si="16"/>
        <v>#VALUE!</v>
      </c>
      <c r="AT15" s="63" t="e">
        <f t="shared" si="17"/>
        <v>#VALUE!</v>
      </c>
      <c r="AU15" s="123">
        <f>2</f>
        <v>2</v>
      </c>
      <c r="AV15" s="64" t="e">
        <f t="shared" si="6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8"/>
        <v>0</v>
      </c>
    </row>
    <row r="16" spans="2:63" ht="33" customHeight="1" x14ac:dyDescent="0.25">
      <c r="B16" s="56"/>
      <c r="C16" s="56" t="str">
        <f t="shared" si="0"/>
        <v>ALPINA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2"/>
        <v/>
      </c>
      <c r="U16" s="231" t="str">
        <f t="shared" si="7"/>
        <v/>
      </c>
      <c r="V16" s="231" t="str">
        <f t="shared" si="3"/>
        <v/>
      </c>
      <c r="W16" s="231" t="str">
        <f t="shared" si="4"/>
        <v/>
      </c>
      <c r="X16" s="61" t="e">
        <f t="shared" si="8"/>
        <v>#VALUE!</v>
      </c>
      <c r="Y16" s="61" t="e">
        <f t="shared" si="5"/>
        <v>#VALUE!</v>
      </c>
      <c r="Z16" s="71"/>
      <c r="AA16" s="92" t="e">
        <f t="shared" si="9"/>
        <v>#VALUE!</v>
      </c>
      <c r="AB16" s="97">
        <f>1</f>
        <v>1</v>
      </c>
      <c r="AC16" s="62" t="e">
        <f t="shared" si="10"/>
        <v>#VALUE!</v>
      </c>
      <c r="AD16" s="93"/>
      <c r="AE16" s="62" t="e">
        <f t="shared" si="11"/>
        <v>#VALUE!</v>
      </c>
      <c r="AF16" s="97">
        <f>1</f>
        <v>1</v>
      </c>
      <c r="AG16" s="62" t="e">
        <f t="shared" si="20"/>
        <v>#VALUE!</v>
      </c>
      <c r="AH16" s="62"/>
      <c r="AI16" s="87" t="e">
        <f t="shared" si="19"/>
        <v>#VALUE!</v>
      </c>
      <c r="AJ16" s="98">
        <f>1</f>
        <v>1</v>
      </c>
      <c r="AK16" s="62" t="e">
        <f t="shared" si="12"/>
        <v>#VALUE!</v>
      </c>
      <c r="AL16" s="88"/>
      <c r="AM16" s="63" t="e">
        <f t="shared" si="13"/>
        <v>#VALUE!</v>
      </c>
      <c r="AN16" s="123">
        <f>1</f>
        <v>1</v>
      </c>
      <c r="AO16" s="62" t="e">
        <f t="shared" si="14"/>
        <v>#VALUE!</v>
      </c>
      <c r="AP16" s="62"/>
      <c r="AQ16" s="87" t="e">
        <f t="shared" si="15"/>
        <v>#VALUE!</v>
      </c>
      <c r="AR16" s="98">
        <f>9</f>
        <v>9</v>
      </c>
      <c r="AS16" s="88" t="e">
        <f t="shared" si="16"/>
        <v>#VALUE!</v>
      </c>
      <c r="AT16" s="63" t="e">
        <f t="shared" si="17"/>
        <v>#VALUE!</v>
      </c>
      <c r="AU16" s="123">
        <f>2</f>
        <v>2</v>
      </c>
      <c r="AV16" s="64" t="e">
        <f t="shared" si="6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8"/>
        <v>0</v>
      </c>
    </row>
    <row r="17" spans="2:63" ht="33" customHeight="1" x14ac:dyDescent="0.25">
      <c r="B17" s="56"/>
      <c r="C17" s="56" t="str">
        <f t="shared" si="0"/>
        <v>ALPINA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2"/>
        <v/>
      </c>
      <c r="U17" s="231" t="str">
        <f t="shared" si="7"/>
        <v/>
      </c>
      <c r="V17" s="231" t="str">
        <f t="shared" si="3"/>
        <v/>
      </c>
      <c r="W17" s="231" t="str">
        <f t="shared" si="4"/>
        <v/>
      </c>
      <c r="X17" s="61" t="e">
        <f t="shared" si="8"/>
        <v>#VALUE!</v>
      </c>
      <c r="Y17" s="61" t="e">
        <f t="shared" si="5"/>
        <v>#VALUE!</v>
      </c>
      <c r="Z17" s="71"/>
      <c r="AA17" s="92" t="e">
        <f t="shared" si="9"/>
        <v>#VALUE!</v>
      </c>
      <c r="AB17" s="97">
        <f>1</f>
        <v>1</v>
      </c>
      <c r="AC17" s="62" t="e">
        <f t="shared" si="10"/>
        <v>#VALUE!</v>
      </c>
      <c r="AD17" s="93"/>
      <c r="AE17" s="62" t="e">
        <f t="shared" si="11"/>
        <v>#VALUE!</v>
      </c>
      <c r="AF17" s="97">
        <f>1</f>
        <v>1</v>
      </c>
      <c r="AG17" s="62" t="e">
        <f t="shared" si="20"/>
        <v>#VALUE!</v>
      </c>
      <c r="AH17" s="62"/>
      <c r="AI17" s="87" t="e">
        <f t="shared" si="19"/>
        <v>#VALUE!</v>
      </c>
      <c r="AJ17" s="98">
        <f>1</f>
        <v>1</v>
      </c>
      <c r="AK17" s="62" t="e">
        <f t="shared" si="12"/>
        <v>#VALUE!</v>
      </c>
      <c r="AL17" s="88"/>
      <c r="AM17" s="63" t="e">
        <f t="shared" si="13"/>
        <v>#VALUE!</v>
      </c>
      <c r="AN17" s="123">
        <f>1</f>
        <v>1</v>
      </c>
      <c r="AO17" s="62" t="e">
        <f t="shared" si="14"/>
        <v>#VALUE!</v>
      </c>
      <c r="AP17" s="62"/>
      <c r="AQ17" s="87" t="e">
        <f t="shared" si="15"/>
        <v>#VALUE!</v>
      </c>
      <c r="AR17" s="98">
        <f>9</f>
        <v>9</v>
      </c>
      <c r="AS17" s="88" t="e">
        <f t="shared" si="16"/>
        <v>#VALUE!</v>
      </c>
      <c r="AT17" s="63" t="e">
        <f t="shared" si="17"/>
        <v>#VALUE!</v>
      </c>
      <c r="AU17" s="123">
        <f>2</f>
        <v>2</v>
      </c>
      <c r="AV17" s="64" t="e">
        <f t="shared" si="6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8"/>
        <v>0</v>
      </c>
    </row>
    <row r="18" spans="2:63" ht="33" customHeight="1" x14ac:dyDescent="0.25">
      <c r="B18" s="74"/>
      <c r="C18" s="74" t="str">
        <f t="shared" si="0"/>
        <v>ALPINA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2"/>
        <v/>
      </c>
      <c r="U18" s="231" t="str">
        <f t="shared" si="7"/>
        <v/>
      </c>
      <c r="V18" s="231" t="str">
        <f t="shared" si="3"/>
        <v/>
      </c>
      <c r="W18" s="231" t="str">
        <f t="shared" si="4"/>
        <v/>
      </c>
      <c r="X18" s="61" t="e">
        <f t="shared" si="8"/>
        <v>#VALUE!</v>
      </c>
      <c r="Y18" s="61" t="e">
        <f t="shared" si="5"/>
        <v>#VALUE!</v>
      </c>
      <c r="Z18" s="71"/>
      <c r="AA18" s="92" t="e">
        <f t="shared" si="9"/>
        <v>#VALUE!</v>
      </c>
      <c r="AB18" s="97">
        <f>1</f>
        <v>1</v>
      </c>
      <c r="AC18" s="62" t="e">
        <f t="shared" si="10"/>
        <v>#VALUE!</v>
      </c>
      <c r="AD18" s="93"/>
      <c r="AE18" s="62" t="e">
        <f t="shared" si="11"/>
        <v>#VALUE!</v>
      </c>
      <c r="AF18" s="97">
        <f>1</f>
        <v>1</v>
      </c>
      <c r="AG18" s="62" t="e">
        <f t="shared" si="20"/>
        <v>#VALUE!</v>
      </c>
      <c r="AH18" s="62"/>
      <c r="AI18" s="87" t="e">
        <f t="shared" si="19"/>
        <v>#VALUE!</v>
      </c>
      <c r="AJ18" s="98">
        <f>1</f>
        <v>1</v>
      </c>
      <c r="AK18" s="62" t="e">
        <f t="shared" si="12"/>
        <v>#VALUE!</v>
      </c>
      <c r="AL18" s="88"/>
      <c r="AM18" s="63" t="e">
        <f t="shared" si="13"/>
        <v>#VALUE!</v>
      </c>
      <c r="AN18" s="123">
        <f>1</f>
        <v>1</v>
      </c>
      <c r="AO18" s="62" t="e">
        <f t="shared" si="14"/>
        <v>#VALUE!</v>
      </c>
      <c r="AP18" s="62"/>
      <c r="AQ18" s="87" t="e">
        <f t="shared" si="15"/>
        <v>#VALUE!</v>
      </c>
      <c r="AR18" s="98">
        <f>9</f>
        <v>9</v>
      </c>
      <c r="AS18" s="88" t="e">
        <f t="shared" si="16"/>
        <v>#VALUE!</v>
      </c>
      <c r="AT18" s="63" t="e">
        <f t="shared" si="17"/>
        <v>#VALUE!</v>
      </c>
      <c r="AU18" s="123">
        <f>2</f>
        <v>2</v>
      </c>
      <c r="AV18" s="246" t="e">
        <f t="shared" si="6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8"/>
        <v>0</v>
      </c>
    </row>
    <row r="19" spans="2:63" ht="24.95" customHeight="1" x14ac:dyDescent="0.25">
      <c r="B19" s="225"/>
      <c r="C19" s="225" t="str">
        <f t="shared" si="0"/>
        <v>ALPINA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2"/>
        <v/>
      </c>
      <c r="U19" s="231" t="str">
        <f t="shared" si="7"/>
        <v/>
      </c>
      <c r="V19" s="231" t="str">
        <f t="shared" si="3"/>
        <v/>
      </c>
      <c r="W19" s="231" t="str">
        <f t="shared" si="4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6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ALPINA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2"/>
        <v/>
      </c>
      <c r="U20" s="231" t="str">
        <f t="shared" si="7"/>
        <v/>
      </c>
      <c r="V20" s="231" t="str">
        <f t="shared" si="3"/>
        <v/>
      </c>
      <c r="W20" s="231" t="str">
        <f t="shared" si="4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6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T1:AV1"/>
    <mergeCell ref="AW1:AX1"/>
    <mergeCell ref="AY1:BK1"/>
    <mergeCell ref="AA1:AD1"/>
    <mergeCell ref="AE1:AH1"/>
    <mergeCell ref="AI1:AL1"/>
    <mergeCell ref="AM1:AP1"/>
    <mergeCell ref="AQ1:AS1"/>
  </mergeCells>
  <conditionalFormatting sqref="D1 D3:D1048576">
    <cfRule type="cellIs" dxfId="3075" priority="14" operator="equal">
      <formula>"oui"</formula>
    </cfRule>
    <cfRule type="cellIs" dxfId="3074" priority="15" operator="equal">
      <formula>"FAIT"</formula>
    </cfRule>
  </conditionalFormatting>
  <conditionalFormatting sqref="N1 N3:N1048576">
    <cfRule type="cellIs" dxfId="3073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3072" priority="12" operator="between">
      <formula>36526</formula>
      <formula>TODAY()</formula>
    </cfRule>
  </conditionalFormatting>
  <conditionalFormatting sqref="C1:Y1 B3:Y1048576">
    <cfRule type="expression" dxfId="3071" priority="16">
      <formula>$F1="création"</formula>
    </cfRule>
  </conditionalFormatting>
  <conditionalFormatting sqref="AI1 AM1 AA1 AE1">
    <cfRule type="cellIs" dxfId="3070" priority="7" operator="between">
      <formula>36526</formula>
      <formula>TODAY()</formula>
    </cfRule>
  </conditionalFormatting>
  <conditionalFormatting sqref="AA1">
    <cfRule type="expression" dxfId="3069" priority="8">
      <formula>$AD2</formula>
    </cfRule>
  </conditionalFormatting>
  <conditionalFormatting sqref="AE1">
    <cfRule type="expression" dxfId="3068" priority="9">
      <formula>$AH2</formula>
    </cfRule>
  </conditionalFormatting>
  <conditionalFormatting sqref="AI1">
    <cfRule type="expression" dxfId="3067" priority="10">
      <formula>$AL2</formula>
    </cfRule>
  </conditionalFormatting>
  <conditionalFormatting sqref="AM1">
    <cfRule type="expression" dxfId="3066" priority="11">
      <formula>$AP2</formula>
    </cfRule>
  </conditionalFormatting>
  <conditionalFormatting sqref="AQ1 AS1">
    <cfRule type="cellIs" dxfId="3065" priority="6" operator="between">
      <formula>36526</formula>
      <formula>TODAY()</formula>
    </cfRule>
  </conditionalFormatting>
  <conditionalFormatting sqref="AA1:AD1048576">
    <cfRule type="expression" dxfId="3064" priority="5">
      <formula>$AD1</formula>
    </cfRule>
  </conditionalFormatting>
  <conditionalFormatting sqref="AE1:AH1048576">
    <cfRule type="expression" dxfId="3063" priority="4">
      <formula>$AH1</formula>
    </cfRule>
  </conditionalFormatting>
  <conditionalFormatting sqref="AI1:AL1048576">
    <cfRule type="expression" dxfId="3062" priority="3">
      <formula>$AL1</formula>
    </cfRule>
  </conditionalFormatting>
  <conditionalFormatting sqref="AM1:AP1048576">
    <cfRule type="expression" dxfId="3061" priority="2">
      <formula>$AP1</formula>
    </cfRule>
  </conditionalFormatting>
  <conditionalFormatting sqref="AQ1:AS1048576">
    <cfRule type="expression" dxfId="3060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3" sqref="B3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30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129" t="s">
        <v>163</v>
      </c>
      <c r="AZ2" s="129" t="s">
        <v>101</v>
      </c>
      <c r="BA2" s="129" t="s">
        <v>184</v>
      </c>
      <c r="BB2" s="129" t="s">
        <v>100</v>
      </c>
      <c r="BC2" s="129" t="s">
        <v>185</v>
      </c>
      <c r="BD2" s="129" t="s">
        <v>186</v>
      </c>
      <c r="BE2" s="129" t="s">
        <v>187</v>
      </c>
      <c r="BF2" s="129" t="s">
        <v>188</v>
      </c>
      <c r="BG2" s="129" t="s">
        <v>189</v>
      </c>
      <c r="BH2" s="129" t="s">
        <v>6</v>
      </c>
      <c r="BI2" s="129" t="s">
        <v>190</v>
      </c>
      <c r="BJ2" s="129" t="s">
        <v>191</v>
      </c>
      <c r="BK2" s="80" t="s">
        <v>164</v>
      </c>
    </row>
    <row r="3" spans="2:63" x14ac:dyDescent="0.25">
      <c r="B3" s="56"/>
      <c r="C3" s="56" t="str">
        <f t="shared" ref="C3:C20" si="0">"AUCHAN"</f>
        <v>AUCHAN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AUCHAN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AUCHAN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AUCHAN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AUCHAN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AUCHAN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AUCHAN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AUCHAN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AUCHAN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AUCHAN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AUCHAN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AUCHAN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AUCHAN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AUCHAN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AUCHAN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AUCHAN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AUCHAN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AUCHAN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2994" priority="14" operator="equal">
      <formula>"oui"</formula>
    </cfRule>
    <cfRule type="cellIs" dxfId="2993" priority="15" operator="equal">
      <formula>"FAIT"</formula>
    </cfRule>
  </conditionalFormatting>
  <conditionalFormatting sqref="N1 N3:N1048576">
    <cfRule type="cellIs" dxfId="2992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2991" priority="12" operator="between">
      <formula>36526</formula>
      <formula>TODAY()</formula>
    </cfRule>
  </conditionalFormatting>
  <conditionalFormatting sqref="C1:Y1 B3:Y1048576">
    <cfRule type="expression" dxfId="2990" priority="16">
      <formula>$F1="création"</formula>
    </cfRule>
  </conditionalFormatting>
  <conditionalFormatting sqref="AI1 AM1 AA1 AE1">
    <cfRule type="cellIs" dxfId="2989" priority="7" operator="between">
      <formula>36526</formula>
      <formula>TODAY()</formula>
    </cfRule>
  </conditionalFormatting>
  <conditionalFormatting sqref="AA1">
    <cfRule type="expression" dxfId="2988" priority="8">
      <formula>$AD2</formula>
    </cfRule>
  </conditionalFormatting>
  <conditionalFormatting sqref="AE1">
    <cfRule type="expression" dxfId="2987" priority="9">
      <formula>$AH2</formula>
    </cfRule>
  </conditionalFormatting>
  <conditionalFormatting sqref="AI1">
    <cfRule type="expression" dxfId="2986" priority="10">
      <formula>$AL2</formula>
    </cfRule>
  </conditionalFormatting>
  <conditionalFormatting sqref="AM1">
    <cfRule type="expression" dxfId="2985" priority="11">
      <formula>$AP2</formula>
    </cfRule>
  </conditionalFormatting>
  <conditionalFormatting sqref="AQ1 AS1">
    <cfRule type="cellIs" dxfId="2984" priority="6" operator="between">
      <formula>36526</formula>
      <formula>TODAY()</formula>
    </cfRule>
  </conditionalFormatting>
  <conditionalFormatting sqref="AA1:AD1048576">
    <cfRule type="expression" dxfId="2983" priority="5">
      <formula>$AD1</formula>
    </cfRule>
  </conditionalFormatting>
  <conditionalFormatting sqref="AE1:AH1048576">
    <cfRule type="expression" dxfId="2982" priority="4">
      <formula>$AH1</formula>
    </cfRule>
  </conditionalFormatting>
  <conditionalFormatting sqref="AI1:AL1048576">
    <cfRule type="expression" dxfId="2981" priority="3">
      <formula>$AL1</formula>
    </cfRule>
  </conditionalFormatting>
  <conditionalFormatting sqref="AM1:AP1048576">
    <cfRule type="expression" dxfId="2980" priority="2">
      <formula>$AP1</formula>
    </cfRule>
  </conditionalFormatting>
  <conditionalFormatting sqref="AQ1:AS1048576">
    <cfRule type="expression" dxfId="2979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3" sqref="B3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64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163" t="s">
        <v>163</v>
      </c>
      <c r="AZ2" s="163" t="s">
        <v>101</v>
      </c>
      <c r="BA2" s="163" t="s">
        <v>184</v>
      </c>
      <c r="BB2" s="163" t="s">
        <v>100</v>
      </c>
      <c r="BC2" s="163" t="s">
        <v>185</v>
      </c>
      <c r="BD2" s="163" t="s">
        <v>186</v>
      </c>
      <c r="BE2" s="163" t="s">
        <v>187</v>
      </c>
      <c r="BF2" s="163" t="s">
        <v>188</v>
      </c>
      <c r="BG2" s="163" t="s">
        <v>189</v>
      </c>
      <c r="BH2" s="163" t="s">
        <v>6</v>
      </c>
      <c r="BI2" s="163" t="s">
        <v>190</v>
      </c>
      <c r="BJ2" s="163" t="s">
        <v>191</v>
      </c>
      <c r="BK2" s="80" t="s">
        <v>164</v>
      </c>
    </row>
    <row r="3" spans="2:63" x14ac:dyDescent="0.25">
      <c r="B3" s="56"/>
      <c r="C3" s="56" t="str">
        <f t="shared" ref="C3:C20" si="0">"BUCCO SANTE"</f>
        <v>BUCCO SANTE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BUCCO SANTE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BUCCO SANTE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BUCCO SANTE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BUCCO SANTE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BUCCO SANTE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BUCCO SANTE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BUCCO SANTE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BUCCO SANTE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BUCCO SANTE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BUCCO SANTE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BUCCO SANTE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BUCCO SANTE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BUCCO SANTE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BUCCO SANTE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BUCCO SANTE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BUCCO SANTE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BUCCO SANTE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2913" priority="14" operator="equal">
      <formula>"oui"</formula>
    </cfRule>
    <cfRule type="cellIs" dxfId="2912" priority="15" operator="equal">
      <formula>"FAIT"</formula>
    </cfRule>
  </conditionalFormatting>
  <conditionalFormatting sqref="N1 N3:N1048576">
    <cfRule type="cellIs" dxfId="2911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2910" priority="12" operator="between">
      <formula>36526</formula>
      <formula>TODAY()</formula>
    </cfRule>
  </conditionalFormatting>
  <conditionalFormatting sqref="C1:Y1 B3:Y1048576">
    <cfRule type="expression" dxfId="2909" priority="16">
      <formula>$F1="création"</formula>
    </cfRule>
  </conditionalFormatting>
  <conditionalFormatting sqref="AI1 AM1 AA1 AE1">
    <cfRule type="cellIs" dxfId="2908" priority="7" operator="between">
      <formula>36526</formula>
      <formula>TODAY()</formula>
    </cfRule>
  </conditionalFormatting>
  <conditionalFormatting sqref="AA1">
    <cfRule type="expression" dxfId="2907" priority="8">
      <formula>$AD2</formula>
    </cfRule>
  </conditionalFormatting>
  <conditionalFormatting sqref="AE1">
    <cfRule type="expression" dxfId="2906" priority="9">
      <formula>$AH2</formula>
    </cfRule>
  </conditionalFormatting>
  <conditionalFormatting sqref="AI1">
    <cfRule type="expression" dxfId="2905" priority="10">
      <formula>$AL2</formula>
    </cfRule>
  </conditionalFormatting>
  <conditionalFormatting sqref="AM1">
    <cfRule type="expression" dxfId="2904" priority="11">
      <formula>$AP2</formula>
    </cfRule>
  </conditionalFormatting>
  <conditionalFormatting sqref="AQ1 AS1">
    <cfRule type="cellIs" dxfId="2903" priority="6" operator="between">
      <formula>36526</formula>
      <formula>TODAY()</formula>
    </cfRule>
  </conditionalFormatting>
  <conditionalFormatting sqref="AA1:AD1048576">
    <cfRule type="expression" dxfId="2902" priority="5">
      <formula>$AD1</formula>
    </cfRule>
  </conditionalFormatting>
  <conditionalFormatting sqref="AE1:AH1048576">
    <cfRule type="expression" dxfId="2901" priority="4">
      <formula>$AH1</formula>
    </cfRule>
  </conditionalFormatting>
  <conditionalFormatting sqref="AI1:AL1048576">
    <cfRule type="expression" dxfId="2900" priority="3">
      <formula>$AL1</formula>
    </cfRule>
  </conditionalFormatting>
  <conditionalFormatting sqref="AM1:AP1048576">
    <cfRule type="expression" dxfId="2899" priority="2">
      <formula>$AP1</formula>
    </cfRule>
  </conditionalFormatting>
  <conditionalFormatting sqref="AQ1:AS1048576">
    <cfRule type="expression" dxfId="2898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BL28"/>
  <sheetViews>
    <sheetView workbookViewId="0">
      <pane ySplit="2" topLeftCell="A3" activePane="bottomLeft" state="frozen"/>
      <selection activeCell="C107" sqref="C107"/>
      <selection pane="bottomLeft" activeCell="F20" sqref="F20"/>
    </sheetView>
  </sheetViews>
  <sheetFormatPr baseColWidth="10" defaultRowHeight="15" outlineLevelCol="1" x14ac:dyDescent="0.25"/>
  <cols>
    <col min="1" max="1" width="2.7109375" style="44" customWidth="1"/>
    <col min="2" max="3" width="17.140625" style="43" customWidth="1"/>
    <col min="5" max="5" width="8.85546875" style="44" customWidth="1"/>
    <col min="6" max="6" width="12.7109375" style="44" customWidth="1" outlineLevel="1"/>
    <col min="7" max="7" width="17.5703125" style="44" customWidth="1" outlineLevel="1"/>
    <col min="8" max="8" width="19.42578125" style="44" customWidth="1" outlineLevel="1"/>
    <col min="9" max="9" width="12.7109375" style="44" customWidth="1" outlineLevel="1"/>
    <col min="10" max="10" width="16.5703125" style="44" customWidth="1" outlineLevel="1"/>
    <col min="11" max="11" width="17" style="44" customWidth="1" outlineLevel="1"/>
    <col min="12" max="12" width="15.7109375" style="44" customWidth="1" outlineLevel="1"/>
    <col min="13" max="13" width="14" style="44" customWidth="1" outlineLevel="1"/>
    <col min="14" max="14" width="15.7109375" style="44" customWidth="1" outlineLevel="1"/>
    <col min="15" max="15" width="11.28515625" style="44" customWidth="1"/>
    <col min="16" max="16" width="12" style="44" customWidth="1"/>
    <col min="17" max="17" width="19" style="44" customWidth="1"/>
    <col min="18" max="18" width="23.140625" style="44" bestFit="1" customWidth="1"/>
    <col min="19" max="19" width="7.5703125" style="44" customWidth="1"/>
    <col min="20" max="20" width="16.140625" style="44" customWidth="1" outlineLevel="1"/>
    <col min="21" max="21" width="11.5703125" style="44" customWidth="1" outlineLevel="1"/>
    <col min="22" max="22" width="19" style="44" customWidth="1" outlineLevel="1"/>
    <col min="23" max="23" width="20.42578125" style="44" customWidth="1" outlineLevel="1"/>
    <col min="24" max="24" width="12.42578125" style="77" customWidth="1" outlineLevel="1"/>
    <col min="25" max="25" width="17.5703125" style="78" customWidth="1" outlineLevel="1"/>
    <col min="26" max="26" width="19.28515625" style="78" customWidth="1" outlineLevel="1"/>
    <col min="27" max="27" width="10.140625" style="78" bestFit="1" customWidth="1"/>
    <col min="28" max="28" width="8.140625" style="44" customWidth="1" outlineLevel="1"/>
    <col min="29" max="29" width="13.42578125" style="96" bestFit="1" customWidth="1" outlineLevel="1"/>
    <col min="30" max="30" width="9.42578125" style="44" customWidth="1" outlineLevel="1"/>
    <col min="31" max="31" width="10.5703125" style="44" customWidth="1" outlineLevel="1"/>
    <col min="32" max="32" width="9.28515625" style="44" customWidth="1" outlineLevel="1"/>
    <col min="33" max="33" width="14.28515625" style="96" bestFit="1" customWidth="1" outlineLevel="1"/>
    <col min="34" max="34" width="11.5703125" style="44" customWidth="1" outlineLevel="1"/>
    <col min="35" max="35" width="9.28515625" style="44" customWidth="1" outlineLevel="1"/>
    <col min="36" max="36" width="9.5703125" style="44" customWidth="1" outlineLevel="1"/>
    <col min="37" max="37" width="14.28515625" style="96" bestFit="1" customWidth="1" outlineLevel="1"/>
    <col min="38" max="38" width="10.140625" style="44" customWidth="1" outlineLevel="1"/>
    <col min="39" max="39" width="9.5703125" style="44" customWidth="1" outlineLevel="1"/>
    <col min="40" max="40" width="9.85546875" style="44" customWidth="1" outlineLevel="1"/>
    <col min="41" max="41" width="15.140625" style="96" bestFit="1" customWidth="1" outlineLevel="1"/>
    <col min="42" max="42" width="12.42578125" style="44" customWidth="1" outlineLevel="1"/>
    <col min="43" max="43" width="9.28515625" style="44" customWidth="1" outlineLevel="1"/>
    <col min="44" max="44" width="9.85546875" style="44" customWidth="1" outlineLevel="1"/>
    <col min="45" max="45" width="15.140625" style="96" bestFit="1" customWidth="1" outlineLevel="1"/>
    <col min="46" max="46" width="9.5703125" style="44" customWidth="1" outlineLevel="1"/>
    <col min="47" max="47" width="9.85546875" style="44" customWidth="1" outlineLevel="1"/>
    <col min="48" max="48" width="15.140625" style="96" bestFit="1" customWidth="1" outlineLevel="1"/>
    <col min="49" max="49" width="9.42578125" style="44" customWidth="1" outlineLevel="1"/>
    <col min="50" max="50" width="10.5703125" style="44" customWidth="1"/>
    <col min="51" max="51" width="10" style="44" customWidth="1"/>
    <col min="52" max="52" width="10" style="44" customWidth="1" outlineLevel="1"/>
    <col min="53" max="53" width="12" style="44" customWidth="1" outlineLevel="1"/>
    <col min="54" max="54" width="10" style="44" customWidth="1" outlineLevel="1"/>
    <col min="55" max="55" width="16.140625" style="44" customWidth="1" outlineLevel="1"/>
    <col min="56" max="56" width="14" style="44" customWidth="1" outlineLevel="1"/>
    <col min="57" max="57" width="11.42578125" style="44" customWidth="1" outlineLevel="1"/>
    <col min="58" max="58" width="14.28515625" style="44" customWidth="1" outlineLevel="1"/>
    <col min="59" max="59" width="14" style="44" customWidth="1" outlineLevel="1"/>
    <col min="60" max="60" width="11.42578125" style="44" customWidth="1" outlineLevel="1"/>
    <col min="61" max="61" width="12.5703125" style="44" customWidth="1" outlineLevel="1"/>
    <col min="62" max="62" width="14" style="44" customWidth="1" outlineLevel="1"/>
    <col min="63" max="63" width="11.42578125" style="44" customWidth="1" outlineLevel="1"/>
    <col min="64" max="64" width="15" style="44" customWidth="1" outlineLevel="1"/>
    <col min="65" max="16384" width="11.42578125" style="44"/>
  </cols>
  <sheetData>
    <row r="1" spans="2:63" ht="23.25" x14ac:dyDescent="0.25">
      <c r="C1" s="128" t="s">
        <v>193</v>
      </c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7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79" t="s">
        <v>163</v>
      </c>
      <c r="AZ2" s="79" t="s">
        <v>101</v>
      </c>
      <c r="BA2" s="79" t="s">
        <v>184</v>
      </c>
      <c r="BB2" s="79" t="s">
        <v>100</v>
      </c>
      <c r="BC2" s="79" t="s">
        <v>185</v>
      </c>
      <c r="BD2" s="79" t="s">
        <v>186</v>
      </c>
      <c r="BE2" s="79" t="s">
        <v>187</v>
      </c>
      <c r="BF2" s="79" t="s">
        <v>188</v>
      </c>
      <c r="BG2" s="79" t="s">
        <v>189</v>
      </c>
      <c r="BH2" s="79" t="s">
        <v>6</v>
      </c>
      <c r="BI2" s="79" t="s">
        <v>190</v>
      </c>
      <c r="BJ2" s="79" t="s">
        <v>191</v>
      </c>
      <c r="BK2" s="80" t="s">
        <v>164</v>
      </c>
    </row>
    <row r="3" spans="2:63" ht="25.5" x14ac:dyDescent="0.25">
      <c r="B3" s="56">
        <v>41624</v>
      </c>
      <c r="C3" s="56" t="str">
        <f t="shared" ref="C3:C18" si="0">"CARREFOUR"</f>
        <v>CARREFOUR</v>
      </c>
      <c r="D3" s="57" t="s">
        <v>22</v>
      </c>
      <c r="E3" s="57" t="s">
        <v>76</v>
      </c>
      <c r="F3" s="57" t="s">
        <v>19</v>
      </c>
      <c r="G3" s="58"/>
      <c r="H3" s="57" t="s">
        <v>14</v>
      </c>
      <c r="I3" s="57" t="s">
        <v>23</v>
      </c>
      <c r="J3" s="57" t="s">
        <v>21</v>
      </c>
      <c r="K3" s="57" t="s">
        <v>25</v>
      </c>
      <c r="L3" s="57" t="s">
        <v>95</v>
      </c>
      <c r="M3" s="57" t="s">
        <v>93</v>
      </c>
      <c r="N3" s="57" t="s">
        <v>112</v>
      </c>
      <c r="O3" s="59" t="s">
        <v>21</v>
      </c>
      <c r="P3" s="59">
        <v>203033</v>
      </c>
      <c r="Q3" s="59" t="s">
        <v>155</v>
      </c>
      <c r="R3" s="59" t="s">
        <v>126</v>
      </c>
      <c r="S3" s="60" t="str">
        <f>IF($F3="création","/","")</f>
        <v>/</v>
      </c>
      <c r="T3" s="60" t="str">
        <f t="shared" ref="S3:W11" si="1">IF($F3="création","/","")</f>
        <v>/</v>
      </c>
      <c r="U3" s="60" t="str">
        <f t="shared" si="1"/>
        <v>/</v>
      </c>
      <c r="V3" s="60" t="str">
        <f t="shared" si="1"/>
        <v>/</v>
      </c>
      <c r="W3" s="60" t="str">
        <f t="shared" si="1"/>
        <v>/</v>
      </c>
      <c r="X3" s="61" t="str">
        <f>IF($F3="création","/",SUM(S3:U3)/W3)</f>
        <v>/</v>
      </c>
      <c r="Y3" s="61" t="str">
        <f t="shared" ref="Y3:Y18" si="2">IF($F3="création","/",X3-0.75)</f>
        <v>/</v>
      </c>
      <c r="Z3" s="60" t="s">
        <v>194</v>
      </c>
      <c r="AA3" s="92">
        <f>IF(AC3="","",IF(WEEKDAY(AC3,11)=6,(AC3-AB3*7)+2,IF(WEEKDAY(AC3,11)=7,(AC3-AB3*7)+1,AC3-AB3*7)))</f>
        <v>41890</v>
      </c>
      <c r="AB3" s="97">
        <v>1</v>
      </c>
      <c r="AC3" s="62">
        <f>AE3-1</f>
        <v>41896</v>
      </c>
      <c r="AD3" s="93"/>
      <c r="AE3" s="62">
        <f>IF(AG3="","",IF(WEEKDAY(AG3,11)=6,(AG3-AF3*7)+2,IF(WEEKDAY(AG3,11)=7,(AG3-AF3*7)+1,AG3-AF3*7)))</f>
        <v>41897</v>
      </c>
      <c r="AF3" s="97">
        <v>1</v>
      </c>
      <c r="AG3" s="62">
        <f>AI3-1</f>
        <v>41904</v>
      </c>
      <c r="AH3" s="62"/>
      <c r="AI3" s="87">
        <f>IF(AK3="","",IF(WEEKDAY(AK3,11)=6,(AK3-AJ3*7)+2,IF(WEEKDAY(AK3,11)=7,(AK3-AJ3*7)+1,AK3-AJ3*7)))</f>
        <v>41905</v>
      </c>
      <c r="AJ3" s="98">
        <v>1</v>
      </c>
      <c r="AK3" s="62">
        <f>AM3-1</f>
        <v>41912</v>
      </c>
      <c r="AL3" s="88"/>
      <c r="AM3" s="63">
        <f>IF(AO3="","",IF(WEEKDAY(AO3,11)=6,(AO3-AN3*7)+2,IF(WEEKDAY(AO3,11)=7,(AO3-AN3*7)+1,AO3-AN3*7)))</f>
        <v>41913</v>
      </c>
      <c r="AN3" s="123">
        <v>1</v>
      </c>
      <c r="AO3" s="62">
        <f>AQ3-1</f>
        <v>41920</v>
      </c>
      <c r="AP3" s="62"/>
      <c r="AQ3" s="87">
        <f>IF(AS3="","",IF(WEEKDAY(AS3,11)=6,(AS3-AR3*7)+2,IF(WEEKDAY(AS3,11)=7,(AS3-AR3*7)+1,AS3-AR3*7)))</f>
        <v>41921</v>
      </c>
      <c r="AR3" s="98">
        <v>9</v>
      </c>
      <c r="AS3" s="88">
        <f>AT3-1</f>
        <v>41984</v>
      </c>
      <c r="AT3" s="63">
        <f>IF(AV3="","",IF(WEEKDAY(AV3,11)=6,(AV3-AU3*7)+2,IF(WEEKDAY(AV3,11)=7,(AV3-AU3*7)+1,AV3-AU3*7)))</f>
        <v>41985</v>
      </c>
      <c r="AU3" s="123">
        <v>2</v>
      </c>
      <c r="AV3" s="64">
        <v>41999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>
        <v>41624</v>
      </c>
      <c r="C4" s="56" t="str">
        <f t="shared" si="0"/>
        <v>CARREFOUR</v>
      </c>
      <c r="D4" s="57" t="s">
        <v>22</v>
      </c>
      <c r="E4" s="57" t="s">
        <v>76</v>
      </c>
      <c r="F4" s="57" t="s">
        <v>19</v>
      </c>
      <c r="G4" s="58"/>
      <c r="H4" s="57" t="s">
        <v>14</v>
      </c>
      <c r="I4" s="57" t="s">
        <v>23</v>
      </c>
      <c r="J4" s="57" t="s">
        <v>21</v>
      </c>
      <c r="K4" s="57" t="s">
        <v>25</v>
      </c>
      <c r="L4" s="57" t="s">
        <v>95</v>
      </c>
      <c r="M4" s="57" t="s">
        <v>93</v>
      </c>
      <c r="N4" s="57" t="s">
        <v>112</v>
      </c>
      <c r="O4" s="59" t="s">
        <v>21</v>
      </c>
      <c r="P4" s="59">
        <v>203034</v>
      </c>
      <c r="Q4" s="59" t="s">
        <v>154</v>
      </c>
      <c r="R4" s="59" t="s">
        <v>126</v>
      </c>
      <c r="S4" s="60" t="str">
        <f t="shared" si="1"/>
        <v>/</v>
      </c>
      <c r="T4" s="60" t="str">
        <f t="shared" si="1"/>
        <v>/</v>
      </c>
      <c r="U4" s="60" t="str">
        <f t="shared" si="1"/>
        <v>/</v>
      </c>
      <c r="V4" s="60" t="str">
        <f t="shared" si="1"/>
        <v>/</v>
      </c>
      <c r="W4" s="60" t="str">
        <f t="shared" si="1"/>
        <v>/</v>
      </c>
      <c r="X4" s="61" t="str">
        <f t="shared" ref="X4:X18" si="3">IF($F4="création","/",SUM(S4:U4)/W4)</f>
        <v>/</v>
      </c>
      <c r="Y4" s="61" t="str">
        <f t="shared" si="2"/>
        <v>/</v>
      </c>
      <c r="Z4" s="65"/>
      <c r="AA4" s="92">
        <f t="shared" ref="AA4:AA18" si="4">IF(AC4="","",IF(WEEKDAY(AC4,11)=6,(AC4-AB4*7)+2,IF(WEEKDAY(AC4,11)=7,(AC4-AB4*7)+1,AC4-AB4*7)))</f>
        <v>41897</v>
      </c>
      <c r="AB4" s="97">
        <v>1</v>
      </c>
      <c r="AC4" s="62">
        <f t="shared" ref="AC4:AC18" si="5">AI4-1</f>
        <v>41904</v>
      </c>
      <c r="AD4" s="93"/>
      <c r="AE4" s="62">
        <f t="shared" ref="AE4:AE18" si="6">IF(AG4="","",IF(WEEKDAY(AG4,11)=6,(AG4-AF4*7)+2,IF(WEEKDAY(AG4,11)=7,(AG4-AF4*7)+1,AG4-AF4*7)))</f>
        <v>41897</v>
      </c>
      <c r="AF4" s="97">
        <v>1</v>
      </c>
      <c r="AG4" s="62">
        <f>AI4-1</f>
        <v>41904</v>
      </c>
      <c r="AH4" s="62"/>
      <c r="AI4" s="87">
        <f>IF(AK4="","",IF(WEEKDAY(AK4,11)=6,(AK4-AJ4*7)+2,IF(WEEKDAY(AK4,11)=7,(AK4-AJ4*7)+1,AK4-AJ4*7)))</f>
        <v>41905</v>
      </c>
      <c r="AJ4" s="98">
        <v>1</v>
      </c>
      <c r="AK4" s="62">
        <f t="shared" ref="AK4:AK18" si="7">AM4-1</f>
        <v>41912</v>
      </c>
      <c r="AL4" s="88"/>
      <c r="AM4" s="63">
        <f t="shared" ref="AM4:AM18" si="8">IF(AO4="","",IF(WEEKDAY(AO4,11)=6,(AO4-AN4*7)+2,IF(WEEKDAY(AO4,11)=7,(AO4-AN4*7)+1,AO4-AN4*7)))</f>
        <v>41913</v>
      </c>
      <c r="AN4" s="123">
        <v>1</v>
      </c>
      <c r="AO4" s="62">
        <f t="shared" ref="AO4:AO18" si="9">AQ4-1</f>
        <v>41920</v>
      </c>
      <c r="AP4" s="62"/>
      <c r="AQ4" s="87">
        <f t="shared" ref="AQ4:AQ18" si="10">IF(AS4="","",IF(WEEKDAY(AS4,11)=6,(AS4-AR4*7)+2,IF(WEEKDAY(AS4,11)=7,(AS4-AR4*7)+1,AS4-AR4*7)))</f>
        <v>41921</v>
      </c>
      <c r="AR4" s="98">
        <v>9</v>
      </c>
      <c r="AS4" s="88">
        <f t="shared" ref="AS4:AS18" si="11">AT4-1</f>
        <v>41984</v>
      </c>
      <c r="AT4" s="63">
        <f t="shared" ref="AT4:AT18" si="12">IF(AV4="","",IF(WEEKDAY(AV4,11)=6,(AV4-AU4*7)+2,IF(WEEKDAY(AV4,11)=7,(AV4-AU4*7)+1,AV4-AU4*7)))</f>
        <v>41985</v>
      </c>
      <c r="AU4" s="123">
        <v>2</v>
      </c>
      <c r="AV4" s="64">
        <v>41999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3" xml:space="preserve"> SUM(AY4,BB4,BE4,BH4)</f>
        <v>0</v>
      </c>
    </row>
    <row r="5" spans="2:63" x14ac:dyDescent="0.25">
      <c r="B5" s="56">
        <v>41624</v>
      </c>
      <c r="C5" s="56" t="str">
        <f t="shared" si="0"/>
        <v>CARREFOUR</v>
      </c>
      <c r="D5" s="57" t="s">
        <v>22</v>
      </c>
      <c r="E5" s="57" t="s">
        <v>76</v>
      </c>
      <c r="F5" s="57" t="s">
        <v>19</v>
      </c>
      <c r="G5" s="58"/>
      <c r="H5" s="57" t="s">
        <v>14</v>
      </c>
      <c r="I5" s="57" t="s">
        <v>106</v>
      </c>
      <c r="J5" s="57" t="s">
        <v>21</v>
      </c>
      <c r="K5" s="57" t="s">
        <v>25</v>
      </c>
      <c r="L5" s="57" t="s">
        <v>95</v>
      </c>
      <c r="M5" s="57" t="s">
        <v>93</v>
      </c>
      <c r="N5" s="57" t="s">
        <v>112</v>
      </c>
      <c r="O5" s="59" t="s">
        <v>21</v>
      </c>
      <c r="P5" s="59">
        <v>203035</v>
      </c>
      <c r="Q5" s="59" t="s">
        <v>142</v>
      </c>
      <c r="R5" s="59" t="s">
        <v>128</v>
      </c>
      <c r="S5" s="60" t="str">
        <f t="shared" si="1"/>
        <v>/</v>
      </c>
      <c r="T5" s="60" t="str">
        <f t="shared" si="1"/>
        <v>/</v>
      </c>
      <c r="U5" s="60" t="str">
        <f t="shared" si="1"/>
        <v>/</v>
      </c>
      <c r="V5" s="60" t="str">
        <f t="shared" si="1"/>
        <v>/</v>
      </c>
      <c r="W5" s="60" t="str">
        <f t="shared" si="1"/>
        <v>/</v>
      </c>
      <c r="X5" s="61" t="str">
        <f t="shared" si="3"/>
        <v>/</v>
      </c>
      <c r="Y5" s="61" t="str">
        <f t="shared" si="2"/>
        <v>/</v>
      </c>
      <c r="Z5" s="60"/>
      <c r="AA5" s="92">
        <f t="shared" si="4"/>
        <v>41890</v>
      </c>
      <c r="AB5" s="97">
        <v>1</v>
      </c>
      <c r="AC5" s="62">
        <f t="shared" si="5"/>
        <v>41896</v>
      </c>
      <c r="AD5" s="93"/>
      <c r="AE5" s="62">
        <f t="shared" si="6"/>
        <v>41890</v>
      </c>
      <c r="AF5" s="97">
        <v>1</v>
      </c>
      <c r="AG5" s="62">
        <f>AI5-1</f>
        <v>41896</v>
      </c>
      <c r="AH5" s="62"/>
      <c r="AI5" s="87">
        <f t="shared" ref="AI5:AI18" si="14">IF(AK5="","",IF(WEEKDAY(AK5,11)=6,(AK5-AJ5*7)+2,IF(WEEKDAY(AK5,11)=7,(AK5-AJ5*7)+1,AK5-AJ5*7)))</f>
        <v>41897</v>
      </c>
      <c r="AJ5" s="98">
        <v>1</v>
      </c>
      <c r="AK5" s="62">
        <f t="shared" si="7"/>
        <v>41903</v>
      </c>
      <c r="AL5" s="88"/>
      <c r="AM5" s="63">
        <f t="shared" si="8"/>
        <v>41904</v>
      </c>
      <c r="AN5" s="123">
        <v>1</v>
      </c>
      <c r="AO5" s="62">
        <f t="shared" si="9"/>
        <v>41910</v>
      </c>
      <c r="AP5" s="62"/>
      <c r="AQ5" s="87">
        <f t="shared" si="10"/>
        <v>41911</v>
      </c>
      <c r="AR5" s="98">
        <v>9</v>
      </c>
      <c r="AS5" s="88">
        <f t="shared" si="11"/>
        <v>41974</v>
      </c>
      <c r="AT5" s="63">
        <f t="shared" si="12"/>
        <v>41975</v>
      </c>
      <c r="AU5" s="123">
        <v>2</v>
      </c>
      <c r="AV5" s="64">
        <v>41989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3"/>
        <v>0</v>
      </c>
    </row>
    <row r="6" spans="2:63" ht="25.5" x14ac:dyDescent="0.25">
      <c r="B6" s="56">
        <v>41624</v>
      </c>
      <c r="C6" s="56" t="str">
        <f t="shared" si="0"/>
        <v>CARREFOUR</v>
      </c>
      <c r="D6" s="57" t="s">
        <v>22</v>
      </c>
      <c r="E6" s="57" t="s">
        <v>76</v>
      </c>
      <c r="F6" s="57" t="s">
        <v>19</v>
      </c>
      <c r="G6" s="58"/>
      <c r="H6" s="57" t="s">
        <v>14</v>
      </c>
      <c r="I6" s="57" t="s">
        <v>106</v>
      </c>
      <c r="J6" s="57" t="s">
        <v>21</v>
      </c>
      <c r="K6" s="57" t="s">
        <v>25</v>
      </c>
      <c r="L6" s="57" t="s">
        <v>95</v>
      </c>
      <c r="M6" s="57" t="s">
        <v>93</v>
      </c>
      <c r="N6" s="57" t="s">
        <v>112</v>
      </c>
      <c r="O6" s="59" t="s">
        <v>21</v>
      </c>
      <c r="P6" s="59">
        <v>203036</v>
      </c>
      <c r="Q6" s="59" t="s">
        <v>143</v>
      </c>
      <c r="R6" s="59" t="s">
        <v>128</v>
      </c>
      <c r="S6" s="60" t="str">
        <f t="shared" si="1"/>
        <v>/</v>
      </c>
      <c r="T6" s="60" t="str">
        <f t="shared" si="1"/>
        <v>/</v>
      </c>
      <c r="U6" s="60" t="str">
        <f t="shared" si="1"/>
        <v>/</v>
      </c>
      <c r="V6" s="60" t="str">
        <f t="shared" si="1"/>
        <v>/</v>
      </c>
      <c r="W6" s="60" t="str">
        <f t="shared" si="1"/>
        <v>/</v>
      </c>
      <c r="X6" s="61" t="str">
        <f t="shared" si="3"/>
        <v>/</v>
      </c>
      <c r="Y6" s="61" t="str">
        <f t="shared" si="2"/>
        <v>/</v>
      </c>
      <c r="Z6" s="60"/>
      <c r="AA6" s="92">
        <f t="shared" si="4"/>
        <v>41939</v>
      </c>
      <c r="AB6" s="97">
        <v>1</v>
      </c>
      <c r="AC6" s="62">
        <f t="shared" si="5"/>
        <v>41946</v>
      </c>
      <c r="AD6" s="93"/>
      <c r="AE6" s="62">
        <f t="shared" si="6"/>
        <v>41939</v>
      </c>
      <c r="AF6" s="97">
        <v>1</v>
      </c>
      <c r="AG6" s="62">
        <f>AI6-1</f>
        <v>41946</v>
      </c>
      <c r="AH6" s="62"/>
      <c r="AI6" s="87">
        <f t="shared" si="14"/>
        <v>41947</v>
      </c>
      <c r="AJ6" s="98">
        <v>1</v>
      </c>
      <c r="AK6" s="62">
        <f t="shared" si="7"/>
        <v>41954</v>
      </c>
      <c r="AL6" s="88"/>
      <c r="AM6" s="63">
        <f t="shared" si="8"/>
        <v>41955</v>
      </c>
      <c r="AN6" s="123">
        <v>1</v>
      </c>
      <c r="AO6" s="62">
        <f t="shared" si="9"/>
        <v>41962</v>
      </c>
      <c r="AP6" s="62"/>
      <c r="AQ6" s="87">
        <f t="shared" si="10"/>
        <v>41963</v>
      </c>
      <c r="AR6" s="98">
        <v>9</v>
      </c>
      <c r="AS6" s="88">
        <f t="shared" si="11"/>
        <v>42026</v>
      </c>
      <c r="AT6" s="63">
        <f t="shared" si="12"/>
        <v>42027</v>
      </c>
      <c r="AU6" s="123">
        <v>2</v>
      </c>
      <c r="AV6" s="64">
        <v>42041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3"/>
        <v>0</v>
      </c>
    </row>
    <row r="7" spans="2:63" ht="25.5" x14ac:dyDescent="0.25">
      <c r="B7" s="56">
        <v>41624</v>
      </c>
      <c r="C7" s="56" t="str">
        <f t="shared" si="0"/>
        <v>CARREFOUR</v>
      </c>
      <c r="D7" s="57" t="s">
        <v>22</v>
      </c>
      <c r="E7" s="57" t="s">
        <v>76</v>
      </c>
      <c r="F7" s="57" t="s">
        <v>19</v>
      </c>
      <c r="G7" s="58"/>
      <c r="H7" s="57" t="s">
        <v>14</v>
      </c>
      <c r="I7" s="57" t="s">
        <v>106</v>
      </c>
      <c r="J7" s="57" t="s">
        <v>21</v>
      </c>
      <c r="K7" s="57" t="s">
        <v>25</v>
      </c>
      <c r="L7" s="57" t="s">
        <v>95</v>
      </c>
      <c r="M7" s="57" t="s">
        <v>93</v>
      </c>
      <c r="N7" s="57" t="s">
        <v>112</v>
      </c>
      <c r="O7" s="59" t="s">
        <v>21</v>
      </c>
      <c r="P7" s="59"/>
      <c r="Q7" s="59" t="s">
        <v>157</v>
      </c>
      <c r="R7" s="59" t="s">
        <v>128</v>
      </c>
      <c r="S7" s="60" t="str">
        <f t="shared" si="1"/>
        <v>/</v>
      </c>
      <c r="T7" s="60" t="str">
        <f t="shared" si="1"/>
        <v>/</v>
      </c>
      <c r="U7" s="60" t="str">
        <f t="shared" si="1"/>
        <v>/</v>
      </c>
      <c r="V7" s="60" t="str">
        <f t="shared" si="1"/>
        <v>/</v>
      </c>
      <c r="W7" s="60" t="str">
        <f t="shared" si="1"/>
        <v>/</v>
      </c>
      <c r="X7" s="61" t="str">
        <f t="shared" si="3"/>
        <v>/</v>
      </c>
      <c r="Y7" s="61" t="str">
        <f t="shared" si="2"/>
        <v>/</v>
      </c>
      <c r="Z7" s="60"/>
      <c r="AA7" s="92"/>
      <c r="AB7" s="97"/>
      <c r="AC7" s="62"/>
      <c r="AD7" s="93"/>
      <c r="AE7" s="62"/>
      <c r="AF7" s="97">
        <v>1</v>
      </c>
      <c r="AG7" s="62"/>
      <c r="AH7" s="62"/>
      <c r="AI7" s="87"/>
      <c r="AJ7" s="98"/>
      <c r="AK7" s="62"/>
      <c r="AL7" s="88"/>
      <c r="AM7" s="63"/>
      <c r="AN7" s="123"/>
      <c r="AO7" s="62"/>
      <c r="AP7" s="62"/>
      <c r="AQ7" s="87"/>
      <c r="AR7" s="98"/>
      <c r="AS7" s="88"/>
      <c r="AT7" s="63"/>
      <c r="AU7" s="123"/>
      <c r="AV7" s="64"/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3"/>
        <v>0</v>
      </c>
    </row>
    <row r="8" spans="2:63" x14ac:dyDescent="0.25">
      <c r="B8" s="56">
        <v>41704</v>
      </c>
      <c r="C8" s="56" t="str">
        <f t="shared" si="0"/>
        <v>CARREFOUR</v>
      </c>
      <c r="D8" s="57" t="s">
        <v>22</v>
      </c>
      <c r="E8" s="57" t="s">
        <v>34</v>
      </c>
      <c r="F8" s="57" t="s">
        <v>19</v>
      </c>
      <c r="G8" s="58"/>
      <c r="H8" s="57" t="s">
        <v>16</v>
      </c>
      <c r="I8" s="57" t="s">
        <v>27</v>
      </c>
      <c r="J8" s="57" t="s">
        <v>21</v>
      </c>
      <c r="K8" s="57" t="s">
        <v>29</v>
      </c>
      <c r="L8" s="57" t="s">
        <v>95</v>
      </c>
      <c r="M8" s="57" t="s">
        <v>93</v>
      </c>
      <c r="N8" s="57" t="s">
        <v>112</v>
      </c>
      <c r="O8" s="59" t="s">
        <v>21</v>
      </c>
      <c r="P8" s="59">
        <v>203037</v>
      </c>
      <c r="Q8" s="59" t="s">
        <v>144</v>
      </c>
      <c r="R8" s="59" t="s">
        <v>141</v>
      </c>
      <c r="S8" s="60" t="str">
        <f t="shared" si="1"/>
        <v>/</v>
      </c>
      <c r="T8" s="60" t="str">
        <f t="shared" si="1"/>
        <v>/</v>
      </c>
      <c r="U8" s="60" t="str">
        <f t="shared" si="1"/>
        <v>/</v>
      </c>
      <c r="V8" s="60" t="str">
        <f t="shared" si="1"/>
        <v>/</v>
      </c>
      <c r="W8" s="60" t="str">
        <f t="shared" si="1"/>
        <v>/</v>
      </c>
      <c r="X8" s="61" t="str">
        <f t="shared" si="3"/>
        <v>/</v>
      </c>
      <c r="Y8" s="61" t="str">
        <f t="shared" si="2"/>
        <v>/</v>
      </c>
      <c r="Z8" s="66"/>
      <c r="AA8" s="92">
        <f t="shared" si="4"/>
        <v>41862</v>
      </c>
      <c r="AB8" s="97">
        <v>1</v>
      </c>
      <c r="AC8" s="62">
        <f t="shared" si="5"/>
        <v>41868</v>
      </c>
      <c r="AD8" s="93"/>
      <c r="AE8" s="62">
        <f t="shared" si="6"/>
        <v>41862</v>
      </c>
      <c r="AF8" s="97">
        <v>1</v>
      </c>
      <c r="AG8" s="62">
        <f t="shared" ref="AG8:AG18" si="15">AI8-1</f>
        <v>41868</v>
      </c>
      <c r="AH8" s="62"/>
      <c r="AI8" s="87">
        <f t="shared" si="14"/>
        <v>41869</v>
      </c>
      <c r="AJ8" s="98">
        <v>1</v>
      </c>
      <c r="AK8" s="62">
        <f t="shared" si="7"/>
        <v>41875</v>
      </c>
      <c r="AL8" s="88"/>
      <c r="AM8" s="63">
        <f t="shared" si="8"/>
        <v>41876</v>
      </c>
      <c r="AN8" s="123">
        <v>1</v>
      </c>
      <c r="AO8" s="62">
        <f t="shared" si="9"/>
        <v>41882</v>
      </c>
      <c r="AP8" s="62"/>
      <c r="AQ8" s="87">
        <f t="shared" si="10"/>
        <v>41883</v>
      </c>
      <c r="AR8" s="98">
        <v>9</v>
      </c>
      <c r="AS8" s="88">
        <f t="shared" si="11"/>
        <v>41945</v>
      </c>
      <c r="AT8" s="63">
        <f t="shared" si="12"/>
        <v>41946</v>
      </c>
      <c r="AU8" s="123">
        <v>2</v>
      </c>
      <c r="AV8" s="64">
        <v>41958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3"/>
        <v>0</v>
      </c>
    </row>
    <row r="9" spans="2:63" ht="33" customHeight="1" x14ac:dyDescent="0.25">
      <c r="B9" s="56">
        <v>41704</v>
      </c>
      <c r="C9" s="56" t="str">
        <f t="shared" si="0"/>
        <v>CARREFOUR</v>
      </c>
      <c r="D9" s="57" t="s">
        <v>22</v>
      </c>
      <c r="E9" s="57" t="s">
        <v>34</v>
      </c>
      <c r="F9" s="57" t="s">
        <v>19</v>
      </c>
      <c r="G9" s="58"/>
      <c r="H9" s="57" t="s">
        <v>16</v>
      </c>
      <c r="I9" s="57" t="s">
        <v>27</v>
      </c>
      <c r="J9" s="57" t="s">
        <v>21</v>
      </c>
      <c r="K9" s="57" t="s">
        <v>29</v>
      </c>
      <c r="L9" s="57" t="s">
        <v>95</v>
      </c>
      <c r="M9" s="57" t="s">
        <v>93</v>
      </c>
      <c r="N9" s="57" t="s">
        <v>112</v>
      </c>
      <c r="O9" s="59" t="s">
        <v>21</v>
      </c>
      <c r="P9" s="59">
        <v>203039</v>
      </c>
      <c r="Q9" s="59" t="s">
        <v>144</v>
      </c>
      <c r="R9" s="59" t="s">
        <v>136</v>
      </c>
      <c r="S9" s="60" t="str">
        <f t="shared" si="1"/>
        <v>/</v>
      </c>
      <c r="T9" s="60" t="str">
        <f t="shared" si="1"/>
        <v>/</v>
      </c>
      <c r="U9" s="60" t="str">
        <f t="shared" si="1"/>
        <v>/</v>
      </c>
      <c r="V9" s="60" t="str">
        <f t="shared" si="1"/>
        <v>/</v>
      </c>
      <c r="W9" s="60" t="str">
        <f t="shared" si="1"/>
        <v>/</v>
      </c>
      <c r="X9" s="61" t="str">
        <f t="shared" si="3"/>
        <v>/</v>
      </c>
      <c r="Y9" s="61" t="str">
        <f t="shared" si="2"/>
        <v>/</v>
      </c>
      <c r="Z9" s="66"/>
      <c r="AA9" s="92">
        <f t="shared" si="4"/>
        <v>41862</v>
      </c>
      <c r="AB9" s="97">
        <v>1</v>
      </c>
      <c r="AC9" s="62">
        <f t="shared" si="5"/>
        <v>41868</v>
      </c>
      <c r="AD9" s="93"/>
      <c r="AE9" s="62">
        <f t="shared" si="6"/>
        <v>41862</v>
      </c>
      <c r="AF9" s="97">
        <v>1</v>
      </c>
      <c r="AG9" s="62">
        <f t="shared" si="15"/>
        <v>41868</v>
      </c>
      <c r="AH9" s="62"/>
      <c r="AI9" s="87">
        <f t="shared" si="14"/>
        <v>41869</v>
      </c>
      <c r="AJ9" s="98">
        <v>1</v>
      </c>
      <c r="AK9" s="62">
        <f t="shared" si="7"/>
        <v>41875</v>
      </c>
      <c r="AL9" s="88"/>
      <c r="AM9" s="63">
        <f t="shared" si="8"/>
        <v>41876</v>
      </c>
      <c r="AN9" s="123">
        <v>1</v>
      </c>
      <c r="AO9" s="62">
        <f t="shared" si="9"/>
        <v>41882</v>
      </c>
      <c r="AP9" s="62"/>
      <c r="AQ9" s="87">
        <f t="shared" si="10"/>
        <v>41883</v>
      </c>
      <c r="AR9" s="98">
        <v>9</v>
      </c>
      <c r="AS9" s="88">
        <f t="shared" si="11"/>
        <v>41945</v>
      </c>
      <c r="AT9" s="63">
        <f t="shared" si="12"/>
        <v>41946</v>
      </c>
      <c r="AU9" s="123">
        <v>2</v>
      </c>
      <c r="AV9" s="64">
        <v>41958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3"/>
        <v>0</v>
      </c>
    </row>
    <row r="10" spans="2:63" ht="33" customHeight="1" x14ac:dyDescent="0.25">
      <c r="B10" s="56">
        <v>41704</v>
      </c>
      <c r="C10" s="56" t="str">
        <f t="shared" si="0"/>
        <v>CARREFOUR</v>
      </c>
      <c r="D10" s="57" t="s">
        <v>22</v>
      </c>
      <c r="E10" s="57" t="s">
        <v>34</v>
      </c>
      <c r="F10" s="57" t="s">
        <v>19</v>
      </c>
      <c r="G10" s="58"/>
      <c r="H10" s="57" t="s">
        <v>16</v>
      </c>
      <c r="I10" s="57" t="s">
        <v>27</v>
      </c>
      <c r="J10" s="57" t="s">
        <v>21</v>
      </c>
      <c r="K10" s="57" t="s">
        <v>30</v>
      </c>
      <c r="L10" s="57" t="s">
        <v>95</v>
      </c>
      <c r="M10" s="57" t="s">
        <v>30</v>
      </c>
      <c r="N10" s="57" t="s">
        <v>112</v>
      </c>
      <c r="O10" s="59" t="s">
        <v>21</v>
      </c>
      <c r="P10" s="59">
        <v>203038</v>
      </c>
      <c r="Q10" s="59" t="s">
        <v>144</v>
      </c>
      <c r="R10" s="59" t="s">
        <v>132</v>
      </c>
      <c r="S10" s="60" t="str">
        <f t="shared" si="1"/>
        <v>/</v>
      </c>
      <c r="T10" s="60" t="str">
        <f t="shared" si="1"/>
        <v>/</v>
      </c>
      <c r="U10" s="60" t="str">
        <f t="shared" si="1"/>
        <v>/</v>
      </c>
      <c r="V10" s="60" t="str">
        <f t="shared" si="1"/>
        <v>/</v>
      </c>
      <c r="W10" s="60" t="str">
        <f t="shared" si="1"/>
        <v>/</v>
      </c>
      <c r="X10" s="61" t="str">
        <f t="shared" si="3"/>
        <v>/</v>
      </c>
      <c r="Y10" s="61" t="str">
        <f t="shared" si="2"/>
        <v>/</v>
      </c>
      <c r="Z10" s="66"/>
      <c r="AA10" s="92">
        <f t="shared" si="4"/>
        <v>41862</v>
      </c>
      <c r="AB10" s="97">
        <v>1</v>
      </c>
      <c r="AC10" s="62">
        <f t="shared" si="5"/>
        <v>41868</v>
      </c>
      <c r="AD10" s="93"/>
      <c r="AE10" s="62">
        <f t="shared" si="6"/>
        <v>41862</v>
      </c>
      <c r="AF10" s="97">
        <v>1</v>
      </c>
      <c r="AG10" s="62">
        <f t="shared" si="15"/>
        <v>41868</v>
      </c>
      <c r="AH10" s="62"/>
      <c r="AI10" s="87">
        <f t="shared" si="14"/>
        <v>41869</v>
      </c>
      <c r="AJ10" s="98">
        <v>1</v>
      </c>
      <c r="AK10" s="62">
        <f t="shared" si="7"/>
        <v>41875</v>
      </c>
      <c r="AL10" s="88"/>
      <c r="AM10" s="63">
        <f t="shared" si="8"/>
        <v>41876</v>
      </c>
      <c r="AN10" s="123">
        <v>1</v>
      </c>
      <c r="AO10" s="62">
        <f t="shared" si="9"/>
        <v>41882</v>
      </c>
      <c r="AP10" s="62"/>
      <c r="AQ10" s="87">
        <f t="shared" si="10"/>
        <v>41883</v>
      </c>
      <c r="AR10" s="98">
        <v>9</v>
      </c>
      <c r="AS10" s="88">
        <f t="shared" si="11"/>
        <v>41945</v>
      </c>
      <c r="AT10" s="63">
        <f t="shared" si="12"/>
        <v>41946</v>
      </c>
      <c r="AU10" s="123">
        <v>2</v>
      </c>
      <c r="AV10" s="64">
        <v>41958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3"/>
        <v>0</v>
      </c>
    </row>
    <row r="11" spans="2:63" ht="33" customHeight="1" x14ac:dyDescent="0.25">
      <c r="B11" s="56">
        <v>41704</v>
      </c>
      <c r="C11" s="56" t="str">
        <f t="shared" si="0"/>
        <v>CARREFOUR</v>
      </c>
      <c r="D11" s="57" t="s">
        <v>22</v>
      </c>
      <c r="E11" s="57" t="s">
        <v>76</v>
      </c>
      <c r="F11" s="57" t="s">
        <v>19</v>
      </c>
      <c r="G11" s="58"/>
      <c r="H11" s="57" t="s">
        <v>16</v>
      </c>
      <c r="I11" s="57" t="s">
        <v>27</v>
      </c>
      <c r="J11" s="57" t="s">
        <v>21</v>
      </c>
      <c r="K11" s="57" t="s">
        <v>94</v>
      </c>
      <c r="L11" s="57" t="s">
        <v>95</v>
      </c>
      <c r="M11" s="57" t="s">
        <v>93</v>
      </c>
      <c r="N11" s="57" t="s">
        <v>112</v>
      </c>
      <c r="O11" s="59" t="s">
        <v>21</v>
      </c>
      <c r="P11" s="59">
        <v>203040</v>
      </c>
      <c r="Q11" s="59" t="s">
        <v>146</v>
      </c>
      <c r="R11" s="59" t="s">
        <v>129</v>
      </c>
      <c r="S11" s="60" t="str">
        <f t="shared" si="1"/>
        <v>/</v>
      </c>
      <c r="T11" s="60" t="str">
        <f t="shared" si="1"/>
        <v>/</v>
      </c>
      <c r="U11" s="60" t="str">
        <f t="shared" si="1"/>
        <v>/</v>
      </c>
      <c r="V11" s="60" t="str">
        <f t="shared" si="1"/>
        <v>/</v>
      </c>
      <c r="W11" s="60" t="str">
        <f t="shared" si="1"/>
        <v>/</v>
      </c>
      <c r="X11" s="61" t="str">
        <f t="shared" si="3"/>
        <v>/</v>
      </c>
      <c r="Y11" s="61" t="str">
        <f t="shared" si="2"/>
        <v>/</v>
      </c>
      <c r="Z11" s="66"/>
      <c r="AA11" s="92">
        <f t="shared" si="4"/>
        <v>41862</v>
      </c>
      <c r="AB11" s="97">
        <v>1</v>
      </c>
      <c r="AC11" s="62">
        <f t="shared" si="5"/>
        <v>41868</v>
      </c>
      <c r="AD11" s="93"/>
      <c r="AE11" s="62">
        <f t="shared" si="6"/>
        <v>41862</v>
      </c>
      <c r="AF11" s="97">
        <v>1</v>
      </c>
      <c r="AG11" s="62">
        <f t="shared" si="15"/>
        <v>41868</v>
      </c>
      <c r="AH11" s="62"/>
      <c r="AI11" s="87">
        <f t="shared" si="14"/>
        <v>41869</v>
      </c>
      <c r="AJ11" s="98">
        <v>1</v>
      </c>
      <c r="AK11" s="62">
        <f t="shared" si="7"/>
        <v>41875</v>
      </c>
      <c r="AL11" s="88"/>
      <c r="AM11" s="63">
        <f t="shared" si="8"/>
        <v>41876</v>
      </c>
      <c r="AN11" s="123">
        <v>1</v>
      </c>
      <c r="AO11" s="62">
        <f t="shared" si="9"/>
        <v>41882</v>
      </c>
      <c r="AP11" s="62"/>
      <c r="AQ11" s="87">
        <f t="shared" si="10"/>
        <v>41883</v>
      </c>
      <c r="AR11" s="98">
        <v>9</v>
      </c>
      <c r="AS11" s="88">
        <f t="shared" si="11"/>
        <v>41945</v>
      </c>
      <c r="AT11" s="63">
        <f t="shared" si="12"/>
        <v>41946</v>
      </c>
      <c r="AU11" s="123">
        <v>2</v>
      </c>
      <c r="AV11" s="64">
        <v>41958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3"/>
        <v>0</v>
      </c>
    </row>
    <row r="12" spans="2:63" ht="25.5" x14ac:dyDescent="0.25">
      <c r="B12" s="56">
        <v>41691</v>
      </c>
      <c r="C12" s="56" t="str">
        <f t="shared" si="0"/>
        <v>CARREFOUR</v>
      </c>
      <c r="D12" s="57" t="s">
        <v>22</v>
      </c>
      <c r="E12" s="57" t="s">
        <v>34</v>
      </c>
      <c r="F12" s="57" t="s">
        <v>17</v>
      </c>
      <c r="G12" s="58" t="s">
        <v>31</v>
      </c>
      <c r="H12" s="57" t="s">
        <v>16</v>
      </c>
      <c r="I12" s="57" t="s">
        <v>23</v>
      </c>
      <c r="J12" s="57" t="s">
        <v>32</v>
      </c>
      <c r="K12" s="57" t="s">
        <v>107</v>
      </c>
      <c r="L12" s="57" t="s">
        <v>95</v>
      </c>
      <c r="M12" s="57" t="s">
        <v>107</v>
      </c>
      <c r="N12" s="57" t="s">
        <v>112</v>
      </c>
      <c r="O12" s="59">
        <v>20328</v>
      </c>
      <c r="P12" s="59">
        <v>203041</v>
      </c>
      <c r="Q12" s="59" t="s">
        <v>147</v>
      </c>
      <c r="R12" s="59" t="s">
        <v>132</v>
      </c>
      <c r="S12" s="60" t="str">
        <f t="shared" ref="S12:T18" si="16">IF($F12="création","/","")</f>
        <v/>
      </c>
      <c r="T12" s="60" t="str">
        <f t="shared" si="16"/>
        <v/>
      </c>
      <c r="U12" s="60"/>
      <c r="V12" s="60">
        <v>10000</v>
      </c>
      <c r="W12" s="60">
        <v>1500</v>
      </c>
      <c r="X12" s="61">
        <f t="shared" si="3"/>
        <v>0</v>
      </c>
      <c r="Y12" s="61">
        <f t="shared" si="2"/>
        <v>-0.75</v>
      </c>
      <c r="Z12" s="67"/>
      <c r="AA12" s="92">
        <f t="shared" si="4"/>
        <v>41862</v>
      </c>
      <c r="AB12" s="98">
        <v>1</v>
      </c>
      <c r="AC12" s="62">
        <f t="shared" si="5"/>
        <v>41868</v>
      </c>
      <c r="AD12" s="93"/>
      <c r="AE12" s="62">
        <f t="shared" si="6"/>
        <v>41862</v>
      </c>
      <c r="AF12" s="97">
        <v>1</v>
      </c>
      <c r="AG12" s="62">
        <f t="shared" si="15"/>
        <v>41868</v>
      </c>
      <c r="AH12" s="62"/>
      <c r="AI12" s="87">
        <f t="shared" si="14"/>
        <v>41869</v>
      </c>
      <c r="AJ12" s="98">
        <v>1</v>
      </c>
      <c r="AK12" s="62">
        <f t="shared" si="7"/>
        <v>41875</v>
      </c>
      <c r="AL12" s="88"/>
      <c r="AM12" s="63">
        <f t="shared" si="8"/>
        <v>41876</v>
      </c>
      <c r="AN12" s="123">
        <v>1</v>
      </c>
      <c r="AO12" s="62">
        <f t="shared" si="9"/>
        <v>41882</v>
      </c>
      <c r="AP12" s="62"/>
      <c r="AQ12" s="87">
        <f t="shared" si="10"/>
        <v>41883</v>
      </c>
      <c r="AR12" s="98">
        <v>9</v>
      </c>
      <c r="AS12" s="88">
        <f t="shared" si="11"/>
        <v>41945</v>
      </c>
      <c r="AT12" s="63">
        <f t="shared" si="12"/>
        <v>41946</v>
      </c>
      <c r="AU12" s="123">
        <v>2</v>
      </c>
      <c r="AV12" s="64">
        <v>41958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3"/>
        <v>0</v>
      </c>
    </row>
    <row r="13" spans="2:63" ht="33" customHeight="1" x14ac:dyDescent="0.25">
      <c r="B13" s="56">
        <v>41717</v>
      </c>
      <c r="C13" s="56" t="str">
        <f t="shared" si="0"/>
        <v>CARREFOUR</v>
      </c>
      <c r="D13" s="57" t="s">
        <v>11</v>
      </c>
      <c r="E13" s="57" t="s">
        <v>76</v>
      </c>
      <c r="F13" s="57" t="s">
        <v>17</v>
      </c>
      <c r="G13" s="58"/>
      <c r="H13" s="56" t="s">
        <v>14</v>
      </c>
      <c r="I13" s="57" t="s">
        <v>106</v>
      </c>
      <c r="J13" s="57" t="s">
        <v>25</v>
      </c>
      <c r="K13" s="56" t="s">
        <v>25</v>
      </c>
      <c r="L13" s="57" t="s">
        <v>95</v>
      </c>
      <c r="M13" s="57" t="s">
        <v>93</v>
      </c>
      <c r="N13" s="56" t="s">
        <v>112</v>
      </c>
      <c r="O13" s="68">
        <v>203008</v>
      </c>
      <c r="P13" s="69">
        <v>203045</v>
      </c>
      <c r="Q13" s="70" t="s">
        <v>148</v>
      </c>
      <c r="R13" s="70" t="s">
        <v>124</v>
      </c>
      <c r="S13" s="60" t="str">
        <f t="shared" si="16"/>
        <v/>
      </c>
      <c r="T13" s="60" t="str">
        <f t="shared" si="16"/>
        <v/>
      </c>
      <c r="U13" s="60">
        <v>30000</v>
      </c>
      <c r="V13" s="60"/>
      <c r="W13" s="60">
        <v>6000</v>
      </c>
      <c r="X13" s="61">
        <f t="shared" si="3"/>
        <v>5</v>
      </c>
      <c r="Y13" s="61">
        <f t="shared" si="2"/>
        <v>4.25</v>
      </c>
      <c r="Z13" s="71"/>
      <c r="AA13" s="92">
        <f t="shared" si="4"/>
        <v>41939.875</v>
      </c>
      <c r="AB13" s="97">
        <v>1</v>
      </c>
      <c r="AC13" s="62">
        <f t="shared" si="5"/>
        <v>41945.875</v>
      </c>
      <c r="AD13" s="93"/>
      <c r="AE13" s="62">
        <f t="shared" si="6"/>
        <v>41939.875</v>
      </c>
      <c r="AF13" s="97">
        <v>1</v>
      </c>
      <c r="AG13" s="62">
        <f t="shared" si="15"/>
        <v>41945.875</v>
      </c>
      <c r="AH13" s="62"/>
      <c r="AI13" s="87">
        <f t="shared" si="14"/>
        <v>41946.875</v>
      </c>
      <c r="AJ13" s="98">
        <v>1</v>
      </c>
      <c r="AK13" s="62">
        <f t="shared" si="7"/>
        <v>41952.875</v>
      </c>
      <c r="AL13" s="88"/>
      <c r="AM13" s="63">
        <f t="shared" si="8"/>
        <v>41953.875</v>
      </c>
      <c r="AN13" s="123">
        <v>1</v>
      </c>
      <c r="AO13" s="62">
        <f t="shared" si="9"/>
        <v>41959.875</v>
      </c>
      <c r="AP13" s="62"/>
      <c r="AQ13" s="87">
        <f t="shared" si="10"/>
        <v>41960.875</v>
      </c>
      <c r="AR13" s="98">
        <v>9</v>
      </c>
      <c r="AS13" s="88">
        <f t="shared" si="11"/>
        <v>42022.875</v>
      </c>
      <c r="AT13" s="63">
        <f t="shared" si="12"/>
        <v>42023.875</v>
      </c>
      <c r="AU13" s="123">
        <v>2</v>
      </c>
      <c r="AV13" s="64">
        <f t="shared" ref="AV13:AV18" si="17">$Q$1+($Y13*30.5)+(0.5*30.5)</f>
        <v>42037.875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3"/>
        <v>0</v>
      </c>
    </row>
    <row r="14" spans="2:63" ht="33" customHeight="1" x14ac:dyDescent="0.25">
      <c r="B14" s="56">
        <v>41717</v>
      </c>
      <c r="C14" s="56" t="str">
        <f t="shared" si="0"/>
        <v>CARREFOUR</v>
      </c>
      <c r="D14" s="57"/>
      <c r="E14" s="57" t="s">
        <v>34</v>
      </c>
      <c r="F14" s="57" t="s">
        <v>17</v>
      </c>
      <c r="G14" s="58"/>
      <c r="H14" s="56" t="s">
        <v>16</v>
      </c>
      <c r="I14" s="57" t="s">
        <v>106</v>
      </c>
      <c r="J14" s="57" t="s">
        <v>25</v>
      </c>
      <c r="K14" s="56" t="s">
        <v>25</v>
      </c>
      <c r="L14" s="57" t="s">
        <v>95</v>
      </c>
      <c r="M14" s="57" t="s">
        <v>93</v>
      </c>
      <c r="N14" s="56" t="s">
        <v>112</v>
      </c>
      <c r="O14" s="68">
        <v>20375</v>
      </c>
      <c r="P14" s="69"/>
      <c r="Q14" s="70" t="s">
        <v>149</v>
      </c>
      <c r="R14" s="70" t="s">
        <v>135</v>
      </c>
      <c r="S14" s="60" t="str">
        <f t="shared" si="16"/>
        <v/>
      </c>
      <c r="T14" s="60" t="str">
        <f t="shared" si="16"/>
        <v/>
      </c>
      <c r="U14" s="60"/>
      <c r="V14" s="60"/>
      <c r="W14" s="60">
        <v>1000</v>
      </c>
      <c r="X14" s="61">
        <f t="shared" si="3"/>
        <v>0</v>
      </c>
      <c r="Y14" s="61">
        <f t="shared" si="2"/>
        <v>-0.75</v>
      </c>
      <c r="Z14" s="71"/>
      <c r="AA14" s="92">
        <f t="shared" si="4"/>
        <v>41785.375</v>
      </c>
      <c r="AB14" s="97">
        <v>1</v>
      </c>
      <c r="AC14" s="62">
        <f t="shared" si="5"/>
        <v>41791.375</v>
      </c>
      <c r="AD14" s="93"/>
      <c r="AE14" s="62">
        <f t="shared" si="6"/>
        <v>41785.375</v>
      </c>
      <c r="AF14" s="97">
        <v>1</v>
      </c>
      <c r="AG14" s="62">
        <f t="shared" si="15"/>
        <v>41791.375</v>
      </c>
      <c r="AH14" s="62"/>
      <c r="AI14" s="87">
        <f t="shared" si="14"/>
        <v>41792.375</v>
      </c>
      <c r="AJ14" s="98">
        <v>1</v>
      </c>
      <c r="AK14" s="62">
        <f t="shared" si="7"/>
        <v>41798.375</v>
      </c>
      <c r="AL14" s="88"/>
      <c r="AM14" s="63">
        <f t="shared" si="8"/>
        <v>41799.375</v>
      </c>
      <c r="AN14" s="123">
        <v>1</v>
      </c>
      <c r="AO14" s="62">
        <f t="shared" si="9"/>
        <v>41806.375</v>
      </c>
      <c r="AP14" s="62"/>
      <c r="AQ14" s="87">
        <f t="shared" si="10"/>
        <v>41807.375</v>
      </c>
      <c r="AR14" s="98">
        <v>9</v>
      </c>
      <c r="AS14" s="88">
        <f t="shared" si="11"/>
        <v>41870.375</v>
      </c>
      <c r="AT14" s="63">
        <f t="shared" si="12"/>
        <v>41871.375</v>
      </c>
      <c r="AU14" s="123">
        <v>2</v>
      </c>
      <c r="AV14" s="64">
        <f t="shared" si="17"/>
        <v>41885.375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3"/>
        <v>0</v>
      </c>
    </row>
    <row r="15" spans="2:63" ht="33" customHeight="1" x14ac:dyDescent="0.25">
      <c r="B15" s="56">
        <v>41717</v>
      </c>
      <c r="C15" s="56" t="str">
        <f t="shared" si="0"/>
        <v>CARREFOUR</v>
      </c>
      <c r="D15" s="57"/>
      <c r="E15" s="57" t="s">
        <v>34</v>
      </c>
      <c r="F15" s="57" t="s">
        <v>17</v>
      </c>
      <c r="G15" s="58" t="s">
        <v>52</v>
      </c>
      <c r="H15" s="56" t="s">
        <v>16</v>
      </c>
      <c r="I15" s="57" t="s">
        <v>106</v>
      </c>
      <c r="J15" s="57" t="s">
        <v>91</v>
      </c>
      <c r="K15" s="56" t="s">
        <v>25</v>
      </c>
      <c r="L15" s="57" t="s">
        <v>95</v>
      </c>
      <c r="M15" s="57" t="s">
        <v>93</v>
      </c>
      <c r="N15" s="56" t="s">
        <v>112</v>
      </c>
      <c r="O15" s="68">
        <v>20374</v>
      </c>
      <c r="P15" s="69">
        <v>203047</v>
      </c>
      <c r="Q15" s="70" t="s">
        <v>148</v>
      </c>
      <c r="R15" s="70" t="s">
        <v>131</v>
      </c>
      <c r="S15" s="60" t="str">
        <f t="shared" si="16"/>
        <v/>
      </c>
      <c r="T15" s="60" t="str">
        <f t="shared" si="16"/>
        <v/>
      </c>
      <c r="U15" s="60">
        <v>21280</v>
      </c>
      <c r="V15" s="60"/>
      <c r="W15" s="60">
        <v>2400</v>
      </c>
      <c r="X15" s="61">
        <f t="shared" si="3"/>
        <v>8.8666666666666671</v>
      </c>
      <c r="Y15" s="61">
        <f t="shared" si="2"/>
        <v>8.1166666666666671</v>
      </c>
      <c r="Z15" s="71"/>
      <c r="AA15" s="92">
        <f t="shared" si="4"/>
        <v>42058.808333333334</v>
      </c>
      <c r="AB15" s="97">
        <v>1</v>
      </c>
      <c r="AC15" s="62">
        <f t="shared" si="5"/>
        <v>42064.808333333334</v>
      </c>
      <c r="AD15" s="93"/>
      <c r="AE15" s="62">
        <f t="shared" si="6"/>
        <v>42058.808333333334</v>
      </c>
      <c r="AF15" s="97">
        <v>1</v>
      </c>
      <c r="AG15" s="62">
        <f t="shared" si="15"/>
        <v>42064.808333333334</v>
      </c>
      <c r="AH15" s="62"/>
      <c r="AI15" s="87">
        <f t="shared" si="14"/>
        <v>42065.808333333334</v>
      </c>
      <c r="AJ15" s="98">
        <v>1</v>
      </c>
      <c r="AK15" s="62">
        <f t="shared" si="7"/>
        <v>42071.808333333334</v>
      </c>
      <c r="AL15" s="88"/>
      <c r="AM15" s="63">
        <f t="shared" si="8"/>
        <v>42072.808333333334</v>
      </c>
      <c r="AN15" s="123">
        <v>1</v>
      </c>
      <c r="AO15" s="62">
        <f t="shared" si="9"/>
        <v>42078.808333333334</v>
      </c>
      <c r="AP15" s="62"/>
      <c r="AQ15" s="87">
        <f t="shared" si="10"/>
        <v>42079.808333333334</v>
      </c>
      <c r="AR15" s="98">
        <v>9</v>
      </c>
      <c r="AS15" s="88">
        <f t="shared" si="11"/>
        <v>42141.808333333334</v>
      </c>
      <c r="AT15" s="63">
        <f t="shared" si="12"/>
        <v>42142.808333333334</v>
      </c>
      <c r="AU15" s="123">
        <v>2</v>
      </c>
      <c r="AV15" s="64">
        <f t="shared" si="17"/>
        <v>42155.808333333334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3"/>
        <v>0</v>
      </c>
    </row>
    <row r="16" spans="2:63" ht="33" customHeight="1" x14ac:dyDescent="0.25">
      <c r="B16" s="56">
        <v>41717</v>
      </c>
      <c r="C16" s="56" t="str">
        <f t="shared" si="0"/>
        <v>CARREFOUR</v>
      </c>
      <c r="D16" s="57"/>
      <c r="E16" s="57" t="s">
        <v>76</v>
      </c>
      <c r="F16" s="57" t="s">
        <v>17</v>
      </c>
      <c r="G16" s="58"/>
      <c r="H16" s="56" t="s">
        <v>14</v>
      </c>
      <c r="I16" s="57" t="s">
        <v>106</v>
      </c>
      <c r="J16" s="57" t="s">
        <v>25</v>
      </c>
      <c r="K16" s="56" t="s">
        <v>25</v>
      </c>
      <c r="L16" s="57" t="s">
        <v>95</v>
      </c>
      <c r="M16" s="57" t="s">
        <v>93</v>
      </c>
      <c r="N16" s="56" t="s">
        <v>112</v>
      </c>
      <c r="O16" s="68">
        <v>20376</v>
      </c>
      <c r="P16" s="69">
        <v>203043</v>
      </c>
      <c r="Q16" s="70" t="s">
        <v>150</v>
      </c>
      <c r="R16" s="70" t="s">
        <v>128</v>
      </c>
      <c r="S16" s="60" t="str">
        <f t="shared" si="16"/>
        <v/>
      </c>
      <c r="T16" s="60" t="str">
        <f t="shared" si="16"/>
        <v/>
      </c>
      <c r="U16" s="60">
        <v>25000</v>
      </c>
      <c r="V16" s="60"/>
      <c r="W16" s="60">
        <v>2500</v>
      </c>
      <c r="X16" s="61">
        <f t="shared" si="3"/>
        <v>10</v>
      </c>
      <c r="Y16" s="61">
        <f t="shared" si="2"/>
        <v>9.25</v>
      </c>
      <c r="Z16" s="71"/>
      <c r="AA16" s="92">
        <f t="shared" si="4"/>
        <v>42093.375</v>
      </c>
      <c r="AB16" s="97">
        <v>1</v>
      </c>
      <c r="AC16" s="62">
        <f t="shared" si="5"/>
        <v>42099.375</v>
      </c>
      <c r="AD16" s="93"/>
      <c r="AE16" s="62">
        <f t="shared" si="6"/>
        <v>42093.375</v>
      </c>
      <c r="AF16" s="97">
        <v>1</v>
      </c>
      <c r="AG16" s="62">
        <f t="shared" si="15"/>
        <v>42099.375</v>
      </c>
      <c r="AH16" s="62"/>
      <c r="AI16" s="87">
        <f t="shared" si="14"/>
        <v>42100.375</v>
      </c>
      <c r="AJ16" s="98">
        <v>1</v>
      </c>
      <c r="AK16" s="62">
        <f t="shared" si="7"/>
        <v>42106.375</v>
      </c>
      <c r="AL16" s="88"/>
      <c r="AM16" s="63">
        <f t="shared" si="8"/>
        <v>42107.375</v>
      </c>
      <c r="AN16" s="123">
        <v>1</v>
      </c>
      <c r="AO16" s="62">
        <f t="shared" si="9"/>
        <v>42113.375</v>
      </c>
      <c r="AP16" s="62"/>
      <c r="AQ16" s="87">
        <f t="shared" si="10"/>
        <v>42114.375</v>
      </c>
      <c r="AR16" s="98">
        <v>9</v>
      </c>
      <c r="AS16" s="88">
        <f t="shared" si="11"/>
        <v>42176.375</v>
      </c>
      <c r="AT16" s="63">
        <f t="shared" si="12"/>
        <v>42177.375</v>
      </c>
      <c r="AU16" s="123">
        <v>2</v>
      </c>
      <c r="AV16" s="64">
        <f t="shared" si="17"/>
        <v>42190.375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3"/>
        <v>0</v>
      </c>
    </row>
    <row r="17" spans="2:63" ht="33" customHeight="1" x14ac:dyDescent="0.25">
      <c r="B17" s="56">
        <v>41717</v>
      </c>
      <c r="C17" s="56" t="str">
        <f t="shared" si="0"/>
        <v>CARREFOUR</v>
      </c>
      <c r="D17" s="72"/>
      <c r="E17" s="72" t="s">
        <v>76</v>
      </c>
      <c r="F17" s="72" t="s">
        <v>17</v>
      </c>
      <c r="G17" s="73" t="s">
        <v>52</v>
      </c>
      <c r="H17" s="74" t="s">
        <v>14</v>
      </c>
      <c r="I17" s="72" t="s">
        <v>106</v>
      </c>
      <c r="J17" s="57" t="s">
        <v>25</v>
      </c>
      <c r="K17" s="56" t="s">
        <v>25</v>
      </c>
      <c r="L17" s="57" t="s">
        <v>95</v>
      </c>
      <c r="M17" s="57" t="s">
        <v>93</v>
      </c>
      <c r="N17" s="74" t="s">
        <v>112</v>
      </c>
      <c r="O17" s="70">
        <v>20377</v>
      </c>
      <c r="P17" s="75">
        <v>203042</v>
      </c>
      <c r="Q17" s="70" t="s">
        <v>151</v>
      </c>
      <c r="R17" s="70" t="s">
        <v>128</v>
      </c>
      <c r="S17" s="60" t="str">
        <f t="shared" si="16"/>
        <v/>
      </c>
      <c r="T17" s="60" t="str">
        <f t="shared" si="16"/>
        <v/>
      </c>
      <c r="U17" s="60">
        <v>25000</v>
      </c>
      <c r="V17" s="60"/>
      <c r="W17" s="60">
        <v>11000</v>
      </c>
      <c r="X17" s="61">
        <f t="shared" si="3"/>
        <v>2.2727272727272729</v>
      </c>
      <c r="Y17" s="61">
        <f t="shared" si="2"/>
        <v>1.5227272727272729</v>
      </c>
      <c r="Z17" s="71"/>
      <c r="AA17" s="92">
        <f t="shared" si="4"/>
        <v>41855.693181818184</v>
      </c>
      <c r="AB17" s="97">
        <v>1</v>
      </c>
      <c r="AC17" s="62">
        <f t="shared" si="5"/>
        <v>41861.693181818184</v>
      </c>
      <c r="AD17" s="93"/>
      <c r="AE17" s="62">
        <f t="shared" si="6"/>
        <v>41855.693181818184</v>
      </c>
      <c r="AF17" s="97">
        <v>1</v>
      </c>
      <c r="AG17" s="62">
        <f t="shared" si="15"/>
        <v>41861.693181818184</v>
      </c>
      <c r="AH17" s="62"/>
      <c r="AI17" s="87">
        <f t="shared" si="14"/>
        <v>41862.693181818184</v>
      </c>
      <c r="AJ17" s="98">
        <v>1</v>
      </c>
      <c r="AK17" s="62">
        <f t="shared" si="7"/>
        <v>41868.693181818184</v>
      </c>
      <c r="AL17" s="88"/>
      <c r="AM17" s="63">
        <f t="shared" si="8"/>
        <v>41869.693181818184</v>
      </c>
      <c r="AN17" s="123">
        <v>1</v>
      </c>
      <c r="AO17" s="62">
        <f t="shared" si="9"/>
        <v>41875.693181818184</v>
      </c>
      <c r="AP17" s="62"/>
      <c r="AQ17" s="87">
        <f t="shared" si="10"/>
        <v>41876.693181818184</v>
      </c>
      <c r="AR17" s="98">
        <v>9</v>
      </c>
      <c r="AS17" s="88">
        <f t="shared" si="11"/>
        <v>41939.693181818184</v>
      </c>
      <c r="AT17" s="63">
        <f t="shared" si="12"/>
        <v>41940.693181818184</v>
      </c>
      <c r="AU17" s="123">
        <v>2</v>
      </c>
      <c r="AV17" s="64">
        <f t="shared" si="17"/>
        <v>41954.693181818184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3"/>
        <v>0</v>
      </c>
    </row>
    <row r="18" spans="2:63" ht="33" customHeight="1" thickBot="1" x14ac:dyDescent="0.3">
      <c r="B18" s="74">
        <v>41772</v>
      </c>
      <c r="C18" s="56" t="str">
        <f t="shared" si="0"/>
        <v>CARREFOUR</v>
      </c>
      <c r="D18" s="72"/>
      <c r="E18" s="72" t="s">
        <v>76</v>
      </c>
      <c r="F18" s="72" t="s">
        <v>17</v>
      </c>
      <c r="G18" s="73"/>
      <c r="H18" s="74" t="s">
        <v>14</v>
      </c>
      <c r="I18" s="72" t="s">
        <v>106</v>
      </c>
      <c r="J18" s="57" t="s">
        <v>25</v>
      </c>
      <c r="K18" s="56" t="s">
        <v>25</v>
      </c>
      <c r="L18" s="57" t="s">
        <v>95</v>
      </c>
      <c r="M18" s="57" t="s">
        <v>93</v>
      </c>
      <c r="N18" s="74" t="s">
        <v>112</v>
      </c>
      <c r="O18" s="70">
        <v>20381</v>
      </c>
      <c r="P18" s="75">
        <v>203044</v>
      </c>
      <c r="Q18" s="70" t="s">
        <v>152</v>
      </c>
      <c r="R18" s="70" t="s">
        <v>128</v>
      </c>
      <c r="S18" s="60" t="str">
        <f t="shared" si="16"/>
        <v/>
      </c>
      <c r="T18" s="60" t="str">
        <f t="shared" si="16"/>
        <v/>
      </c>
      <c r="U18" s="60"/>
      <c r="V18" s="60"/>
      <c r="W18" s="60">
        <v>1000</v>
      </c>
      <c r="X18" s="61">
        <f t="shared" si="3"/>
        <v>0</v>
      </c>
      <c r="Y18" s="61">
        <f t="shared" si="2"/>
        <v>-0.75</v>
      </c>
      <c r="Z18" s="71"/>
      <c r="AA18" s="94">
        <f t="shared" si="4"/>
        <v>41785.375</v>
      </c>
      <c r="AB18" s="99">
        <v>1</v>
      </c>
      <c r="AC18" s="91">
        <f t="shared" si="5"/>
        <v>41791.375</v>
      </c>
      <c r="AD18" s="95"/>
      <c r="AE18" s="62">
        <f t="shared" si="6"/>
        <v>41785.375</v>
      </c>
      <c r="AF18" s="97">
        <v>1</v>
      </c>
      <c r="AG18" s="62">
        <f t="shared" si="15"/>
        <v>41791.375</v>
      </c>
      <c r="AH18" s="62"/>
      <c r="AI18" s="89">
        <f t="shared" si="14"/>
        <v>41792.375</v>
      </c>
      <c r="AJ18" s="122">
        <v>1</v>
      </c>
      <c r="AK18" s="91">
        <f t="shared" si="7"/>
        <v>41798.375</v>
      </c>
      <c r="AL18" s="90"/>
      <c r="AM18" s="63">
        <f t="shared" si="8"/>
        <v>41799.375</v>
      </c>
      <c r="AN18" s="123">
        <v>1</v>
      </c>
      <c r="AO18" s="62">
        <f t="shared" si="9"/>
        <v>41806.375</v>
      </c>
      <c r="AP18" s="62"/>
      <c r="AQ18" s="89">
        <f t="shared" si="10"/>
        <v>41807.375</v>
      </c>
      <c r="AR18" s="122">
        <v>9</v>
      </c>
      <c r="AS18" s="90">
        <f t="shared" si="11"/>
        <v>41870.375</v>
      </c>
      <c r="AT18" s="63">
        <f t="shared" si="12"/>
        <v>41871.375</v>
      </c>
      <c r="AU18" s="123">
        <v>2</v>
      </c>
      <c r="AV18" s="64">
        <f t="shared" si="17"/>
        <v>41885.375</v>
      </c>
      <c r="AW18" s="85"/>
      <c r="AX18" s="86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3"/>
        <v>0</v>
      </c>
    </row>
    <row r="19" spans="2:63" ht="24.95" customHeight="1" x14ac:dyDescent="0.25">
      <c r="Q19" s="76"/>
    </row>
    <row r="22" spans="2:63" x14ac:dyDescent="0.25">
      <c r="V22" s="124"/>
      <c r="W22" s="124"/>
      <c r="X22" s="124"/>
    </row>
    <row r="23" spans="2:63" x14ac:dyDescent="0.25">
      <c r="V23" s="125"/>
      <c r="W23" s="125"/>
      <c r="X23" s="126"/>
    </row>
    <row r="24" spans="2:63" x14ac:dyDescent="0.25">
      <c r="V24" s="125"/>
      <c r="W24" s="125"/>
      <c r="X24" s="126"/>
    </row>
    <row r="25" spans="2:63" x14ac:dyDescent="0.25">
      <c r="V25" s="125"/>
      <c r="W25" s="125"/>
      <c r="X25" s="126"/>
    </row>
    <row r="26" spans="2:63" x14ac:dyDescent="0.25">
      <c r="V26" s="125"/>
      <c r="W26" s="125"/>
      <c r="X26" s="126"/>
    </row>
    <row r="27" spans="2:63" x14ac:dyDescent="0.25">
      <c r="V27" s="125"/>
      <c r="W27" s="125"/>
      <c r="X27" s="126"/>
    </row>
    <row r="28" spans="2:63" x14ac:dyDescent="0.25">
      <c r="V28" s="125"/>
      <c r="W28" s="125"/>
      <c r="X28" s="126"/>
    </row>
  </sheetData>
  <mergeCells count="8">
    <mergeCell ref="AY1:BK1"/>
    <mergeCell ref="AW1:AX1"/>
    <mergeCell ref="AA1:AD1"/>
    <mergeCell ref="AE1:AH1"/>
    <mergeCell ref="AI1:AL1"/>
    <mergeCell ref="AM1:AP1"/>
    <mergeCell ref="AQ1:AS1"/>
    <mergeCell ref="AT1:AV1"/>
  </mergeCells>
  <conditionalFormatting sqref="D1 E19:E1048576 D3:D18">
    <cfRule type="cellIs" dxfId="2832" priority="29" operator="equal">
      <formula>"oui"</formula>
    </cfRule>
    <cfRule type="cellIs" dxfId="2831" priority="33" operator="equal">
      <formula>"FAIT"</formula>
    </cfRule>
  </conditionalFormatting>
  <conditionalFormatting sqref="N1 O19:O1048576 N3:N18">
    <cfRule type="cellIs" dxfId="2830" priority="27" operator="equal">
      <formula>"a faire"</formula>
    </cfRule>
  </conditionalFormatting>
  <conditionalFormatting sqref="AH19:AH1048576 AG3:AG18 AF19:AF1048576 AE3:AE18 AD19:AD1048576 AC3:AC18 AB19:AB1048576 AA3:AA18 AP19:AP1048576 AO3:AO18 AN19:AN1048576 AM3:AM18 AL19:AL1048576 AK3:AK18 AJ19:AJ1048576 AI3:AI18 AT19:AT1048576 AS3:AS18 AR19:AR1048576 AQ3:AQ18">
    <cfRule type="cellIs" dxfId="2829" priority="24" operator="between">
      <formula>36526</formula>
      <formula>TODAY()</formula>
    </cfRule>
  </conditionalFormatting>
  <conditionalFormatting sqref="C1:Y1 B3:Y18">
    <cfRule type="expression" dxfId="2828" priority="34">
      <formula>$F1="création"</formula>
    </cfRule>
  </conditionalFormatting>
  <conditionalFormatting sqref="AI1 AM1 AA1 AE1">
    <cfRule type="cellIs" dxfId="2827" priority="7" operator="between">
      <formula>36526</formula>
      <formula>TODAY()</formula>
    </cfRule>
  </conditionalFormatting>
  <conditionalFormatting sqref="AA1">
    <cfRule type="expression" dxfId="2826" priority="8">
      <formula>$AD2</formula>
    </cfRule>
  </conditionalFormatting>
  <conditionalFormatting sqref="AE1">
    <cfRule type="expression" dxfId="2825" priority="9">
      <formula>$AH2</formula>
    </cfRule>
  </conditionalFormatting>
  <conditionalFormatting sqref="AI1">
    <cfRule type="expression" dxfId="2824" priority="10">
      <formula>$AL2</formula>
    </cfRule>
  </conditionalFormatting>
  <conditionalFormatting sqref="AM1">
    <cfRule type="expression" dxfId="2823" priority="11">
      <formula>$AP2</formula>
    </cfRule>
  </conditionalFormatting>
  <conditionalFormatting sqref="AQ1 AS1">
    <cfRule type="cellIs" dxfId="2822" priority="6" operator="between">
      <formula>36526</formula>
      <formula>TODAY()</formula>
    </cfRule>
  </conditionalFormatting>
  <conditionalFormatting sqref="AB19:AE1048576">
    <cfRule type="expression" dxfId="2821" priority="5">
      <formula>$AE19</formula>
    </cfRule>
  </conditionalFormatting>
  <conditionalFormatting sqref="AF19:AI1048576">
    <cfRule type="expression" dxfId="2820" priority="4">
      <formula>$AI19</formula>
    </cfRule>
  </conditionalFormatting>
  <conditionalFormatting sqref="AJ19:AM1048576">
    <cfRule type="expression" dxfId="2819" priority="3">
      <formula>$AM19</formula>
    </cfRule>
  </conditionalFormatting>
  <conditionalFormatting sqref="AN19:AQ1048576">
    <cfRule type="expression" dxfId="2818" priority="2">
      <formula>$AQ19</formula>
    </cfRule>
  </conditionalFormatting>
  <conditionalFormatting sqref="AR19:AT1048576">
    <cfRule type="expression" dxfId="2817" priority="1">
      <formula>$AY19</formula>
    </cfRule>
  </conditionalFormatting>
  <conditionalFormatting sqref="E19:Z1048576 B19:C1048576">
    <cfRule type="expression" dxfId="2816" priority="61">
      <formula>$G19="création"</formula>
    </cfRule>
  </conditionalFormatting>
  <conditionalFormatting sqref="AA1:AD18">
    <cfRule type="expression" dxfId="2815" priority="68">
      <formula>$AD1</formula>
    </cfRule>
  </conditionalFormatting>
  <conditionalFormatting sqref="AE1:AH18">
    <cfRule type="expression" dxfId="2814" priority="70">
      <formula>$AH1</formula>
    </cfRule>
  </conditionalFormatting>
  <conditionalFormatting sqref="AI1:AL18">
    <cfRule type="expression" dxfId="2813" priority="72">
      <formula>$AL1</formula>
    </cfRule>
  </conditionalFormatting>
  <conditionalFormatting sqref="AM1:AP18">
    <cfRule type="expression" dxfId="2812" priority="74">
      <formula>$AP1</formula>
    </cfRule>
  </conditionalFormatting>
  <conditionalFormatting sqref="AQ1:AS18">
    <cfRule type="expression" dxfId="2811" priority="76">
      <formula>$AX1</formula>
    </cfRule>
  </conditionalFormatting>
  <pageMargins left="0.7" right="0.7" top="0.75" bottom="0.75" header="0.3" footer="0.3"/>
  <pageSetup paperSize="8" scale="31" fitToHeight="0" orientation="landscape" r:id="rId1"/>
  <ignoredErrors>
    <ignoredError sqref="S4:Y11 S18:U18 S12:U12 X12:Y12 X13:Y18 S13:T17 AI3:AU18 T3:Y3" unlockedFormula="1"/>
    <ignoredError sqref="W12 V13:W18 U13:U17 AV3:AV18" unlockedFormula="1" calculatedColumn="1"/>
    <ignoredError sqref="V12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E3:E18 F19:F1048576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D3:D18 E19:E1048576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F3:F18 G19:G1048576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G3:G18 H19:H1048576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R3:R18</xm:sqref>
        </x14:dataValidation>
        <x14:dataValidation type="list" allowBlank="1" showInputMessage="1" showErrorMessage="1">
          <x14:formula1>
            <xm:f>'Liste déroulantes'!$A$51:$A$53</xm:f>
          </x14:formula1>
          <xm:sqref>N3:N18</xm:sqref>
        </x14:dataValidation>
        <x14:dataValidation type="list" allowBlank="1" showInputMessage="1" showErrorMessage="1">
          <x14:formula1>
            <xm:f>'Liste déroulantes'!$A$27:$A$48</xm:f>
          </x14:formula1>
          <xm:sqref>M3:M18</xm:sqref>
        </x14:dataValidation>
        <x14:dataValidation type="list" allowBlank="1" showInputMessage="1" showErrorMessage="1">
          <x14:formula1>
            <xm:f>'Liste déroulantes'!$A$40:$A$48</xm:f>
          </x14:formula1>
          <xm:sqref>L3:L18</xm:sqref>
        </x14:dataValidation>
        <x14:dataValidation type="list" allowBlank="1" showInputMessage="1" showErrorMessage="1">
          <x14:formula1>
            <xm:f>'Liste déroulantes'!$A$27:$A$39</xm:f>
          </x14:formula1>
          <xm:sqref>J3:K18</xm:sqref>
        </x14:dataValidation>
        <x14:dataValidation type="list" allowBlank="1" showInputMessage="1" showErrorMessage="1">
          <x14:formula1>
            <xm:f>'Liste déroulantes'!$A$21:$A$24</xm:f>
          </x14:formula1>
          <xm:sqref>I3:I18</xm:sqref>
        </x14:dataValidation>
        <x14:dataValidation type="list" allowBlank="1" showInputMessage="1" showErrorMessage="1">
          <x14:formula1>
            <xm:f>'Liste déroulantes'!$A$16:$A$18</xm:f>
          </x14:formula1>
          <xm:sqref>H3:H18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3" sqref="B3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64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163" t="s">
        <v>163</v>
      </c>
      <c r="AZ2" s="163" t="s">
        <v>101</v>
      </c>
      <c r="BA2" s="163" t="s">
        <v>184</v>
      </c>
      <c r="BB2" s="163" t="s">
        <v>100</v>
      </c>
      <c r="BC2" s="163" t="s">
        <v>185</v>
      </c>
      <c r="BD2" s="163" t="s">
        <v>186</v>
      </c>
      <c r="BE2" s="163" t="s">
        <v>187</v>
      </c>
      <c r="BF2" s="163" t="s">
        <v>188</v>
      </c>
      <c r="BG2" s="163" t="s">
        <v>189</v>
      </c>
      <c r="BH2" s="163" t="s">
        <v>6</v>
      </c>
      <c r="BI2" s="163" t="s">
        <v>190</v>
      </c>
      <c r="BJ2" s="163" t="s">
        <v>191</v>
      </c>
      <c r="BK2" s="80" t="s">
        <v>164</v>
      </c>
    </row>
    <row r="3" spans="2:63" x14ac:dyDescent="0.25">
      <c r="B3" s="56"/>
      <c r="C3" s="56" t="str">
        <f t="shared" ref="C3:C20" si="0">"CASINO"</f>
        <v>CASINO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CASINO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CASINO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CASINO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CASINO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CASINO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CASINO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CASINO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CASINO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CASINO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CASINO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CASINO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CASINO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CASINO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CASINO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CASINO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CASINO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CASINO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2745" priority="14" operator="equal">
      <formula>"oui"</formula>
    </cfRule>
    <cfRule type="cellIs" dxfId="2744" priority="15" operator="equal">
      <formula>"FAIT"</formula>
    </cfRule>
  </conditionalFormatting>
  <conditionalFormatting sqref="N1 N3:N1048576">
    <cfRule type="cellIs" dxfId="2743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2742" priority="12" operator="between">
      <formula>36526</formula>
      <formula>TODAY()</formula>
    </cfRule>
  </conditionalFormatting>
  <conditionalFormatting sqref="C1:Y1 B3:Y1048576">
    <cfRule type="expression" dxfId="2741" priority="16">
      <formula>$F1="création"</formula>
    </cfRule>
  </conditionalFormatting>
  <conditionalFormatting sqref="AI1 AM1 AA1 AE1">
    <cfRule type="cellIs" dxfId="2740" priority="7" operator="between">
      <formula>36526</formula>
      <formula>TODAY()</formula>
    </cfRule>
  </conditionalFormatting>
  <conditionalFormatting sqref="AA1">
    <cfRule type="expression" dxfId="2739" priority="8">
      <formula>$AD2</formula>
    </cfRule>
  </conditionalFormatting>
  <conditionalFormatting sqref="AE1">
    <cfRule type="expression" dxfId="2738" priority="9">
      <formula>$AH2</formula>
    </cfRule>
  </conditionalFormatting>
  <conditionalFormatting sqref="AI1">
    <cfRule type="expression" dxfId="2737" priority="10">
      <formula>$AL2</formula>
    </cfRule>
  </conditionalFormatting>
  <conditionalFormatting sqref="AM1">
    <cfRule type="expression" dxfId="2736" priority="11">
      <formula>$AP2</formula>
    </cfRule>
  </conditionalFormatting>
  <conditionalFormatting sqref="AQ1 AS1">
    <cfRule type="cellIs" dxfId="2735" priority="6" operator="between">
      <formula>36526</formula>
      <formula>TODAY()</formula>
    </cfRule>
  </conditionalFormatting>
  <conditionalFormatting sqref="AA1:AD1048576">
    <cfRule type="expression" dxfId="2734" priority="5">
      <formula>$AD1</formula>
    </cfRule>
  </conditionalFormatting>
  <conditionalFormatting sqref="AE1:AH1048576">
    <cfRule type="expression" dxfId="2733" priority="4">
      <formula>$AH1</formula>
    </cfRule>
  </conditionalFormatting>
  <conditionalFormatting sqref="AI1:AL1048576">
    <cfRule type="expression" dxfId="2732" priority="3">
      <formula>$AL1</formula>
    </cfRule>
  </conditionalFormatting>
  <conditionalFormatting sqref="AM1:AP1048576">
    <cfRule type="expression" dxfId="2731" priority="2">
      <formula>$AP1</formula>
    </cfRule>
  </conditionalFormatting>
  <conditionalFormatting sqref="AQ1:AS1048576">
    <cfRule type="expression" dxfId="2730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3" sqref="B3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64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163" t="s">
        <v>163</v>
      </c>
      <c r="AZ2" s="163" t="s">
        <v>101</v>
      </c>
      <c r="BA2" s="163" t="s">
        <v>184</v>
      </c>
      <c r="BB2" s="163" t="s">
        <v>100</v>
      </c>
      <c r="BC2" s="163" t="s">
        <v>185</v>
      </c>
      <c r="BD2" s="163" t="s">
        <v>186</v>
      </c>
      <c r="BE2" s="163" t="s">
        <v>187</v>
      </c>
      <c r="BF2" s="163" t="s">
        <v>188</v>
      </c>
      <c r="BG2" s="163" t="s">
        <v>189</v>
      </c>
      <c r="BH2" s="163" t="s">
        <v>6</v>
      </c>
      <c r="BI2" s="163" t="s">
        <v>190</v>
      </c>
      <c r="BJ2" s="163" t="s">
        <v>191</v>
      </c>
      <c r="BK2" s="80" t="s">
        <v>164</v>
      </c>
    </row>
    <row r="3" spans="2:63" x14ac:dyDescent="0.25">
      <c r="B3" s="56"/>
      <c r="C3" s="56" t="str">
        <f t="shared" ref="C3:C20" si="0">"CORA"</f>
        <v>CORA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CORA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CORA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CORA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CORA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CORA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CORA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CORA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CORA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CORA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CORA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CORA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CORA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CORA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CORA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CORA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CORA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CORA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2664" priority="14" operator="equal">
      <formula>"oui"</formula>
    </cfRule>
    <cfRule type="cellIs" dxfId="2663" priority="15" operator="equal">
      <formula>"FAIT"</formula>
    </cfRule>
  </conditionalFormatting>
  <conditionalFormatting sqref="N1 N3:N1048576">
    <cfRule type="cellIs" dxfId="2662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2661" priority="12" operator="between">
      <formula>36526</formula>
      <formula>TODAY()</formula>
    </cfRule>
  </conditionalFormatting>
  <conditionalFormatting sqref="C1:Y1 B3:Y1048576">
    <cfRule type="expression" dxfId="2660" priority="16">
      <formula>$F1="création"</formula>
    </cfRule>
  </conditionalFormatting>
  <conditionalFormatting sqref="AI1 AM1 AA1 AE1">
    <cfRule type="cellIs" dxfId="2659" priority="7" operator="between">
      <formula>36526</formula>
      <formula>TODAY()</formula>
    </cfRule>
  </conditionalFormatting>
  <conditionalFormatting sqref="AA1">
    <cfRule type="expression" dxfId="2658" priority="8">
      <formula>$AD2</formula>
    </cfRule>
  </conditionalFormatting>
  <conditionalFormatting sqref="AE1">
    <cfRule type="expression" dxfId="2657" priority="9">
      <formula>$AH2</formula>
    </cfRule>
  </conditionalFormatting>
  <conditionalFormatting sqref="AI1">
    <cfRule type="expression" dxfId="2656" priority="10">
      <formula>$AL2</formula>
    </cfRule>
  </conditionalFormatting>
  <conditionalFormatting sqref="AM1">
    <cfRule type="expression" dxfId="2655" priority="11">
      <formula>$AP2</formula>
    </cfRule>
  </conditionalFormatting>
  <conditionalFormatting sqref="AQ1 AS1">
    <cfRule type="cellIs" dxfId="2654" priority="6" operator="between">
      <formula>36526</formula>
      <formula>TODAY()</formula>
    </cfRule>
  </conditionalFormatting>
  <conditionalFormatting sqref="AA1:AD1048576">
    <cfRule type="expression" dxfId="2653" priority="5">
      <formula>$AD1</formula>
    </cfRule>
  </conditionalFormatting>
  <conditionalFormatting sqref="AE1:AH1048576">
    <cfRule type="expression" dxfId="2652" priority="4">
      <formula>$AH1</formula>
    </cfRule>
  </conditionalFormatting>
  <conditionalFormatting sqref="AI1:AL1048576">
    <cfRule type="expression" dxfId="2651" priority="3">
      <formula>$AL1</formula>
    </cfRule>
  </conditionalFormatting>
  <conditionalFormatting sqref="AM1:AP1048576">
    <cfRule type="expression" dxfId="2650" priority="2">
      <formula>$AP1</formula>
    </cfRule>
  </conditionalFormatting>
  <conditionalFormatting sqref="AQ1:AS1048576">
    <cfRule type="expression" dxfId="2649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3" sqref="B3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64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163" t="s">
        <v>163</v>
      </c>
      <c r="AZ2" s="163" t="s">
        <v>101</v>
      </c>
      <c r="BA2" s="163" t="s">
        <v>184</v>
      </c>
      <c r="BB2" s="163" t="s">
        <v>100</v>
      </c>
      <c r="BC2" s="163" t="s">
        <v>185</v>
      </c>
      <c r="BD2" s="163" t="s">
        <v>186</v>
      </c>
      <c r="BE2" s="163" t="s">
        <v>187</v>
      </c>
      <c r="BF2" s="163" t="s">
        <v>188</v>
      </c>
      <c r="BG2" s="163" t="s">
        <v>189</v>
      </c>
      <c r="BH2" s="163" t="s">
        <v>6</v>
      </c>
      <c r="BI2" s="163" t="s">
        <v>190</v>
      </c>
      <c r="BJ2" s="163" t="s">
        <v>191</v>
      </c>
      <c r="BK2" s="80" t="s">
        <v>164</v>
      </c>
    </row>
    <row r="3" spans="2:63" x14ac:dyDescent="0.25">
      <c r="B3" s="56"/>
      <c r="C3" s="56" t="str">
        <f t="shared" ref="C3:C20" si="0">"DELHAIZE"</f>
        <v>DELHAIZE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DELHAIZE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DELHAIZE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DELHAIZE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DELHAIZE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DELHAIZE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DELHAIZE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DELHAIZE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DELHAIZE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DELHAIZE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DELHAIZE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DELHAIZE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DELHAIZE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DELHAIZE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DELHAIZE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DELHAIZE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DELHAIZE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DELHAIZE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2583" priority="14" operator="equal">
      <formula>"oui"</formula>
    </cfRule>
    <cfRule type="cellIs" dxfId="2582" priority="15" operator="equal">
      <formula>"FAIT"</formula>
    </cfRule>
  </conditionalFormatting>
  <conditionalFormatting sqref="N1 N3:N1048576">
    <cfRule type="cellIs" dxfId="2581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2580" priority="12" operator="between">
      <formula>36526</formula>
      <formula>TODAY()</formula>
    </cfRule>
  </conditionalFormatting>
  <conditionalFormatting sqref="C1:Y1 B3:Y1048576">
    <cfRule type="expression" dxfId="2579" priority="16">
      <formula>$F1="création"</formula>
    </cfRule>
  </conditionalFormatting>
  <conditionalFormatting sqref="AI1 AM1 AA1 AE1">
    <cfRule type="cellIs" dxfId="2578" priority="7" operator="between">
      <formula>36526</formula>
      <formula>TODAY()</formula>
    </cfRule>
  </conditionalFormatting>
  <conditionalFormatting sqref="AA1">
    <cfRule type="expression" dxfId="2577" priority="8">
      <formula>$AD2</formula>
    </cfRule>
  </conditionalFormatting>
  <conditionalFormatting sqref="AE1">
    <cfRule type="expression" dxfId="2576" priority="9">
      <formula>$AH2</formula>
    </cfRule>
  </conditionalFormatting>
  <conditionalFormatting sqref="AI1">
    <cfRule type="expression" dxfId="2575" priority="10">
      <formula>$AL2</formula>
    </cfRule>
  </conditionalFormatting>
  <conditionalFormatting sqref="AM1">
    <cfRule type="expression" dxfId="2574" priority="11">
      <formula>$AP2</formula>
    </cfRule>
  </conditionalFormatting>
  <conditionalFormatting sqref="AQ1 AS1">
    <cfRule type="cellIs" dxfId="2573" priority="6" operator="between">
      <formula>36526</formula>
      <formula>TODAY()</formula>
    </cfRule>
  </conditionalFormatting>
  <conditionalFormatting sqref="AA1:AD1048576">
    <cfRule type="expression" dxfId="2572" priority="5">
      <formula>$AD1</formula>
    </cfRule>
  </conditionalFormatting>
  <conditionalFormatting sqref="AE1:AH1048576">
    <cfRule type="expression" dxfId="2571" priority="4">
      <formula>$AH1</formula>
    </cfRule>
  </conditionalFormatting>
  <conditionalFormatting sqref="AI1:AL1048576">
    <cfRule type="expression" dxfId="2570" priority="3">
      <formula>$AL1</formula>
    </cfRule>
  </conditionalFormatting>
  <conditionalFormatting sqref="AM1:AP1048576">
    <cfRule type="expression" dxfId="2569" priority="2">
      <formula>$AP1</formula>
    </cfRule>
  </conditionalFormatting>
  <conditionalFormatting sqref="AQ1:AS1048576">
    <cfRule type="expression" dxfId="2568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3" sqref="B3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64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163" t="s">
        <v>163</v>
      </c>
      <c r="AZ2" s="163" t="s">
        <v>101</v>
      </c>
      <c r="BA2" s="163" t="s">
        <v>184</v>
      </c>
      <c r="BB2" s="163" t="s">
        <v>100</v>
      </c>
      <c r="BC2" s="163" t="s">
        <v>185</v>
      </c>
      <c r="BD2" s="163" t="s">
        <v>186</v>
      </c>
      <c r="BE2" s="163" t="s">
        <v>187</v>
      </c>
      <c r="BF2" s="163" t="s">
        <v>188</v>
      </c>
      <c r="BG2" s="163" t="s">
        <v>189</v>
      </c>
      <c r="BH2" s="163" t="s">
        <v>6</v>
      </c>
      <c r="BI2" s="163" t="s">
        <v>190</v>
      </c>
      <c r="BJ2" s="163" t="s">
        <v>191</v>
      </c>
      <c r="BK2" s="80" t="s">
        <v>164</v>
      </c>
    </row>
    <row r="3" spans="2:63" x14ac:dyDescent="0.25">
      <c r="B3" s="56"/>
      <c r="C3" s="56" t="str">
        <f t="shared" ref="C3:C20" si="0">"FRESSNAPF"</f>
        <v>FRESSNAPF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FRESSNAPF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FRESSNAPF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FRESSNAPF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FRESSNAPF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FRESSNAPF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FRESSNAPF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FRESSNAPF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FRESSNAPF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FRESSNAPF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FRESSNAPF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FRESSNAPF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FRESSNAPF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FRESSNAPF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FRESSNAPF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FRESSNAPF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FRESSNAPF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FRESSNAPF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2502" priority="14" operator="equal">
      <formula>"oui"</formula>
    </cfRule>
    <cfRule type="cellIs" dxfId="2501" priority="15" operator="equal">
      <formula>"FAIT"</formula>
    </cfRule>
  </conditionalFormatting>
  <conditionalFormatting sqref="N1 N3:N1048576">
    <cfRule type="cellIs" dxfId="2500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2499" priority="12" operator="between">
      <formula>36526</formula>
      <formula>TODAY()</formula>
    </cfRule>
  </conditionalFormatting>
  <conditionalFormatting sqref="C1:Y1 B3:Y1048576">
    <cfRule type="expression" dxfId="2498" priority="16">
      <formula>$F1="création"</formula>
    </cfRule>
  </conditionalFormatting>
  <conditionalFormatting sqref="AI1 AM1 AA1 AE1">
    <cfRule type="cellIs" dxfId="2497" priority="7" operator="between">
      <formula>36526</formula>
      <formula>TODAY()</formula>
    </cfRule>
  </conditionalFormatting>
  <conditionalFormatting sqref="AA1">
    <cfRule type="expression" dxfId="2496" priority="8">
      <formula>$AD2</formula>
    </cfRule>
  </conditionalFormatting>
  <conditionalFormatting sqref="AE1">
    <cfRule type="expression" dxfId="2495" priority="9">
      <formula>$AH2</formula>
    </cfRule>
  </conditionalFormatting>
  <conditionalFormatting sqref="AI1">
    <cfRule type="expression" dxfId="2494" priority="10">
      <formula>$AL2</formula>
    </cfRule>
  </conditionalFormatting>
  <conditionalFormatting sqref="AM1">
    <cfRule type="expression" dxfId="2493" priority="11">
      <formula>$AP2</formula>
    </cfRule>
  </conditionalFormatting>
  <conditionalFormatting sqref="AQ1 AS1">
    <cfRule type="cellIs" dxfId="2492" priority="6" operator="between">
      <formula>36526</formula>
      <formula>TODAY()</formula>
    </cfRule>
  </conditionalFormatting>
  <conditionalFormatting sqref="AA1:AD1048576">
    <cfRule type="expression" dxfId="2491" priority="5">
      <formula>$AD1</formula>
    </cfRule>
  </conditionalFormatting>
  <conditionalFormatting sqref="AE1:AH1048576">
    <cfRule type="expression" dxfId="2490" priority="4">
      <formula>$AH1</formula>
    </cfRule>
  </conditionalFormatting>
  <conditionalFormatting sqref="AI1:AL1048576">
    <cfRule type="expression" dxfId="2489" priority="3">
      <formula>$AL1</formula>
    </cfRule>
  </conditionalFormatting>
  <conditionalFormatting sqref="AM1:AP1048576">
    <cfRule type="expression" dxfId="2488" priority="2">
      <formula>$AP1</formula>
    </cfRule>
  </conditionalFormatting>
  <conditionalFormatting sqref="AQ1:AS1048576">
    <cfRule type="expression" dxfId="2487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3" sqref="B3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248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247" t="s">
        <v>163</v>
      </c>
      <c r="AZ2" s="247" t="s">
        <v>101</v>
      </c>
      <c r="BA2" s="247" t="s">
        <v>184</v>
      </c>
      <c r="BB2" s="247" t="s">
        <v>100</v>
      </c>
      <c r="BC2" s="247" t="s">
        <v>185</v>
      </c>
      <c r="BD2" s="247" t="s">
        <v>186</v>
      </c>
      <c r="BE2" s="247" t="s">
        <v>187</v>
      </c>
      <c r="BF2" s="247" t="s">
        <v>188</v>
      </c>
      <c r="BG2" s="247" t="s">
        <v>189</v>
      </c>
      <c r="BH2" s="247" t="s">
        <v>6</v>
      </c>
      <c r="BI2" s="247" t="s">
        <v>190</v>
      </c>
      <c r="BJ2" s="247" t="s">
        <v>191</v>
      </c>
      <c r="BK2" s="80" t="s">
        <v>164</v>
      </c>
    </row>
    <row r="3" spans="2:63" x14ac:dyDescent="0.25">
      <c r="B3" s="56"/>
      <c r="C3" s="56" t="str">
        <f t="shared" ref="C3:C20" si="0">"INTERMARCHE"</f>
        <v>INTERMARCHE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INTERMARCHE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INTERMARCHE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INTERMARCHE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INTERMARCHE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INTERMARCHE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INTERMARCHE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INTERMARCHE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INTERMARCHE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INTERMARCHE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INTERMARCHE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INTERMARCHE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INTERMARCHE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INTERMARCHE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INTERMARCHE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INTERMARCHE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INTERMARCHE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INTERMARCHE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1768" priority="14" operator="equal">
      <formula>"oui"</formula>
    </cfRule>
    <cfRule type="cellIs" dxfId="1767" priority="15" operator="equal">
      <formula>"FAIT"</formula>
    </cfRule>
  </conditionalFormatting>
  <conditionalFormatting sqref="N1 N3:N1048576">
    <cfRule type="cellIs" dxfId="1766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1765" priority="12" operator="between">
      <formula>36526</formula>
      <formula>TODAY()</formula>
    </cfRule>
  </conditionalFormatting>
  <conditionalFormatting sqref="C1:Y1 B3:Y1048576">
    <cfRule type="expression" dxfId="1764" priority="16">
      <formula>$F1="création"</formula>
    </cfRule>
  </conditionalFormatting>
  <conditionalFormatting sqref="AI1 AM1 AA1 AE1">
    <cfRule type="cellIs" dxfId="1763" priority="7" operator="between">
      <formula>36526</formula>
      <formula>TODAY()</formula>
    </cfRule>
  </conditionalFormatting>
  <conditionalFormatting sqref="AA1">
    <cfRule type="expression" dxfId="1762" priority="8">
      <formula>$AD2</formula>
    </cfRule>
  </conditionalFormatting>
  <conditionalFormatting sqref="AE1">
    <cfRule type="expression" dxfId="1761" priority="9">
      <formula>$AH2</formula>
    </cfRule>
  </conditionalFormatting>
  <conditionalFormatting sqref="AI1">
    <cfRule type="expression" dxfId="1760" priority="10">
      <formula>$AL2</formula>
    </cfRule>
  </conditionalFormatting>
  <conditionalFormatting sqref="AM1">
    <cfRule type="expression" dxfId="1759" priority="11">
      <formula>$AP2</formula>
    </cfRule>
  </conditionalFormatting>
  <conditionalFormatting sqref="AQ1 AS1">
    <cfRule type="cellIs" dxfId="1758" priority="6" operator="between">
      <formula>36526</formula>
      <formula>TODAY()</formula>
    </cfRule>
  </conditionalFormatting>
  <conditionalFormatting sqref="AA1:AD1048576">
    <cfRule type="expression" dxfId="1757" priority="5">
      <formula>$AD1</formula>
    </cfRule>
  </conditionalFormatting>
  <conditionalFormatting sqref="AE1:AH1048576">
    <cfRule type="expression" dxfId="1756" priority="4">
      <formula>$AH1</formula>
    </cfRule>
  </conditionalFormatting>
  <conditionalFormatting sqref="AI1:AL1048576">
    <cfRule type="expression" dxfId="1755" priority="3">
      <formula>$AL1</formula>
    </cfRule>
  </conditionalFormatting>
  <conditionalFormatting sqref="AM1:AP1048576">
    <cfRule type="expression" dxfId="1754" priority="2">
      <formula>$AP1</formula>
    </cfRule>
  </conditionalFormatting>
  <conditionalFormatting sqref="AQ1:AS1048576">
    <cfRule type="expression" dxfId="1753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B1:BL28"/>
  <sheetViews>
    <sheetView workbookViewId="0">
      <pane ySplit="2" topLeftCell="A3" activePane="bottomLeft" state="frozen"/>
      <selection activeCell="C107" sqref="C107"/>
      <selection pane="bottomLeft" activeCell="B7" sqref="B7"/>
    </sheetView>
  </sheetViews>
  <sheetFormatPr baseColWidth="10" defaultRowHeight="15" outlineLevelCol="1" x14ac:dyDescent="0.25"/>
  <cols>
    <col min="1" max="1" width="2.7109375" style="132" customWidth="1"/>
    <col min="2" max="3" width="17.140625" style="43" customWidth="1"/>
    <col min="4" max="4" width="11.42578125" style="30"/>
    <col min="5" max="5" width="8.85546875" style="132" customWidth="1"/>
    <col min="6" max="6" width="12.7109375" style="132" customWidth="1" outlineLevel="1"/>
    <col min="7" max="7" width="17.5703125" style="132" customWidth="1" outlineLevel="1"/>
    <col min="8" max="8" width="19.42578125" style="132" customWidth="1" outlineLevel="1"/>
    <col min="9" max="9" width="12.7109375" style="132" customWidth="1" outlineLevel="1"/>
    <col min="10" max="10" width="16.5703125" style="132" customWidth="1" outlineLevel="1"/>
    <col min="11" max="11" width="17" style="132" customWidth="1" outlineLevel="1"/>
    <col min="12" max="12" width="15.7109375" style="132" customWidth="1" outlineLevel="1"/>
    <col min="13" max="13" width="14" style="132" customWidth="1" outlineLevel="1"/>
    <col min="14" max="14" width="15.7109375" style="132" customWidth="1" outlineLevel="1"/>
    <col min="15" max="15" width="11.28515625" style="132" customWidth="1"/>
    <col min="16" max="16" width="12" style="132" customWidth="1"/>
    <col min="17" max="17" width="19" style="132" customWidth="1"/>
    <col min="18" max="18" width="23.140625" style="132" bestFit="1" customWidth="1"/>
    <col min="19" max="19" width="7.5703125" style="132" customWidth="1"/>
    <col min="20" max="20" width="16.140625" style="132" customWidth="1" outlineLevel="1"/>
    <col min="21" max="21" width="11.5703125" style="132" customWidth="1" outlineLevel="1"/>
    <col min="22" max="22" width="19" style="132" customWidth="1" outlineLevel="1"/>
    <col min="23" max="23" width="20.42578125" style="132" customWidth="1" outlineLevel="1"/>
    <col min="24" max="24" width="12.42578125" style="77" customWidth="1" outlineLevel="1"/>
    <col min="25" max="25" width="17.5703125" style="78" customWidth="1" outlineLevel="1"/>
    <col min="26" max="26" width="19.28515625" style="78" customWidth="1" outlineLevel="1"/>
    <col min="27" max="27" width="10.140625" style="78" bestFit="1" customWidth="1"/>
    <col min="28" max="28" width="8.140625" style="132" customWidth="1" outlineLevel="1"/>
    <col min="29" max="29" width="13.42578125" style="96" bestFit="1" customWidth="1" outlineLevel="1"/>
    <col min="30" max="30" width="9.42578125" style="132" customWidth="1" outlineLevel="1"/>
    <col min="31" max="31" width="10.5703125" style="132" customWidth="1" outlineLevel="1"/>
    <col min="32" max="32" width="9.28515625" style="132" customWidth="1" outlineLevel="1"/>
    <col min="33" max="33" width="14.28515625" style="96" bestFit="1" customWidth="1" outlineLevel="1"/>
    <col min="34" max="34" width="11.5703125" style="132" customWidth="1" outlineLevel="1"/>
    <col min="35" max="35" width="9.28515625" style="132" customWidth="1" outlineLevel="1"/>
    <col min="36" max="36" width="9.5703125" style="132" customWidth="1" outlineLevel="1"/>
    <col min="37" max="37" width="14.28515625" style="96" bestFit="1" customWidth="1" outlineLevel="1"/>
    <col min="38" max="38" width="10.140625" style="132" customWidth="1" outlineLevel="1"/>
    <col min="39" max="39" width="9.5703125" style="132" customWidth="1" outlineLevel="1"/>
    <col min="40" max="40" width="9.85546875" style="132" customWidth="1" outlineLevel="1"/>
    <col min="41" max="41" width="15.140625" style="96" bestFit="1" customWidth="1" outlineLevel="1"/>
    <col min="42" max="42" width="12.42578125" style="132" customWidth="1" outlineLevel="1"/>
    <col min="43" max="43" width="9.28515625" style="132" customWidth="1" outlineLevel="1"/>
    <col min="44" max="44" width="9.85546875" style="132" customWidth="1" outlineLevel="1"/>
    <col min="45" max="45" width="15.140625" style="96" bestFit="1" customWidth="1" outlineLevel="1"/>
    <col min="46" max="46" width="9.5703125" style="132" customWidth="1" outlineLevel="1"/>
    <col min="47" max="47" width="9.85546875" style="132" customWidth="1" outlineLevel="1"/>
    <col min="48" max="48" width="15.140625" style="96" bestFit="1" customWidth="1" outlineLevel="1"/>
    <col min="49" max="49" width="9.42578125" style="132" customWidth="1" outlineLevel="1"/>
    <col min="50" max="50" width="10.5703125" style="132" customWidth="1"/>
    <col min="51" max="51" width="10" style="132" customWidth="1"/>
    <col min="52" max="52" width="10" style="132" customWidth="1" outlineLevel="1"/>
    <col min="53" max="53" width="12" style="132" customWidth="1" outlineLevel="1"/>
    <col min="54" max="54" width="10" style="132" customWidth="1" outlineLevel="1"/>
    <col min="55" max="55" width="16.140625" style="132" customWidth="1" outlineLevel="1"/>
    <col min="56" max="56" width="14" style="132" customWidth="1" outlineLevel="1"/>
    <col min="57" max="57" width="11.42578125" style="132" customWidth="1" outlineLevel="1"/>
    <col min="58" max="58" width="14.28515625" style="132" customWidth="1" outlineLevel="1"/>
    <col min="59" max="59" width="14" style="132" customWidth="1" outlineLevel="1"/>
    <col min="60" max="60" width="11.42578125" style="132" customWidth="1" outlineLevel="1"/>
    <col min="61" max="61" width="12.5703125" style="132" customWidth="1" outlineLevel="1"/>
    <col min="62" max="62" width="14" style="132" customWidth="1" outlineLevel="1"/>
    <col min="63" max="63" width="11.42578125" style="132" customWidth="1" outlineLevel="1"/>
    <col min="64" max="64" width="15" style="132" customWidth="1" outlineLevel="1"/>
    <col min="65" max="16384" width="11.42578125" style="132"/>
  </cols>
  <sheetData>
    <row r="1" spans="2:63" ht="23.25" x14ac:dyDescent="0.25">
      <c r="C1" s="128" t="s">
        <v>193</v>
      </c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248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247" t="s">
        <v>163</v>
      </c>
      <c r="AZ2" s="247" t="s">
        <v>101</v>
      </c>
      <c r="BA2" s="247" t="s">
        <v>184</v>
      </c>
      <c r="BB2" s="247" t="s">
        <v>100</v>
      </c>
      <c r="BC2" s="247" t="s">
        <v>185</v>
      </c>
      <c r="BD2" s="247" t="s">
        <v>186</v>
      </c>
      <c r="BE2" s="247" t="s">
        <v>187</v>
      </c>
      <c r="BF2" s="247" t="s">
        <v>188</v>
      </c>
      <c r="BG2" s="247" t="s">
        <v>189</v>
      </c>
      <c r="BH2" s="247" t="s">
        <v>6</v>
      </c>
      <c r="BI2" s="247" t="s">
        <v>190</v>
      </c>
      <c r="BJ2" s="247" t="s">
        <v>191</v>
      </c>
      <c r="BK2" s="80" t="s">
        <v>164</v>
      </c>
    </row>
    <row r="3" spans="2:63" x14ac:dyDescent="0.25">
      <c r="B3" s="56"/>
      <c r="C3" s="56" t="str">
        <f t="shared" ref="C3:C18" si="0">"MARTIN SELLIER"</f>
        <v>MARTIN SELLIER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60" t="str">
        <f>IF($F3="création","/","")</f>
        <v/>
      </c>
      <c r="T3" s="60" t="str">
        <f t="shared" ref="S3:X18" si="1">IF($F3="création","/","")</f>
        <v/>
      </c>
      <c r="U3" s="60" t="str">
        <f t="shared" ref="U3:U18" si="2">IF($F3="création","/","")</f>
        <v/>
      </c>
      <c r="V3" s="60" t="str">
        <f t="shared" ref="V3:V18" si="3">IF($F3="création","/","")</f>
        <v/>
      </c>
      <c r="W3" s="60" t="str">
        <f t="shared" ref="W3:W18" si="4">IF($F3="création","/","")</f>
        <v/>
      </c>
      <c r="X3" s="61" t="e">
        <f>IF($F3="création","/",SUM(S3:U3)/W3)</f>
        <v>#VALUE!</v>
      </c>
      <c r="Y3" s="61" t="e">
        <f t="shared" ref="Y3:Y18" si="5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v>2</v>
      </c>
      <c r="AV3" s="64" t="e">
        <f t="shared" ref="AV3:AV18" si="6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MARTIN SELLIER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60" t="str">
        <f t="shared" si="1"/>
        <v/>
      </c>
      <c r="T4" s="60" t="str">
        <f t="shared" si="1"/>
        <v/>
      </c>
      <c r="U4" s="60" t="str">
        <f t="shared" si="2"/>
        <v/>
      </c>
      <c r="V4" s="60" t="str">
        <f t="shared" si="3"/>
        <v/>
      </c>
      <c r="W4" s="60" t="str">
        <f t="shared" si="4"/>
        <v/>
      </c>
      <c r="X4" s="61" t="e">
        <f t="shared" ref="X4:X18" si="7">IF($F4="création","/",SUM(S4:U4)/W4)</f>
        <v>#VALUE!</v>
      </c>
      <c r="Y4" s="61" t="e">
        <f t="shared" si="5"/>
        <v>#VALUE!</v>
      </c>
      <c r="Z4" s="65"/>
      <c r="AA4" s="92" t="e">
        <f t="shared" ref="AA4:AA18" si="8">IF(AC4="","",IF(WEEKDAY(AC4,11)=6,(AC4-AB4*7)+2,IF(WEEKDAY(AC4,11)=7,(AC4-AB4*7)+1,AC4-AB4*7)))</f>
        <v>#VALUE!</v>
      </c>
      <c r="AB4" s="97">
        <v>1</v>
      </c>
      <c r="AC4" s="62" t="e">
        <f t="shared" ref="AC4:AC18" si="9">AI4-1</f>
        <v>#VALUE!</v>
      </c>
      <c r="AD4" s="93"/>
      <c r="AE4" s="62" t="e">
        <f t="shared" ref="AE4:AE18" si="10">IF(AG4="","",IF(WEEKDAY(AG4,11)=6,(AG4-AF4*7)+2,IF(WEEKDAY(AG4,11)=7,(AG4-AF4*7)+1,AG4-AF4*7)))</f>
        <v>#VALUE!</v>
      </c>
      <c r="AF4" s="97"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v>1</v>
      </c>
      <c r="AK4" s="62" t="e">
        <f t="shared" ref="AK4:AK18" si="11">AM4-1</f>
        <v>#VALUE!</v>
      </c>
      <c r="AL4" s="88"/>
      <c r="AM4" s="63" t="e">
        <f t="shared" ref="AM4:AM18" si="12">IF(AO4="","",IF(WEEKDAY(AO4,11)=6,(AO4-AN4*7)+2,IF(WEEKDAY(AO4,11)=7,(AO4-AN4*7)+1,AO4-AN4*7)))</f>
        <v>#VALUE!</v>
      </c>
      <c r="AN4" s="123">
        <v>1</v>
      </c>
      <c r="AO4" s="62" t="e">
        <f t="shared" ref="AO4:AO18" si="13">AQ4-1</f>
        <v>#VALUE!</v>
      </c>
      <c r="AP4" s="62"/>
      <c r="AQ4" s="87" t="e">
        <f t="shared" ref="AQ4:AQ18" si="14">IF(AS4="","",IF(WEEKDAY(AS4,11)=6,(AS4-AR4*7)+2,IF(WEEKDAY(AS4,11)=7,(AS4-AR4*7)+1,AS4-AR4*7)))</f>
        <v>#VALUE!</v>
      </c>
      <c r="AR4" s="98">
        <v>9</v>
      </c>
      <c r="AS4" s="88" t="e">
        <f t="shared" ref="AS4:AS18" si="15">AT4-1</f>
        <v>#VALUE!</v>
      </c>
      <c r="AT4" s="63" t="e">
        <f t="shared" ref="AT4:AT18" si="16">IF(AV4="","",IF(WEEKDAY(AV4,11)=6,(AV4-AU4*7)+2,IF(WEEKDAY(AV4,11)=7,(AV4-AU4*7)+1,AV4-AU4*7)))</f>
        <v>#VALUE!</v>
      </c>
      <c r="AU4" s="123">
        <v>2</v>
      </c>
      <c r="AV4" s="64" t="e">
        <f t="shared" si="6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7" xml:space="preserve"> SUM(AY4,BB4,BE4,BH4)</f>
        <v>0</v>
      </c>
    </row>
    <row r="5" spans="2:63" x14ac:dyDescent="0.25">
      <c r="B5" s="56"/>
      <c r="C5" s="56" t="str">
        <f t="shared" si="0"/>
        <v>MARTIN SELLIER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60" t="str">
        <f t="shared" si="1"/>
        <v/>
      </c>
      <c r="T5" s="60" t="str">
        <f t="shared" si="1"/>
        <v/>
      </c>
      <c r="U5" s="60" t="str">
        <f t="shared" si="2"/>
        <v/>
      </c>
      <c r="V5" s="60" t="str">
        <f t="shared" si="3"/>
        <v/>
      </c>
      <c r="W5" s="60" t="str">
        <f t="shared" si="4"/>
        <v/>
      </c>
      <c r="X5" s="61" t="e">
        <f t="shared" si="7"/>
        <v>#VALUE!</v>
      </c>
      <c r="Y5" s="61" t="e">
        <f t="shared" si="5"/>
        <v>#VALUE!</v>
      </c>
      <c r="Z5" s="60"/>
      <c r="AA5" s="92" t="e">
        <f t="shared" si="8"/>
        <v>#VALUE!</v>
      </c>
      <c r="AB5" s="97">
        <v>1</v>
      </c>
      <c r="AC5" s="62" t="e">
        <f t="shared" si="9"/>
        <v>#VALUE!</v>
      </c>
      <c r="AD5" s="93"/>
      <c r="AE5" s="62" t="e">
        <f t="shared" si="10"/>
        <v>#VALUE!</v>
      </c>
      <c r="AF5" s="97">
        <v>1</v>
      </c>
      <c r="AG5" s="62" t="e">
        <f>AI5-1</f>
        <v>#VALUE!</v>
      </c>
      <c r="AH5" s="62"/>
      <c r="AI5" s="87" t="e">
        <f t="shared" ref="AI5:AI18" si="18">IF(AK5="","",IF(WEEKDAY(AK5,11)=6,(AK5-AJ5*7)+2,IF(WEEKDAY(AK5,11)=7,(AK5-AJ5*7)+1,AK5-AJ5*7)))</f>
        <v>#VALUE!</v>
      </c>
      <c r="AJ5" s="98">
        <v>1</v>
      </c>
      <c r="AK5" s="62" t="e">
        <f t="shared" si="11"/>
        <v>#VALUE!</v>
      </c>
      <c r="AL5" s="88"/>
      <c r="AM5" s="63" t="e">
        <f t="shared" si="12"/>
        <v>#VALUE!</v>
      </c>
      <c r="AN5" s="123">
        <v>1</v>
      </c>
      <c r="AO5" s="62" t="e">
        <f t="shared" si="13"/>
        <v>#VALUE!</v>
      </c>
      <c r="AP5" s="62"/>
      <c r="AQ5" s="87" t="e">
        <f t="shared" si="14"/>
        <v>#VALUE!</v>
      </c>
      <c r="AR5" s="98">
        <v>9</v>
      </c>
      <c r="AS5" s="88" t="e">
        <f t="shared" si="15"/>
        <v>#VALUE!</v>
      </c>
      <c r="AT5" s="63" t="e">
        <f t="shared" si="16"/>
        <v>#VALUE!</v>
      </c>
      <c r="AU5" s="123">
        <v>2</v>
      </c>
      <c r="AV5" s="64" t="e">
        <f t="shared" si="6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7"/>
        <v>0</v>
      </c>
    </row>
    <row r="6" spans="2:63" x14ac:dyDescent="0.25">
      <c r="B6" s="56"/>
      <c r="C6" s="56" t="str">
        <f t="shared" si="0"/>
        <v>MARTIN SELLIER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60" t="str">
        <f t="shared" si="1"/>
        <v/>
      </c>
      <c r="T6" s="60" t="str">
        <f t="shared" si="1"/>
        <v/>
      </c>
      <c r="U6" s="60" t="str">
        <f t="shared" si="2"/>
        <v/>
      </c>
      <c r="V6" s="60" t="str">
        <f t="shared" si="3"/>
        <v/>
      </c>
      <c r="W6" s="60" t="str">
        <f t="shared" si="4"/>
        <v/>
      </c>
      <c r="X6" s="61" t="e">
        <f t="shared" si="7"/>
        <v>#VALUE!</v>
      </c>
      <c r="Y6" s="61" t="e">
        <f t="shared" si="5"/>
        <v>#VALUE!</v>
      </c>
      <c r="Z6" s="60"/>
      <c r="AA6" s="92" t="e">
        <f t="shared" si="8"/>
        <v>#VALUE!</v>
      </c>
      <c r="AB6" s="97">
        <v>1</v>
      </c>
      <c r="AC6" s="62" t="e">
        <f t="shared" si="9"/>
        <v>#VALUE!</v>
      </c>
      <c r="AD6" s="93"/>
      <c r="AE6" s="62" t="e">
        <f t="shared" si="10"/>
        <v>#VALUE!</v>
      </c>
      <c r="AF6" s="97">
        <v>1</v>
      </c>
      <c r="AG6" s="62" t="e">
        <f>AI6-1</f>
        <v>#VALUE!</v>
      </c>
      <c r="AH6" s="62"/>
      <c r="AI6" s="87" t="e">
        <f t="shared" si="18"/>
        <v>#VALUE!</v>
      </c>
      <c r="AJ6" s="98">
        <v>1</v>
      </c>
      <c r="AK6" s="62" t="e">
        <f t="shared" si="11"/>
        <v>#VALUE!</v>
      </c>
      <c r="AL6" s="88"/>
      <c r="AM6" s="63" t="e">
        <f t="shared" si="12"/>
        <v>#VALUE!</v>
      </c>
      <c r="AN6" s="123">
        <v>1</v>
      </c>
      <c r="AO6" s="62" t="e">
        <f t="shared" si="13"/>
        <v>#VALUE!</v>
      </c>
      <c r="AP6" s="62"/>
      <c r="AQ6" s="87" t="e">
        <f t="shared" si="14"/>
        <v>#VALUE!</v>
      </c>
      <c r="AR6" s="98">
        <v>9</v>
      </c>
      <c r="AS6" s="88" t="e">
        <f t="shared" si="15"/>
        <v>#VALUE!</v>
      </c>
      <c r="AT6" s="63" t="e">
        <f t="shared" si="16"/>
        <v>#VALUE!</v>
      </c>
      <c r="AU6" s="123">
        <v>2</v>
      </c>
      <c r="AV6" s="64" t="e">
        <f t="shared" si="6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7"/>
        <v>0</v>
      </c>
    </row>
    <row r="7" spans="2:63" x14ac:dyDescent="0.25">
      <c r="B7" s="56"/>
      <c r="C7" s="56" t="str">
        <f t="shared" si="0"/>
        <v>MARTIN SELLIER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60" t="str">
        <f t="shared" si="1"/>
        <v/>
      </c>
      <c r="T7" s="60" t="str">
        <f t="shared" si="1"/>
        <v/>
      </c>
      <c r="U7" s="60" t="str">
        <f t="shared" si="2"/>
        <v/>
      </c>
      <c r="V7" s="60" t="str">
        <f t="shared" si="3"/>
        <v/>
      </c>
      <c r="W7" s="60" t="str">
        <f t="shared" si="4"/>
        <v/>
      </c>
      <c r="X7" s="61" t="e">
        <f t="shared" si="7"/>
        <v>#VALUE!</v>
      </c>
      <c r="Y7" s="61" t="e">
        <f t="shared" si="5"/>
        <v>#VALUE!</v>
      </c>
      <c r="Z7" s="60"/>
      <c r="AA7" s="92"/>
      <c r="AB7" s="97"/>
      <c r="AC7" s="62"/>
      <c r="AD7" s="93"/>
      <c r="AE7" s="62"/>
      <c r="AF7" s="97">
        <v>1</v>
      </c>
      <c r="AG7" s="62"/>
      <c r="AH7" s="62"/>
      <c r="AI7" s="87"/>
      <c r="AJ7" s="98"/>
      <c r="AK7" s="62"/>
      <c r="AL7" s="88"/>
      <c r="AM7" s="63"/>
      <c r="AN7" s="123"/>
      <c r="AO7" s="62"/>
      <c r="AP7" s="62"/>
      <c r="AQ7" s="87"/>
      <c r="AR7" s="98"/>
      <c r="AS7" s="88"/>
      <c r="AT7" s="63"/>
      <c r="AU7" s="123"/>
      <c r="AV7" s="64" t="e">
        <f t="shared" si="6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7"/>
        <v>0</v>
      </c>
    </row>
    <row r="8" spans="2:63" x14ac:dyDescent="0.25">
      <c r="B8" s="56"/>
      <c r="C8" s="56" t="str">
        <f t="shared" si="0"/>
        <v>MARTIN SELLIER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60" t="str">
        <f t="shared" si="1"/>
        <v/>
      </c>
      <c r="T8" s="60" t="str">
        <f t="shared" si="1"/>
        <v/>
      </c>
      <c r="U8" s="60" t="str">
        <f t="shared" si="2"/>
        <v/>
      </c>
      <c r="V8" s="60" t="str">
        <f t="shared" si="3"/>
        <v/>
      </c>
      <c r="W8" s="60" t="str">
        <f t="shared" si="4"/>
        <v/>
      </c>
      <c r="X8" s="61" t="e">
        <f t="shared" si="7"/>
        <v>#VALUE!</v>
      </c>
      <c r="Y8" s="61" t="e">
        <f t="shared" si="5"/>
        <v>#VALUE!</v>
      </c>
      <c r="Z8" s="66"/>
      <c r="AA8" s="92" t="e">
        <f t="shared" si="8"/>
        <v>#VALUE!</v>
      </c>
      <c r="AB8" s="97">
        <v>1</v>
      </c>
      <c r="AC8" s="62" t="e">
        <f t="shared" si="9"/>
        <v>#VALUE!</v>
      </c>
      <c r="AD8" s="93"/>
      <c r="AE8" s="62" t="e">
        <f t="shared" si="10"/>
        <v>#VALUE!</v>
      </c>
      <c r="AF8" s="97">
        <v>1</v>
      </c>
      <c r="AG8" s="62" t="e">
        <f t="shared" ref="AG8:AG18" si="19">AI8-1</f>
        <v>#VALUE!</v>
      </c>
      <c r="AH8" s="62"/>
      <c r="AI8" s="87" t="e">
        <f t="shared" si="18"/>
        <v>#VALUE!</v>
      </c>
      <c r="AJ8" s="98">
        <v>1</v>
      </c>
      <c r="AK8" s="62" t="e">
        <f t="shared" si="11"/>
        <v>#VALUE!</v>
      </c>
      <c r="AL8" s="88"/>
      <c r="AM8" s="63" t="e">
        <f t="shared" si="12"/>
        <v>#VALUE!</v>
      </c>
      <c r="AN8" s="123">
        <v>1</v>
      </c>
      <c r="AO8" s="62" t="e">
        <f t="shared" si="13"/>
        <v>#VALUE!</v>
      </c>
      <c r="AP8" s="62"/>
      <c r="AQ8" s="87" t="e">
        <f t="shared" si="14"/>
        <v>#VALUE!</v>
      </c>
      <c r="AR8" s="98">
        <v>9</v>
      </c>
      <c r="AS8" s="88" t="e">
        <f t="shared" si="15"/>
        <v>#VALUE!</v>
      </c>
      <c r="AT8" s="63" t="e">
        <f t="shared" si="16"/>
        <v>#VALUE!</v>
      </c>
      <c r="AU8" s="123">
        <v>2</v>
      </c>
      <c r="AV8" s="64" t="e">
        <f t="shared" si="6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7"/>
        <v>0</v>
      </c>
    </row>
    <row r="9" spans="2:63" ht="33" customHeight="1" x14ac:dyDescent="0.25">
      <c r="B9" s="56"/>
      <c r="C9" s="56" t="str">
        <f t="shared" si="0"/>
        <v>MARTIN SELLIER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60" t="str">
        <f t="shared" si="1"/>
        <v/>
      </c>
      <c r="T9" s="60" t="str">
        <f t="shared" si="1"/>
        <v/>
      </c>
      <c r="U9" s="60" t="str">
        <f t="shared" si="2"/>
        <v/>
      </c>
      <c r="V9" s="60" t="str">
        <f t="shared" si="3"/>
        <v/>
      </c>
      <c r="W9" s="60" t="str">
        <f t="shared" si="4"/>
        <v/>
      </c>
      <c r="X9" s="61" t="e">
        <f t="shared" si="7"/>
        <v>#VALUE!</v>
      </c>
      <c r="Y9" s="61" t="e">
        <f t="shared" si="5"/>
        <v>#VALUE!</v>
      </c>
      <c r="Z9" s="66"/>
      <c r="AA9" s="92" t="e">
        <f t="shared" si="8"/>
        <v>#VALUE!</v>
      </c>
      <c r="AB9" s="97">
        <v>1</v>
      </c>
      <c r="AC9" s="62" t="e">
        <f t="shared" si="9"/>
        <v>#VALUE!</v>
      </c>
      <c r="AD9" s="93"/>
      <c r="AE9" s="62" t="e">
        <f t="shared" si="10"/>
        <v>#VALUE!</v>
      </c>
      <c r="AF9" s="97">
        <v>1</v>
      </c>
      <c r="AG9" s="62" t="e">
        <f t="shared" si="19"/>
        <v>#VALUE!</v>
      </c>
      <c r="AH9" s="62"/>
      <c r="AI9" s="87" t="e">
        <f t="shared" si="18"/>
        <v>#VALUE!</v>
      </c>
      <c r="AJ9" s="98">
        <v>1</v>
      </c>
      <c r="AK9" s="62" t="e">
        <f t="shared" si="11"/>
        <v>#VALUE!</v>
      </c>
      <c r="AL9" s="88"/>
      <c r="AM9" s="63" t="e">
        <f t="shared" si="12"/>
        <v>#VALUE!</v>
      </c>
      <c r="AN9" s="123">
        <v>1</v>
      </c>
      <c r="AO9" s="62" t="e">
        <f t="shared" si="13"/>
        <v>#VALUE!</v>
      </c>
      <c r="AP9" s="62"/>
      <c r="AQ9" s="87" t="e">
        <f t="shared" si="14"/>
        <v>#VALUE!</v>
      </c>
      <c r="AR9" s="98">
        <v>9</v>
      </c>
      <c r="AS9" s="88" t="e">
        <f t="shared" si="15"/>
        <v>#VALUE!</v>
      </c>
      <c r="AT9" s="63" t="e">
        <f t="shared" si="16"/>
        <v>#VALUE!</v>
      </c>
      <c r="AU9" s="123">
        <v>2</v>
      </c>
      <c r="AV9" s="64" t="e">
        <f t="shared" si="6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7"/>
        <v>0</v>
      </c>
    </row>
    <row r="10" spans="2:63" ht="33" customHeight="1" x14ac:dyDescent="0.25">
      <c r="B10" s="56"/>
      <c r="C10" s="56" t="str">
        <f t="shared" si="0"/>
        <v>MARTIN SELLIER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60" t="str">
        <f t="shared" si="1"/>
        <v/>
      </c>
      <c r="T10" s="60" t="str">
        <f t="shared" si="1"/>
        <v/>
      </c>
      <c r="U10" s="60" t="str">
        <f t="shared" si="2"/>
        <v/>
      </c>
      <c r="V10" s="60" t="str">
        <f t="shared" si="3"/>
        <v/>
      </c>
      <c r="W10" s="60" t="str">
        <f t="shared" si="4"/>
        <v/>
      </c>
      <c r="X10" s="61" t="e">
        <f t="shared" si="7"/>
        <v>#VALUE!</v>
      </c>
      <c r="Y10" s="61" t="e">
        <f t="shared" si="5"/>
        <v>#VALUE!</v>
      </c>
      <c r="Z10" s="66"/>
      <c r="AA10" s="92" t="e">
        <f t="shared" si="8"/>
        <v>#VALUE!</v>
      </c>
      <c r="AB10" s="97">
        <v>1</v>
      </c>
      <c r="AC10" s="62" t="e">
        <f t="shared" si="9"/>
        <v>#VALUE!</v>
      </c>
      <c r="AD10" s="93"/>
      <c r="AE10" s="62" t="e">
        <f t="shared" si="10"/>
        <v>#VALUE!</v>
      </c>
      <c r="AF10" s="97">
        <v>1</v>
      </c>
      <c r="AG10" s="62" t="e">
        <f t="shared" si="19"/>
        <v>#VALUE!</v>
      </c>
      <c r="AH10" s="62"/>
      <c r="AI10" s="87" t="e">
        <f t="shared" si="18"/>
        <v>#VALUE!</v>
      </c>
      <c r="AJ10" s="98">
        <v>1</v>
      </c>
      <c r="AK10" s="62" t="e">
        <f t="shared" si="11"/>
        <v>#VALUE!</v>
      </c>
      <c r="AL10" s="88"/>
      <c r="AM10" s="63" t="e">
        <f t="shared" si="12"/>
        <v>#VALUE!</v>
      </c>
      <c r="AN10" s="123">
        <v>1</v>
      </c>
      <c r="AO10" s="62" t="e">
        <f t="shared" si="13"/>
        <v>#VALUE!</v>
      </c>
      <c r="AP10" s="62"/>
      <c r="AQ10" s="87" t="e">
        <f t="shared" si="14"/>
        <v>#VALUE!</v>
      </c>
      <c r="AR10" s="98">
        <v>9</v>
      </c>
      <c r="AS10" s="88" t="e">
        <f t="shared" si="15"/>
        <v>#VALUE!</v>
      </c>
      <c r="AT10" s="63" t="e">
        <f t="shared" si="16"/>
        <v>#VALUE!</v>
      </c>
      <c r="AU10" s="123">
        <v>2</v>
      </c>
      <c r="AV10" s="64" t="e">
        <f t="shared" si="6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7"/>
        <v>0</v>
      </c>
    </row>
    <row r="11" spans="2:63" ht="33" customHeight="1" x14ac:dyDescent="0.25">
      <c r="B11" s="56"/>
      <c r="C11" s="56" t="str">
        <f t="shared" si="0"/>
        <v>MARTIN SELLIER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60" t="str">
        <f t="shared" si="1"/>
        <v/>
      </c>
      <c r="T11" s="60" t="str">
        <f t="shared" si="1"/>
        <v/>
      </c>
      <c r="U11" s="60" t="str">
        <f t="shared" si="2"/>
        <v/>
      </c>
      <c r="V11" s="60" t="str">
        <f t="shared" si="3"/>
        <v/>
      </c>
      <c r="W11" s="60" t="str">
        <f t="shared" si="4"/>
        <v/>
      </c>
      <c r="X11" s="61" t="e">
        <f t="shared" si="7"/>
        <v>#VALUE!</v>
      </c>
      <c r="Y11" s="61" t="e">
        <f t="shared" si="5"/>
        <v>#VALUE!</v>
      </c>
      <c r="Z11" s="66"/>
      <c r="AA11" s="92" t="e">
        <f t="shared" si="8"/>
        <v>#VALUE!</v>
      </c>
      <c r="AB11" s="97">
        <v>1</v>
      </c>
      <c r="AC11" s="62" t="e">
        <f t="shared" si="9"/>
        <v>#VALUE!</v>
      </c>
      <c r="AD11" s="93"/>
      <c r="AE11" s="62" t="e">
        <f t="shared" si="10"/>
        <v>#VALUE!</v>
      </c>
      <c r="AF11" s="97">
        <v>1</v>
      </c>
      <c r="AG11" s="62" t="e">
        <f t="shared" si="19"/>
        <v>#VALUE!</v>
      </c>
      <c r="AH11" s="62"/>
      <c r="AI11" s="87" t="e">
        <f t="shared" si="18"/>
        <v>#VALUE!</v>
      </c>
      <c r="AJ11" s="98">
        <v>1</v>
      </c>
      <c r="AK11" s="62" t="e">
        <f t="shared" si="11"/>
        <v>#VALUE!</v>
      </c>
      <c r="AL11" s="88"/>
      <c r="AM11" s="63" t="e">
        <f t="shared" si="12"/>
        <v>#VALUE!</v>
      </c>
      <c r="AN11" s="123">
        <v>1</v>
      </c>
      <c r="AO11" s="62" t="e">
        <f t="shared" si="13"/>
        <v>#VALUE!</v>
      </c>
      <c r="AP11" s="62"/>
      <c r="AQ11" s="87" t="e">
        <f t="shared" si="14"/>
        <v>#VALUE!</v>
      </c>
      <c r="AR11" s="98">
        <v>9</v>
      </c>
      <c r="AS11" s="88" t="e">
        <f t="shared" si="15"/>
        <v>#VALUE!</v>
      </c>
      <c r="AT11" s="63" t="e">
        <f t="shared" si="16"/>
        <v>#VALUE!</v>
      </c>
      <c r="AU11" s="123">
        <v>2</v>
      </c>
      <c r="AV11" s="64" t="e">
        <f t="shared" si="6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7"/>
        <v>0</v>
      </c>
    </row>
    <row r="12" spans="2:63" x14ac:dyDescent="0.25">
      <c r="B12" s="56"/>
      <c r="C12" s="56" t="str">
        <f t="shared" si="0"/>
        <v>MARTIN SELLIER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60" t="str">
        <f t="shared" si="1"/>
        <v/>
      </c>
      <c r="T12" s="60" t="str">
        <f t="shared" si="1"/>
        <v/>
      </c>
      <c r="U12" s="60" t="str">
        <f t="shared" si="2"/>
        <v/>
      </c>
      <c r="V12" s="60" t="str">
        <f t="shared" si="3"/>
        <v/>
      </c>
      <c r="W12" s="60" t="str">
        <f t="shared" si="4"/>
        <v/>
      </c>
      <c r="X12" s="61" t="e">
        <f t="shared" si="7"/>
        <v>#VALUE!</v>
      </c>
      <c r="Y12" s="61" t="e">
        <f t="shared" si="5"/>
        <v>#VALUE!</v>
      </c>
      <c r="Z12" s="67"/>
      <c r="AA12" s="92" t="e">
        <f t="shared" si="8"/>
        <v>#VALUE!</v>
      </c>
      <c r="AB12" s="98">
        <v>1</v>
      </c>
      <c r="AC12" s="62" t="e">
        <f t="shared" si="9"/>
        <v>#VALUE!</v>
      </c>
      <c r="AD12" s="93"/>
      <c r="AE12" s="62" t="e">
        <f t="shared" si="10"/>
        <v>#VALUE!</v>
      </c>
      <c r="AF12" s="97">
        <v>1</v>
      </c>
      <c r="AG12" s="62" t="e">
        <f t="shared" si="19"/>
        <v>#VALUE!</v>
      </c>
      <c r="AH12" s="62"/>
      <c r="AI12" s="87" t="e">
        <f t="shared" si="18"/>
        <v>#VALUE!</v>
      </c>
      <c r="AJ12" s="98">
        <v>1</v>
      </c>
      <c r="AK12" s="62" t="e">
        <f t="shared" si="11"/>
        <v>#VALUE!</v>
      </c>
      <c r="AL12" s="88"/>
      <c r="AM12" s="63" t="e">
        <f t="shared" si="12"/>
        <v>#VALUE!</v>
      </c>
      <c r="AN12" s="123">
        <v>1</v>
      </c>
      <c r="AO12" s="62" t="e">
        <f t="shared" si="13"/>
        <v>#VALUE!</v>
      </c>
      <c r="AP12" s="62"/>
      <c r="AQ12" s="87" t="e">
        <f t="shared" si="14"/>
        <v>#VALUE!</v>
      </c>
      <c r="AR12" s="98">
        <v>9</v>
      </c>
      <c r="AS12" s="88" t="e">
        <f t="shared" si="15"/>
        <v>#VALUE!</v>
      </c>
      <c r="AT12" s="63" t="e">
        <f t="shared" si="16"/>
        <v>#VALUE!</v>
      </c>
      <c r="AU12" s="123">
        <v>2</v>
      </c>
      <c r="AV12" s="64" t="e">
        <f t="shared" si="6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7"/>
        <v>0</v>
      </c>
    </row>
    <row r="13" spans="2:63" ht="33" customHeight="1" x14ac:dyDescent="0.25">
      <c r="B13" s="56"/>
      <c r="C13" s="56" t="str">
        <f t="shared" si="0"/>
        <v>MARTIN SELLIER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60" t="str">
        <f t="shared" si="1"/>
        <v/>
      </c>
      <c r="T13" s="60" t="str">
        <f t="shared" si="1"/>
        <v/>
      </c>
      <c r="U13" s="60" t="str">
        <f t="shared" si="2"/>
        <v/>
      </c>
      <c r="V13" s="60" t="str">
        <f t="shared" si="3"/>
        <v/>
      </c>
      <c r="W13" s="60" t="str">
        <f t="shared" si="4"/>
        <v/>
      </c>
      <c r="X13" s="61" t="e">
        <f t="shared" si="7"/>
        <v>#VALUE!</v>
      </c>
      <c r="Y13" s="61" t="e">
        <f t="shared" si="5"/>
        <v>#VALUE!</v>
      </c>
      <c r="Z13" s="71"/>
      <c r="AA13" s="92" t="e">
        <f t="shared" si="8"/>
        <v>#VALUE!</v>
      </c>
      <c r="AB13" s="97">
        <v>1</v>
      </c>
      <c r="AC13" s="62" t="e">
        <f t="shared" si="9"/>
        <v>#VALUE!</v>
      </c>
      <c r="AD13" s="93"/>
      <c r="AE13" s="62" t="e">
        <f t="shared" si="10"/>
        <v>#VALUE!</v>
      </c>
      <c r="AF13" s="97">
        <v>1</v>
      </c>
      <c r="AG13" s="62" t="e">
        <f t="shared" si="19"/>
        <v>#VALUE!</v>
      </c>
      <c r="AH13" s="62"/>
      <c r="AI13" s="87" t="e">
        <f t="shared" si="18"/>
        <v>#VALUE!</v>
      </c>
      <c r="AJ13" s="98">
        <v>1</v>
      </c>
      <c r="AK13" s="62" t="e">
        <f t="shared" si="11"/>
        <v>#VALUE!</v>
      </c>
      <c r="AL13" s="88"/>
      <c r="AM13" s="63" t="e">
        <f t="shared" si="12"/>
        <v>#VALUE!</v>
      </c>
      <c r="AN13" s="123">
        <v>1</v>
      </c>
      <c r="AO13" s="62" t="e">
        <f t="shared" si="13"/>
        <v>#VALUE!</v>
      </c>
      <c r="AP13" s="62"/>
      <c r="AQ13" s="87" t="e">
        <f t="shared" si="14"/>
        <v>#VALUE!</v>
      </c>
      <c r="AR13" s="98">
        <v>9</v>
      </c>
      <c r="AS13" s="88" t="e">
        <f t="shared" si="15"/>
        <v>#VALUE!</v>
      </c>
      <c r="AT13" s="63" t="e">
        <f t="shared" si="16"/>
        <v>#VALUE!</v>
      </c>
      <c r="AU13" s="123">
        <v>2</v>
      </c>
      <c r="AV13" s="64" t="e">
        <f t="shared" si="6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7"/>
        <v>0</v>
      </c>
    </row>
    <row r="14" spans="2:63" ht="33" customHeight="1" x14ac:dyDescent="0.25">
      <c r="B14" s="56"/>
      <c r="C14" s="56" t="str">
        <f t="shared" si="0"/>
        <v>MARTIN SELLIER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60" t="str">
        <f t="shared" si="1"/>
        <v/>
      </c>
      <c r="T14" s="60" t="str">
        <f t="shared" si="1"/>
        <v/>
      </c>
      <c r="U14" s="60" t="str">
        <f t="shared" si="2"/>
        <v/>
      </c>
      <c r="V14" s="60" t="str">
        <f t="shared" si="3"/>
        <v/>
      </c>
      <c r="W14" s="60" t="str">
        <f t="shared" si="4"/>
        <v/>
      </c>
      <c r="X14" s="61" t="e">
        <f t="shared" si="7"/>
        <v>#VALUE!</v>
      </c>
      <c r="Y14" s="61" t="e">
        <f t="shared" si="5"/>
        <v>#VALUE!</v>
      </c>
      <c r="Z14" s="71"/>
      <c r="AA14" s="92" t="e">
        <f t="shared" si="8"/>
        <v>#VALUE!</v>
      </c>
      <c r="AB14" s="97">
        <v>1</v>
      </c>
      <c r="AC14" s="62" t="e">
        <f t="shared" si="9"/>
        <v>#VALUE!</v>
      </c>
      <c r="AD14" s="93"/>
      <c r="AE14" s="62" t="e">
        <f t="shared" si="10"/>
        <v>#VALUE!</v>
      </c>
      <c r="AF14" s="97">
        <v>1</v>
      </c>
      <c r="AG14" s="62" t="e">
        <f t="shared" si="19"/>
        <v>#VALUE!</v>
      </c>
      <c r="AH14" s="62"/>
      <c r="AI14" s="87" t="e">
        <f t="shared" si="18"/>
        <v>#VALUE!</v>
      </c>
      <c r="AJ14" s="98">
        <v>1</v>
      </c>
      <c r="AK14" s="62" t="e">
        <f t="shared" si="11"/>
        <v>#VALUE!</v>
      </c>
      <c r="AL14" s="88"/>
      <c r="AM14" s="63" t="e">
        <f t="shared" si="12"/>
        <v>#VALUE!</v>
      </c>
      <c r="AN14" s="123">
        <v>1</v>
      </c>
      <c r="AO14" s="62" t="e">
        <f t="shared" si="13"/>
        <v>#VALUE!</v>
      </c>
      <c r="AP14" s="62"/>
      <c r="AQ14" s="87" t="e">
        <f t="shared" si="14"/>
        <v>#VALUE!</v>
      </c>
      <c r="AR14" s="98">
        <v>9</v>
      </c>
      <c r="AS14" s="88" t="e">
        <f t="shared" si="15"/>
        <v>#VALUE!</v>
      </c>
      <c r="AT14" s="63" t="e">
        <f t="shared" si="16"/>
        <v>#VALUE!</v>
      </c>
      <c r="AU14" s="123">
        <v>2</v>
      </c>
      <c r="AV14" s="64" t="e">
        <f t="shared" si="6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7"/>
        <v>0</v>
      </c>
    </row>
    <row r="15" spans="2:63" ht="33" customHeight="1" x14ac:dyDescent="0.25">
      <c r="B15" s="56"/>
      <c r="C15" s="56" t="str">
        <f t="shared" si="0"/>
        <v>MARTIN SELLIER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60" t="str">
        <f t="shared" si="1"/>
        <v/>
      </c>
      <c r="T15" s="60" t="str">
        <f t="shared" si="1"/>
        <v/>
      </c>
      <c r="U15" s="60" t="str">
        <f t="shared" si="2"/>
        <v/>
      </c>
      <c r="V15" s="60" t="str">
        <f t="shared" si="3"/>
        <v/>
      </c>
      <c r="W15" s="60" t="str">
        <f t="shared" si="4"/>
        <v/>
      </c>
      <c r="X15" s="61" t="e">
        <f t="shared" si="7"/>
        <v>#VALUE!</v>
      </c>
      <c r="Y15" s="61" t="e">
        <f t="shared" si="5"/>
        <v>#VALUE!</v>
      </c>
      <c r="Z15" s="71"/>
      <c r="AA15" s="92" t="e">
        <f t="shared" si="8"/>
        <v>#VALUE!</v>
      </c>
      <c r="AB15" s="97">
        <v>1</v>
      </c>
      <c r="AC15" s="62" t="e">
        <f t="shared" si="9"/>
        <v>#VALUE!</v>
      </c>
      <c r="AD15" s="93"/>
      <c r="AE15" s="62" t="e">
        <f t="shared" si="10"/>
        <v>#VALUE!</v>
      </c>
      <c r="AF15" s="97">
        <v>1</v>
      </c>
      <c r="AG15" s="62" t="e">
        <f t="shared" si="19"/>
        <v>#VALUE!</v>
      </c>
      <c r="AH15" s="62"/>
      <c r="AI15" s="87" t="e">
        <f t="shared" si="18"/>
        <v>#VALUE!</v>
      </c>
      <c r="AJ15" s="98">
        <v>1</v>
      </c>
      <c r="AK15" s="62" t="e">
        <f t="shared" si="11"/>
        <v>#VALUE!</v>
      </c>
      <c r="AL15" s="88"/>
      <c r="AM15" s="63" t="e">
        <f t="shared" si="12"/>
        <v>#VALUE!</v>
      </c>
      <c r="AN15" s="123">
        <v>1</v>
      </c>
      <c r="AO15" s="62" t="e">
        <f t="shared" si="13"/>
        <v>#VALUE!</v>
      </c>
      <c r="AP15" s="62"/>
      <c r="AQ15" s="87" t="e">
        <f t="shared" si="14"/>
        <v>#VALUE!</v>
      </c>
      <c r="AR15" s="98">
        <v>9</v>
      </c>
      <c r="AS15" s="88" t="e">
        <f t="shared" si="15"/>
        <v>#VALUE!</v>
      </c>
      <c r="AT15" s="63" t="e">
        <f t="shared" si="16"/>
        <v>#VALUE!</v>
      </c>
      <c r="AU15" s="123">
        <v>2</v>
      </c>
      <c r="AV15" s="64" t="e">
        <f t="shared" si="6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7"/>
        <v>0</v>
      </c>
    </row>
    <row r="16" spans="2:63" ht="33" customHeight="1" x14ac:dyDescent="0.25">
      <c r="B16" s="56"/>
      <c r="C16" s="56" t="str">
        <f t="shared" si="0"/>
        <v>MARTIN SELLIER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60" t="str">
        <f t="shared" si="1"/>
        <v/>
      </c>
      <c r="T16" s="60" t="str">
        <f t="shared" si="1"/>
        <v/>
      </c>
      <c r="U16" s="60" t="str">
        <f t="shared" si="2"/>
        <v/>
      </c>
      <c r="V16" s="60" t="str">
        <f t="shared" si="3"/>
        <v/>
      </c>
      <c r="W16" s="60" t="str">
        <f t="shared" si="4"/>
        <v/>
      </c>
      <c r="X16" s="61" t="e">
        <f t="shared" si="7"/>
        <v>#VALUE!</v>
      </c>
      <c r="Y16" s="61" t="e">
        <f t="shared" si="5"/>
        <v>#VALUE!</v>
      </c>
      <c r="Z16" s="71"/>
      <c r="AA16" s="92" t="e">
        <f t="shared" si="8"/>
        <v>#VALUE!</v>
      </c>
      <c r="AB16" s="97">
        <v>1</v>
      </c>
      <c r="AC16" s="62" t="e">
        <f t="shared" si="9"/>
        <v>#VALUE!</v>
      </c>
      <c r="AD16" s="93"/>
      <c r="AE16" s="62" t="e">
        <f t="shared" si="10"/>
        <v>#VALUE!</v>
      </c>
      <c r="AF16" s="97">
        <v>1</v>
      </c>
      <c r="AG16" s="62" t="e">
        <f t="shared" si="19"/>
        <v>#VALUE!</v>
      </c>
      <c r="AH16" s="62"/>
      <c r="AI16" s="87" t="e">
        <f t="shared" si="18"/>
        <v>#VALUE!</v>
      </c>
      <c r="AJ16" s="98">
        <v>1</v>
      </c>
      <c r="AK16" s="62" t="e">
        <f t="shared" si="11"/>
        <v>#VALUE!</v>
      </c>
      <c r="AL16" s="88"/>
      <c r="AM16" s="63" t="e">
        <f t="shared" si="12"/>
        <v>#VALUE!</v>
      </c>
      <c r="AN16" s="123">
        <v>1</v>
      </c>
      <c r="AO16" s="62" t="e">
        <f t="shared" si="13"/>
        <v>#VALUE!</v>
      </c>
      <c r="AP16" s="62"/>
      <c r="AQ16" s="87" t="e">
        <f t="shared" si="14"/>
        <v>#VALUE!</v>
      </c>
      <c r="AR16" s="98">
        <v>9</v>
      </c>
      <c r="AS16" s="88" t="e">
        <f t="shared" si="15"/>
        <v>#VALUE!</v>
      </c>
      <c r="AT16" s="63" t="e">
        <f t="shared" si="16"/>
        <v>#VALUE!</v>
      </c>
      <c r="AU16" s="123">
        <v>2</v>
      </c>
      <c r="AV16" s="64" t="e">
        <f t="shared" si="6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7"/>
        <v>0</v>
      </c>
    </row>
    <row r="17" spans="2:63" ht="33" customHeight="1" x14ac:dyDescent="0.25">
      <c r="B17" s="56"/>
      <c r="C17" s="56" t="str">
        <f t="shared" si="0"/>
        <v>MARTIN SELLIER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60" t="str">
        <f t="shared" si="1"/>
        <v/>
      </c>
      <c r="T17" s="60" t="str">
        <f t="shared" si="1"/>
        <v/>
      </c>
      <c r="U17" s="60" t="str">
        <f t="shared" si="2"/>
        <v/>
      </c>
      <c r="V17" s="60" t="str">
        <f t="shared" si="3"/>
        <v/>
      </c>
      <c r="W17" s="60" t="str">
        <f t="shared" si="4"/>
        <v/>
      </c>
      <c r="X17" s="61" t="e">
        <f t="shared" si="7"/>
        <v>#VALUE!</v>
      </c>
      <c r="Y17" s="61" t="e">
        <f t="shared" si="5"/>
        <v>#VALUE!</v>
      </c>
      <c r="Z17" s="71"/>
      <c r="AA17" s="92" t="e">
        <f t="shared" si="8"/>
        <v>#VALUE!</v>
      </c>
      <c r="AB17" s="97">
        <v>1</v>
      </c>
      <c r="AC17" s="62" t="e">
        <f t="shared" si="9"/>
        <v>#VALUE!</v>
      </c>
      <c r="AD17" s="93"/>
      <c r="AE17" s="62" t="e">
        <f t="shared" si="10"/>
        <v>#VALUE!</v>
      </c>
      <c r="AF17" s="97">
        <v>1</v>
      </c>
      <c r="AG17" s="62" t="e">
        <f t="shared" si="19"/>
        <v>#VALUE!</v>
      </c>
      <c r="AH17" s="62"/>
      <c r="AI17" s="87" t="e">
        <f t="shared" si="18"/>
        <v>#VALUE!</v>
      </c>
      <c r="AJ17" s="98">
        <v>1</v>
      </c>
      <c r="AK17" s="62" t="e">
        <f t="shared" si="11"/>
        <v>#VALUE!</v>
      </c>
      <c r="AL17" s="88"/>
      <c r="AM17" s="63" t="e">
        <f t="shared" si="12"/>
        <v>#VALUE!</v>
      </c>
      <c r="AN17" s="123">
        <v>1</v>
      </c>
      <c r="AO17" s="62" t="e">
        <f t="shared" si="13"/>
        <v>#VALUE!</v>
      </c>
      <c r="AP17" s="62"/>
      <c r="AQ17" s="87" t="e">
        <f t="shared" si="14"/>
        <v>#VALUE!</v>
      </c>
      <c r="AR17" s="98">
        <v>9</v>
      </c>
      <c r="AS17" s="88" t="e">
        <f t="shared" si="15"/>
        <v>#VALUE!</v>
      </c>
      <c r="AT17" s="63" t="e">
        <f t="shared" si="16"/>
        <v>#VALUE!</v>
      </c>
      <c r="AU17" s="123">
        <v>2</v>
      </c>
      <c r="AV17" s="64" t="e">
        <f t="shared" si="6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7"/>
        <v>0</v>
      </c>
    </row>
    <row r="18" spans="2:63" ht="33" customHeight="1" thickBot="1" x14ac:dyDescent="0.3">
      <c r="B18" s="74"/>
      <c r="C18" s="56" t="str">
        <f t="shared" si="0"/>
        <v>MARTIN SELLIER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60" t="str">
        <f t="shared" si="1"/>
        <v/>
      </c>
      <c r="T18" s="60" t="str">
        <f t="shared" si="1"/>
        <v/>
      </c>
      <c r="U18" s="60" t="str">
        <f t="shared" si="2"/>
        <v/>
      </c>
      <c r="V18" s="60" t="str">
        <f t="shared" si="3"/>
        <v/>
      </c>
      <c r="W18" s="60" t="str">
        <f t="shared" si="4"/>
        <v/>
      </c>
      <c r="X18" s="61" t="e">
        <f t="shared" si="7"/>
        <v>#VALUE!</v>
      </c>
      <c r="Y18" s="61" t="e">
        <f t="shared" si="5"/>
        <v>#VALUE!</v>
      </c>
      <c r="Z18" s="71"/>
      <c r="AA18" s="94" t="e">
        <f t="shared" si="8"/>
        <v>#VALUE!</v>
      </c>
      <c r="AB18" s="99">
        <v>1</v>
      </c>
      <c r="AC18" s="91" t="e">
        <f t="shared" si="9"/>
        <v>#VALUE!</v>
      </c>
      <c r="AD18" s="95"/>
      <c r="AE18" s="62" t="e">
        <f t="shared" si="10"/>
        <v>#VALUE!</v>
      </c>
      <c r="AF18" s="97">
        <v>1</v>
      </c>
      <c r="AG18" s="62" t="e">
        <f t="shared" si="19"/>
        <v>#VALUE!</v>
      </c>
      <c r="AH18" s="62"/>
      <c r="AI18" s="89" t="e">
        <f t="shared" si="18"/>
        <v>#VALUE!</v>
      </c>
      <c r="AJ18" s="122">
        <v>1</v>
      </c>
      <c r="AK18" s="91" t="e">
        <f t="shared" si="11"/>
        <v>#VALUE!</v>
      </c>
      <c r="AL18" s="90"/>
      <c r="AM18" s="63" t="e">
        <f t="shared" si="12"/>
        <v>#VALUE!</v>
      </c>
      <c r="AN18" s="123">
        <v>1</v>
      </c>
      <c r="AO18" s="62" t="e">
        <f t="shared" si="13"/>
        <v>#VALUE!</v>
      </c>
      <c r="AP18" s="62"/>
      <c r="AQ18" s="89" t="e">
        <f t="shared" si="14"/>
        <v>#VALUE!</v>
      </c>
      <c r="AR18" s="122">
        <v>9</v>
      </c>
      <c r="AS18" s="90" t="e">
        <f t="shared" si="15"/>
        <v>#VALUE!</v>
      </c>
      <c r="AT18" s="63" t="e">
        <f t="shared" si="16"/>
        <v>#VALUE!</v>
      </c>
      <c r="AU18" s="123">
        <v>2</v>
      </c>
      <c r="AV18" s="64" t="e">
        <f t="shared" si="6"/>
        <v>#VALUE!</v>
      </c>
      <c r="AW18" s="85"/>
      <c r="AX18" s="86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7"/>
        <v>0</v>
      </c>
    </row>
    <row r="19" spans="2:63" ht="24.95" customHeight="1" x14ac:dyDescent="0.25">
      <c r="Q19" s="76"/>
    </row>
    <row r="22" spans="2:63" x14ac:dyDescent="0.25">
      <c r="V22" s="124"/>
      <c r="W22" s="124"/>
      <c r="X22" s="124"/>
    </row>
    <row r="23" spans="2:63" x14ac:dyDescent="0.25">
      <c r="V23" s="125"/>
      <c r="W23" s="125"/>
      <c r="X23" s="126"/>
    </row>
    <row r="24" spans="2:63" x14ac:dyDescent="0.25">
      <c r="V24" s="125"/>
      <c r="W24" s="125"/>
      <c r="X24" s="126"/>
    </row>
    <row r="25" spans="2:63" x14ac:dyDescent="0.25">
      <c r="V25" s="125"/>
      <c r="W25" s="125"/>
      <c r="X25" s="126"/>
    </row>
    <row r="26" spans="2:63" x14ac:dyDescent="0.25">
      <c r="V26" s="125"/>
      <c r="W26" s="125"/>
      <c r="X26" s="126"/>
    </row>
    <row r="27" spans="2:63" x14ac:dyDescent="0.25">
      <c r="V27" s="125"/>
      <c r="W27" s="125"/>
      <c r="X27" s="126"/>
    </row>
    <row r="28" spans="2:63" x14ac:dyDescent="0.25">
      <c r="V28" s="125"/>
      <c r="W28" s="125"/>
      <c r="X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E19:E1048576 D3:D18">
    <cfRule type="cellIs" dxfId="477" priority="14" operator="equal">
      <formula>"oui"</formula>
    </cfRule>
    <cfRule type="cellIs" dxfId="476" priority="15" operator="equal">
      <formula>"FAIT"</formula>
    </cfRule>
  </conditionalFormatting>
  <conditionalFormatting sqref="N1 O19:O1048576 N3:N18">
    <cfRule type="cellIs" dxfId="475" priority="13" operator="equal">
      <formula>"a faire"</formula>
    </cfRule>
  </conditionalFormatting>
  <conditionalFormatting sqref="AH19:AH1048576 AG3:AG18 AF19:AF1048576 AE3:AE18 AD19:AD1048576 AC3:AC18 AB19:AB1048576 AA3:AA18 AP19:AP1048576 AO3:AO18 AN19:AN1048576 AM3:AM18 AL19:AL1048576 AK3:AK18 AJ19:AJ1048576 AI3:AI18 AT19:AT1048576 AS3:AS18 AR19:AR1048576 AQ3:AQ18">
    <cfRule type="cellIs" dxfId="474" priority="12" operator="between">
      <formula>36526</formula>
      <formula>TODAY()</formula>
    </cfRule>
  </conditionalFormatting>
  <conditionalFormatting sqref="C1:Y1 B3:Y18">
    <cfRule type="expression" dxfId="473" priority="16">
      <formula>$F1="création"</formula>
    </cfRule>
  </conditionalFormatting>
  <conditionalFormatting sqref="AI1 AM1 AA1 AE1">
    <cfRule type="cellIs" dxfId="472" priority="7" operator="between">
      <formula>36526</formula>
      <formula>TODAY()</formula>
    </cfRule>
  </conditionalFormatting>
  <conditionalFormatting sqref="AA1">
    <cfRule type="expression" dxfId="471" priority="8">
      <formula>$AD2</formula>
    </cfRule>
  </conditionalFormatting>
  <conditionalFormatting sqref="AE1">
    <cfRule type="expression" dxfId="470" priority="9">
      <formula>$AH2</formula>
    </cfRule>
  </conditionalFormatting>
  <conditionalFormatting sqref="AI1">
    <cfRule type="expression" dxfId="469" priority="10">
      <formula>$AL2</formula>
    </cfRule>
  </conditionalFormatting>
  <conditionalFormatting sqref="AM1">
    <cfRule type="expression" dxfId="468" priority="11">
      <formula>$AP2</formula>
    </cfRule>
  </conditionalFormatting>
  <conditionalFormatting sqref="AQ1 AS1">
    <cfRule type="cellIs" dxfId="467" priority="6" operator="between">
      <formula>36526</formula>
      <formula>TODAY()</formula>
    </cfRule>
  </conditionalFormatting>
  <conditionalFormatting sqref="AB19:AE1048576">
    <cfRule type="expression" dxfId="466" priority="5">
      <formula>$AE19</formula>
    </cfRule>
  </conditionalFormatting>
  <conditionalFormatting sqref="AF19:AI1048576">
    <cfRule type="expression" dxfId="465" priority="4">
      <formula>$AI19</formula>
    </cfRule>
  </conditionalFormatting>
  <conditionalFormatting sqref="AJ19:AM1048576">
    <cfRule type="expression" dxfId="464" priority="3">
      <formula>$AM19</formula>
    </cfRule>
  </conditionalFormatting>
  <conditionalFormatting sqref="AN19:AQ1048576">
    <cfRule type="expression" dxfId="463" priority="2">
      <formula>$AQ19</formula>
    </cfRule>
  </conditionalFormatting>
  <conditionalFormatting sqref="AR19:AT1048576">
    <cfRule type="expression" dxfId="462" priority="1">
      <formula>$AY19</formula>
    </cfRule>
  </conditionalFormatting>
  <conditionalFormatting sqref="E19:Z1048576 B19:C1048576">
    <cfRule type="expression" dxfId="461" priority="17">
      <formula>$G19="création"</formula>
    </cfRule>
  </conditionalFormatting>
  <conditionalFormatting sqref="AA1:AD18">
    <cfRule type="expression" dxfId="460" priority="18">
      <formula>$AD1</formula>
    </cfRule>
  </conditionalFormatting>
  <conditionalFormatting sqref="AE1:AH18">
    <cfRule type="expression" dxfId="459" priority="19">
      <formula>$AH1</formula>
    </cfRule>
  </conditionalFormatting>
  <conditionalFormatting sqref="AI1:AL18">
    <cfRule type="expression" dxfId="458" priority="20">
      <formula>$AL1</formula>
    </cfRule>
  </conditionalFormatting>
  <conditionalFormatting sqref="AM1:AP18">
    <cfRule type="expression" dxfId="457" priority="21">
      <formula>$AP1</formula>
    </cfRule>
  </conditionalFormatting>
  <conditionalFormatting sqref="AQ1:AS18">
    <cfRule type="expression" dxfId="456" priority="22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déroulantes'!$A$16:$A$18</xm:f>
          </x14:formula1>
          <xm:sqref>H3:H18</xm:sqref>
        </x14:dataValidation>
        <x14:dataValidation type="list" allowBlank="1" showInputMessage="1" showErrorMessage="1">
          <x14:formula1>
            <xm:f>'Liste déroulantes'!$A$21:$A$24</xm:f>
          </x14:formula1>
          <xm:sqref>I3:I18</xm:sqref>
        </x14:dataValidation>
        <x14:dataValidation type="list" allowBlank="1" showInputMessage="1" showErrorMessage="1">
          <x14:formula1>
            <xm:f>'Liste déroulantes'!$A$27:$A$39</xm:f>
          </x14:formula1>
          <xm:sqref>J3:K18</xm:sqref>
        </x14:dataValidation>
        <x14:dataValidation type="list" allowBlank="1" showInputMessage="1" showErrorMessage="1">
          <x14:formula1>
            <xm:f>'Liste déroulantes'!$A$40:$A$48</xm:f>
          </x14:formula1>
          <xm:sqref>L3:L18</xm:sqref>
        </x14:dataValidation>
        <x14:dataValidation type="list" allowBlank="1" showInputMessage="1" showErrorMessage="1">
          <x14:formula1>
            <xm:f>'Liste déroulantes'!$A$27:$A$48</xm:f>
          </x14:formula1>
          <xm:sqref>M3:M18</xm:sqref>
        </x14:dataValidation>
        <x14:dataValidation type="list" allowBlank="1" showInputMessage="1" showErrorMessage="1">
          <x14:formula1>
            <xm:f>'Liste déroulantes'!$A$51:$A$53</xm:f>
          </x14:formula1>
          <xm:sqref>N3:N18</xm:sqref>
        </x14:dataValidation>
        <x14:dataValidation type="list" allowBlank="1" showInputMessage="1" showErrorMessage="1">
          <x14:formula1>
            <xm:f>'Liste déroulantes'!$A$81:$A$103</xm:f>
          </x14:formula1>
          <xm:sqref>R3:R18</xm:sqref>
        </x14:dataValidation>
        <x14:dataValidation type="list" allowBlank="1" showInputMessage="1" showErrorMessage="1">
          <x14:formula1>
            <xm:f>'Liste déroulantes'!$A$1:$A$9</xm:f>
          </x14:formula1>
          <xm:sqref>G1 G3:G18 H19:H1048576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F3:F18 G19:G1048576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D3:D18 E19:E1048576</xm:sqref>
        </x14:dataValidation>
        <x14:dataValidation type="list" allowBlank="1" showInputMessage="1" showErrorMessage="1">
          <x14:formula1>
            <xm:f>'Liste déroulantes'!$A$56:$A$57</xm:f>
          </x14:formula1>
          <xm:sqref>E1 E3:E18 F19:F1048576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B3" sqref="B3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64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163" t="s">
        <v>163</v>
      </c>
      <c r="AZ2" s="163" t="s">
        <v>101</v>
      </c>
      <c r="BA2" s="163" t="s">
        <v>184</v>
      </c>
      <c r="BB2" s="163" t="s">
        <v>100</v>
      </c>
      <c r="BC2" s="163" t="s">
        <v>185</v>
      </c>
      <c r="BD2" s="163" t="s">
        <v>186</v>
      </c>
      <c r="BE2" s="163" t="s">
        <v>187</v>
      </c>
      <c r="BF2" s="163" t="s">
        <v>188</v>
      </c>
      <c r="BG2" s="163" t="s">
        <v>189</v>
      </c>
      <c r="BH2" s="163" t="s">
        <v>6</v>
      </c>
      <c r="BI2" s="163" t="s">
        <v>190</v>
      </c>
      <c r="BJ2" s="163" t="s">
        <v>191</v>
      </c>
      <c r="BK2" s="80" t="s">
        <v>164</v>
      </c>
    </row>
    <row r="3" spans="2:63" x14ac:dyDescent="0.25">
      <c r="B3" s="56"/>
      <c r="C3" s="56" t="str">
        <f t="shared" ref="C3:C20" si="0">"TOM&amp;CO"</f>
        <v>TOM&amp;CO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TOM&amp;CO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TOM&amp;CO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TOM&amp;CO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TOM&amp;CO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TOM&amp;CO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TOM&amp;CO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TOM&amp;CO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TOM&amp;CO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TOM&amp;CO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TOM&amp;CO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TOM&amp;CO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TOM&amp;CO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TOM&amp;CO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TOM&amp;CO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TOM&amp;CO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TOM&amp;CO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TOM&amp;CO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2421" priority="14" operator="equal">
      <formula>"oui"</formula>
    </cfRule>
    <cfRule type="cellIs" dxfId="2420" priority="15" operator="equal">
      <formula>"FAIT"</formula>
    </cfRule>
  </conditionalFormatting>
  <conditionalFormatting sqref="N1 N3:N1048576">
    <cfRule type="cellIs" dxfId="2419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2418" priority="12" operator="between">
      <formula>36526</formula>
      <formula>TODAY()</formula>
    </cfRule>
  </conditionalFormatting>
  <conditionalFormatting sqref="C1:Y1 B3:Y1048576">
    <cfRule type="expression" dxfId="2417" priority="16">
      <formula>$F1="création"</formula>
    </cfRule>
  </conditionalFormatting>
  <conditionalFormatting sqref="AI1 AM1 AA1 AE1">
    <cfRule type="cellIs" dxfId="2416" priority="7" operator="between">
      <formula>36526</formula>
      <formula>TODAY()</formula>
    </cfRule>
  </conditionalFormatting>
  <conditionalFormatting sqref="AA1">
    <cfRule type="expression" dxfId="2415" priority="8">
      <formula>$AD2</formula>
    </cfRule>
  </conditionalFormatting>
  <conditionalFormatting sqref="AE1">
    <cfRule type="expression" dxfId="2414" priority="9">
      <formula>$AH2</formula>
    </cfRule>
  </conditionalFormatting>
  <conditionalFormatting sqref="AI1">
    <cfRule type="expression" dxfId="2413" priority="10">
      <formula>$AL2</formula>
    </cfRule>
  </conditionalFormatting>
  <conditionalFormatting sqref="AM1">
    <cfRule type="expression" dxfId="2412" priority="11">
      <formula>$AP2</formula>
    </cfRule>
  </conditionalFormatting>
  <conditionalFormatting sqref="AQ1 AS1">
    <cfRule type="cellIs" dxfId="2411" priority="6" operator="between">
      <formula>36526</formula>
      <formula>TODAY()</formula>
    </cfRule>
  </conditionalFormatting>
  <conditionalFormatting sqref="AA1:AD1048576">
    <cfRule type="expression" dxfId="2410" priority="5">
      <formula>$AD1</formula>
    </cfRule>
  </conditionalFormatting>
  <conditionalFormatting sqref="AE1:AH1048576">
    <cfRule type="expression" dxfId="2409" priority="4">
      <formula>$AH1</formula>
    </cfRule>
  </conditionalFormatting>
  <conditionalFormatting sqref="AI1:AL1048576">
    <cfRule type="expression" dxfId="2408" priority="3">
      <formula>$AL1</formula>
    </cfRule>
  </conditionalFormatting>
  <conditionalFormatting sqref="AM1:AP1048576">
    <cfRule type="expression" dxfId="2407" priority="2">
      <formula>$AP1</formula>
    </cfRule>
  </conditionalFormatting>
  <conditionalFormatting sqref="AQ1:AS1048576">
    <cfRule type="expression" dxfId="2406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B1:BK28"/>
  <sheetViews>
    <sheetView workbookViewId="0">
      <pane ySplit="2" topLeftCell="A3" activePane="bottomLeft" state="frozen"/>
      <selection activeCell="C107" sqref="C107"/>
      <selection pane="bottomLeft" activeCell="I19" sqref="I19"/>
    </sheetView>
  </sheetViews>
  <sheetFormatPr baseColWidth="10" defaultRowHeight="15" outlineLevelCol="1" x14ac:dyDescent="0.25"/>
  <cols>
    <col min="1" max="1" width="2.7109375" style="132" customWidth="1"/>
    <col min="2" max="2" width="11.28515625" style="43" customWidth="1"/>
    <col min="3" max="3" width="12.7109375" style="43" customWidth="1"/>
    <col min="4" max="4" width="8" style="132" customWidth="1"/>
    <col min="5" max="5" width="9.7109375" style="132" customWidth="1" outlineLevel="1"/>
    <col min="6" max="6" width="17.5703125" style="132" customWidth="1" outlineLevel="1"/>
    <col min="7" max="7" width="19.42578125" style="132" customWidth="1" outlineLevel="1"/>
    <col min="8" max="8" width="12.7109375" style="132" customWidth="1" outlineLevel="1"/>
    <col min="9" max="9" width="16.5703125" style="132" customWidth="1" outlineLevel="1"/>
    <col min="10" max="10" width="17" style="132" customWidth="1" outlineLevel="1"/>
    <col min="11" max="11" width="15.7109375" style="132" customWidth="1" outlineLevel="1"/>
    <col min="12" max="12" width="14" style="132" customWidth="1" outlineLevel="1"/>
    <col min="13" max="13" width="15.7109375" style="132" customWidth="1" outlineLevel="1"/>
    <col min="14" max="14" width="11.28515625" style="132" customWidth="1"/>
    <col min="15" max="15" width="12" style="132" customWidth="1"/>
    <col min="16" max="16" width="19" style="132" customWidth="1"/>
    <col min="17" max="17" width="23.140625" style="132" bestFit="1" customWidth="1"/>
    <col min="18" max="18" width="7.5703125" style="132" customWidth="1"/>
    <col min="19" max="19" width="16.140625" style="132" customWidth="1" outlineLevel="1"/>
    <col min="20" max="20" width="11.5703125" style="132" customWidth="1" outlineLevel="1"/>
    <col min="21" max="21" width="19" style="132" customWidth="1" outlineLevel="1"/>
    <col min="22" max="22" width="20.42578125" style="132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132" customWidth="1" outlineLevel="1"/>
    <col min="28" max="28" width="5.28515625" style="96" customWidth="1" outlineLevel="1"/>
    <col min="29" max="29" width="9.42578125" style="132" customWidth="1" outlineLevel="1"/>
    <col min="30" max="30" width="10.5703125" style="132" customWidth="1" outlineLevel="1"/>
    <col min="31" max="31" width="9.28515625" style="132" customWidth="1" outlineLevel="1"/>
    <col min="32" max="32" width="5.85546875" style="96" customWidth="1" outlineLevel="1"/>
    <col min="33" max="33" width="11.5703125" style="132" customWidth="1" outlineLevel="1"/>
    <col min="34" max="34" width="9.28515625" style="132" customWidth="1" outlineLevel="1"/>
    <col min="35" max="35" width="9.5703125" style="132" customWidth="1" outlineLevel="1"/>
    <col min="36" max="36" width="6.5703125" style="96" customWidth="1" outlineLevel="1"/>
    <col min="37" max="37" width="10.140625" style="132" customWidth="1" outlineLevel="1"/>
    <col min="38" max="38" width="9.5703125" style="132" customWidth="1" outlineLevel="1"/>
    <col min="39" max="39" width="9.85546875" style="132" customWidth="1" outlineLevel="1"/>
    <col min="40" max="40" width="6.28515625" style="96" customWidth="1" outlineLevel="1"/>
    <col min="41" max="41" width="12.42578125" style="132" customWidth="1" outlineLevel="1"/>
    <col min="42" max="42" width="9.28515625" style="132" customWidth="1" outlineLevel="1"/>
    <col min="43" max="43" width="9.85546875" style="132" customWidth="1" outlineLevel="1"/>
    <col min="44" max="44" width="6.5703125" style="96" customWidth="1" outlineLevel="1"/>
    <col min="45" max="45" width="9.5703125" style="132" customWidth="1" outlineLevel="1"/>
    <col min="46" max="46" width="9.85546875" style="132" customWidth="1" outlineLevel="1"/>
    <col min="47" max="47" width="6.5703125" style="96" customWidth="1" outlineLevel="1"/>
    <col min="48" max="48" width="9.42578125" style="132" customWidth="1" outlineLevel="1"/>
    <col min="49" max="49" width="10.5703125" style="132" customWidth="1"/>
    <col min="50" max="50" width="10" style="132" customWidth="1"/>
    <col min="51" max="51" width="10" style="132" customWidth="1" outlineLevel="1"/>
    <col min="52" max="52" width="12" style="132" customWidth="1" outlineLevel="1"/>
    <col min="53" max="53" width="10" style="132" customWidth="1" outlineLevel="1"/>
    <col min="54" max="54" width="16.140625" style="132" customWidth="1" outlineLevel="1"/>
    <col min="55" max="55" width="14" style="132" customWidth="1" outlineLevel="1"/>
    <col min="56" max="56" width="11.42578125" style="132" customWidth="1" outlineLevel="1"/>
    <col min="57" max="57" width="14.28515625" style="132" customWidth="1" outlineLevel="1"/>
    <col min="58" max="58" width="14" style="132" customWidth="1" outlineLevel="1"/>
    <col min="59" max="59" width="11.42578125" style="132" customWidth="1" outlineLevel="1"/>
    <col min="60" max="60" width="12.5703125" style="132" customWidth="1" outlineLevel="1"/>
    <col min="61" max="61" width="14" style="132" customWidth="1" outlineLevel="1"/>
    <col min="62" max="62" width="11.42578125" style="132" customWidth="1" outlineLevel="1"/>
    <col min="63" max="63" width="15" style="132" customWidth="1" outlineLevel="1"/>
    <col min="64" max="16384" width="11.42578125" style="132"/>
  </cols>
  <sheetData>
    <row r="1" spans="2:63" ht="23.25" x14ac:dyDescent="0.25"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64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254" t="s">
        <v>85</v>
      </c>
      <c r="AB1" s="255"/>
      <c r="AC1" s="255"/>
      <c r="AD1" s="256"/>
      <c r="AE1" s="257" t="s">
        <v>100</v>
      </c>
      <c r="AF1" s="257"/>
      <c r="AG1" s="257"/>
      <c r="AH1" s="257"/>
      <c r="AI1" s="258" t="s">
        <v>160</v>
      </c>
      <c r="AJ1" s="259"/>
      <c r="AK1" s="259"/>
      <c r="AL1" s="260"/>
      <c r="AM1" s="261" t="s">
        <v>87</v>
      </c>
      <c r="AN1" s="261"/>
      <c r="AO1" s="261"/>
      <c r="AP1" s="261"/>
      <c r="AQ1" s="262" t="s">
        <v>88</v>
      </c>
      <c r="AR1" s="263"/>
      <c r="AS1" s="264"/>
      <c r="AT1" s="249" t="s">
        <v>89</v>
      </c>
      <c r="AU1" s="249"/>
      <c r="AV1" s="249"/>
      <c r="AW1" s="250" t="s">
        <v>98</v>
      </c>
      <c r="AX1" s="251"/>
      <c r="AY1" s="252" t="s">
        <v>168</v>
      </c>
      <c r="AZ1" s="252"/>
      <c r="BA1" s="252"/>
      <c r="BB1" s="252"/>
      <c r="BC1" s="252"/>
      <c r="BD1" s="252"/>
      <c r="BE1" s="252"/>
      <c r="BF1" s="252"/>
      <c r="BG1" s="252"/>
      <c r="BH1" s="252"/>
      <c r="BI1" s="252"/>
      <c r="BJ1" s="252"/>
      <c r="BK1" s="252"/>
    </row>
    <row r="2" spans="2:63" ht="28.5" customHeight="1" x14ac:dyDescent="0.25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163" t="s">
        <v>163</v>
      </c>
      <c r="AZ2" s="163" t="s">
        <v>101</v>
      </c>
      <c r="BA2" s="163" t="s">
        <v>184</v>
      </c>
      <c r="BB2" s="163" t="s">
        <v>100</v>
      </c>
      <c r="BC2" s="163" t="s">
        <v>185</v>
      </c>
      <c r="BD2" s="163" t="s">
        <v>186</v>
      </c>
      <c r="BE2" s="163" t="s">
        <v>187</v>
      </c>
      <c r="BF2" s="163" t="s">
        <v>188</v>
      </c>
      <c r="BG2" s="163" t="s">
        <v>189</v>
      </c>
      <c r="BH2" s="163" t="s">
        <v>6</v>
      </c>
      <c r="BI2" s="163" t="s">
        <v>190</v>
      </c>
      <c r="BJ2" s="163" t="s">
        <v>191</v>
      </c>
      <c r="BK2" s="80" t="s">
        <v>164</v>
      </c>
    </row>
    <row r="3" spans="2:63" x14ac:dyDescent="0.25">
      <c r="B3" s="56"/>
      <c r="C3" s="56" t="str">
        <f t="shared" ref="C3:C20" si="0">"TRADI"</f>
        <v>TRADI</v>
      </c>
      <c r="D3" s="57"/>
      <c r="E3" s="57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231" t="str">
        <f t="shared" ref="S3:U20" si="1">IF($F3="création","/","")</f>
        <v/>
      </c>
      <c r="T3" s="231" t="str">
        <f t="shared" si="1"/>
        <v/>
      </c>
      <c r="U3" s="231" t="str">
        <f>IF($F3="création","/","")</f>
        <v/>
      </c>
      <c r="V3" s="231" t="str">
        <f t="shared" ref="V3:W20" si="2">IF($F3="création","/","")</f>
        <v/>
      </c>
      <c r="W3" s="231" t="str">
        <f t="shared" si="2"/>
        <v/>
      </c>
      <c r="X3" s="61" t="e">
        <f>IF($F3="création","/",SUM(S3:U3)/W3)</f>
        <v>#VALUE!</v>
      </c>
      <c r="Y3" s="61" t="e">
        <f t="shared" ref="Y3:Y18" si="3"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>
        <f>1</f>
        <v>1</v>
      </c>
      <c r="AC3" s="62" t="e">
        <f>AE3-1</f>
        <v>#VALUE!</v>
      </c>
      <c r="AD3" s="93"/>
      <c r="AE3" s="62" t="e">
        <f>IF(AG3="","",IF(WEEKDAY(AG3,11)=6,(AG3-AF3*7)+2,IF(WEEKDAY(AG3,11)=7,(AG3-AF3*7)+1,AG3-AF3*7)))</f>
        <v>#VALUE!</v>
      </c>
      <c r="AF3" s="97">
        <f>1</f>
        <v>1</v>
      </c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>
        <f>1</f>
        <v>1</v>
      </c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>
        <f>1</f>
        <v>1</v>
      </c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>
        <f>9</f>
        <v>9</v>
      </c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>
        <f>2</f>
        <v>2</v>
      </c>
      <c r="AV3" s="64" t="e">
        <f t="shared" ref="AV3:AV20" si="4"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 x14ac:dyDescent="0.25">
      <c r="B4" s="56"/>
      <c r="C4" s="56" t="str">
        <f t="shared" si="0"/>
        <v>TRADI</v>
      </c>
      <c r="D4" s="57"/>
      <c r="E4" s="57"/>
      <c r="F4" s="57"/>
      <c r="G4" s="58"/>
      <c r="H4" s="57"/>
      <c r="I4" s="57"/>
      <c r="J4" s="57"/>
      <c r="K4" s="57"/>
      <c r="L4" s="57"/>
      <c r="M4" s="57"/>
      <c r="N4" s="57"/>
      <c r="O4" s="59"/>
      <c r="P4" s="59"/>
      <c r="Q4" s="59"/>
      <c r="R4" s="59"/>
      <c r="S4" s="231" t="str">
        <f t="shared" si="1"/>
        <v/>
      </c>
      <c r="T4" s="231" t="str">
        <f t="shared" si="1"/>
        <v/>
      </c>
      <c r="U4" s="231" t="str">
        <f t="shared" si="1"/>
        <v/>
      </c>
      <c r="V4" s="231" t="str">
        <f t="shared" si="2"/>
        <v/>
      </c>
      <c r="W4" s="231" t="str">
        <f t="shared" si="2"/>
        <v/>
      </c>
      <c r="X4" s="61" t="e">
        <f t="shared" ref="X4:X18" si="5">IF($F4="création","/",SUM(S4:U4)/W4)</f>
        <v>#VALUE!</v>
      </c>
      <c r="Y4" s="61" t="e">
        <f t="shared" si="3"/>
        <v>#VALUE!</v>
      </c>
      <c r="Z4" s="65"/>
      <c r="AA4" s="92" t="e">
        <f t="shared" ref="AA4:AA18" si="6">IF(AC4="","",IF(WEEKDAY(AC4,11)=6,(AC4-AB4*7)+2,IF(WEEKDAY(AC4,11)=7,(AC4-AB4*7)+1,AC4-AB4*7)))</f>
        <v>#VALUE!</v>
      </c>
      <c r="AB4" s="97">
        <f>1</f>
        <v>1</v>
      </c>
      <c r="AC4" s="62" t="e">
        <f t="shared" ref="AC4:AC18" si="7">AI4-1</f>
        <v>#VALUE!</v>
      </c>
      <c r="AD4" s="93"/>
      <c r="AE4" s="62" t="e">
        <f t="shared" ref="AE4:AE18" si="8">IF(AG4="","",IF(WEEKDAY(AG4,11)=6,(AG4-AF4*7)+2,IF(WEEKDAY(AG4,11)=7,(AG4-AF4*7)+1,AG4-AF4*7)))</f>
        <v>#VALUE!</v>
      </c>
      <c r="AF4" s="97">
        <f>1</f>
        <v>1</v>
      </c>
      <c r="AG4" s="62" t="e">
        <f>AI4-1</f>
        <v>#VALUE!</v>
      </c>
      <c r="AH4" s="62"/>
      <c r="AI4" s="87" t="e">
        <f>IF(AK4="","",IF(WEEKDAY(AK4,11)=6,(AK4-AJ4*7)+2,IF(WEEKDAY(AK4,11)=7,(AK4-AJ4*7)+1,AK4-AJ4*7)))</f>
        <v>#VALUE!</v>
      </c>
      <c r="AJ4" s="98">
        <f>1</f>
        <v>1</v>
      </c>
      <c r="AK4" s="62" t="e">
        <f t="shared" ref="AK4:AK18" si="9">AM4-1</f>
        <v>#VALUE!</v>
      </c>
      <c r="AL4" s="88"/>
      <c r="AM4" s="63" t="e">
        <f t="shared" ref="AM4:AM18" si="10">IF(AO4="","",IF(WEEKDAY(AO4,11)=6,(AO4-AN4*7)+2,IF(WEEKDAY(AO4,11)=7,(AO4-AN4*7)+1,AO4-AN4*7)))</f>
        <v>#VALUE!</v>
      </c>
      <c r="AN4" s="123">
        <f>1</f>
        <v>1</v>
      </c>
      <c r="AO4" s="62" t="e">
        <f t="shared" ref="AO4:AO18" si="11">AQ4-1</f>
        <v>#VALUE!</v>
      </c>
      <c r="AP4" s="62"/>
      <c r="AQ4" s="87" t="e">
        <f t="shared" ref="AQ4:AQ18" si="12">IF(AS4="","",IF(WEEKDAY(AS4,11)=6,(AS4-AR4*7)+2,IF(WEEKDAY(AS4,11)=7,(AS4-AR4*7)+1,AS4-AR4*7)))</f>
        <v>#VALUE!</v>
      </c>
      <c r="AR4" s="98">
        <f>9</f>
        <v>9</v>
      </c>
      <c r="AS4" s="88" t="e">
        <f t="shared" ref="AS4:AS18" si="13">AT4-1</f>
        <v>#VALUE!</v>
      </c>
      <c r="AT4" s="63" t="e">
        <f t="shared" ref="AT4:AT18" si="14">IF(AV4="","",IF(WEEKDAY(AV4,11)=6,(AV4-AU4*7)+2,IF(WEEKDAY(AV4,11)=7,(AV4-AU4*7)+1,AV4-AU4*7)))</f>
        <v>#VALUE!</v>
      </c>
      <c r="AU4" s="123">
        <f>2</f>
        <v>2</v>
      </c>
      <c r="AV4" s="64" t="e">
        <f t="shared" si="4"/>
        <v>#VALUE!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5" xml:space="preserve"> SUM(AY4,BB4,BE4,BH4)</f>
        <v>0</v>
      </c>
    </row>
    <row r="5" spans="2:63" x14ac:dyDescent="0.25">
      <c r="B5" s="56"/>
      <c r="C5" s="56" t="str">
        <f t="shared" si="0"/>
        <v>TRADI</v>
      </c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231" t="str">
        <f t="shared" si="1"/>
        <v/>
      </c>
      <c r="T5" s="231" t="str">
        <f t="shared" si="1"/>
        <v/>
      </c>
      <c r="U5" s="231" t="str">
        <f t="shared" si="1"/>
        <v/>
      </c>
      <c r="V5" s="231" t="str">
        <f t="shared" si="2"/>
        <v/>
      </c>
      <c r="W5" s="231" t="str">
        <f t="shared" si="2"/>
        <v/>
      </c>
      <c r="X5" s="61" t="e">
        <f t="shared" si="5"/>
        <v>#VALUE!</v>
      </c>
      <c r="Y5" s="61" t="e">
        <f t="shared" si="3"/>
        <v>#VALUE!</v>
      </c>
      <c r="Z5" s="60"/>
      <c r="AA5" s="92" t="e">
        <f t="shared" si="6"/>
        <v>#VALUE!</v>
      </c>
      <c r="AB5" s="97">
        <f>1</f>
        <v>1</v>
      </c>
      <c r="AC5" s="62" t="e">
        <f t="shared" si="7"/>
        <v>#VALUE!</v>
      </c>
      <c r="AD5" s="93"/>
      <c r="AE5" s="62" t="e">
        <f t="shared" si="8"/>
        <v>#VALUE!</v>
      </c>
      <c r="AF5" s="97">
        <f>1</f>
        <v>1</v>
      </c>
      <c r="AG5" s="62" t="e">
        <f>AI5-1</f>
        <v>#VALUE!</v>
      </c>
      <c r="AH5" s="62"/>
      <c r="AI5" s="87" t="e">
        <f t="shared" ref="AI5:AI18" si="16">IF(AK5="","",IF(WEEKDAY(AK5,11)=6,(AK5-AJ5*7)+2,IF(WEEKDAY(AK5,11)=7,(AK5-AJ5*7)+1,AK5-AJ5*7)))</f>
        <v>#VALUE!</v>
      </c>
      <c r="AJ5" s="98">
        <f>1</f>
        <v>1</v>
      </c>
      <c r="AK5" s="62" t="e">
        <f t="shared" si="9"/>
        <v>#VALUE!</v>
      </c>
      <c r="AL5" s="88"/>
      <c r="AM5" s="63" t="e">
        <f t="shared" si="10"/>
        <v>#VALUE!</v>
      </c>
      <c r="AN5" s="123">
        <f>1</f>
        <v>1</v>
      </c>
      <c r="AO5" s="62" t="e">
        <f t="shared" si="11"/>
        <v>#VALUE!</v>
      </c>
      <c r="AP5" s="62"/>
      <c r="AQ5" s="87" t="e">
        <f t="shared" si="12"/>
        <v>#VALUE!</v>
      </c>
      <c r="AR5" s="98">
        <f>9</f>
        <v>9</v>
      </c>
      <c r="AS5" s="88" t="e">
        <f t="shared" si="13"/>
        <v>#VALUE!</v>
      </c>
      <c r="AT5" s="63" t="e">
        <f t="shared" si="14"/>
        <v>#VALUE!</v>
      </c>
      <c r="AU5" s="123">
        <f>2</f>
        <v>2</v>
      </c>
      <c r="AV5" s="64" t="e">
        <f t="shared" si="4"/>
        <v>#VALUE!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5"/>
        <v>0</v>
      </c>
    </row>
    <row r="6" spans="2:63" x14ac:dyDescent="0.25">
      <c r="B6" s="56"/>
      <c r="C6" s="56" t="str">
        <f t="shared" si="0"/>
        <v>TRADI</v>
      </c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231" t="str">
        <f t="shared" si="1"/>
        <v/>
      </c>
      <c r="T6" s="231" t="str">
        <f t="shared" si="1"/>
        <v/>
      </c>
      <c r="U6" s="231" t="str">
        <f t="shared" si="1"/>
        <v/>
      </c>
      <c r="V6" s="231" t="str">
        <f t="shared" si="2"/>
        <v/>
      </c>
      <c r="W6" s="231" t="str">
        <f t="shared" si="2"/>
        <v/>
      </c>
      <c r="X6" s="61" t="e">
        <f t="shared" si="5"/>
        <v>#VALUE!</v>
      </c>
      <c r="Y6" s="61" t="e">
        <f t="shared" si="3"/>
        <v>#VALUE!</v>
      </c>
      <c r="Z6" s="60"/>
      <c r="AA6" s="92" t="e">
        <f t="shared" si="6"/>
        <v>#VALUE!</v>
      </c>
      <c r="AB6" s="97">
        <f>1</f>
        <v>1</v>
      </c>
      <c r="AC6" s="62" t="e">
        <f t="shared" si="7"/>
        <v>#VALUE!</v>
      </c>
      <c r="AD6" s="93"/>
      <c r="AE6" s="62" t="e">
        <f t="shared" si="8"/>
        <v>#VALUE!</v>
      </c>
      <c r="AF6" s="97">
        <f>1</f>
        <v>1</v>
      </c>
      <c r="AG6" s="62" t="e">
        <f>AI6-1</f>
        <v>#VALUE!</v>
      </c>
      <c r="AH6" s="62"/>
      <c r="AI6" s="87" t="e">
        <f t="shared" si="16"/>
        <v>#VALUE!</v>
      </c>
      <c r="AJ6" s="98">
        <f>1</f>
        <v>1</v>
      </c>
      <c r="AK6" s="62" t="e">
        <f t="shared" si="9"/>
        <v>#VALUE!</v>
      </c>
      <c r="AL6" s="88"/>
      <c r="AM6" s="63" t="e">
        <f t="shared" si="10"/>
        <v>#VALUE!</v>
      </c>
      <c r="AN6" s="123">
        <f>1</f>
        <v>1</v>
      </c>
      <c r="AO6" s="62" t="e">
        <f t="shared" si="11"/>
        <v>#VALUE!</v>
      </c>
      <c r="AP6" s="62"/>
      <c r="AQ6" s="87" t="e">
        <f t="shared" si="12"/>
        <v>#VALUE!</v>
      </c>
      <c r="AR6" s="98">
        <f>9</f>
        <v>9</v>
      </c>
      <c r="AS6" s="88" t="e">
        <f t="shared" si="13"/>
        <v>#VALUE!</v>
      </c>
      <c r="AT6" s="63" t="e">
        <f t="shared" si="14"/>
        <v>#VALUE!</v>
      </c>
      <c r="AU6" s="123">
        <f>2</f>
        <v>2</v>
      </c>
      <c r="AV6" s="64" t="e">
        <f t="shared" si="4"/>
        <v>#VALUE!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5"/>
        <v>0</v>
      </c>
    </row>
    <row r="7" spans="2:63" x14ac:dyDescent="0.25">
      <c r="B7" s="56"/>
      <c r="C7" s="56" t="str">
        <f t="shared" si="0"/>
        <v>TRADI</v>
      </c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231" t="str">
        <f t="shared" si="1"/>
        <v/>
      </c>
      <c r="T7" s="231" t="str">
        <f t="shared" si="1"/>
        <v/>
      </c>
      <c r="U7" s="231" t="str">
        <f t="shared" si="1"/>
        <v/>
      </c>
      <c r="V7" s="231" t="str">
        <f t="shared" si="2"/>
        <v/>
      </c>
      <c r="W7" s="231" t="str">
        <f t="shared" si="2"/>
        <v/>
      </c>
      <c r="X7" s="61" t="e">
        <f t="shared" si="5"/>
        <v>#VALUE!</v>
      </c>
      <c r="Y7" s="61" t="e">
        <f t="shared" si="3"/>
        <v>#VALUE!</v>
      </c>
      <c r="Z7" s="60"/>
      <c r="AA7" s="92"/>
      <c r="AB7" s="97">
        <f>1</f>
        <v>1</v>
      </c>
      <c r="AC7" s="62"/>
      <c r="AD7" s="93"/>
      <c r="AE7" s="62"/>
      <c r="AF7" s="97">
        <f>1</f>
        <v>1</v>
      </c>
      <c r="AG7" s="62"/>
      <c r="AH7" s="62"/>
      <c r="AI7" s="87"/>
      <c r="AJ7" s="98">
        <f>1</f>
        <v>1</v>
      </c>
      <c r="AK7" s="62"/>
      <c r="AL7" s="88"/>
      <c r="AM7" s="63"/>
      <c r="AN7" s="123">
        <f>1</f>
        <v>1</v>
      </c>
      <c r="AO7" s="62"/>
      <c r="AP7" s="62"/>
      <c r="AQ7" s="87"/>
      <c r="AR7" s="98">
        <f>9</f>
        <v>9</v>
      </c>
      <c r="AS7" s="88"/>
      <c r="AT7" s="63"/>
      <c r="AU7" s="123">
        <f>2</f>
        <v>2</v>
      </c>
      <c r="AV7" s="64" t="e">
        <f t="shared" si="4"/>
        <v>#VALUE!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5"/>
        <v>0</v>
      </c>
    </row>
    <row r="8" spans="2:63" x14ac:dyDescent="0.25">
      <c r="B8" s="56"/>
      <c r="C8" s="56" t="str">
        <f t="shared" si="0"/>
        <v>TRADI</v>
      </c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231" t="str">
        <f t="shared" si="1"/>
        <v/>
      </c>
      <c r="T8" s="231" t="str">
        <f t="shared" si="1"/>
        <v/>
      </c>
      <c r="U8" s="231" t="str">
        <f t="shared" si="1"/>
        <v/>
      </c>
      <c r="V8" s="231" t="str">
        <f t="shared" si="2"/>
        <v/>
      </c>
      <c r="W8" s="231" t="str">
        <f t="shared" si="2"/>
        <v/>
      </c>
      <c r="X8" s="61" t="e">
        <f t="shared" si="5"/>
        <v>#VALUE!</v>
      </c>
      <c r="Y8" s="61" t="e">
        <f t="shared" si="3"/>
        <v>#VALUE!</v>
      </c>
      <c r="Z8" s="66"/>
      <c r="AA8" s="92" t="e">
        <f t="shared" si="6"/>
        <v>#VALUE!</v>
      </c>
      <c r="AB8" s="97">
        <f>1</f>
        <v>1</v>
      </c>
      <c r="AC8" s="62" t="e">
        <f t="shared" si="7"/>
        <v>#VALUE!</v>
      </c>
      <c r="AD8" s="93"/>
      <c r="AE8" s="62" t="e">
        <f t="shared" si="8"/>
        <v>#VALUE!</v>
      </c>
      <c r="AF8" s="97">
        <f>1</f>
        <v>1</v>
      </c>
      <c r="AG8" s="62" t="e">
        <f t="shared" ref="AG8:AG18" si="17">AI8-1</f>
        <v>#VALUE!</v>
      </c>
      <c r="AH8" s="62"/>
      <c r="AI8" s="87" t="e">
        <f t="shared" si="16"/>
        <v>#VALUE!</v>
      </c>
      <c r="AJ8" s="98">
        <f>1</f>
        <v>1</v>
      </c>
      <c r="AK8" s="62" t="e">
        <f t="shared" si="9"/>
        <v>#VALUE!</v>
      </c>
      <c r="AL8" s="88"/>
      <c r="AM8" s="63" t="e">
        <f t="shared" si="10"/>
        <v>#VALUE!</v>
      </c>
      <c r="AN8" s="123">
        <f>1</f>
        <v>1</v>
      </c>
      <c r="AO8" s="62" t="e">
        <f t="shared" si="11"/>
        <v>#VALUE!</v>
      </c>
      <c r="AP8" s="62"/>
      <c r="AQ8" s="87" t="e">
        <f t="shared" si="12"/>
        <v>#VALUE!</v>
      </c>
      <c r="AR8" s="98">
        <f>9</f>
        <v>9</v>
      </c>
      <c r="AS8" s="88" t="e">
        <f t="shared" si="13"/>
        <v>#VALUE!</v>
      </c>
      <c r="AT8" s="63" t="e">
        <f t="shared" si="14"/>
        <v>#VALUE!</v>
      </c>
      <c r="AU8" s="123">
        <f>2</f>
        <v>2</v>
      </c>
      <c r="AV8" s="64" t="e">
        <f t="shared" si="4"/>
        <v>#VALUE!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5"/>
        <v>0</v>
      </c>
    </row>
    <row r="9" spans="2:63" ht="33" customHeight="1" x14ac:dyDescent="0.25">
      <c r="B9" s="56"/>
      <c r="C9" s="56" t="str">
        <f t="shared" si="0"/>
        <v>TRADI</v>
      </c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231" t="str">
        <f t="shared" si="1"/>
        <v/>
      </c>
      <c r="T9" s="231" t="str">
        <f t="shared" si="1"/>
        <v/>
      </c>
      <c r="U9" s="231" t="str">
        <f t="shared" si="1"/>
        <v/>
      </c>
      <c r="V9" s="231" t="str">
        <f t="shared" si="2"/>
        <v/>
      </c>
      <c r="W9" s="231" t="str">
        <f t="shared" si="2"/>
        <v/>
      </c>
      <c r="X9" s="61" t="e">
        <f t="shared" si="5"/>
        <v>#VALUE!</v>
      </c>
      <c r="Y9" s="61" t="e">
        <f t="shared" si="3"/>
        <v>#VALUE!</v>
      </c>
      <c r="Z9" s="66"/>
      <c r="AA9" s="92" t="e">
        <f t="shared" si="6"/>
        <v>#VALUE!</v>
      </c>
      <c r="AB9" s="97">
        <f>1</f>
        <v>1</v>
      </c>
      <c r="AC9" s="62" t="e">
        <f t="shared" si="7"/>
        <v>#VALUE!</v>
      </c>
      <c r="AD9" s="93"/>
      <c r="AE9" s="62" t="e">
        <f t="shared" si="8"/>
        <v>#VALUE!</v>
      </c>
      <c r="AF9" s="97">
        <f>1</f>
        <v>1</v>
      </c>
      <c r="AG9" s="62" t="e">
        <f t="shared" si="17"/>
        <v>#VALUE!</v>
      </c>
      <c r="AH9" s="62"/>
      <c r="AI9" s="87" t="e">
        <f t="shared" si="16"/>
        <v>#VALUE!</v>
      </c>
      <c r="AJ9" s="98">
        <f>1</f>
        <v>1</v>
      </c>
      <c r="AK9" s="62" t="e">
        <f t="shared" si="9"/>
        <v>#VALUE!</v>
      </c>
      <c r="AL9" s="88"/>
      <c r="AM9" s="63" t="e">
        <f t="shared" si="10"/>
        <v>#VALUE!</v>
      </c>
      <c r="AN9" s="123">
        <f>1</f>
        <v>1</v>
      </c>
      <c r="AO9" s="62" t="e">
        <f t="shared" si="11"/>
        <v>#VALUE!</v>
      </c>
      <c r="AP9" s="62"/>
      <c r="AQ9" s="87" t="e">
        <f t="shared" si="12"/>
        <v>#VALUE!</v>
      </c>
      <c r="AR9" s="98">
        <f>9</f>
        <v>9</v>
      </c>
      <c r="AS9" s="88" t="e">
        <f t="shared" si="13"/>
        <v>#VALUE!</v>
      </c>
      <c r="AT9" s="63" t="e">
        <f t="shared" si="14"/>
        <v>#VALUE!</v>
      </c>
      <c r="AU9" s="123">
        <f>2</f>
        <v>2</v>
      </c>
      <c r="AV9" s="64" t="e">
        <f t="shared" si="4"/>
        <v>#VALUE!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5"/>
        <v>0</v>
      </c>
    </row>
    <row r="10" spans="2:63" ht="33" customHeight="1" x14ac:dyDescent="0.25">
      <c r="B10" s="56"/>
      <c r="C10" s="56" t="str">
        <f t="shared" si="0"/>
        <v>TRADI</v>
      </c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231" t="str">
        <f t="shared" si="1"/>
        <v/>
      </c>
      <c r="T10" s="231" t="str">
        <f t="shared" si="1"/>
        <v/>
      </c>
      <c r="U10" s="231" t="str">
        <f t="shared" si="1"/>
        <v/>
      </c>
      <c r="V10" s="231" t="str">
        <f t="shared" si="2"/>
        <v/>
      </c>
      <c r="W10" s="231" t="str">
        <f t="shared" si="2"/>
        <v/>
      </c>
      <c r="X10" s="61" t="e">
        <f t="shared" si="5"/>
        <v>#VALUE!</v>
      </c>
      <c r="Y10" s="61" t="e">
        <f t="shared" si="3"/>
        <v>#VALUE!</v>
      </c>
      <c r="Z10" s="66"/>
      <c r="AA10" s="92" t="e">
        <f t="shared" si="6"/>
        <v>#VALUE!</v>
      </c>
      <c r="AB10" s="97">
        <f>1</f>
        <v>1</v>
      </c>
      <c r="AC10" s="62" t="e">
        <f t="shared" si="7"/>
        <v>#VALUE!</v>
      </c>
      <c r="AD10" s="93"/>
      <c r="AE10" s="62" t="e">
        <f t="shared" si="8"/>
        <v>#VALUE!</v>
      </c>
      <c r="AF10" s="97">
        <f>1</f>
        <v>1</v>
      </c>
      <c r="AG10" s="62" t="e">
        <f t="shared" si="17"/>
        <v>#VALUE!</v>
      </c>
      <c r="AH10" s="62"/>
      <c r="AI10" s="87" t="e">
        <f t="shared" si="16"/>
        <v>#VALUE!</v>
      </c>
      <c r="AJ10" s="98">
        <f>1</f>
        <v>1</v>
      </c>
      <c r="AK10" s="62" t="e">
        <f t="shared" si="9"/>
        <v>#VALUE!</v>
      </c>
      <c r="AL10" s="88"/>
      <c r="AM10" s="63" t="e">
        <f t="shared" si="10"/>
        <v>#VALUE!</v>
      </c>
      <c r="AN10" s="123">
        <f>1</f>
        <v>1</v>
      </c>
      <c r="AO10" s="62" t="e">
        <f t="shared" si="11"/>
        <v>#VALUE!</v>
      </c>
      <c r="AP10" s="62"/>
      <c r="AQ10" s="87" t="e">
        <f t="shared" si="12"/>
        <v>#VALUE!</v>
      </c>
      <c r="AR10" s="98">
        <f>9</f>
        <v>9</v>
      </c>
      <c r="AS10" s="88" t="e">
        <f t="shared" si="13"/>
        <v>#VALUE!</v>
      </c>
      <c r="AT10" s="63" t="e">
        <f t="shared" si="14"/>
        <v>#VALUE!</v>
      </c>
      <c r="AU10" s="123">
        <f>2</f>
        <v>2</v>
      </c>
      <c r="AV10" s="64" t="e">
        <f t="shared" si="4"/>
        <v>#VALUE!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5"/>
        <v>0</v>
      </c>
    </row>
    <row r="11" spans="2:63" ht="33" customHeight="1" x14ac:dyDescent="0.25">
      <c r="B11" s="56"/>
      <c r="C11" s="56" t="str">
        <f t="shared" si="0"/>
        <v>TRADI</v>
      </c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231" t="str">
        <f t="shared" si="1"/>
        <v/>
      </c>
      <c r="T11" s="231" t="str">
        <f t="shared" si="1"/>
        <v/>
      </c>
      <c r="U11" s="231" t="str">
        <f t="shared" si="1"/>
        <v/>
      </c>
      <c r="V11" s="231" t="str">
        <f t="shared" si="2"/>
        <v/>
      </c>
      <c r="W11" s="231" t="str">
        <f t="shared" si="2"/>
        <v/>
      </c>
      <c r="X11" s="61" t="e">
        <f t="shared" si="5"/>
        <v>#VALUE!</v>
      </c>
      <c r="Y11" s="61" t="e">
        <f t="shared" si="3"/>
        <v>#VALUE!</v>
      </c>
      <c r="Z11" s="66"/>
      <c r="AA11" s="92" t="e">
        <f t="shared" si="6"/>
        <v>#VALUE!</v>
      </c>
      <c r="AB11" s="97">
        <f>1</f>
        <v>1</v>
      </c>
      <c r="AC11" s="62" t="e">
        <f t="shared" si="7"/>
        <v>#VALUE!</v>
      </c>
      <c r="AD11" s="93"/>
      <c r="AE11" s="62" t="e">
        <f t="shared" si="8"/>
        <v>#VALUE!</v>
      </c>
      <c r="AF11" s="97">
        <f>1</f>
        <v>1</v>
      </c>
      <c r="AG11" s="62" t="e">
        <f t="shared" si="17"/>
        <v>#VALUE!</v>
      </c>
      <c r="AH11" s="62"/>
      <c r="AI11" s="87" t="e">
        <f t="shared" si="16"/>
        <v>#VALUE!</v>
      </c>
      <c r="AJ11" s="98">
        <f>1</f>
        <v>1</v>
      </c>
      <c r="AK11" s="62" t="e">
        <f t="shared" si="9"/>
        <v>#VALUE!</v>
      </c>
      <c r="AL11" s="88"/>
      <c r="AM11" s="63" t="e">
        <f t="shared" si="10"/>
        <v>#VALUE!</v>
      </c>
      <c r="AN11" s="123">
        <f>1</f>
        <v>1</v>
      </c>
      <c r="AO11" s="62" t="e">
        <f t="shared" si="11"/>
        <v>#VALUE!</v>
      </c>
      <c r="AP11" s="62"/>
      <c r="AQ11" s="87" t="e">
        <f t="shared" si="12"/>
        <v>#VALUE!</v>
      </c>
      <c r="AR11" s="98">
        <f>9</f>
        <v>9</v>
      </c>
      <c r="AS11" s="88" t="e">
        <f t="shared" si="13"/>
        <v>#VALUE!</v>
      </c>
      <c r="AT11" s="63" t="e">
        <f t="shared" si="14"/>
        <v>#VALUE!</v>
      </c>
      <c r="AU11" s="123">
        <f>2</f>
        <v>2</v>
      </c>
      <c r="AV11" s="64" t="e">
        <f t="shared" si="4"/>
        <v>#VALUE!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5"/>
        <v>0</v>
      </c>
    </row>
    <row r="12" spans="2:63" x14ac:dyDescent="0.25">
      <c r="B12" s="56"/>
      <c r="C12" s="56" t="str">
        <f t="shared" si="0"/>
        <v>TRADI</v>
      </c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231" t="str">
        <f t="shared" si="1"/>
        <v/>
      </c>
      <c r="T12" s="231" t="str">
        <f t="shared" si="1"/>
        <v/>
      </c>
      <c r="U12" s="231" t="str">
        <f t="shared" si="1"/>
        <v/>
      </c>
      <c r="V12" s="231" t="str">
        <f t="shared" si="2"/>
        <v/>
      </c>
      <c r="W12" s="231" t="str">
        <f t="shared" si="2"/>
        <v/>
      </c>
      <c r="X12" s="61" t="e">
        <f t="shared" si="5"/>
        <v>#VALUE!</v>
      </c>
      <c r="Y12" s="61" t="e">
        <f t="shared" si="3"/>
        <v>#VALUE!</v>
      </c>
      <c r="Z12" s="67"/>
      <c r="AA12" s="92" t="e">
        <f t="shared" si="6"/>
        <v>#VALUE!</v>
      </c>
      <c r="AB12" s="98">
        <f>1</f>
        <v>1</v>
      </c>
      <c r="AC12" s="62" t="e">
        <f t="shared" si="7"/>
        <v>#VALUE!</v>
      </c>
      <c r="AD12" s="93"/>
      <c r="AE12" s="62" t="e">
        <f t="shared" si="8"/>
        <v>#VALUE!</v>
      </c>
      <c r="AF12" s="97">
        <f>1</f>
        <v>1</v>
      </c>
      <c r="AG12" s="62" t="e">
        <f t="shared" si="17"/>
        <v>#VALUE!</v>
      </c>
      <c r="AH12" s="62"/>
      <c r="AI12" s="87" t="e">
        <f t="shared" si="16"/>
        <v>#VALUE!</v>
      </c>
      <c r="AJ12" s="98">
        <f>1</f>
        <v>1</v>
      </c>
      <c r="AK12" s="62" t="e">
        <f t="shared" si="9"/>
        <v>#VALUE!</v>
      </c>
      <c r="AL12" s="88"/>
      <c r="AM12" s="63" t="e">
        <f t="shared" si="10"/>
        <v>#VALUE!</v>
      </c>
      <c r="AN12" s="123">
        <f>1</f>
        <v>1</v>
      </c>
      <c r="AO12" s="62" t="e">
        <f t="shared" si="11"/>
        <v>#VALUE!</v>
      </c>
      <c r="AP12" s="62"/>
      <c r="AQ12" s="87" t="e">
        <f t="shared" si="12"/>
        <v>#VALUE!</v>
      </c>
      <c r="AR12" s="98">
        <f>9</f>
        <v>9</v>
      </c>
      <c r="AS12" s="88" t="e">
        <f t="shared" si="13"/>
        <v>#VALUE!</v>
      </c>
      <c r="AT12" s="63" t="e">
        <f t="shared" si="14"/>
        <v>#VALUE!</v>
      </c>
      <c r="AU12" s="123">
        <f>2</f>
        <v>2</v>
      </c>
      <c r="AV12" s="64" t="e">
        <f t="shared" si="4"/>
        <v>#VALUE!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5"/>
        <v>0</v>
      </c>
    </row>
    <row r="13" spans="2:63" ht="33" customHeight="1" x14ac:dyDescent="0.25">
      <c r="B13" s="56"/>
      <c r="C13" s="56" t="str">
        <f t="shared" si="0"/>
        <v>TRADI</v>
      </c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231" t="str">
        <f t="shared" si="1"/>
        <v/>
      </c>
      <c r="T13" s="231" t="str">
        <f t="shared" si="1"/>
        <v/>
      </c>
      <c r="U13" s="231" t="str">
        <f t="shared" si="1"/>
        <v/>
      </c>
      <c r="V13" s="231" t="str">
        <f t="shared" si="2"/>
        <v/>
      </c>
      <c r="W13" s="231" t="str">
        <f t="shared" si="2"/>
        <v/>
      </c>
      <c r="X13" s="61" t="e">
        <f t="shared" si="5"/>
        <v>#VALUE!</v>
      </c>
      <c r="Y13" s="61" t="e">
        <f t="shared" si="3"/>
        <v>#VALUE!</v>
      </c>
      <c r="Z13" s="71"/>
      <c r="AA13" s="92" t="e">
        <f t="shared" si="6"/>
        <v>#VALUE!</v>
      </c>
      <c r="AB13" s="97">
        <f>1</f>
        <v>1</v>
      </c>
      <c r="AC13" s="62" t="e">
        <f t="shared" si="7"/>
        <v>#VALUE!</v>
      </c>
      <c r="AD13" s="93"/>
      <c r="AE13" s="62" t="e">
        <f t="shared" si="8"/>
        <v>#VALUE!</v>
      </c>
      <c r="AF13" s="97">
        <f>1</f>
        <v>1</v>
      </c>
      <c r="AG13" s="62" t="e">
        <f t="shared" si="17"/>
        <v>#VALUE!</v>
      </c>
      <c r="AH13" s="62"/>
      <c r="AI13" s="87" t="e">
        <f t="shared" si="16"/>
        <v>#VALUE!</v>
      </c>
      <c r="AJ13" s="98">
        <f>1</f>
        <v>1</v>
      </c>
      <c r="AK13" s="62" t="e">
        <f t="shared" si="9"/>
        <v>#VALUE!</v>
      </c>
      <c r="AL13" s="88"/>
      <c r="AM13" s="63" t="e">
        <f t="shared" si="10"/>
        <v>#VALUE!</v>
      </c>
      <c r="AN13" s="123">
        <f>1</f>
        <v>1</v>
      </c>
      <c r="AO13" s="62" t="e">
        <f t="shared" si="11"/>
        <v>#VALUE!</v>
      </c>
      <c r="AP13" s="62"/>
      <c r="AQ13" s="87" t="e">
        <f t="shared" si="12"/>
        <v>#VALUE!</v>
      </c>
      <c r="AR13" s="98">
        <f>9</f>
        <v>9</v>
      </c>
      <c r="AS13" s="88" t="e">
        <f t="shared" si="13"/>
        <v>#VALUE!</v>
      </c>
      <c r="AT13" s="63" t="e">
        <f t="shared" si="14"/>
        <v>#VALUE!</v>
      </c>
      <c r="AU13" s="123">
        <f>2</f>
        <v>2</v>
      </c>
      <c r="AV13" s="64" t="e">
        <f t="shared" si="4"/>
        <v>#VALUE!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5"/>
        <v>0</v>
      </c>
    </row>
    <row r="14" spans="2:63" ht="33" customHeight="1" x14ac:dyDescent="0.25">
      <c r="B14" s="56"/>
      <c r="C14" s="56" t="str">
        <f t="shared" si="0"/>
        <v>TRADI</v>
      </c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231" t="str">
        <f t="shared" si="1"/>
        <v/>
      </c>
      <c r="T14" s="231" t="str">
        <f t="shared" si="1"/>
        <v/>
      </c>
      <c r="U14" s="231" t="str">
        <f t="shared" si="1"/>
        <v/>
      </c>
      <c r="V14" s="231" t="str">
        <f t="shared" si="2"/>
        <v/>
      </c>
      <c r="W14" s="231" t="str">
        <f t="shared" si="2"/>
        <v/>
      </c>
      <c r="X14" s="61" t="e">
        <f t="shared" si="5"/>
        <v>#VALUE!</v>
      </c>
      <c r="Y14" s="61" t="e">
        <f t="shared" si="3"/>
        <v>#VALUE!</v>
      </c>
      <c r="Z14" s="71"/>
      <c r="AA14" s="92" t="e">
        <f t="shared" si="6"/>
        <v>#VALUE!</v>
      </c>
      <c r="AB14" s="97">
        <f>1</f>
        <v>1</v>
      </c>
      <c r="AC14" s="62" t="e">
        <f t="shared" si="7"/>
        <v>#VALUE!</v>
      </c>
      <c r="AD14" s="93"/>
      <c r="AE14" s="62" t="e">
        <f t="shared" si="8"/>
        <v>#VALUE!</v>
      </c>
      <c r="AF14" s="97">
        <f>1</f>
        <v>1</v>
      </c>
      <c r="AG14" s="62" t="e">
        <f t="shared" si="17"/>
        <v>#VALUE!</v>
      </c>
      <c r="AH14" s="62"/>
      <c r="AI14" s="87" t="e">
        <f t="shared" si="16"/>
        <v>#VALUE!</v>
      </c>
      <c r="AJ14" s="98">
        <f>1</f>
        <v>1</v>
      </c>
      <c r="AK14" s="62" t="e">
        <f t="shared" si="9"/>
        <v>#VALUE!</v>
      </c>
      <c r="AL14" s="88"/>
      <c r="AM14" s="63" t="e">
        <f t="shared" si="10"/>
        <v>#VALUE!</v>
      </c>
      <c r="AN14" s="123">
        <f>1</f>
        <v>1</v>
      </c>
      <c r="AO14" s="62" t="e">
        <f t="shared" si="11"/>
        <v>#VALUE!</v>
      </c>
      <c r="AP14" s="62"/>
      <c r="AQ14" s="87" t="e">
        <f t="shared" si="12"/>
        <v>#VALUE!</v>
      </c>
      <c r="AR14" s="98">
        <f>9</f>
        <v>9</v>
      </c>
      <c r="AS14" s="88" t="e">
        <f t="shared" si="13"/>
        <v>#VALUE!</v>
      </c>
      <c r="AT14" s="63" t="e">
        <f t="shared" si="14"/>
        <v>#VALUE!</v>
      </c>
      <c r="AU14" s="123">
        <f>2</f>
        <v>2</v>
      </c>
      <c r="AV14" s="64" t="e">
        <f t="shared" si="4"/>
        <v>#VALUE!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5"/>
        <v>0</v>
      </c>
    </row>
    <row r="15" spans="2:63" ht="33" customHeight="1" x14ac:dyDescent="0.25">
      <c r="B15" s="56"/>
      <c r="C15" s="56" t="str">
        <f t="shared" si="0"/>
        <v>TRADI</v>
      </c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231" t="str">
        <f t="shared" si="1"/>
        <v/>
      </c>
      <c r="T15" s="231" t="str">
        <f t="shared" si="1"/>
        <v/>
      </c>
      <c r="U15" s="231" t="str">
        <f t="shared" si="1"/>
        <v/>
      </c>
      <c r="V15" s="231" t="str">
        <f t="shared" si="2"/>
        <v/>
      </c>
      <c r="W15" s="231" t="str">
        <f t="shared" si="2"/>
        <v/>
      </c>
      <c r="X15" s="61" t="e">
        <f t="shared" si="5"/>
        <v>#VALUE!</v>
      </c>
      <c r="Y15" s="61" t="e">
        <f t="shared" si="3"/>
        <v>#VALUE!</v>
      </c>
      <c r="Z15" s="71"/>
      <c r="AA15" s="92" t="e">
        <f t="shared" si="6"/>
        <v>#VALUE!</v>
      </c>
      <c r="AB15" s="97">
        <f>1</f>
        <v>1</v>
      </c>
      <c r="AC15" s="62" t="e">
        <f t="shared" si="7"/>
        <v>#VALUE!</v>
      </c>
      <c r="AD15" s="93"/>
      <c r="AE15" s="62" t="e">
        <f t="shared" si="8"/>
        <v>#VALUE!</v>
      </c>
      <c r="AF15" s="97">
        <f>1</f>
        <v>1</v>
      </c>
      <c r="AG15" s="62" t="e">
        <f t="shared" si="17"/>
        <v>#VALUE!</v>
      </c>
      <c r="AH15" s="62"/>
      <c r="AI15" s="87" t="e">
        <f t="shared" si="16"/>
        <v>#VALUE!</v>
      </c>
      <c r="AJ15" s="98">
        <f>1</f>
        <v>1</v>
      </c>
      <c r="AK15" s="62" t="e">
        <f t="shared" si="9"/>
        <v>#VALUE!</v>
      </c>
      <c r="AL15" s="88"/>
      <c r="AM15" s="63" t="e">
        <f t="shared" si="10"/>
        <v>#VALUE!</v>
      </c>
      <c r="AN15" s="123">
        <f>1</f>
        <v>1</v>
      </c>
      <c r="AO15" s="62" t="e">
        <f t="shared" si="11"/>
        <v>#VALUE!</v>
      </c>
      <c r="AP15" s="62"/>
      <c r="AQ15" s="87" t="e">
        <f t="shared" si="12"/>
        <v>#VALUE!</v>
      </c>
      <c r="AR15" s="98">
        <f>9</f>
        <v>9</v>
      </c>
      <c r="AS15" s="88" t="e">
        <f t="shared" si="13"/>
        <v>#VALUE!</v>
      </c>
      <c r="AT15" s="63" t="e">
        <f t="shared" si="14"/>
        <v>#VALUE!</v>
      </c>
      <c r="AU15" s="123">
        <f>2</f>
        <v>2</v>
      </c>
      <c r="AV15" s="64" t="e">
        <f t="shared" si="4"/>
        <v>#VALUE!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5"/>
        <v>0</v>
      </c>
    </row>
    <row r="16" spans="2:63" ht="33" customHeight="1" x14ac:dyDescent="0.25">
      <c r="B16" s="56"/>
      <c r="C16" s="56" t="str">
        <f t="shared" si="0"/>
        <v>TRADI</v>
      </c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231" t="str">
        <f t="shared" si="1"/>
        <v/>
      </c>
      <c r="T16" s="231" t="str">
        <f t="shared" si="1"/>
        <v/>
      </c>
      <c r="U16" s="231" t="str">
        <f t="shared" si="1"/>
        <v/>
      </c>
      <c r="V16" s="231" t="str">
        <f t="shared" si="2"/>
        <v/>
      </c>
      <c r="W16" s="231" t="str">
        <f t="shared" si="2"/>
        <v/>
      </c>
      <c r="X16" s="61" t="e">
        <f t="shared" si="5"/>
        <v>#VALUE!</v>
      </c>
      <c r="Y16" s="61" t="e">
        <f t="shared" si="3"/>
        <v>#VALUE!</v>
      </c>
      <c r="Z16" s="71"/>
      <c r="AA16" s="92" t="e">
        <f t="shared" si="6"/>
        <v>#VALUE!</v>
      </c>
      <c r="AB16" s="97">
        <f>1</f>
        <v>1</v>
      </c>
      <c r="AC16" s="62" t="e">
        <f t="shared" si="7"/>
        <v>#VALUE!</v>
      </c>
      <c r="AD16" s="93"/>
      <c r="AE16" s="62" t="e">
        <f t="shared" si="8"/>
        <v>#VALUE!</v>
      </c>
      <c r="AF16" s="97">
        <f>1</f>
        <v>1</v>
      </c>
      <c r="AG16" s="62" t="e">
        <f t="shared" si="17"/>
        <v>#VALUE!</v>
      </c>
      <c r="AH16" s="62"/>
      <c r="AI16" s="87" t="e">
        <f t="shared" si="16"/>
        <v>#VALUE!</v>
      </c>
      <c r="AJ16" s="98">
        <f>1</f>
        <v>1</v>
      </c>
      <c r="AK16" s="62" t="e">
        <f t="shared" si="9"/>
        <v>#VALUE!</v>
      </c>
      <c r="AL16" s="88"/>
      <c r="AM16" s="63" t="e">
        <f t="shared" si="10"/>
        <v>#VALUE!</v>
      </c>
      <c r="AN16" s="123">
        <f>1</f>
        <v>1</v>
      </c>
      <c r="AO16" s="62" t="e">
        <f t="shared" si="11"/>
        <v>#VALUE!</v>
      </c>
      <c r="AP16" s="62"/>
      <c r="AQ16" s="87" t="e">
        <f t="shared" si="12"/>
        <v>#VALUE!</v>
      </c>
      <c r="AR16" s="98">
        <f>9</f>
        <v>9</v>
      </c>
      <c r="AS16" s="88" t="e">
        <f t="shared" si="13"/>
        <v>#VALUE!</v>
      </c>
      <c r="AT16" s="63" t="e">
        <f t="shared" si="14"/>
        <v>#VALUE!</v>
      </c>
      <c r="AU16" s="123">
        <f>2</f>
        <v>2</v>
      </c>
      <c r="AV16" s="64" t="e">
        <f t="shared" si="4"/>
        <v>#VALUE!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5"/>
        <v>0</v>
      </c>
    </row>
    <row r="17" spans="2:63" ht="33" customHeight="1" x14ac:dyDescent="0.25">
      <c r="B17" s="56"/>
      <c r="C17" s="56" t="str">
        <f t="shared" si="0"/>
        <v>TRADI</v>
      </c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231" t="str">
        <f t="shared" si="1"/>
        <v/>
      </c>
      <c r="T17" s="231" t="str">
        <f t="shared" si="1"/>
        <v/>
      </c>
      <c r="U17" s="231" t="str">
        <f t="shared" si="1"/>
        <v/>
      </c>
      <c r="V17" s="231" t="str">
        <f t="shared" si="2"/>
        <v/>
      </c>
      <c r="W17" s="231" t="str">
        <f t="shared" si="2"/>
        <v/>
      </c>
      <c r="X17" s="61" t="e">
        <f t="shared" si="5"/>
        <v>#VALUE!</v>
      </c>
      <c r="Y17" s="61" t="e">
        <f t="shared" si="3"/>
        <v>#VALUE!</v>
      </c>
      <c r="Z17" s="71"/>
      <c r="AA17" s="92" t="e">
        <f t="shared" si="6"/>
        <v>#VALUE!</v>
      </c>
      <c r="AB17" s="97">
        <f>1</f>
        <v>1</v>
      </c>
      <c r="AC17" s="62" t="e">
        <f t="shared" si="7"/>
        <v>#VALUE!</v>
      </c>
      <c r="AD17" s="93"/>
      <c r="AE17" s="62" t="e">
        <f t="shared" si="8"/>
        <v>#VALUE!</v>
      </c>
      <c r="AF17" s="97">
        <f>1</f>
        <v>1</v>
      </c>
      <c r="AG17" s="62" t="e">
        <f t="shared" si="17"/>
        <v>#VALUE!</v>
      </c>
      <c r="AH17" s="62"/>
      <c r="AI17" s="87" t="e">
        <f t="shared" si="16"/>
        <v>#VALUE!</v>
      </c>
      <c r="AJ17" s="98">
        <f>1</f>
        <v>1</v>
      </c>
      <c r="AK17" s="62" t="e">
        <f t="shared" si="9"/>
        <v>#VALUE!</v>
      </c>
      <c r="AL17" s="88"/>
      <c r="AM17" s="63" t="e">
        <f t="shared" si="10"/>
        <v>#VALUE!</v>
      </c>
      <c r="AN17" s="123">
        <f>1</f>
        <v>1</v>
      </c>
      <c r="AO17" s="62" t="e">
        <f t="shared" si="11"/>
        <v>#VALUE!</v>
      </c>
      <c r="AP17" s="62"/>
      <c r="AQ17" s="87" t="e">
        <f t="shared" si="12"/>
        <v>#VALUE!</v>
      </c>
      <c r="AR17" s="98">
        <f>9</f>
        <v>9</v>
      </c>
      <c r="AS17" s="88" t="e">
        <f t="shared" si="13"/>
        <v>#VALUE!</v>
      </c>
      <c r="AT17" s="63" t="e">
        <f t="shared" si="14"/>
        <v>#VALUE!</v>
      </c>
      <c r="AU17" s="123">
        <f>2</f>
        <v>2</v>
      </c>
      <c r="AV17" s="64" t="e">
        <f t="shared" si="4"/>
        <v>#VALUE!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5"/>
        <v>0</v>
      </c>
    </row>
    <row r="18" spans="2:63" ht="33" customHeight="1" x14ac:dyDescent="0.25">
      <c r="B18" s="74"/>
      <c r="C18" s="74" t="str">
        <f t="shared" si="0"/>
        <v>TRADI</v>
      </c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231" t="str">
        <f t="shared" si="1"/>
        <v/>
      </c>
      <c r="T18" s="231" t="str">
        <f t="shared" si="1"/>
        <v/>
      </c>
      <c r="U18" s="231" t="str">
        <f t="shared" si="1"/>
        <v/>
      </c>
      <c r="V18" s="231" t="str">
        <f t="shared" si="2"/>
        <v/>
      </c>
      <c r="W18" s="231" t="str">
        <f t="shared" si="2"/>
        <v/>
      </c>
      <c r="X18" s="61" t="e">
        <f t="shared" si="5"/>
        <v>#VALUE!</v>
      </c>
      <c r="Y18" s="61" t="e">
        <f t="shared" si="3"/>
        <v>#VALUE!</v>
      </c>
      <c r="Z18" s="71"/>
      <c r="AA18" s="92" t="e">
        <f t="shared" si="6"/>
        <v>#VALUE!</v>
      </c>
      <c r="AB18" s="97">
        <f>1</f>
        <v>1</v>
      </c>
      <c r="AC18" s="62" t="e">
        <f t="shared" si="7"/>
        <v>#VALUE!</v>
      </c>
      <c r="AD18" s="93"/>
      <c r="AE18" s="62" t="e">
        <f t="shared" si="8"/>
        <v>#VALUE!</v>
      </c>
      <c r="AF18" s="97">
        <f>1</f>
        <v>1</v>
      </c>
      <c r="AG18" s="62" t="e">
        <f t="shared" si="17"/>
        <v>#VALUE!</v>
      </c>
      <c r="AH18" s="62"/>
      <c r="AI18" s="87" t="e">
        <f t="shared" si="16"/>
        <v>#VALUE!</v>
      </c>
      <c r="AJ18" s="98">
        <f>1</f>
        <v>1</v>
      </c>
      <c r="AK18" s="62" t="e">
        <f t="shared" si="9"/>
        <v>#VALUE!</v>
      </c>
      <c r="AL18" s="88"/>
      <c r="AM18" s="63" t="e">
        <f t="shared" si="10"/>
        <v>#VALUE!</v>
      </c>
      <c r="AN18" s="123">
        <f>1</f>
        <v>1</v>
      </c>
      <c r="AO18" s="62" t="e">
        <f t="shared" si="11"/>
        <v>#VALUE!</v>
      </c>
      <c r="AP18" s="62"/>
      <c r="AQ18" s="87" t="e">
        <f t="shared" si="12"/>
        <v>#VALUE!</v>
      </c>
      <c r="AR18" s="98">
        <f>9</f>
        <v>9</v>
      </c>
      <c r="AS18" s="88" t="e">
        <f t="shared" si="13"/>
        <v>#VALUE!</v>
      </c>
      <c r="AT18" s="63" t="e">
        <f t="shared" si="14"/>
        <v>#VALUE!</v>
      </c>
      <c r="AU18" s="123">
        <f>2</f>
        <v>2</v>
      </c>
      <c r="AV18" s="246" t="e">
        <f t="shared" si="4"/>
        <v>#VALUE!</v>
      </c>
      <c r="AW18" s="83"/>
      <c r="AX18" s="84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5"/>
        <v>0</v>
      </c>
    </row>
    <row r="19" spans="2:63" ht="24.95" customHeight="1" x14ac:dyDescent="0.25">
      <c r="B19" s="225"/>
      <c r="C19" s="225" t="str">
        <f t="shared" si="0"/>
        <v>TRADI</v>
      </c>
      <c r="D19" s="226"/>
      <c r="E19" s="226"/>
      <c r="F19" s="226"/>
      <c r="G19" s="227"/>
      <c r="H19" s="225"/>
      <c r="I19" s="226"/>
      <c r="J19" s="226"/>
      <c r="K19" s="225"/>
      <c r="L19" s="226"/>
      <c r="M19" s="226"/>
      <c r="N19" s="225"/>
      <c r="O19" s="228"/>
      <c r="P19" s="229"/>
      <c r="Q19" s="230"/>
      <c r="R19" s="230"/>
      <c r="S19" s="231" t="str">
        <f t="shared" si="1"/>
        <v/>
      </c>
      <c r="T19" s="231" t="str">
        <f t="shared" si="1"/>
        <v/>
      </c>
      <c r="U19" s="231" t="str">
        <f t="shared" si="1"/>
        <v/>
      </c>
      <c r="V19" s="231" t="str">
        <f t="shared" si="2"/>
        <v/>
      </c>
      <c r="W19" s="231" t="str">
        <f t="shared" si="2"/>
        <v/>
      </c>
      <c r="X19" s="232" t="e">
        <f>IF($F19="création","/",SUM(S19:U19)/W19)</f>
        <v>#VALUE!</v>
      </c>
      <c r="Y19" s="232" t="e">
        <f>IF($F19="création","/",X19-0.75)</f>
        <v>#VALUE!</v>
      </c>
      <c r="Z19" s="233"/>
      <c r="AA19" s="234" t="e">
        <f>IF(AC19="","",IF(WEEKDAY(AC19,11)=6,(AC19-AB19*7)+2,IF(WEEKDAY(AC19,11)=7,(AC19-AB19*7)+1,AC19-AB19*7)))</f>
        <v>#VALUE!</v>
      </c>
      <c r="AB19" s="235">
        <f>1</f>
        <v>1</v>
      </c>
      <c r="AC19" s="236" t="e">
        <f>AI19-1</f>
        <v>#VALUE!</v>
      </c>
      <c r="AD19" s="237"/>
      <c r="AE19" s="236" t="e">
        <f>IF(AG19="","",IF(WEEKDAY(AG19,11)=6,(AG19-AF19*7)+2,IF(WEEKDAY(AG19,11)=7,(AG19-AF19*7)+1,AG19-AF19*7)))</f>
        <v>#VALUE!</v>
      </c>
      <c r="AF19" s="235">
        <f>1</f>
        <v>1</v>
      </c>
      <c r="AG19" s="236" t="e">
        <f>AI19-1</f>
        <v>#VALUE!</v>
      </c>
      <c r="AH19" s="236"/>
      <c r="AI19" s="238" t="e">
        <f>IF(AK19="","",IF(WEEKDAY(AK19,11)=6,(AK19-AJ19*7)+2,IF(WEEKDAY(AK19,11)=7,(AK19-AJ19*7)+1,AK19-AJ19*7)))</f>
        <v>#VALUE!</v>
      </c>
      <c r="AJ19" s="239">
        <f>1</f>
        <v>1</v>
      </c>
      <c r="AK19" s="236" t="e">
        <f>AM19-1</f>
        <v>#VALUE!</v>
      </c>
      <c r="AL19" s="240"/>
      <c r="AM19" s="241" t="e">
        <f>IF(AO19="","",IF(WEEKDAY(AO19,11)=6,(AO19-AN19*7)+2,IF(WEEKDAY(AO19,11)=7,(AO19-AN19*7)+1,AO19-AN19*7)))</f>
        <v>#VALUE!</v>
      </c>
      <c r="AN19" s="242">
        <f>1</f>
        <v>1</v>
      </c>
      <c r="AO19" s="236" t="e">
        <f>AQ19-1</f>
        <v>#VALUE!</v>
      </c>
      <c r="AP19" s="236"/>
      <c r="AQ19" s="238" t="e">
        <f>IF(AS19="","",IF(WEEKDAY(AS19,11)=6,(AS19-AR19*7)+2,IF(WEEKDAY(AS19,11)=7,(AS19-AR19*7)+1,AS19-AR19*7)))</f>
        <v>#VALUE!</v>
      </c>
      <c r="AR19" s="239">
        <f>9</f>
        <v>9</v>
      </c>
      <c r="AS19" s="240" t="e">
        <f>AT19-1</f>
        <v>#VALUE!</v>
      </c>
      <c r="AT19" s="241" t="e">
        <f>IF(AV19="","",IF(WEEKDAY(AV19,11)=6,(AV19-AU19*7)+2,IF(WEEKDAY(AV19,11)=7,(AV19-AU19*7)+1,AV19-AU19*7)))</f>
        <v>#VALUE!</v>
      </c>
      <c r="AU19" s="242">
        <f>2</f>
        <v>2</v>
      </c>
      <c r="AV19" s="243" t="e">
        <f t="shared" si="4"/>
        <v>#VALUE!</v>
      </c>
      <c r="AW19" s="244"/>
      <c r="AX19" s="245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>
        <f xml:space="preserve"> SUM(AY19,BB19,BE19,BH19)</f>
        <v>0</v>
      </c>
    </row>
    <row r="20" spans="2:63" x14ac:dyDescent="0.25">
      <c r="B20" s="225"/>
      <c r="C20" s="225" t="str">
        <f t="shared" si="0"/>
        <v>TRADI</v>
      </c>
      <c r="D20" s="226"/>
      <c r="E20" s="226"/>
      <c r="F20" s="226"/>
      <c r="G20" s="227"/>
      <c r="H20" s="225"/>
      <c r="I20" s="226"/>
      <c r="J20" s="226"/>
      <c r="K20" s="225"/>
      <c r="L20" s="226"/>
      <c r="M20" s="226"/>
      <c r="N20" s="225"/>
      <c r="O20" s="228"/>
      <c r="P20" s="229"/>
      <c r="Q20" s="230"/>
      <c r="R20" s="230"/>
      <c r="S20" s="231" t="str">
        <f t="shared" si="1"/>
        <v/>
      </c>
      <c r="T20" s="231" t="str">
        <f t="shared" si="1"/>
        <v/>
      </c>
      <c r="U20" s="231" t="str">
        <f t="shared" si="1"/>
        <v/>
      </c>
      <c r="V20" s="231" t="str">
        <f t="shared" si="2"/>
        <v/>
      </c>
      <c r="W20" s="231" t="str">
        <f t="shared" si="2"/>
        <v/>
      </c>
      <c r="X20" s="232" t="e">
        <f>IF($F20="création","/",SUM(S20:U20)/W20)</f>
        <v>#VALUE!</v>
      </c>
      <c r="Y20" s="232" t="e">
        <f>IF($F20="création","/",X20-0.75)</f>
        <v>#VALUE!</v>
      </c>
      <c r="Z20" s="233"/>
      <c r="AA20" s="234" t="e">
        <f>IF(AC20="","",IF(WEEKDAY(AC20,11)=6,(AC20-AB20*7)+2,IF(WEEKDAY(AC20,11)=7,(AC20-AB20*7)+1,AC20-AB20*7)))</f>
        <v>#VALUE!</v>
      </c>
      <c r="AB20" s="235">
        <f>1</f>
        <v>1</v>
      </c>
      <c r="AC20" s="236" t="e">
        <f>AI20-1</f>
        <v>#VALUE!</v>
      </c>
      <c r="AD20" s="237"/>
      <c r="AE20" s="236" t="e">
        <f>IF(AG20="","",IF(WEEKDAY(AG20,11)=6,(AG20-AF20*7)+2,IF(WEEKDAY(AG20,11)=7,(AG20-AF20*7)+1,AG20-AF20*7)))</f>
        <v>#VALUE!</v>
      </c>
      <c r="AF20" s="235">
        <f>1</f>
        <v>1</v>
      </c>
      <c r="AG20" s="236" t="e">
        <f>AI20-1</f>
        <v>#VALUE!</v>
      </c>
      <c r="AH20" s="236"/>
      <c r="AI20" s="238" t="e">
        <f>IF(AK20="","",IF(WEEKDAY(AK20,11)=6,(AK20-AJ20*7)+2,IF(WEEKDAY(AK20,11)=7,(AK20-AJ20*7)+1,AK20-AJ20*7)))</f>
        <v>#VALUE!</v>
      </c>
      <c r="AJ20" s="239">
        <f>1</f>
        <v>1</v>
      </c>
      <c r="AK20" s="236" t="e">
        <f>AM20-1</f>
        <v>#VALUE!</v>
      </c>
      <c r="AL20" s="240"/>
      <c r="AM20" s="241" t="e">
        <f>IF(AO20="","",IF(WEEKDAY(AO20,11)=6,(AO20-AN20*7)+2,IF(WEEKDAY(AO20,11)=7,(AO20-AN20*7)+1,AO20-AN20*7)))</f>
        <v>#VALUE!</v>
      </c>
      <c r="AN20" s="242">
        <f>1</f>
        <v>1</v>
      </c>
      <c r="AO20" s="236" t="e">
        <f>AQ20-1</f>
        <v>#VALUE!</v>
      </c>
      <c r="AP20" s="236"/>
      <c r="AQ20" s="238" t="e">
        <f>IF(AS20="","",IF(WEEKDAY(AS20,11)=6,(AS20-AR20*7)+2,IF(WEEKDAY(AS20,11)=7,(AS20-AR20*7)+1,AS20-AR20*7)))</f>
        <v>#VALUE!</v>
      </c>
      <c r="AR20" s="239">
        <f>9</f>
        <v>9</v>
      </c>
      <c r="AS20" s="240" t="e">
        <f>AT20-1</f>
        <v>#VALUE!</v>
      </c>
      <c r="AT20" s="241" t="e">
        <f>IF(AV20="","",IF(WEEKDAY(AV20,11)=6,(AV20-AU20*7)+2,IF(WEEKDAY(AV20,11)=7,(AV20-AU20*7)+1,AV20-AU20*7)))</f>
        <v>#VALUE!</v>
      </c>
      <c r="AU20" s="242">
        <f>2</f>
        <v>2</v>
      </c>
      <c r="AV20" s="243" t="e">
        <f t="shared" si="4"/>
        <v>#VALUE!</v>
      </c>
      <c r="AW20" s="244"/>
      <c r="AX20" s="245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>
        <f xml:space="preserve"> SUM(AY20,BB20,BE20,BH20)</f>
        <v>0</v>
      </c>
    </row>
    <row r="22" spans="2:63" x14ac:dyDescent="0.25">
      <c r="U22" s="124"/>
      <c r="V22" s="124"/>
      <c r="W22" s="124"/>
    </row>
    <row r="23" spans="2:63" x14ac:dyDescent="0.25">
      <c r="U23" s="125"/>
      <c r="V23" s="125"/>
      <c r="W23" s="126"/>
    </row>
    <row r="24" spans="2:63" x14ac:dyDescent="0.25">
      <c r="U24" s="125"/>
      <c r="V24" s="125"/>
      <c r="W24" s="126"/>
    </row>
    <row r="25" spans="2:63" x14ac:dyDescent="0.25">
      <c r="U25" s="125"/>
      <c r="V25" s="125"/>
      <c r="W25" s="126"/>
    </row>
    <row r="26" spans="2:63" x14ac:dyDescent="0.25">
      <c r="U26" s="125"/>
      <c r="V26" s="125"/>
      <c r="W26" s="126"/>
    </row>
    <row r="27" spans="2:63" x14ac:dyDescent="0.25">
      <c r="U27" s="125"/>
      <c r="V27" s="125"/>
      <c r="W27" s="126"/>
    </row>
    <row r="28" spans="2:63" x14ac:dyDescent="0.25">
      <c r="U28" s="125"/>
      <c r="V28" s="125"/>
      <c r="W28" s="126"/>
    </row>
  </sheetData>
  <mergeCells count="8">
    <mergeCell ref="AW1:AX1"/>
    <mergeCell ref="AY1:BK1"/>
    <mergeCell ref="AA1:AD1"/>
    <mergeCell ref="AE1:AH1"/>
    <mergeCell ref="AI1:AL1"/>
    <mergeCell ref="AM1:AP1"/>
    <mergeCell ref="AQ1:AS1"/>
    <mergeCell ref="AT1:AV1"/>
  </mergeCells>
  <conditionalFormatting sqref="D1 D3:D1048576">
    <cfRule type="cellIs" dxfId="2340" priority="14" operator="equal">
      <formula>"oui"</formula>
    </cfRule>
    <cfRule type="cellIs" dxfId="2339" priority="15" operator="equal">
      <formula>"FAIT"</formula>
    </cfRule>
  </conditionalFormatting>
  <conditionalFormatting sqref="N1 N3:N1048576">
    <cfRule type="cellIs" dxfId="2338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2337" priority="12" operator="between">
      <formula>36526</formula>
      <formula>TODAY()</formula>
    </cfRule>
  </conditionalFormatting>
  <conditionalFormatting sqref="C1:Y1 B3:Y1048576">
    <cfRule type="expression" dxfId="2336" priority="16">
      <formula>$F1="création"</formula>
    </cfRule>
  </conditionalFormatting>
  <conditionalFormatting sqref="AI1 AM1 AA1 AE1">
    <cfRule type="cellIs" dxfId="2335" priority="7" operator="between">
      <formula>36526</formula>
      <formula>TODAY()</formula>
    </cfRule>
  </conditionalFormatting>
  <conditionalFormatting sqref="AA1">
    <cfRule type="expression" dxfId="2334" priority="8">
      <formula>$AD2</formula>
    </cfRule>
  </conditionalFormatting>
  <conditionalFormatting sqref="AE1">
    <cfRule type="expression" dxfId="2333" priority="9">
      <formula>$AH2</formula>
    </cfRule>
  </conditionalFormatting>
  <conditionalFormatting sqref="AI1">
    <cfRule type="expression" dxfId="2332" priority="10">
      <formula>$AL2</formula>
    </cfRule>
  </conditionalFormatting>
  <conditionalFormatting sqref="AM1">
    <cfRule type="expression" dxfId="2331" priority="11">
      <formula>$AP2</formula>
    </cfRule>
  </conditionalFormatting>
  <conditionalFormatting sqref="AQ1 AS1">
    <cfRule type="cellIs" dxfId="2330" priority="6" operator="between">
      <formula>36526</formula>
      <formula>TODAY()</formula>
    </cfRule>
  </conditionalFormatting>
  <conditionalFormatting sqref="AA1:AD1048576">
    <cfRule type="expression" dxfId="2329" priority="5">
      <formula>$AD1</formula>
    </cfRule>
  </conditionalFormatting>
  <conditionalFormatting sqref="AE1:AH1048576">
    <cfRule type="expression" dxfId="2328" priority="4">
      <formula>$AH1</formula>
    </cfRule>
  </conditionalFormatting>
  <conditionalFormatting sqref="AI1:AL1048576">
    <cfRule type="expression" dxfId="2327" priority="3">
      <formula>$AL1</formula>
    </cfRule>
  </conditionalFormatting>
  <conditionalFormatting sqref="AM1:AP1048576">
    <cfRule type="expression" dxfId="2326" priority="2">
      <formula>$AP1</formula>
    </cfRule>
  </conditionalFormatting>
  <conditionalFormatting sqref="AQ1:AS1048576">
    <cfRule type="expression" dxfId="2325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R3:R20</xm:sqref>
        </x14:dataValidation>
        <x14:dataValidation type="list" allowBlank="1" showInputMessage="1" showErrorMessage="1">
          <x14:formula1>
            <xm:f>'Liste déroulantes'!$A$51:$A$53</xm:f>
          </x14:formula1>
          <xm:sqref>N3:N20</xm:sqref>
        </x14:dataValidation>
        <x14:dataValidation type="list" allowBlank="1" showInputMessage="1" showErrorMessage="1">
          <x14:formula1>
            <xm:f>'Liste déroulantes'!$A$27:$A$48</xm:f>
          </x14:formula1>
          <xm:sqref>M3:M20</xm:sqref>
        </x14:dataValidation>
        <x14:dataValidation type="list" allowBlank="1" showInputMessage="1" showErrorMessage="1">
          <x14:formula1>
            <xm:f>'Liste déroulantes'!$A$40:$A$48</xm:f>
          </x14:formula1>
          <xm:sqref>L3:L20</xm:sqref>
        </x14:dataValidation>
        <x14:dataValidation type="list" allowBlank="1" showInputMessage="1" showErrorMessage="1">
          <x14:formula1>
            <xm:f>'Liste déroulantes'!$A$27:$A$39</xm:f>
          </x14:formula1>
          <xm:sqref>J3:K20</xm:sqref>
        </x14:dataValidation>
        <x14:dataValidation type="list" allowBlank="1" showInputMessage="1" showErrorMessage="1">
          <x14:formula1>
            <xm:f>'Liste déroulantes'!$A$21:$A$24</xm:f>
          </x14:formula1>
          <xm:sqref>I3:I20</xm:sqref>
        </x14:dataValidation>
        <x14:dataValidation type="list" allowBlank="1" showInputMessage="1" showErrorMessage="1">
          <x14:formula1>
            <xm:f>'Liste déroulantes'!$A$16:$A$18</xm:f>
          </x14:formula1>
          <xm:sqref>H3:H20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03"/>
  <sheetViews>
    <sheetView workbookViewId="0">
      <selection activeCell="E32" sqref="E32"/>
    </sheetView>
  </sheetViews>
  <sheetFormatPr baseColWidth="10" defaultRowHeight="15" x14ac:dyDescent="0.25"/>
  <cols>
    <col min="1" max="1" width="29.42578125" customWidth="1"/>
    <col min="4" max="4" width="15.140625" customWidth="1"/>
  </cols>
  <sheetData>
    <row r="1" spans="1:9" s="3" customFormat="1" ht="18" customHeight="1" x14ac:dyDescent="0.25">
      <c r="A1" s="4" t="s">
        <v>41</v>
      </c>
    </row>
    <row r="2" spans="1:9" ht="15" customHeight="1" x14ac:dyDescent="0.25">
      <c r="A2" s="4" t="s">
        <v>31</v>
      </c>
    </row>
    <row r="3" spans="1:9" x14ac:dyDescent="0.25">
      <c r="A3" s="4" t="s">
        <v>52</v>
      </c>
    </row>
    <row r="4" spans="1:9" x14ac:dyDescent="0.25">
      <c r="A4" s="4" t="s">
        <v>19</v>
      </c>
    </row>
    <row r="5" spans="1:9" x14ac:dyDescent="0.25">
      <c r="A5" s="4" t="s">
        <v>40</v>
      </c>
    </row>
    <row r="6" spans="1:9" s="3" customFormat="1" x14ac:dyDescent="0.25">
      <c r="A6" s="4" t="s">
        <v>39</v>
      </c>
    </row>
    <row r="7" spans="1:9" s="3" customFormat="1" x14ac:dyDescent="0.25">
      <c r="A7" s="4" t="s">
        <v>38</v>
      </c>
    </row>
    <row r="8" spans="1:9" x14ac:dyDescent="0.25">
      <c r="A8" s="4" t="s">
        <v>37</v>
      </c>
    </row>
    <row r="9" spans="1:9" x14ac:dyDescent="0.25">
      <c r="A9" s="1" t="s">
        <v>17</v>
      </c>
    </row>
    <row r="11" spans="1:9" x14ac:dyDescent="0.25">
      <c r="A11" s="31" t="s">
        <v>22</v>
      </c>
    </row>
    <row r="12" spans="1:9" x14ac:dyDescent="0.25">
      <c r="A12" s="31" t="s">
        <v>33</v>
      </c>
    </row>
    <row r="13" spans="1:9" x14ac:dyDescent="0.25">
      <c r="A13" s="31" t="s">
        <v>11</v>
      </c>
    </row>
    <row r="14" spans="1:9" x14ac:dyDescent="0.25">
      <c r="H14" s="41"/>
    </row>
    <row r="15" spans="1:9" x14ac:dyDescent="0.25">
      <c r="H15" s="42"/>
      <c r="I15" s="2"/>
    </row>
    <row r="16" spans="1:9" x14ac:dyDescent="0.25">
      <c r="A16" s="31" t="s">
        <v>16</v>
      </c>
      <c r="B16" s="3"/>
      <c r="I16" s="41"/>
    </row>
    <row r="17" spans="1:9" x14ac:dyDescent="0.25">
      <c r="A17" s="31" t="s">
        <v>14</v>
      </c>
    </row>
    <row r="18" spans="1:9" x14ac:dyDescent="0.25">
      <c r="A18" s="31" t="s">
        <v>15</v>
      </c>
      <c r="I18" s="41"/>
    </row>
    <row r="21" spans="1:9" x14ac:dyDescent="0.25">
      <c r="A21" s="31" t="s">
        <v>20</v>
      </c>
    </row>
    <row r="22" spans="1:9" x14ac:dyDescent="0.25">
      <c r="A22" s="31" t="s">
        <v>27</v>
      </c>
    </row>
    <row r="23" spans="1:9" x14ac:dyDescent="0.25">
      <c r="A23" s="31" t="s">
        <v>23</v>
      </c>
    </row>
    <row r="24" spans="1:9" x14ac:dyDescent="0.25">
      <c r="A24" s="31" t="s">
        <v>106</v>
      </c>
    </row>
    <row r="27" spans="1:9" x14ac:dyDescent="0.25">
      <c r="A27" s="31" t="s">
        <v>21</v>
      </c>
    </row>
    <row r="28" spans="1:9" x14ac:dyDescent="0.25">
      <c r="A28" s="31" t="s">
        <v>24</v>
      </c>
    </row>
    <row r="29" spans="1:9" x14ac:dyDescent="0.25">
      <c r="A29" s="31" t="s">
        <v>91</v>
      </c>
    </row>
    <row r="30" spans="1:9" x14ac:dyDescent="0.25">
      <c r="A30" s="31" t="s">
        <v>77</v>
      </c>
    </row>
    <row r="31" spans="1:9" x14ac:dyDescent="0.25">
      <c r="A31" s="31" t="s">
        <v>26</v>
      </c>
    </row>
    <row r="32" spans="1:9" x14ac:dyDescent="0.25">
      <c r="A32" s="31" t="s">
        <v>30</v>
      </c>
    </row>
    <row r="33" spans="1:1" x14ac:dyDescent="0.25">
      <c r="A33" s="31" t="s">
        <v>32</v>
      </c>
    </row>
    <row r="34" spans="1:1" x14ac:dyDescent="0.25">
      <c r="A34" s="31" t="s">
        <v>107</v>
      </c>
    </row>
    <row r="35" spans="1:1" x14ac:dyDescent="0.25">
      <c r="A35" s="31" t="s">
        <v>29</v>
      </c>
    </row>
    <row r="36" spans="1:1" x14ac:dyDescent="0.25">
      <c r="A36" s="31" t="s">
        <v>108</v>
      </c>
    </row>
    <row r="37" spans="1:1" s="30" customFormat="1" x14ac:dyDescent="0.25">
      <c r="A37" s="31" t="s">
        <v>25</v>
      </c>
    </row>
    <row r="38" spans="1:1" x14ac:dyDescent="0.25">
      <c r="A38" s="31" t="s">
        <v>18</v>
      </c>
    </row>
    <row r="39" spans="1:1" x14ac:dyDescent="0.25">
      <c r="A39" s="31" t="s">
        <v>94</v>
      </c>
    </row>
    <row r="40" spans="1:1" x14ac:dyDescent="0.25">
      <c r="A40" s="3" t="s">
        <v>12</v>
      </c>
    </row>
    <row r="41" spans="1:1" x14ac:dyDescent="0.25">
      <c r="A41" t="s">
        <v>111</v>
      </c>
    </row>
    <row r="42" spans="1:1" x14ac:dyDescent="0.25">
      <c r="A42" t="s">
        <v>93</v>
      </c>
    </row>
    <row r="43" spans="1:1" x14ac:dyDescent="0.25">
      <c r="A43" t="s">
        <v>113</v>
      </c>
    </row>
    <row r="44" spans="1:1" x14ac:dyDescent="0.25">
      <c r="A44" t="s">
        <v>114</v>
      </c>
    </row>
    <row r="45" spans="1:1" x14ac:dyDescent="0.25">
      <c r="A45" t="s">
        <v>110</v>
      </c>
    </row>
    <row r="46" spans="1:1" x14ac:dyDescent="0.25">
      <c r="A46" s="3" t="s">
        <v>95</v>
      </c>
    </row>
    <row r="47" spans="1:1" x14ac:dyDescent="0.25">
      <c r="A47" s="3" t="s">
        <v>109</v>
      </c>
    </row>
    <row r="48" spans="1:1" x14ac:dyDescent="0.25">
      <c r="A48" t="s">
        <v>28</v>
      </c>
    </row>
    <row r="51" spans="1:1" x14ac:dyDescent="0.25">
      <c r="A51" t="s">
        <v>145</v>
      </c>
    </row>
    <row r="52" spans="1:1" x14ac:dyDescent="0.25">
      <c r="A52" t="s">
        <v>112</v>
      </c>
    </row>
    <row r="53" spans="1:1" x14ac:dyDescent="0.25">
      <c r="A53" t="s">
        <v>35</v>
      </c>
    </row>
    <row r="56" spans="1:1" x14ac:dyDescent="0.25">
      <c r="A56" t="s">
        <v>76</v>
      </c>
    </row>
    <row r="57" spans="1:1" x14ac:dyDescent="0.25">
      <c r="A57" t="s">
        <v>34</v>
      </c>
    </row>
    <row r="59" spans="1:1" x14ac:dyDescent="0.25">
      <c r="A59" t="s">
        <v>54</v>
      </c>
    </row>
    <row r="60" spans="1:1" x14ac:dyDescent="0.25">
      <c r="A60" t="s">
        <v>55</v>
      </c>
    </row>
    <row r="61" spans="1:1" x14ac:dyDescent="0.25">
      <c r="A61" t="s">
        <v>56</v>
      </c>
    </row>
    <row r="62" spans="1:1" x14ac:dyDescent="0.25">
      <c r="A62" t="s">
        <v>57</v>
      </c>
    </row>
    <row r="63" spans="1:1" x14ac:dyDescent="0.25">
      <c r="A63" t="s">
        <v>58</v>
      </c>
    </row>
    <row r="64" spans="1:1" x14ac:dyDescent="0.25">
      <c r="A64" t="s">
        <v>59</v>
      </c>
    </row>
    <row r="65" spans="1:1" x14ac:dyDescent="0.25">
      <c r="A65" t="s">
        <v>60</v>
      </c>
    </row>
    <row r="66" spans="1:1" x14ac:dyDescent="0.25">
      <c r="A66" t="s">
        <v>61</v>
      </c>
    </row>
    <row r="67" spans="1:1" x14ac:dyDescent="0.25">
      <c r="A67" t="s">
        <v>62</v>
      </c>
    </row>
    <row r="68" spans="1:1" x14ac:dyDescent="0.25">
      <c r="A68" t="s">
        <v>63</v>
      </c>
    </row>
    <row r="69" spans="1:1" x14ac:dyDescent="0.25">
      <c r="A69" t="s">
        <v>64</v>
      </c>
    </row>
    <row r="70" spans="1:1" x14ac:dyDescent="0.25">
      <c r="A70" t="s">
        <v>117</v>
      </c>
    </row>
    <row r="71" spans="1:1" x14ac:dyDescent="0.25">
      <c r="A71" t="s">
        <v>115</v>
      </c>
    </row>
    <row r="72" spans="1:1" x14ac:dyDescent="0.25">
      <c r="A72" t="s">
        <v>67</v>
      </c>
    </row>
    <row r="73" spans="1:1" x14ac:dyDescent="0.25">
      <c r="A73" t="s">
        <v>118</v>
      </c>
    </row>
    <row r="74" spans="1:1" x14ac:dyDescent="0.25">
      <c r="A74" t="s">
        <v>69</v>
      </c>
    </row>
    <row r="75" spans="1:1" x14ac:dyDescent="0.25">
      <c r="A75" t="s">
        <v>70</v>
      </c>
    </row>
    <row r="76" spans="1:1" x14ac:dyDescent="0.25">
      <c r="A76" t="s">
        <v>71</v>
      </c>
    </row>
    <row r="77" spans="1:1" x14ac:dyDescent="0.25">
      <c r="A77" t="s">
        <v>72</v>
      </c>
    </row>
    <row r="78" spans="1:1" x14ac:dyDescent="0.25">
      <c r="A78" t="s">
        <v>116</v>
      </c>
    </row>
    <row r="79" spans="1:1" x14ac:dyDescent="0.25">
      <c r="A79" t="s">
        <v>74</v>
      </c>
    </row>
    <row r="81" spans="1:1" x14ac:dyDescent="0.25">
      <c r="A81" t="s">
        <v>119</v>
      </c>
    </row>
    <row r="82" spans="1:1" x14ac:dyDescent="0.25">
      <c r="A82" t="s">
        <v>120</v>
      </c>
    </row>
    <row r="83" spans="1:1" x14ac:dyDescent="0.25">
      <c r="A83" t="s">
        <v>121</v>
      </c>
    </row>
    <row r="84" spans="1:1" x14ac:dyDescent="0.25">
      <c r="A84" t="s">
        <v>122</v>
      </c>
    </row>
    <row r="85" spans="1:1" x14ac:dyDescent="0.25">
      <c r="A85" t="s">
        <v>123</v>
      </c>
    </row>
    <row r="86" spans="1:1" x14ac:dyDescent="0.25">
      <c r="A86" t="s">
        <v>124</v>
      </c>
    </row>
    <row r="87" spans="1:1" x14ac:dyDescent="0.25">
      <c r="A87" t="s">
        <v>125</v>
      </c>
    </row>
    <row r="88" spans="1:1" x14ac:dyDescent="0.25">
      <c r="A88" t="s">
        <v>126</v>
      </c>
    </row>
    <row r="89" spans="1:1" x14ac:dyDescent="0.25">
      <c r="A89" t="s">
        <v>127</v>
      </c>
    </row>
    <row r="90" spans="1:1" x14ac:dyDescent="0.25">
      <c r="A90" t="s">
        <v>128</v>
      </c>
    </row>
    <row r="91" spans="1:1" x14ac:dyDescent="0.25">
      <c r="A91" t="s">
        <v>129</v>
      </c>
    </row>
    <row r="92" spans="1:1" x14ac:dyDescent="0.25">
      <c r="A92" t="s">
        <v>130</v>
      </c>
    </row>
    <row r="93" spans="1:1" x14ac:dyDescent="0.25">
      <c r="A93" t="s">
        <v>131</v>
      </c>
    </row>
    <row r="94" spans="1:1" x14ac:dyDescent="0.25">
      <c r="A94" t="s">
        <v>132</v>
      </c>
    </row>
    <row r="95" spans="1:1" x14ac:dyDescent="0.25">
      <c r="A95" t="s">
        <v>133</v>
      </c>
    </row>
    <row r="96" spans="1:1" x14ac:dyDescent="0.25">
      <c r="A96" t="s">
        <v>134</v>
      </c>
    </row>
    <row r="97" spans="1:1" x14ac:dyDescent="0.25">
      <c r="A97" t="s">
        <v>135</v>
      </c>
    </row>
    <row r="98" spans="1:1" x14ac:dyDescent="0.25">
      <c r="A98" t="s">
        <v>136</v>
      </c>
    </row>
    <row r="99" spans="1:1" x14ac:dyDescent="0.25">
      <c r="A99" t="s">
        <v>137</v>
      </c>
    </row>
    <row r="100" spans="1:1" x14ac:dyDescent="0.25">
      <c r="A100" t="s">
        <v>138</v>
      </c>
    </row>
    <row r="101" spans="1:1" x14ac:dyDescent="0.25">
      <c r="A101" t="s">
        <v>139</v>
      </c>
    </row>
    <row r="102" spans="1:1" x14ac:dyDescent="0.25">
      <c r="A102" t="s">
        <v>140</v>
      </c>
    </row>
    <row r="103" spans="1:1" x14ac:dyDescent="0.25">
      <c r="A103" t="s">
        <v>141</v>
      </c>
    </row>
  </sheetData>
  <sortState ref="A60:A80">
    <sortCondition ref="A60"/>
  </sortState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12"/>
  <sheetViews>
    <sheetView topLeftCell="B1" workbookViewId="0">
      <selection activeCell="B1" sqref="B1:V1"/>
    </sheetView>
  </sheetViews>
  <sheetFormatPr baseColWidth="10" defaultRowHeight="15" x14ac:dyDescent="0.25"/>
  <cols>
    <col min="1" max="1" width="35.7109375" bestFit="1" customWidth="1"/>
    <col min="2" max="2" width="7.28515625" customWidth="1"/>
    <col min="3" max="3" width="8.7109375" customWidth="1"/>
    <col min="4" max="4" width="6.5703125" customWidth="1"/>
    <col min="5" max="5" width="9.85546875" customWidth="1"/>
    <col min="6" max="6" width="14.28515625" customWidth="1"/>
    <col min="7" max="7" width="13.140625" customWidth="1"/>
    <col min="8" max="8" width="9" customWidth="1"/>
    <col min="9" max="9" width="10.28515625" customWidth="1"/>
    <col min="10" max="10" width="7.140625" customWidth="1"/>
    <col min="11" max="11" width="10.5703125" customWidth="1"/>
    <col min="12" max="12" width="12.28515625" customWidth="1"/>
    <col min="13" max="13" width="7.140625" customWidth="1"/>
    <col min="14" max="14" width="6.85546875" customWidth="1"/>
    <col min="15" max="15" width="9.140625" customWidth="1"/>
    <col min="16" max="16" width="9.5703125" customWidth="1"/>
    <col min="17" max="17" width="12.5703125" customWidth="1"/>
    <col min="18" max="18" width="9" customWidth="1"/>
    <col min="19" max="19" width="11" customWidth="1"/>
    <col min="20" max="20" width="11.5703125" customWidth="1"/>
    <col min="21" max="21" width="9.85546875" customWidth="1"/>
    <col min="22" max="22" width="6.85546875" customWidth="1"/>
    <col min="23" max="23" width="11.42578125" style="11"/>
  </cols>
  <sheetData>
    <row r="1" spans="1:23" x14ac:dyDescent="0.25">
      <c r="B1" s="6" t="s">
        <v>54</v>
      </c>
      <c r="C1" s="6" t="s">
        <v>55</v>
      </c>
      <c r="D1" s="6" t="s">
        <v>56</v>
      </c>
      <c r="E1" s="6" t="s">
        <v>57</v>
      </c>
      <c r="F1" s="6" t="s">
        <v>58</v>
      </c>
      <c r="G1" s="6" t="s">
        <v>59</v>
      </c>
      <c r="H1" s="6" t="s">
        <v>60</v>
      </c>
      <c r="I1" s="6" t="s">
        <v>61</v>
      </c>
      <c r="J1" s="6" t="s">
        <v>62</v>
      </c>
      <c r="K1" s="6" t="s">
        <v>63</v>
      </c>
      <c r="L1" s="6" t="s">
        <v>64</v>
      </c>
      <c r="M1" s="6" t="s">
        <v>65</v>
      </c>
      <c r="N1" s="6" t="s">
        <v>66</v>
      </c>
      <c r="O1" s="6" t="s">
        <v>67</v>
      </c>
      <c r="P1" s="6" t="s">
        <v>68</v>
      </c>
      <c r="Q1" s="6" t="s">
        <v>69</v>
      </c>
      <c r="R1" s="6" t="s">
        <v>70</v>
      </c>
      <c r="S1" s="6" t="s">
        <v>71</v>
      </c>
      <c r="T1" s="6" t="s">
        <v>72</v>
      </c>
      <c r="U1" s="6" t="s">
        <v>73</v>
      </c>
      <c r="V1" s="7" t="s">
        <v>74</v>
      </c>
      <c r="W1" s="8" t="s">
        <v>75</v>
      </c>
    </row>
    <row r="2" spans="1:23" x14ac:dyDescent="0.25">
      <c r="A2" s="5" t="s">
        <v>42</v>
      </c>
      <c r="B2" s="12" t="e">
        <f>VLOOKUP($A2,#REF!,4,0)</f>
        <v>#REF!</v>
      </c>
      <c r="C2" s="12" t="e">
        <f>VLOOKUP($A2,#REF!,4,0)</f>
        <v>#REF!</v>
      </c>
      <c r="D2" s="12" t="e">
        <f>VLOOKUP($A2,#REF!,4,0)</f>
        <v>#REF!</v>
      </c>
      <c r="E2" s="12" t="e">
        <f>VLOOKUP($A2,#REF!,4,0)</f>
        <v>#REF!</v>
      </c>
      <c r="F2" s="12" t="e">
        <f>VLOOKUP($A2,#REF!,4,0)</f>
        <v>#REF!</v>
      </c>
      <c r="G2" s="12" t="e">
        <f>VLOOKUP($A2,#REF!,4,0)</f>
        <v>#REF!</v>
      </c>
      <c r="H2" s="12" t="e">
        <f>VLOOKUP($A2,#REF!,4,0)</f>
        <v>#REF!</v>
      </c>
      <c r="I2" s="12" t="e">
        <f>VLOOKUP($A2,#REF!,4,0)</f>
        <v>#REF!</v>
      </c>
      <c r="J2" s="12" t="e">
        <f>VLOOKUP($A2,#REF!,4,0)</f>
        <v>#REF!</v>
      </c>
      <c r="K2" s="12" t="e">
        <f>VLOOKUP($A2,#REF!,4,0)</f>
        <v>#REF!</v>
      </c>
      <c r="L2" s="12" t="e">
        <f>VLOOKUP($A2,#REF!,4,0)</f>
        <v>#REF!</v>
      </c>
      <c r="M2" s="12" t="e">
        <f>VLOOKUP($A2,#REF!,4,0)</f>
        <v>#REF!</v>
      </c>
      <c r="N2" s="12" t="e">
        <f>VLOOKUP($A2,#REF!,4,0)</f>
        <v>#REF!</v>
      </c>
      <c r="O2" s="12" t="e">
        <f>VLOOKUP($A2,#REF!,4,0)</f>
        <v>#REF!</v>
      </c>
      <c r="P2" s="12" t="e">
        <f>VLOOKUP($A2,#REF!,4,0)</f>
        <v>#REF!</v>
      </c>
      <c r="Q2" s="12" t="e">
        <f>VLOOKUP($A2,#REF!,4,0)</f>
        <v>#REF!</v>
      </c>
      <c r="R2" s="12" t="e">
        <f>VLOOKUP($A2,#REF!,4,0)</f>
        <v>#REF!</v>
      </c>
      <c r="S2" s="12" t="e">
        <f>VLOOKUP($A2,#REF!,4,0)</f>
        <v>#REF!</v>
      </c>
      <c r="T2" s="12" t="e">
        <f>VLOOKUP($A2,#REF!,4,0)</f>
        <v>#REF!</v>
      </c>
      <c r="U2" s="12" t="e">
        <f>VLOOKUP($A2,#REF!,4,0)</f>
        <v>#REF!</v>
      </c>
      <c r="V2" s="12" t="e">
        <f>VLOOKUP($A2,#REF!,4,0)</f>
        <v>#REF!</v>
      </c>
      <c r="W2" s="9" t="e">
        <f>SUM(B2:V2)</f>
        <v>#REF!</v>
      </c>
    </row>
    <row r="3" spans="1:23" x14ac:dyDescent="0.25">
      <c r="A3" s="5" t="s">
        <v>44</v>
      </c>
      <c r="B3" s="12" t="e">
        <f>VLOOKUP($A3,#REF!,4,0)</f>
        <v>#REF!</v>
      </c>
      <c r="C3" s="12" t="e">
        <f>VLOOKUP($A3,#REF!,4,0)</f>
        <v>#REF!</v>
      </c>
      <c r="D3" s="12" t="e">
        <f>VLOOKUP($A3,#REF!,4,0)</f>
        <v>#REF!</v>
      </c>
      <c r="E3" s="12" t="e">
        <f>VLOOKUP($A3,#REF!,4,0)</f>
        <v>#REF!</v>
      </c>
      <c r="F3" s="12" t="e">
        <f>VLOOKUP($A3,#REF!,4,0)</f>
        <v>#REF!</v>
      </c>
      <c r="G3" s="12" t="e">
        <f>VLOOKUP($A3,#REF!,4,0)</f>
        <v>#REF!</v>
      </c>
      <c r="H3" s="12" t="e">
        <f>VLOOKUP($A3,#REF!,4,0)</f>
        <v>#REF!</v>
      </c>
      <c r="I3" s="12" t="e">
        <f>VLOOKUP($A3,#REF!,4,0)</f>
        <v>#REF!</v>
      </c>
      <c r="J3" s="12" t="e">
        <f>VLOOKUP($A3,#REF!,4,0)</f>
        <v>#REF!</v>
      </c>
      <c r="K3" s="12" t="e">
        <f>VLOOKUP($A3,#REF!,4,0)</f>
        <v>#REF!</v>
      </c>
      <c r="L3" s="12" t="e">
        <f>VLOOKUP($A3,#REF!,4,0)</f>
        <v>#REF!</v>
      </c>
      <c r="M3" s="12" t="e">
        <f>VLOOKUP($A3,#REF!,4,0)</f>
        <v>#REF!</v>
      </c>
      <c r="N3" s="12" t="e">
        <f>VLOOKUP($A3,#REF!,4,0)</f>
        <v>#REF!</v>
      </c>
      <c r="O3" s="12" t="e">
        <f>VLOOKUP($A3,#REF!,4,0)</f>
        <v>#REF!</v>
      </c>
      <c r="P3" s="12" t="e">
        <f>VLOOKUP($A3,#REF!,4,0)</f>
        <v>#REF!</v>
      </c>
      <c r="Q3" s="12" t="e">
        <f>VLOOKUP($A3,#REF!,4,0)</f>
        <v>#REF!</v>
      </c>
      <c r="R3" s="12" t="e">
        <f>VLOOKUP($A3,#REF!,4,0)</f>
        <v>#REF!</v>
      </c>
      <c r="S3" s="12" t="e">
        <f>VLOOKUP($A3,#REF!,4,0)</f>
        <v>#REF!</v>
      </c>
      <c r="T3" s="12" t="e">
        <f>VLOOKUP($A3,#REF!,4,0)</f>
        <v>#REF!</v>
      </c>
      <c r="U3" s="12" t="e">
        <f>VLOOKUP($A3,#REF!,4,0)</f>
        <v>#REF!</v>
      </c>
      <c r="V3" s="12" t="e">
        <f>VLOOKUP($A3,#REF!,4,0)</f>
        <v>#REF!</v>
      </c>
      <c r="W3" s="9" t="e">
        <f t="shared" ref="W3:W12" si="0">SUM(B3:V3)</f>
        <v>#REF!</v>
      </c>
    </row>
    <row r="4" spans="1:23" x14ac:dyDescent="0.25">
      <c r="A4" s="5" t="s">
        <v>43</v>
      </c>
      <c r="B4" s="12" t="e">
        <f>VLOOKUP($A4,#REF!,4,0)</f>
        <v>#REF!</v>
      </c>
      <c r="C4" s="12" t="e">
        <f>VLOOKUP($A4,#REF!,4,0)</f>
        <v>#REF!</v>
      </c>
      <c r="D4" s="12" t="e">
        <f>VLOOKUP($A4,#REF!,4,0)</f>
        <v>#REF!</v>
      </c>
      <c r="E4" s="12" t="e">
        <f>VLOOKUP($A4,#REF!,4,0)</f>
        <v>#REF!</v>
      </c>
      <c r="F4" s="12" t="e">
        <f>VLOOKUP($A4,#REF!,4,0)</f>
        <v>#REF!</v>
      </c>
      <c r="G4" s="12" t="e">
        <f>VLOOKUP($A4,#REF!,4,0)</f>
        <v>#REF!</v>
      </c>
      <c r="H4" s="12" t="e">
        <f>VLOOKUP($A4,#REF!,4,0)</f>
        <v>#REF!</v>
      </c>
      <c r="I4" s="12" t="e">
        <f>VLOOKUP($A4,#REF!,4,0)</f>
        <v>#REF!</v>
      </c>
      <c r="J4" s="12" t="e">
        <f>VLOOKUP($A4,#REF!,4,0)</f>
        <v>#REF!</v>
      </c>
      <c r="K4" s="12" t="e">
        <f>VLOOKUP($A4,#REF!,4,0)</f>
        <v>#REF!</v>
      </c>
      <c r="L4" s="12" t="e">
        <f>VLOOKUP($A4,#REF!,4,0)</f>
        <v>#REF!</v>
      </c>
      <c r="M4" s="12" t="e">
        <f>VLOOKUP($A4,#REF!,4,0)</f>
        <v>#REF!</v>
      </c>
      <c r="N4" s="12" t="e">
        <f>VLOOKUP($A4,#REF!,4,0)</f>
        <v>#REF!</v>
      </c>
      <c r="O4" s="12" t="e">
        <f>VLOOKUP($A4,#REF!,4,0)</f>
        <v>#REF!</v>
      </c>
      <c r="P4" s="12" t="e">
        <f>VLOOKUP($A4,#REF!,4,0)</f>
        <v>#REF!</v>
      </c>
      <c r="Q4" s="12" t="e">
        <f>VLOOKUP($A4,#REF!,4,0)</f>
        <v>#REF!</v>
      </c>
      <c r="R4" s="12" t="e">
        <f>VLOOKUP($A4,#REF!,4,0)</f>
        <v>#REF!</v>
      </c>
      <c r="S4" s="12" t="e">
        <f>VLOOKUP($A4,#REF!,4,0)</f>
        <v>#REF!</v>
      </c>
      <c r="T4" s="12" t="e">
        <f>VLOOKUP($A4,#REF!,4,0)</f>
        <v>#REF!</v>
      </c>
      <c r="U4" s="12" t="e">
        <f>VLOOKUP($A4,#REF!,4,0)</f>
        <v>#REF!</v>
      </c>
      <c r="V4" s="12" t="e">
        <f>VLOOKUP($A4,#REF!,4,0)</f>
        <v>#REF!</v>
      </c>
      <c r="W4" s="9" t="e">
        <f t="shared" si="0"/>
        <v>#REF!</v>
      </c>
    </row>
    <row r="5" spans="1:23" x14ac:dyDescent="0.25">
      <c r="A5" s="5" t="s">
        <v>45</v>
      </c>
      <c r="B5" s="12" t="e">
        <f>VLOOKUP($A5,#REF!,4,0)</f>
        <v>#REF!</v>
      </c>
      <c r="C5" s="12" t="e">
        <f>VLOOKUP($A5,#REF!,4,0)</f>
        <v>#REF!</v>
      </c>
      <c r="D5" s="12" t="e">
        <f>VLOOKUP($A5,#REF!,4,0)</f>
        <v>#REF!</v>
      </c>
      <c r="E5" s="12" t="e">
        <f>VLOOKUP($A5,#REF!,4,0)</f>
        <v>#REF!</v>
      </c>
      <c r="F5" s="12" t="e">
        <f>VLOOKUP($A5,#REF!,4,0)</f>
        <v>#REF!</v>
      </c>
      <c r="G5" s="12" t="e">
        <f>VLOOKUP($A5,#REF!,4,0)</f>
        <v>#REF!</v>
      </c>
      <c r="H5" s="12" t="e">
        <f>VLOOKUP($A5,#REF!,4,0)</f>
        <v>#REF!</v>
      </c>
      <c r="I5" s="12" t="e">
        <f>VLOOKUP($A5,#REF!,4,0)</f>
        <v>#REF!</v>
      </c>
      <c r="J5" s="12" t="e">
        <f>VLOOKUP($A5,#REF!,4,0)</f>
        <v>#REF!</v>
      </c>
      <c r="K5" s="12" t="e">
        <f>VLOOKUP($A5,#REF!,4,0)</f>
        <v>#REF!</v>
      </c>
      <c r="L5" s="12" t="e">
        <f>VLOOKUP($A5,#REF!,4,0)</f>
        <v>#REF!</v>
      </c>
      <c r="M5" s="12" t="e">
        <f>VLOOKUP($A5,#REF!,4,0)</f>
        <v>#REF!</v>
      </c>
      <c r="N5" s="12" t="e">
        <f>VLOOKUP($A5,#REF!,4,0)</f>
        <v>#REF!</v>
      </c>
      <c r="O5" s="12" t="e">
        <f>VLOOKUP($A5,#REF!,4,0)</f>
        <v>#REF!</v>
      </c>
      <c r="P5" s="12" t="e">
        <f>VLOOKUP($A5,#REF!,4,0)</f>
        <v>#REF!</v>
      </c>
      <c r="Q5" s="12" t="e">
        <f>VLOOKUP($A5,#REF!,4,0)</f>
        <v>#REF!</v>
      </c>
      <c r="R5" s="12" t="e">
        <f>VLOOKUP($A5,#REF!,4,0)</f>
        <v>#REF!</v>
      </c>
      <c r="S5" s="12" t="e">
        <f>VLOOKUP($A5,#REF!,4,0)</f>
        <v>#REF!</v>
      </c>
      <c r="T5" s="12" t="e">
        <f>VLOOKUP($A5,#REF!,4,0)</f>
        <v>#REF!</v>
      </c>
      <c r="U5" s="12" t="e">
        <f>VLOOKUP($A5,#REF!,4,0)</f>
        <v>#REF!</v>
      </c>
      <c r="V5" s="12" t="e">
        <f>VLOOKUP($A5,#REF!,4,0)</f>
        <v>#REF!</v>
      </c>
      <c r="W5" s="9" t="e">
        <f t="shared" si="0"/>
        <v>#REF!</v>
      </c>
    </row>
    <row r="6" spans="1:23" x14ac:dyDescent="0.25">
      <c r="A6" s="5" t="s">
        <v>46</v>
      </c>
      <c r="B6" s="12" t="e">
        <f>VLOOKUP($A6,#REF!,4,0)</f>
        <v>#REF!</v>
      </c>
      <c r="C6" s="12" t="e">
        <f>VLOOKUP($A6,#REF!,4,0)</f>
        <v>#REF!</v>
      </c>
      <c r="D6" s="12" t="e">
        <f>VLOOKUP($A6,#REF!,4,0)</f>
        <v>#REF!</v>
      </c>
      <c r="E6" s="12" t="e">
        <f>VLOOKUP($A6,#REF!,4,0)</f>
        <v>#REF!</v>
      </c>
      <c r="F6" s="12" t="e">
        <f>VLOOKUP($A6,#REF!,4,0)</f>
        <v>#REF!</v>
      </c>
      <c r="G6" s="12" t="e">
        <f>VLOOKUP($A6,#REF!,4,0)</f>
        <v>#REF!</v>
      </c>
      <c r="H6" s="12" t="e">
        <f>VLOOKUP($A6,#REF!,4,0)</f>
        <v>#REF!</v>
      </c>
      <c r="I6" s="12" t="e">
        <f>VLOOKUP($A6,#REF!,4,0)</f>
        <v>#REF!</v>
      </c>
      <c r="J6" s="12" t="e">
        <f>VLOOKUP($A6,#REF!,4,0)</f>
        <v>#REF!</v>
      </c>
      <c r="K6" s="12" t="e">
        <f>VLOOKUP($A6,#REF!,4,0)</f>
        <v>#REF!</v>
      </c>
      <c r="L6" s="12" t="e">
        <f>VLOOKUP($A6,#REF!,4,0)</f>
        <v>#REF!</v>
      </c>
      <c r="M6" s="12" t="e">
        <f>VLOOKUP($A6,#REF!,4,0)</f>
        <v>#REF!</v>
      </c>
      <c r="N6" s="12" t="e">
        <f>VLOOKUP($A6,#REF!,4,0)</f>
        <v>#REF!</v>
      </c>
      <c r="O6" s="12" t="e">
        <f>VLOOKUP($A6,#REF!,4,0)</f>
        <v>#REF!</v>
      </c>
      <c r="P6" s="12" t="e">
        <f>VLOOKUP($A6,#REF!,4,0)</f>
        <v>#REF!</v>
      </c>
      <c r="Q6" s="12" t="e">
        <f>VLOOKUP($A6,#REF!,4,0)</f>
        <v>#REF!</v>
      </c>
      <c r="R6" s="12" t="e">
        <f>VLOOKUP($A6,#REF!,4,0)</f>
        <v>#REF!</v>
      </c>
      <c r="S6" s="12" t="e">
        <f>VLOOKUP($A6,#REF!,4,0)</f>
        <v>#REF!</v>
      </c>
      <c r="T6" s="12" t="e">
        <f>VLOOKUP($A6,#REF!,4,0)</f>
        <v>#REF!</v>
      </c>
      <c r="U6" s="12" t="e">
        <f>VLOOKUP($A6,#REF!,4,0)</f>
        <v>#REF!</v>
      </c>
      <c r="V6" s="12" t="e">
        <f>VLOOKUP($A6,#REF!,4,0)</f>
        <v>#REF!</v>
      </c>
      <c r="W6" s="9" t="e">
        <f t="shared" si="0"/>
        <v>#REF!</v>
      </c>
    </row>
    <row r="7" spans="1:23" x14ac:dyDescent="0.25">
      <c r="A7" s="5" t="s">
        <v>47</v>
      </c>
      <c r="B7" s="12" t="e">
        <f>VLOOKUP($A7,#REF!,4,0)</f>
        <v>#REF!</v>
      </c>
      <c r="C7" s="12" t="e">
        <f>VLOOKUP($A7,#REF!,4,0)</f>
        <v>#REF!</v>
      </c>
      <c r="D7" s="12" t="e">
        <f>VLOOKUP($A7,#REF!,4,0)</f>
        <v>#REF!</v>
      </c>
      <c r="E7" s="12" t="e">
        <f>VLOOKUP($A7,#REF!,4,0)</f>
        <v>#REF!</v>
      </c>
      <c r="F7" s="12" t="e">
        <f>VLOOKUP($A7,#REF!,4,0)</f>
        <v>#REF!</v>
      </c>
      <c r="G7" s="12" t="e">
        <f>VLOOKUP($A7,#REF!,4,0)</f>
        <v>#REF!</v>
      </c>
      <c r="H7" s="12" t="e">
        <f>VLOOKUP($A7,#REF!,4,0)</f>
        <v>#REF!</v>
      </c>
      <c r="I7" s="12" t="e">
        <f>VLOOKUP($A7,#REF!,4,0)</f>
        <v>#REF!</v>
      </c>
      <c r="J7" s="12" t="e">
        <f>VLOOKUP($A7,#REF!,4,0)</f>
        <v>#REF!</v>
      </c>
      <c r="K7" s="12" t="e">
        <f>VLOOKUP($A7,#REF!,4,0)</f>
        <v>#REF!</v>
      </c>
      <c r="L7" s="12" t="e">
        <f>VLOOKUP($A7,#REF!,4,0)</f>
        <v>#REF!</v>
      </c>
      <c r="M7" s="12" t="e">
        <f>VLOOKUP($A7,#REF!,4,0)</f>
        <v>#REF!</v>
      </c>
      <c r="N7" s="12" t="e">
        <f>VLOOKUP($A7,#REF!,4,0)</f>
        <v>#REF!</v>
      </c>
      <c r="O7" s="12" t="e">
        <f>VLOOKUP($A7,#REF!,4,0)</f>
        <v>#REF!</v>
      </c>
      <c r="P7" s="12" t="e">
        <f>VLOOKUP($A7,#REF!,4,0)</f>
        <v>#REF!</v>
      </c>
      <c r="Q7" s="12" t="e">
        <f>VLOOKUP($A7,#REF!,4,0)</f>
        <v>#REF!</v>
      </c>
      <c r="R7" s="12" t="e">
        <f>VLOOKUP($A7,#REF!,4,0)</f>
        <v>#REF!</v>
      </c>
      <c r="S7" s="12" t="e">
        <f>VLOOKUP($A7,#REF!,4,0)</f>
        <v>#REF!</v>
      </c>
      <c r="T7" s="12" t="e">
        <f>VLOOKUP($A7,#REF!,4,0)</f>
        <v>#REF!</v>
      </c>
      <c r="U7" s="12" t="e">
        <f>VLOOKUP($A7,#REF!,4,0)</f>
        <v>#REF!</v>
      </c>
      <c r="V7" s="12" t="e">
        <f>VLOOKUP($A7,#REF!,4,0)</f>
        <v>#REF!</v>
      </c>
      <c r="W7" s="9" t="e">
        <f t="shared" si="0"/>
        <v>#REF!</v>
      </c>
    </row>
    <row r="8" spans="1:23" x14ac:dyDescent="0.25">
      <c r="A8" s="5" t="s">
        <v>51</v>
      </c>
      <c r="B8" s="12" t="e">
        <f>VLOOKUP($A8,#REF!,4,0)</f>
        <v>#REF!</v>
      </c>
      <c r="C8" s="12" t="e">
        <f>VLOOKUP($A8,#REF!,4,0)</f>
        <v>#REF!</v>
      </c>
      <c r="D8" s="12" t="e">
        <f>VLOOKUP($A8,#REF!,4,0)</f>
        <v>#REF!</v>
      </c>
      <c r="E8" s="12" t="e">
        <f>VLOOKUP($A8,#REF!,4,0)</f>
        <v>#REF!</v>
      </c>
      <c r="F8" s="12" t="e">
        <f>VLOOKUP($A8,#REF!,4,0)</f>
        <v>#REF!</v>
      </c>
      <c r="G8" s="12" t="e">
        <f>VLOOKUP($A8,#REF!,4,0)</f>
        <v>#REF!</v>
      </c>
      <c r="H8" s="12" t="e">
        <f>VLOOKUP($A8,#REF!,4,0)</f>
        <v>#REF!</v>
      </c>
      <c r="I8" s="12" t="e">
        <f>VLOOKUP($A8,#REF!,4,0)</f>
        <v>#REF!</v>
      </c>
      <c r="J8" s="12" t="e">
        <f>VLOOKUP($A8,#REF!,4,0)</f>
        <v>#REF!</v>
      </c>
      <c r="K8" s="12" t="e">
        <f>VLOOKUP($A8,#REF!,4,0)</f>
        <v>#REF!</v>
      </c>
      <c r="L8" s="12" t="e">
        <f>VLOOKUP($A8,#REF!,4,0)</f>
        <v>#REF!</v>
      </c>
      <c r="M8" s="12" t="e">
        <f>VLOOKUP($A8,#REF!,4,0)</f>
        <v>#REF!</v>
      </c>
      <c r="N8" s="12" t="e">
        <f>VLOOKUP($A8,#REF!,4,0)</f>
        <v>#REF!</v>
      </c>
      <c r="O8" s="12" t="e">
        <f>VLOOKUP($A8,#REF!,4,0)</f>
        <v>#REF!</v>
      </c>
      <c r="P8" s="12" t="e">
        <f>VLOOKUP($A8,#REF!,4,0)</f>
        <v>#REF!</v>
      </c>
      <c r="Q8" s="12" t="e">
        <f>VLOOKUP($A8,#REF!,4,0)</f>
        <v>#REF!</v>
      </c>
      <c r="R8" s="12" t="e">
        <f>VLOOKUP($A8,#REF!,4,0)</f>
        <v>#REF!</v>
      </c>
      <c r="S8" s="12" t="e">
        <f>VLOOKUP($A8,#REF!,4,0)</f>
        <v>#REF!</v>
      </c>
      <c r="T8" s="12" t="e">
        <f>VLOOKUP($A8,#REF!,4,0)</f>
        <v>#REF!</v>
      </c>
      <c r="U8" s="12" t="e">
        <f>VLOOKUP($A8,#REF!,4,0)</f>
        <v>#REF!</v>
      </c>
      <c r="V8" s="12" t="e">
        <f>VLOOKUP($A8,#REF!,4,0)</f>
        <v>#REF!</v>
      </c>
      <c r="W8" s="9" t="e">
        <f t="shared" si="0"/>
        <v>#REF!</v>
      </c>
    </row>
    <row r="9" spans="1:23" x14ac:dyDescent="0.25">
      <c r="A9" s="5" t="s">
        <v>48</v>
      </c>
      <c r="B9" s="12" t="e">
        <f>VLOOKUP($A9,#REF!,4,0)</f>
        <v>#REF!</v>
      </c>
      <c r="C9" s="12" t="e">
        <f>VLOOKUP($A9,#REF!,4,0)</f>
        <v>#REF!</v>
      </c>
      <c r="D9" s="12" t="e">
        <f>VLOOKUP($A9,#REF!,4,0)</f>
        <v>#REF!</v>
      </c>
      <c r="E9" s="12" t="e">
        <f>VLOOKUP($A9,#REF!,4,0)</f>
        <v>#REF!</v>
      </c>
      <c r="F9" s="12" t="e">
        <f>VLOOKUP($A9,#REF!,4,0)</f>
        <v>#REF!</v>
      </c>
      <c r="G9" s="12" t="e">
        <f>VLOOKUP($A9,#REF!,4,0)</f>
        <v>#REF!</v>
      </c>
      <c r="H9" s="12" t="e">
        <f>VLOOKUP($A9,#REF!,4,0)</f>
        <v>#REF!</v>
      </c>
      <c r="I9" s="12" t="e">
        <f>VLOOKUP($A9,#REF!,4,0)</f>
        <v>#REF!</v>
      </c>
      <c r="J9" s="12" t="e">
        <f>VLOOKUP($A9,#REF!,4,0)</f>
        <v>#REF!</v>
      </c>
      <c r="K9" s="12" t="e">
        <f>VLOOKUP($A9,#REF!,4,0)</f>
        <v>#REF!</v>
      </c>
      <c r="L9" s="12" t="e">
        <f>VLOOKUP($A9,#REF!,4,0)</f>
        <v>#REF!</v>
      </c>
      <c r="M9" s="12" t="e">
        <f>VLOOKUP($A9,#REF!,4,0)</f>
        <v>#REF!</v>
      </c>
      <c r="N9" s="12" t="e">
        <f>VLOOKUP($A9,#REF!,4,0)</f>
        <v>#REF!</v>
      </c>
      <c r="O9" s="12" t="e">
        <f>VLOOKUP($A9,#REF!,4,0)</f>
        <v>#REF!</v>
      </c>
      <c r="P9" s="12" t="e">
        <f>VLOOKUP($A9,#REF!,4,0)</f>
        <v>#REF!</v>
      </c>
      <c r="Q9" s="12" t="e">
        <f>VLOOKUP($A9,#REF!,4,0)</f>
        <v>#REF!</v>
      </c>
      <c r="R9" s="12" t="e">
        <f>VLOOKUP($A9,#REF!,4,0)</f>
        <v>#REF!</v>
      </c>
      <c r="S9" s="12" t="e">
        <f>VLOOKUP($A9,#REF!,4,0)</f>
        <v>#REF!</v>
      </c>
      <c r="T9" s="12" t="e">
        <f>VLOOKUP($A9,#REF!,4,0)</f>
        <v>#REF!</v>
      </c>
      <c r="U9" s="12" t="e">
        <f>VLOOKUP($A9,#REF!,4,0)</f>
        <v>#REF!</v>
      </c>
      <c r="V9" s="12" t="e">
        <f>VLOOKUP($A9,#REF!,4,0)</f>
        <v>#REF!</v>
      </c>
      <c r="W9" s="9" t="e">
        <f t="shared" si="0"/>
        <v>#REF!</v>
      </c>
    </row>
    <row r="10" spans="1:23" x14ac:dyDescent="0.25">
      <c r="A10" s="5" t="s">
        <v>49</v>
      </c>
      <c r="B10" s="12" t="e">
        <f>VLOOKUP($A10,#REF!,4,0)</f>
        <v>#REF!</v>
      </c>
      <c r="C10" s="12" t="e">
        <f>VLOOKUP($A10,#REF!,4,0)</f>
        <v>#REF!</v>
      </c>
      <c r="D10" s="12" t="e">
        <f>VLOOKUP($A10,#REF!,4,0)</f>
        <v>#REF!</v>
      </c>
      <c r="E10" s="12" t="e">
        <f>VLOOKUP($A10,#REF!,4,0)</f>
        <v>#REF!</v>
      </c>
      <c r="F10" s="12" t="e">
        <f>VLOOKUP($A10,#REF!,4,0)</f>
        <v>#REF!</v>
      </c>
      <c r="G10" s="12" t="e">
        <f>VLOOKUP($A10,#REF!,4,0)</f>
        <v>#REF!</v>
      </c>
      <c r="H10" s="12" t="e">
        <f>VLOOKUP($A10,#REF!,4,0)</f>
        <v>#REF!</v>
      </c>
      <c r="I10" s="12" t="e">
        <f>VLOOKUP($A10,#REF!,4,0)</f>
        <v>#REF!</v>
      </c>
      <c r="J10" s="12" t="e">
        <f>VLOOKUP($A10,#REF!,4,0)</f>
        <v>#REF!</v>
      </c>
      <c r="K10" s="12" t="e">
        <f>VLOOKUP($A10,#REF!,4,0)</f>
        <v>#REF!</v>
      </c>
      <c r="L10" s="12" t="e">
        <f>VLOOKUP($A10,#REF!,4,0)</f>
        <v>#REF!</v>
      </c>
      <c r="M10" s="12" t="e">
        <f>VLOOKUP($A10,#REF!,4,0)</f>
        <v>#REF!</v>
      </c>
      <c r="N10" s="12" t="e">
        <f>VLOOKUP($A10,#REF!,4,0)</f>
        <v>#REF!</v>
      </c>
      <c r="O10" s="12" t="e">
        <f>VLOOKUP($A10,#REF!,4,0)</f>
        <v>#REF!</v>
      </c>
      <c r="P10" s="12" t="e">
        <f>VLOOKUP($A10,#REF!,4,0)</f>
        <v>#REF!</v>
      </c>
      <c r="Q10" s="12" t="e">
        <f>VLOOKUP($A10,#REF!,4,0)</f>
        <v>#REF!</v>
      </c>
      <c r="R10" s="12" t="e">
        <f>VLOOKUP($A10,#REF!,4,0)</f>
        <v>#REF!</v>
      </c>
      <c r="S10" s="12" t="e">
        <f>VLOOKUP($A10,#REF!,4,0)</f>
        <v>#REF!</v>
      </c>
      <c r="T10" s="12" t="e">
        <f>VLOOKUP($A10,#REF!,4,0)</f>
        <v>#REF!</v>
      </c>
      <c r="U10" s="12" t="e">
        <f>VLOOKUP($A10,#REF!,4,0)</f>
        <v>#REF!</v>
      </c>
      <c r="V10" s="12" t="e">
        <f>VLOOKUP($A10,#REF!,4,0)</f>
        <v>#REF!</v>
      </c>
      <c r="W10" s="9" t="e">
        <f t="shared" si="0"/>
        <v>#REF!</v>
      </c>
    </row>
    <row r="11" spans="1:23" x14ac:dyDescent="0.25">
      <c r="A11" s="5" t="s">
        <v>53</v>
      </c>
      <c r="B11" s="12" t="e">
        <f>VLOOKUP($A11,#REF!,4,0)</f>
        <v>#REF!</v>
      </c>
      <c r="C11" s="12" t="e">
        <f>VLOOKUP($A11,#REF!,4,0)</f>
        <v>#REF!</v>
      </c>
      <c r="D11" s="12" t="e">
        <f>VLOOKUP($A11,#REF!,4,0)</f>
        <v>#REF!</v>
      </c>
      <c r="E11" s="12" t="e">
        <f>VLOOKUP($A11,#REF!,4,0)</f>
        <v>#REF!</v>
      </c>
      <c r="F11" s="12" t="e">
        <f>VLOOKUP($A11,#REF!,4,0)</f>
        <v>#REF!</v>
      </c>
      <c r="G11" s="12" t="e">
        <f>VLOOKUP($A11,#REF!,4,0)</f>
        <v>#REF!</v>
      </c>
      <c r="H11" s="12" t="e">
        <f>VLOOKUP($A11,#REF!,4,0)</f>
        <v>#REF!</v>
      </c>
      <c r="I11" s="12" t="e">
        <f>VLOOKUP($A11,#REF!,4,0)</f>
        <v>#REF!</v>
      </c>
      <c r="J11" s="12" t="e">
        <f>VLOOKUP($A11,#REF!,4,0)</f>
        <v>#REF!</v>
      </c>
      <c r="K11" s="12" t="e">
        <f>VLOOKUP($A11,#REF!,4,0)</f>
        <v>#REF!</v>
      </c>
      <c r="L11" s="12" t="e">
        <f>VLOOKUP($A11,#REF!,4,0)</f>
        <v>#REF!</v>
      </c>
      <c r="M11" s="12" t="e">
        <f>VLOOKUP($A11,#REF!,4,0)</f>
        <v>#REF!</v>
      </c>
      <c r="N11" s="12" t="e">
        <f>VLOOKUP($A11,#REF!,4,0)</f>
        <v>#REF!</v>
      </c>
      <c r="O11" s="12" t="e">
        <f>VLOOKUP($A11,#REF!,4,0)</f>
        <v>#REF!</v>
      </c>
      <c r="P11" s="12" t="e">
        <f>VLOOKUP($A11,#REF!,4,0)</f>
        <v>#REF!</v>
      </c>
      <c r="Q11" s="12" t="e">
        <f>VLOOKUP($A11,#REF!,4,0)</f>
        <v>#REF!</v>
      </c>
      <c r="R11" s="12" t="e">
        <f>VLOOKUP($A11,#REF!,4,0)</f>
        <v>#REF!</v>
      </c>
      <c r="S11" s="12" t="e">
        <f>VLOOKUP($A11,#REF!,4,0)</f>
        <v>#REF!</v>
      </c>
      <c r="T11" s="12" t="e">
        <f>VLOOKUP($A11,#REF!,4,0)</f>
        <v>#REF!</v>
      </c>
      <c r="U11" s="12" t="e">
        <f>VLOOKUP($A11,#REF!,4,0)</f>
        <v>#REF!</v>
      </c>
      <c r="V11" s="12" t="e">
        <f>VLOOKUP($A11,#REF!,4,0)</f>
        <v>#REF!</v>
      </c>
      <c r="W11" s="9" t="e">
        <f t="shared" si="0"/>
        <v>#REF!</v>
      </c>
    </row>
    <row r="12" spans="1:23" ht="15.75" thickBot="1" x14ac:dyDescent="0.3">
      <c r="A12" s="5" t="s">
        <v>50</v>
      </c>
      <c r="B12" s="12" t="e">
        <f>VLOOKUP($A12,#REF!,4,0)</f>
        <v>#REF!</v>
      </c>
      <c r="C12" s="12" t="e">
        <f>VLOOKUP($A12,#REF!,4,0)</f>
        <v>#REF!</v>
      </c>
      <c r="D12" s="12" t="e">
        <f>VLOOKUP($A12,#REF!,4,0)</f>
        <v>#REF!</v>
      </c>
      <c r="E12" s="12" t="e">
        <f>VLOOKUP($A12,#REF!,4,0)</f>
        <v>#REF!</v>
      </c>
      <c r="F12" s="12" t="e">
        <f>VLOOKUP($A12,#REF!,4,0)</f>
        <v>#REF!</v>
      </c>
      <c r="G12" s="12" t="e">
        <f>VLOOKUP($A12,#REF!,4,0)</f>
        <v>#REF!</v>
      </c>
      <c r="H12" s="12" t="e">
        <f>VLOOKUP($A12,#REF!,4,0)</f>
        <v>#REF!</v>
      </c>
      <c r="I12" s="12" t="e">
        <f>VLOOKUP($A12,#REF!,4,0)</f>
        <v>#REF!</v>
      </c>
      <c r="J12" s="12" t="e">
        <f>VLOOKUP($A12,#REF!,4,0)</f>
        <v>#REF!</v>
      </c>
      <c r="K12" s="12" t="e">
        <f>VLOOKUP($A12,#REF!,4,0)</f>
        <v>#REF!</v>
      </c>
      <c r="L12" s="12" t="e">
        <f>VLOOKUP($A12,#REF!,4,0)</f>
        <v>#REF!</v>
      </c>
      <c r="M12" s="12" t="e">
        <f>VLOOKUP($A12,#REF!,4,0)</f>
        <v>#REF!</v>
      </c>
      <c r="N12" s="12" t="e">
        <f>VLOOKUP($A12,#REF!,4,0)</f>
        <v>#REF!</v>
      </c>
      <c r="O12" s="12" t="e">
        <f>VLOOKUP($A12,#REF!,4,0)</f>
        <v>#REF!</v>
      </c>
      <c r="P12" s="12" t="e">
        <f>VLOOKUP($A12,#REF!,4,0)</f>
        <v>#REF!</v>
      </c>
      <c r="Q12" s="12" t="e">
        <f>VLOOKUP($A12,#REF!,4,0)</f>
        <v>#REF!</v>
      </c>
      <c r="R12" s="12" t="e">
        <f>VLOOKUP($A12,#REF!,4,0)</f>
        <v>#REF!</v>
      </c>
      <c r="S12" s="12" t="e">
        <f>VLOOKUP($A12,#REF!,4,0)</f>
        <v>#REF!</v>
      </c>
      <c r="T12" s="12" t="e">
        <f>VLOOKUP($A12,#REF!,4,0)</f>
        <v>#REF!</v>
      </c>
      <c r="U12" s="12" t="e">
        <f>VLOOKUP($A12,#REF!,4,0)</f>
        <v>#REF!</v>
      </c>
      <c r="V12" s="12" t="e">
        <f>VLOOKUP($A12,#REF!,4,0)</f>
        <v>#REF!</v>
      </c>
      <c r="W12" s="10" t="e">
        <f t="shared" si="0"/>
        <v>#REF!</v>
      </c>
    </row>
  </sheetData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10"/>
  <sheetViews>
    <sheetView workbookViewId="0">
      <selection activeCell="B10" sqref="B10"/>
    </sheetView>
  </sheetViews>
  <sheetFormatPr baseColWidth="10" defaultRowHeight="15" x14ac:dyDescent="0.25"/>
  <sheetData>
    <row r="1" spans="1:18" ht="15.75" thickBot="1" x14ac:dyDescent="0.3">
      <c r="A1" s="14" t="s">
        <v>0</v>
      </c>
      <c r="B1" s="15" t="s">
        <v>78</v>
      </c>
      <c r="C1" s="15" t="s">
        <v>1</v>
      </c>
      <c r="D1" s="14" t="s">
        <v>0</v>
      </c>
      <c r="E1" s="15" t="s">
        <v>78</v>
      </c>
      <c r="F1" s="15" t="s">
        <v>1</v>
      </c>
      <c r="G1" s="14" t="s">
        <v>0</v>
      </c>
      <c r="H1" s="15" t="s">
        <v>78</v>
      </c>
      <c r="I1" s="15" t="s">
        <v>1</v>
      </c>
      <c r="J1" s="14" t="s">
        <v>0</v>
      </c>
      <c r="K1" s="15" t="s">
        <v>78</v>
      </c>
      <c r="L1" s="15" t="s">
        <v>1</v>
      </c>
      <c r="M1" s="14" t="s">
        <v>0</v>
      </c>
      <c r="N1" s="15" t="s">
        <v>78</v>
      </c>
      <c r="O1" s="19" t="s">
        <v>1</v>
      </c>
    </row>
    <row r="2" spans="1:18" x14ac:dyDescent="0.25">
      <c r="A2" s="254" t="s">
        <v>85</v>
      </c>
      <c r="B2" s="265"/>
      <c r="C2" s="266"/>
      <c r="D2" s="267" t="s">
        <v>86</v>
      </c>
      <c r="E2" s="265"/>
      <c r="F2" s="266"/>
      <c r="G2" s="268" t="s">
        <v>87</v>
      </c>
      <c r="H2" s="265"/>
      <c r="I2" s="266"/>
      <c r="J2" s="269" t="s">
        <v>88</v>
      </c>
      <c r="K2" s="265"/>
      <c r="L2" s="265"/>
      <c r="M2" s="270" t="s">
        <v>89</v>
      </c>
      <c r="N2" s="271"/>
      <c r="O2" s="271"/>
    </row>
    <row r="3" spans="1:18" x14ac:dyDescent="0.25">
      <c r="A3" s="20">
        <f>IF(C3="","",IF(WEEKDAY(C3,11)=6,(C3-B3*7)+2,IF(WEEKDAY(C3,11)=7,(C3-B3*7)+1,C3-B3*7)))</f>
        <v>41863</v>
      </c>
      <c r="B3" s="21">
        <v>1</v>
      </c>
      <c r="C3" s="16">
        <f>D3-1</f>
        <v>41870</v>
      </c>
      <c r="D3" s="22">
        <f>IF(F3="","",IF(WEEKDAY(F3,11)=6,(F3-E3*7)+2,IF(WEEKDAY(F3,11)=7,(F3-E3*7)+1,F3-E3*7)))</f>
        <v>41871</v>
      </c>
      <c r="E3" s="23">
        <v>2</v>
      </c>
      <c r="F3" s="16">
        <f>G3-1</f>
        <v>41885</v>
      </c>
      <c r="G3" s="17">
        <f>IF(I3="","",IF(WEEKDAY(I3,11)=6,(I3-H3*7)+2,IF(WEEKDAY(I3,11)=7,(I3-H3*7)+1,I3-H3*7)))</f>
        <v>41886</v>
      </c>
      <c r="H3" s="24">
        <v>1</v>
      </c>
      <c r="I3" s="16">
        <f>J3-1</f>
        <v>41893</v>
      </c>
      <c r="J3" s="26">
        <f>IF(L3="","",IF(WEEKDAY(L3,11)=6,(L3-K3*7)+2,IF(WEEKDAY(L3,11)=7,(L3-K3*7)+1,L3-K3*7)))</f>
        <v>41894</v>
      </c>
      <c r="K3" s="23">
        <v>9</v>
      </c>
      <c r="L3" s="16">
        <v>41957</v>
      </c>
      <c r="M3" s="17">
        <f>IF(O3="","",IF(WEEKDAY(O3,11)=6,(O3-N3*7)+2,IF(WEEKDAY(O3,11)=7,(O3-N3*7)+1,O3-N3*7)))</f>
        <v>42139</v>
      </c>
      <c r="N3" s="24">
        <v>2</v>
      </c>
      <c r="O3" s="25">
        <v>42153</v>
      </c>
    </row>
    <row r="4" spans="1:18" x14ac:dyDescent="0.25">
      <c r="A4" s="28">
        <v>41892</v>
      </c>
      <c r="B4" s="18">
        <f t="shared" ref="B4:N4" si="0">IF(B3="","",B3)</f>
        <v>1</v>
      </c>
      <c r="C4" s="20">
        <f>A4+(B4*7)</f>
        <v>41899</v>
      </c>
      <c r="D4" s="29">
        <f>C4+1</f>
        <v>41900</v>
      </c>
      <c r="E4" s="18">
        <f t="shared" si="0"/>
        <v>2</v>
      </c>
      <c r="F4" s="20">
        <f>D4+(E4*7)</f>
        <v>41914</v>
      </c>
      <c r="G4" s="29">
        <f>F4+1</f>
        <v>41915</v>
      </c>
      <c r="H4" s="18">
        <f t="shared" si="0"/>
        <v>1</v>
      </c>
      <c r="I4" s="20">
        <f>G4+(H4*7)</f>
        <v>41922</v>
      </c>
      <c r="J4" s="29">
        <f>I4+1</f>
        <v>41923</v>
      </c>
      <c r="K4" s="18">
        <v>9</v>
      </c>
      <c r="L4" s="20">
        <f>J4+(K4*7)</f>
        <v>41986</v>
      </c>
      <c r="M4" s="29">
        <f>L4+1</f>
        <v>41987</v>
      </c>
      <c r="N4" s="18">
        <f t="shared" si="0"/>
        <v>2</v>
      </c>
      <c r="O4" s="20">
        <f>M4+(N4*7)</f>
        <v>42001</v>
      </c>
    </row>
    <row r="7" spans="1:18" ht="15.75" thickBot="1" x14ac:dyDescent="0.3">
      <c r="A7" s="13"/>
      <c r="B7" s="14" t="s">
        <v>0</v>
      </c>
      <c r="C7" s="15" t="s">
        <v>78</v>
      </c>
      <c r="D7" s="15" t="s">
        <v>1</v>
      </c>
      <c r="E7" s="14" t="s">
        <v>0</v>
      </c>
      <c r="F7" s="15" t="s">
        <v>78</v>
      </c>
      <c r="G7" s="15" t="s">
        <v>1</v>
      </c>
      <c r="H7" s="14" t="s">
        <v>0</v>
      </c>
      <c r="I7" s="15" t="s">
        <v>78</v>
      </c>
      <c r="J7" s="15" t="s">
        <v>1</v>
      </c>
      <c r="K7" s="14" t="s">
        <v>0</v>
      </c>
      <c r="L7" s="15" t="s">
        <v>78</v>
      </c>
      <c r="M7" s="15" t="s">
        <v>1</v>
      </c>
      <c r="N7" s="14" t="s">
        <v>0</v>
      </c>
      <c r="O7" s="15" t="s">
        <v>78</v>
      </c>
      <c r="P7" s="19" t="s">
        <v>1</v>
      </c>
      <c r="Q7" s="37"/>
      <c r="R7" s="30"/>
    </row>
    <row r="8" spans="1:18" x14ac:dyDescent="0.25">
      <c r="A8" s="13"/>
      <c r="B8" s="254" t="s">
        <v>85</v>
      </c>
      <c r="C8" s="265"/>
      <c r="D8" s="266"/>
      <c r="E8" s="267" t="s">
        <v>86</v>
      </c>
      <c r="F8" s="265"/>
      <c r="G8" s="266"/>
      <c r="H8" s="268" t="s">
        <v>87</v>
      </c>
      <c r="I8" s="265"/>
      <c r="J8" s="266"/>
      <c r="K8" s="269" t="s">
        <v>88</v>
      </c>
      <c r="L8" s="265"/>
      <c r="M8" s="265"/>
      <c r="N8" s="270" t="s">
        <v>89</v>
      </c>
      <c r="O8" s="271"/>
      <c r="P8" s="271"/>
      <c r="Q8" s="38"/>
      <c r="R8" s="30"/>
    </row>
    <row r="9" spans="1:18" x14ac:dyDescent="0.25">
      <c r="A9" s="13"/>
      <c r="B9" s="32">
        <f>IF(D9="","",IF(WEEKDAY(D9,11)=6,(D9-C9*7)+2,IF(WEEKDAY(D9,11)=7,(D9-C9*7)+1,D9-C9*7)))</f>
        <v>41863</v>
      </c>
      <c r="C9" s="33">
        <v>1</v>
      </c>
      <c r="D9" s="16">
        <f>E9-1</f>
        <v>41870</v>
      </c>
      <c r="E9" s="27">
        <f>IF(G9="","",IF(WEEKDAY(G9,11)=6,(G9-F9*7)+2,IF(WEEKDAY(G9,11)=7,(G9-F9*7)+1,G9-F9*7)))</f>
        <v>41871</v>
      </c>
      <c r="F9" s="23">
        <v>2</v>
      </c>
      <c r="G9" s="16">
        <f>H9-1</f>
        <v>41885</v>
      </c>
      <c r="H9" s="25">
        <f>IF(J9="","",IF(WEEKDAY(J9,11)=6,(J9-I9*7)+2,IF(WEEKDAY(J9,11)=7,(J9-I9*7)+1,J9-I9*7)))</f>
        <v>41886</v>
      </c>
      <c r="I9" s="24">
        <v>1</v>
      </c>
      <c r="J9" s="16">
        <f>K9-1</f>
        <v>41893</v>
      </c>
      <c r="K9" s="25">
        <f>IF(M9="","",IF(WEEKDAY(M9,11)=6,(M9-L9*7)+2,IF(WEEKDAY(M9,11)=7,(M9-L9*7)+1,M9-L9*7)))</f>
        <v>41894</v>
      </c>
      <c r="L9" s="23">
        <v>9</v>
      </c>
      <c r="M9" s="16">
        <v>41957</v>
      </c>
      <c r="N9" s="25">
        <f>IF(P9="","",IF(WEEKDAY(P9,11)=6,(P9-O9*7)+2,IF(WEEKDAY(P9,11)=7,(P9-O9*7)+1,P9-O9*7)))</f>
        <v>41971</v>
      </c>
      <c r="O9" s="24">
        <v>2</v>
      </c>
      <c r="P9" s="25">
        <v>41985</v>
      </c>
      <c r="Q9" s="39"/>
      <c r="R9" s="36" t="s">
        <v>159</v>
      </c>
    </row>
    <row r="10" spans="1:18" x14ac:dyDescent="0.25">
      <c r="A10" s="35" t="s">
        <v>158</v>
      </c>
      <c r="B10" s="28">
        <v>41880</v>
      </c>
      <c r="C10" s="33">
        <v>1</v>
      </c>
      <c r="D10" s="32">
        <f>B10+(C10*7)</f>
        <v>41887</v>
      </c>
      <c r="E10" s="29">
        <f>D10+1</f>
        <v>41888</v>
      </c>
      <c r="F10" s="23">
        <f>IF(F9="","",F9)</f>
        <v>2</v>
      </c>
      <c r="G10" s="32">
        <f>E10+(F10*7)</f>
        <v>41902</v>
      </c>
      <c r="H10" s="34">
        <v>41904</v>
      </c>
      <c r="I10" s="24">
        <f>IF(I9="","",I9)</f>
        <v>1</v>
      </c>
      <c r="J10" s="32">
        <f>H10+(I10*7)</f>
        <v>41911</v>
      </c>
      <c r="K10" s="29">
        <f>J10+1</f>
        <v>41912</v>
      </c>
      <c r="L10" s="23">
        <v>9</v>
      </c>
      <c r="M10" s="32">
        <f>K10+(L10*7)</f>
        <v>41975</v>
      </c>
      <c r="N10" s="29">
        <f>M10+1</f>
        <v>41976</v>
      </c>
      <c r="O10" s="24">
        <f>IF(O9="","",O9)</f>
        <v>2</v>
      </c>
      <c r="P10" s="32">
        <f>N10+(O10*7)</f>
        <v>41990</v>
      </c>
      <c r="Q10" s="40"/>
      <c r="R10" s="30"/>
    </row>
  </sheetData>
  <mergeCells count="10">
    <mergeCell ref="A2:C2"/>
    <mergeCell ref="D2:F2"/>
    <mergeCell ref="G2:I2"/>
    <mergeCell ref="J2:L2"/>
    <mergeCell ref="M2:O2"/>
    <mergeCell ref="B8:D8"/>
    <mergeCell ref="E8:G8"/>
    <mergeCell ref="H8:J8"/>
    <mergeCell ref="K8:M8"/>
    <mergeCell ref="N8:P8"/>
  </mergeCells>
  <conditionalFormatting sqref="B7:B10 D7:D10">
    <cfRule type="cellIs" dxfId="2259" priority="1" operator="lessThan">
      <formula>$Y$1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>
    <row r="1" spans="1:1" x14ac:dyDescent="0.25">
      <c r="A1">
        <f>0.7*30.5</f>
        <v>21.349999999999998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1:G22"/>
  <sheetViews>
    <sheetView workbookViewId="0">
      <selection activeCell="C26" sqref="C26"/>
    </sheetView>
  </sheetViews>
  <sheetFormatPr baseColWidth="10" defaultRowHeight="15" x14ac:dyDescent="0.25"/>
  <cols>
    <col min="6" max="7" width="11.5703125" customWidth="1"/>
  </cols>
  <sheetData>
    <row r="1" spans="3:7" x14ac:dyDescent="0.25">
      <c r="C1" s="131" t="s">
        <v>195</v>
      </c>
    </row>
    <row r="2" spans="3:7" x14ac:dyDescent="0.25">
      <c r="C2" s="30" t="s">
        <v>54</v>
      </c>
    </row>
    <row r="3" spans="3:7" x14ac:dyDescent="0.25">
      <c r="C3" s="30" t="s">
        <v>55</v>
      </c>
      <c r="F3" s="30" t="s">
        <v>196</v>
      </c>
      <c r="G3" s="30" t="s">
        <v>197</v>
      </c>
    </row>
    <row r="4" spans="3:7" x14ac:dyDescent="0.25">
      <c r="C4" s="30" t="s">
        <v>56</v>
      </c>
    </row>
    <row r="5" spans="3:7" x14ac:dyDescent="0.25">
      <c r="C5" s="30" t="s">
        <v>57</v>
      </c>
    </row>
    <row r="6" spans="3:7" x14ac:dyDescent="0.25">
      <c r="C6" s="30" t="s">
        <v>58</v>
      </c>
    </row>
    <row r="7" spans="3:7" x14ac:dyDescent="0.25">
      <c r="C7" s="30" t="s">
        <v>59</v>
      </c>
    </row>
    <row r="8" spans="3:7" x14ac:dyDescent="0.25">
      <c r="C8" s="30" t="s">
        <v>60</v>
      </c>
    </row>
    <row r="9" spans="3:7" x14ac:dyDescent="0.25">
      <c r="C9" s="30" t="s">
        <v>61</v>
      </c>
    </row>
    <row r="10" spans="3:7" x14ac:dyDescent="0.25">
      <c r="C10" s="30" t="s">
        <v>62</v>
      </c>
    </row>
    <row r="11" spans="3:7" x14ac:dyDescent="0.25">
      <c r="C11" s="30" t="s">
        <v>63</v>
      </c>
    </row>
    <row r="12" spans="3:7" x14ac:dyDescent="0.25">
      <c r="C12" s="30" t="s">
        <v>64</v>
      </c>
    </row>
    <row r="13" spans="3:7" x14ac:dyDescent="0.25">
      <c r="C13" s="30" t="s">
        <v>65</v>
      </c>
    </row>
    <row r="14" spans="3:7" x14ac:dyDescent="0.25">
      <c r="C14" s="30" t="s">
        <v>66</v>
      </c>
    </row>
    <row r="15" spans="3:7" x14ac:dyDescent="0.25">
      <c r="C15" s="30" t="s">
        <v>67</v>
      </c>
    </row>
    <row r="16" spans="3:7" x14ac:dyDescent="0.25">
      <c r="C16" s="30" t="s">
        <v>68</v>
      </c>
    </row>
    <row r="17" spans="3:3" x14ac:dyDescent="0.25">
      <c r="C17" s="30" t="s">
        <v>69</v>
      </c>
    </row>
    <row r="18" spans="3:3" x14ac:dyDescent="0.25">
      <c r="C18" s="30" t="s">
        <v>70</v>
      </c>
    </row>
    <row r="19" spans="3:3" x14ac:dyDescent="0.25">
      <c r="C19" s="30" t="s">
        <v>71</v>
      </c>
    </row>
    <row r="20" spans="3:3" x14ac:dyDescent="0.25">
      <c r="C20" s="30" t="s">
        <v>72</v>
      </c>
    </row>
    <row r="21" spans="3:3" x14ac:dyDescent="0.25">
      <c r="C21" s="30" t="s">
        <v>73</v>
      </c>
    </row>
    <row r="22" spans="3:3" x14ac:dyDescent="0.25">
      <c r="C22" s="30" t="s">
        <v>74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15</vt:i4>
      </vt:variant>
    </vt:vector>
  </HeadingPairs>
  <TitlesOfParts>
    <vt:vector size="34" baseType="lpstr">
      <vt:lpstr>GLOBAL</vt:lpstr>
      <vt:lpstr>page vierge</vt:lpstr>
      <vt:lpstr>ALPINA</vt:lpstr>
      <vt:lpstr>AUCHAN</vt:lpstr>
      <vt:lpstr>BUCCO SANTE</vt:lpstr>
      <vt:lpstr>CARREFOUR</vt:lpstr>
      <vt:lpstr>CASINO</vt:lpstr>
      <vt:lpstr>CORA</vt:lpstr>
      <vt:lpstr>DELHAIZE</vt:lpstr>
      <vt:lpstr>FRESSNAPF</vt:lpstr>
      <vt:lpstr>INTER</vt:lpstr>
      <vt:lpstr>MARTIN SELLIER</vt:lpstr>
      <vt:lpstr>TOM&amp;CO</vt:lpstr>
      <vt:lpstr>TRADI</vt:lpstr>
      <vt:lpstr>Liste déroulantes</vt:lpstr>
      <vt:lpstr>indicateur client</vt:lpstr>
      <vt:lpstr>calcul retro</vt:lpstr>
      <vt:lpstr>Feuil1</vt:lpstr>
      <vt:lpstr>clients</vt:lpstr>
      <vt:lpstr>ALPINA!Zone_d_impression</vt:lpstr>
      <vt:lpstr>AUCHAN!Zone_d_impression</vt:lpstr>
      <vt:lpstr>'BUCCO SANTE'!Zone_d_impression</vt:lpstr>
      <vt:lpstr>CARREFOUR!Zone_d_impression</vt:lpstr>
      <vt:lpstr>CASINO!Zone_d_impression</vt:lpstr>
      <vt:lpstr>CORA!Zone_d_impression</vt:lpstr>
      <vt:lpstr>DELHAIZE!Zone_d_impression</vt:lpstr>
      <vt:lpstr>FRESSNAPF!Zone_d_impression</vt:lpstr>
      <vt:lpstr>GLOBAL!Zone_d_impression</vt:lpstr>
      <vt:lpstr>'indicateur client'!Zone_d_impression</vt:lpstr>
      <vt:lpstr>INTER!Zone_d_impression</vt:lpstr>
      <vt:lpstr>'MARTIN SELLIER'!Zone_d_impression</vt:lpstr>
      <vt:lpstr>'page vierge'!Zone_d_impression</vt:lpstr>
      <vt:lpstr>'TOM&amp;CO'!Zone_d_impression</vt:lpstr>
      <vt:lpstr>TRADI!Zone_d_impression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de Gantt</dc:title>
  <dc:creator/>
  <cp:lastModifiedBy/>
  <dcterms:created xsi:type="dcterms:W3CDTF">2010-10-26T05:35:25Z</dcterms:created>
  <dcterms:modified xsi:type="dcterms:W3CDTF">2014-09-23T12:03:49Z</dcterms:modified>
</cp:coreProperties>
</file>