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DS-Istres\Desktop\"/>
    </mc:Choice>
  </mc:AlternateContent>
  <xr:revisionPtr revIDLastSave="0" documentId="13_ncr:1_{0486ACE9-BC2D-4974-A3A3-A9D03E2D803D}" xr6:coauthVersionLast="47" xr6:coauthVersionMax="47" xr10:uidLastSave="{00000000-0000-0000-0000-000000000000}"/>
  <bookViews>
    <workbookView xWindow="-120" yWindow="-120" windowWidth="20730" windowHeight="11760" tabRatio="738" activeTab="1" xr2:uid="{BB096DAE-66DE-4FAF-8C9E-F293B7C91279}"/>
  </bookViews>
  <sheets>
    <sheet name="Accueil" sheetId="6" r:id="rId1"/>
    <sheet name="Agent" sheetId="2" r:id="rId2"/>
    <sheet name="BDD" sheetId="3" r:id="rId3"/>
    <sheet name="Theme" sheetId="4" state="hidden" r:id="rId4"/>
    <sheet name="Synthese" sheetId="5" r:id="rId5"/>
  </sheets>
  <externalReferences>
    <externalReference r:id="rId6"/>
  </externalReferences>
  <definedNames>
    <definedName name="ImagFicheClasseur">OFFSET([1]Images!$B$1,MATCH('[1]Fiche classeur'!$E$10,Liste,0)-1,0)</definedName>
    <definedName name="Liste">OFFSET([1]Images!$A$1,0,0,COUNTA([1]Images!$A:$A)-0)</definedName>
    <definedName name="nom">[1]!Tableau6[Nom affiche]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7" i="3" l="1"/>
  <c r="C27" i="3"/>
  <c r="B26" i="3" l="1"/>
  <c r="C26" i="3"/>
  <c r="B25" i="3"/>
  <c r="C25" i="3"/>
  <c r="B24" i="3"/>
  <c r="C24" i="3"/>
  <c r="B23" i="3"/>
  <c r="C23" i="3"/>
  <c r="B22" i="3" l="1"/>
  <c r="C22" i="3"/>
  <c r="B21" i="3"/>
  <c r="C21" i="3"/>
  <c r="B20" i="3"/>
  <c r="C20" i="3"/>
  <c r="B19" i="3"/>
  <c r="C19" i="3"/>
  <c r="B18" i="3" l="1"/>
  <c r="C18" i="3"/>
  <c r="B17" i="3"/>
  <c r="C17" i="3"/>
  <c r="B16" i="3"/>
  <c r="C16" i="3"/>
  <c r="B15" i="3"/>
  <c r="C15" i="3"/>
  <c r="B14" i="3" l="1"/>
  <c r="C14" i="3"/>
  <c r="B13" i="3"/>
  <c r="C13" i="3"/>
  <c r="B12" i="3"/>
  <c r="C12" i="3"/>
  <c r="B11" i="3"/>
  <c r="C11" i="3"/>
  <c r="B10" i="3"/>
  <c r="C10" i="3"/>
  <c r="B9" i="3"/>
  <c r="C9" i="3"/>
  <c r="B8" i="3"/>
  <c r="C8" i="3"/>
  <c r="B7" i="3"/>
  <c r="C7" i="3"/>
  <c r="B6" i="3"/>
  <c r="C6" i="3"/>
  <c r="B5" i="3"/>
  <c r="C5" i="3"/>
  <c r="B12" i="2"/>
  <c r="G12" i="2"/>
  <c r="B11" i="2"/>
  <c r="G11" i="2"/>
  <c r="B10" i="2"/>
  <c r="G10" i="2"/>
  <c r="B9" i="2"/>
  <c r="G9" i="2"/>
  <c r="B8" i="2"/>
  <c r="G8" i="2"/>
  <c r="B7" i="2"/>
  <c r="G7" i="2"/>
  <c r="B6" i="2"/>
  <c r="G6" i="2"/>
  <c r="B5" i="2"/>
  <c r="G5" i="2"/>
  <c r="G4" i="2"/>
  <c r="B4" i="3"/>
  <c r="C4" i="3"/>
  <c r="B4" i="2"/>
  <c r="K12" i="2" l="1" a="1"/>
  <c r="K12" i="2" s="1"/>
  <c r="J12" i="2" s="1" a="1"/>
  <c r="J12" i="2" s="1"/>
  <c r="K11" i="2" a="1"/>
  <c r="K11" i="2" s="1"/>
  <c r="J11" i="2" s="1" a="1"/>
  <c r="J11" i="2" s="1"/>
  <c r="K10" i="2" a="1"/>
  <c r="K10" i="2" s="1"/>
  <c r="J10" i="2" s="1" a="1"/>
  <c r="J10" i="2" s="1"/>
  <c r="K9" i="2" a="1"/>
  <c r="K9" i="2" s="1"/>
  <c r="J9" i="2" s="1" a="1"/>
  <c r="J9" i="2" s="1"/>
  <c r="K8" i="2" a="1"/>
  <c r="K8" i="2" s="1"/>
  <c r="J8" i="2" s="1" a="1"/>
  <c r="J8" i="2" s="1"/>
  <c r="K7" i="2" a="1"/>
  <c r="K7" i="2" s="1"/>
  <c r="J7" i="2" s="1" a="1"/>
  <c r="J7" i="2" s="1"/>
  <c r="K6" i="2" a="1"/>
  <c r="K6" i="2" s="1"/>
  <c r="J6" i="2" s="1" a="1"/>
  <c r="J6" i="2" s="1"/>
  <c r="K5" i="2" a="1"/>
  <c r="K5" i="2" s="1"/>
  <c r="J5" i="2" s="1" a="1"/>
  <c r="J5" i="2" s="1"/>
  <c r="K4" i="2" a="1"/>
  <c r="K4" i="2" s="1"/>
  <c r="J4" i="2" s="1" a="1"/>
  <c r="J4" i="2" s="1"/>
  <c r="Q4" i="2" a="1"/>
  <c r="Q4" i="2" s="1"/>
  <c r="P4" i="2" s="1" a="1"/>
  <c r="P4" i="2" s="1"/>
  <c r="R4" i="2" s="1"/>
  <c r="Q5" i="2" a="1"/>
  <c r="Q5" i="2" s="1"/>
  <c r="P5" i="2" s="1" a="1"/>
  <c r="P5" i="2" s="1"/>
  <c r="Q7" i="2" a="1"/>
  <c r="Q7" i="2" s="1"/>
  <c r="P7" i="2" s="1" a="1"/>
  <c r="P7" i="2" s="1"/>
  <c r="R7" i="2" s="1"/>
  <c r="Q9" i="2" a="1"/>
  <c r="Q9" i="2" s="1"/>
  <c r="P9" i="2" s="1" a="1"/>
  <c r="P9" i="2" s="1"/>
  <c r="Q11" i="2" a="1"/>
  <c r="Q11" i="2" s="1"/>
  <c r="P11" i="2" s="1" a="1"/>
  <c r="P11" i="2" s="1"/>
  <c r="Q6" i="2" a="1"/>
  <c r="Q6" i="2" s="1"/>
  <c r="P6" i="2" s="1" a="1"/>
  <c r="P6" i="2" s="1"/>
  <c r="Q8" i="2" a="1"/>
  <c r="Q8" i="2" s="1"/>
  <c r="P8" i="2" s="1" a="1"/>
  <c r="P8" i="2" s="1"/>
  <c r="Q10" i="2" a="1"/>
  <c r="Q10" i="2" s="1"/>
  <c r="P10" i="2" s="1" a="1"/>
  <c r="P10" i="2" s="1"/>
  <c r="Q12" i="2" a="1"/>
  <c r="Q12" i="2" s="1"/>
  <c r="P12" i="2" s="1" a="1"/>
  <c r="P12" i="2" s="1"/>
  <c r="R12" i="2" s="1"/>
  <c r="N11" i="2" a="1"/>
  <c r="N11" i="2" s="1"/>
  <c r="M11" i="2" s="1" a="1"/>
  <c r="M11" i="2" s="1"/>
  <c r="N4" i="2" a="1"/>
  <c r="N4" i="2" s="1"/>
  <c r="M4" i="2" s="1" a="1"/>
  <c r="M4" i="2" s="1"/>
  <c r="O4" i="2" s="1"/>
  <c r="N5" i="2" a="1"/>
  <c r="N5" i="2" s="1"/>
  <c r="M5" i="2" s="1" a="1"/>
  <c r="M5" i="2" s="1"/>
  <c r="O5" i="2" s="1"/>
  <c r="N7" i="2" a="1"/>
  <c r="N7" i="2" s="1"/>
  <c r="M7" i="2" s="1" a="1"/>
  <c r="M7" i="2" s="1"/>
  <c r="N9" i="2" a="1"/>
  <c r="N9" i="2" s="1"/>
  <c r="M9" i="2" s="1" a="1"/>
  <c r="M9" i="2" s="1"/>
  <c r="N6" i="2" a="1"/>
  <c r="N6" i="2" s="1"/>
  <c r="M6" i="2" s="1" a="1"/>
  <c r="M6" i="2" s="1"/>
  <c r="O6" i="2" s="1"/>
  <c r="N8" i="2" a="1"/>
  <c r="N8" i="2" s="1"/>
  <c r="M8" i="2" s="1" a="1"/>
  <c r="M8" i="2" s="1"/>
  <c r="O8" i="2" s="1"/>
  <c r="N10" i="2" a="1"/>
  <c r="N10" i="2" s="1"/>
  <c r="M10" i="2" s="1" a="1"/>
  <c r="M10" i="2" s="1"/>
  <c r="N12" i="2" a="1"/>
  <c r="N12" i="2" s="1"/>
  <c r="M12" i="2" s="1" a="1"/>
  <c r="M12" i="2" s="1"/>
  <c r="O12" i="2" s="1"/>
  <c r="B19" i="5" a="1"/>
  <c r="B19" i="5" s="1"/>
  <c r="B14" i="5" a="1"/>
  <c r="B14" i="5" s="1"/>
  <c r="B12" i="5" a="1"/>
  <c r="B12" i="5" s="1"/>
  <c r="B16" i="5" a="1"/>
  <c r="B16" i="5" s="1"/>
  <c r="B7" i="5" a="1"/>
  <c r="B7" i="5" s="1"/>
  <c r="B10" i="5" a="1"/>
  <c r="B10" i="5" s="1"/>
  <c r="B6" i="5" a="1"/>
  <c r="B6" i="5" s="1"/>
  <c r="B8" i="5" a="1"/>
  <c r="B8" i="5" s="1"/>
  <c r="B17" i="5" a="1"/>
  <c r="B17" i="5" s="1"/>
  <c r="B5" i="5" a="1"/>
  <c r="B5" i="5" s="1"/>
  <c r="B18" i="5" a="1"/>
  <c r="B18" i="5" s="1"/>
  <c r="B13" i="5" a="1"/>
  <c r="B13" i="5" s="1"/>
  <c r="B11" i="5" a="1"/>
  <c r="B11" i="5" s="1"/>
  <c r="B15" i="5" a="1"/>
  <c r="B15" i="5" s="1"/>
  <c r="B9" i="5" a="1"/>
  <c r="B9" i="5" s="1"/>
  <c r="D4" i="4" a="1"/>
  <c r="D4" i="4" s="1"/>
  <c r="D8" i="4" a="1"/>
  <c r="D8" i="4" s="1"/>
  <c r="D12" i="4" a="1"/>
  <c r="D12" i="4" s="1"/>
  <c r="D16" i="4" a="1"/>
  <c r="D16" i="4" s="1"/>
  <c r="D13" i="4" a="1"/>
  <c r="D13" i="4" s="1"/>
  <c r="D14" i="4" a="1"/>
  <c r="D14" i="4" s="1"/>
  <c r="D3" i="4" a="1"/>
  <c r="D3" i="4" s="1"/>
  <c r="D11" i="4" a="1"/>
  <c r="D11" i="4" s="1"/>
  <c r="D5" i="4" a="1"/>
  <c r="D5" i="4" s="1"/>
  <c r="D9" i="4" a="1"/>
  <c r="D9" i="4" s="1"/>
  <c r="D6" i="4" a="1"/>
  <c r="D6" i="4" s="1"/>
  <c r="D15" i="4" a="1"/>
  <c r="D15" i="4" s="1"/>
  <c r="D2" i="4" a="1"/>
  <c r="D2" i="4" s="1"/>
  <c r="D10" i="4" a="1"/>
  <c r="D10" i="4" s="1"/>
  <c r="D7" i="4" a="1"/>
  <c r="D7" i="4" s="1"/>
  <c r="O9" i="2" l="1"/>
  <c r="H9" i="5" s="1"/>
  <c r="O10" i="2"/>
  <c r="E7" i="5"/>
  <c r="E12" i="5"/>
  <c r="F5" i="5"/>
  <c r="E11" i="5"/>
  <c r="E16" i="5"/>
  <c r="F16" i="5"/>
  <c r="F13" i="5"/>
  <c r="F14" i="5"/>
  <c r="E14" i="5"/>
  <c r="E13" i="5"/>
  <c r="E9" i="5"/>
  <c r="R8" i="2"/>
  <c r="E10" i="5"/>
  <c r="E6" i="5"/>
  <c r="R10" i="2"/>
  <c r="R9" i="2"/>
  <c r="F18" i="5"/>
  <c r="E18" i="5"/>
  <c r="E8" i="5"/>
  <c r="R11" i="2"/>
  <c r="F15" i="5"/>
  <c r="E15" i="5"/>
  <c r="E17" i="5"/>
  <c r="F17" i="5"/>
  <c r="E19" i="5"/>
  <c r="F19" i="5"/>
  <c r="E5" i="5"/>
  <c r="R6" i="2"/>
  <c r="R5" i="2"/>
  <c r="H13" i="5"/>
  <c r="O7" i="2"/>
  <c r="H7" i="5" s="1"/>
  <c r="H6" i="5"/>
  <c r="O11" i="2"/>
  <c r="H12" i="5" s="1"/>
  <c r="F1" i="4"/>
  <c r="G9" i="5"/>
  <c r="C18" i="5"/>
  <c r="D18" i="5"/>
  <c r="H18" i="5"/>
  <c r="G18" i="5"/>
  <c r="G6" i="5"/>
  <c r="G12" i="5"/>
  <c r="D15" i="5"/>
  <c r="C15" i="5"/>
  <c r="H15" i="5"/>
  <c r="G15" i="5"/>
  <c r="G5" i="5"/>
  <c r="G10" i="5"/>
  <c r="C14" i="5"/>
  <c r="H14" i="5"/>
  <c r="G14" i="5"/>
  <c r="D14" i="5"/>
  <c r="G11" i="5"/>
  <c r="C17" i="5"/>
  <c r="D17" i="5"/>
  <c r="G17" i="5"/>
  <c r="H17" i="5"/>
  <c r="G7" i="5"/>
  <c r="C19" i="5"/>
  <c r="D19" i="5"/>
  <c r="H19" i="5"/>
  <c r="G19" i="5"/>
  <c r="G13" i="5"/>
  <c r="G8" i="5"/>
  <c r="D16" i="5"/>
  <c r="H16" i="5"/>
  <c r="G16" i="5"/>
  <c r="C16" i="5"/>
  <c r="H5" i="5"/>
  <c r="F7" i="5" l="1"/>
  <c r="F12" i="5"/>
  <c r="H11" i="5"/>
  <c r="F6" i="5"/>
  <c r="F10" i="5"/>
  <c r="F9" i="5"/>
  <c r="F8" i="5"/>
  <c r="F11" i="5"/>
  <c r="H10" i="5"/>
  <c r="H8" i="5"/>
  <c r="L5" i="2" l="1"/>
  <c r="C6" i="5"/>
  <c r="L11" i="2"/>
  <c r="C12" i="5"/>
  <c r="L6" i="2"/>
  <c r="C7" i="5"/>
  <c r="L8" i="2"/>
  <c r="C9" i="5"/>
  <c r="C11" i="5"/>
  <c r="L10" i="2"/>
  <c r="L4" i="2"/>
  <c r="C5" i="5"/>
  <c r="L9" i="2"/>
  <c r="C10" i="5"/>
  <c r="L7" i="2"/>
  <c r="C8" i="5"/>
  <c r="L12" i="2"/>
  <c r="C13" i="5"/>
  <c r="D13" i="5" l="1"/>
  <c r="D5" i="5"/>
  <c r="D8" i="5"/>
  <c r="D10" i="5"/>
  <c r="D12" i="5"/>
  <c r="D7" i="5"/>
  <c r="D11" i="5"/>
  <c r="D9" i="5"/>
  <c r="D6" i="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<sst xmlns="http://schemas.openxmlformats.org/spreadsheetml/2006/main" count="207" uniqueCount="95">
  <si>
    <t>Secourisme</t>
  </si>
  <si>
    <t>Nom Agent</t>
  </si>
  <si>
    <t>Prénom</t>
  </si>
  <si>
    <t>Nom</t>
  </si>
  <si>
    <t>Status</t>
  </si>
  <si>
    <t>Recyclage SAP précédent</t>
  </si>
  <si>
    <t>Période recyclage SAP</t>
  </si>
  <si>
    <t>Prochain recyclage SAP</t>
  </si>
  <si>
    <t>Date</t>
  </si>
  <si>
    <t>Qui</t>
  </si>
  <si>
    <t>Quoi</t>
  </si>
  <si>
    <t>Actif</t>
  </si>
  <si>
    <t>Détail</t>
  </si>
  <si>
    <t>THEMES</t>
  </si>
  <si>
    <t>Sous-Themes</t>
  </si>
  <si>
    <t>Formateur et Evaluateur</t>
  </si>
  <si>
    <t>Visite du travail</t>
  </si>
  <si>
    <t>Initiale employeur</t>
  </si>
  <si>
    <t>Renouvellement employeur</t>
  </si>
  <si>
    <t>Obtention</t>
  </si>
  <si>
    <t>Renouvellement Permis PL</t>
  </si>
  <si>
    <t>Pompier Aérodrome</t>
  </si>
  <si>
    <t>Initiale PA</t>
  </si>
  <si>
    <t>Initiale CM</t>
  </si>
  <si>
    <t>Recyclage PA</t>
  </si>
  <si>
    <t>Recyclage CM</t>
  </si>
  <si>
    <t>Initiale SAP</t>
  </si>
  <si>
    <t>Recyclage SAP</t>
  </si>
  <si>
    <t>Initiale habilitation conduite piste</t>
  </si>
  <si>
    <t>Renouvellement conduite piste</t>
  </si>
  <si>
    <t>Initiale TCA</t>
  </si>
  <si>
    <t>Renouvellement TCA</t>
  </si>
  <si>
    <t>Sapeur-Pompier</t>
  </si>
  <si>
    <t>Initiale SP</t>
  </si>
  <si>
    <t>Initiale CA</t>
  </si>
  <si>
    <t>Aire de mouvement</t>
  </si>
  <si>
    <t>Aires de manœuvre + trafic</t>
  </si>
  <si>
    <t>Initiale aire mvt</t>
  </si>
  <si>
    <t>E.P.I</t>
  </si>
  <si>
    <t>Vérification des E.P.I</t>
  </si>
  <si>
    <t>A.R.I</t>
  </si>
  <si>
    <t>Connaissance de l'A.R.I</t>
  </si>
  <si>
    <t>Reprise</t>
  </si>
  <si>
    <t>Compte essencier</t>
  </si>
  <si>
    <t>Initial essencier</t>
  </si>
  <si>
    <t>Renouvellement essencier</t>
  </si>
  <si>
    <t>An</t>
  </si>
  <si>
    <t>Mois</t>
  </si>
  <si>
    <t>Tps période en mois</t>
  </si>
  <si>
    <t>Fonction</t>
  </si>
  <si>
    <t>Chef de garde</t>
  </si>
  <si>
    <t>Date naissance</t>
  </si>
  <si>
    <t>âge</t>
  </si>
  <si>
    <t>Date entrée</t>
  </si>
  <si>
    <t>Recyclage PA/CM précédent</t>
  </si>
  <si>
    <t>Période recyclage PA/CM</t>
  </si>
  <si>
    <t>Prochain recyclage PA/CM</t>
  </si>
  <si>
    <t>Initiale Aéro</t>
  </si>
  <si>
    <t>Badge DGA</t>
  </si>
  <si>
    <t>Nom Prénom</t>
  </si>
  <si>
    <t>alerte</t>
  </si>
  <si>
    <t>toutes les 2 semaines</t>
  </si>
  <si>
    <t>Permis de conduire</t>
  </si>
  <si>
    <t>Permis piste</t>
  </si>
  <si>
    <t>1 fois par an</t>
  </si>
  <si>
    <t>Pompier aérodrome</t>
  </si>
  <si>
    <t>Permis conduire</t>
  </si>
  <si>
    <t>Renouvellement permis conduire</t>
  </si>
  <si>
    <t>Permis conduire précédent</t>
  </si>
  <si>
    <t>Période permis conduire</t>
  </si>
  <si>
    <t>Prochain permis conduire</t>
  </si>
  <si>
    <t/>
  </si>
  <si>
    <t>Formateur</t>
  </si>
  <si>
    <t>Evaluateur</t>
  </si>
  <si>
    <t>ALERTE DES SUIVIS ADMINISTRATIVES</t>
  </si>
  <si>
    <r>
      <rPr>
        <sz val="8"/>
        <color rgb="FFFF0000"/>
        <rFont val="Webdings"/>
        <family val="1"/>
        <charset val="2"/>
      </rPr>
      <t>g</t>
    </r>
    <r>
      <rPr>
        <sz val="8"/>
        <rFont val="Times New Roman"/>
        <family val="1"/>
      </rPr>
      <t xml:space="preserve">  Dépasser</t>
    </r>
  </si>
  <si>
    <r>
      <rPr>
        <sz val="8"/>
        <color theme="7"/>
        <rFont val="Webdings"/>
        <family val="1"/>
        <charset val="2"/>
      </rPr>
      <t>g</t>
    </r>
    <r>
      <rPr>
        <sz val="8"/>
        <rFont val="Times New Roman"/>
        <family val="1"/>
      </rPr>
      <t xml:space="preserve"> Alerte</t>
    </r>
  </si>
  <si>
    <t>Non actif</t>
  </si>
  <si>
    <t>AGENT_1</t>
  </si>
  <si>
    <t>AGENT_2</t>
  </si>
  <si>
    <t>AGENT_3</t>
  </si>
  <si>
    <t>AGENT_4</t>
  </si>
  <si>
    <t>AGENT_5</t>
  </si>
  <si>
    <t>AGENT_6</t>
  </si>
  <si>
    <t>AGENT_7</t>
  </si>
  <si>
    <t>AGENT_8</t>
  </si>
  <si>
    <t>AGENT_9</t>
  </si>
  <si>
    <t>AGENT_1 Nom</t>
  </si>
  <si>
    <t>AGENT_2 Nom</t>
  </si>
  <si>
    <t>AGENT_3 Nom</t>
  </si>
  <si>
    <t>AGENT_4 Nom</t>
  </si>
  <si>
    <t>AGENT_5 Nom</t>
  </si>
  <si>
    <t>AGENT_6 Nom</t>
  </si>
  <si>
    <t>AGENT_7 Nom</t>
  </si>
  <si>
    <t>AGENT_8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</si>
</sst>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;"/>
    <numFmt numFmtId="165" formatCode="General\ &quot;jours&quot;"/>
    <numFmt numFmtId="166" formatCode="General;;"/>
  </numFmts>
  <fonts count="19" x14ac:knownFonts="1">
    <font>
      <sz val="10"/>
      <color theme="1"/>
      <name val="Times New Roman"/>
      <family val="2"/>
    </font>
    <font>
      <sz val="8"/>
      <name val="Times New Roman"/>
      <family val="2"/>
    </font>
    <font>
      <b/>
      <sz val="10"/>
      <color theme="1"/>
      <name val="Times New Roman"/>
      <family val="1"/>
    </font>
    <font>
      <b/>
      <sz val="8"/>
      <color theme="1"/>
      <name val="Verdana"/>
      <family val="2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9"/>
      <color theme="1"/>
      <name val="Times New Roman"/>
      <family val="1"/>
    </font>
    <font>
      <i/>
      <sz val="8"/>
      <color theme="1" tint="0.499984740745262"/>
      <name val="Times New Roman"/>
      <family val="1"/>
    </font>
    <font>
      <sz val="8"/>
      <color theme="1" tint="0.499984740745262"/>
      <name val="Times New Roman"/>
      <family val="1"/>
    </font>
    <font>
      <i/>
      <sz val="8"/>
      <color theme="1" tint="0.249977111117893"/>
      <name val="Times New Roman"/>
      <family val="1"/>
    </font>
    <font>
      <sz val="10"/>
      <color theme="3" tint="0.39997558519241921"/>
      <name val="Times New Roman"/>
      <family val="2"/>
    </font>
    <font>
      <b/>
      <sz val="11"/>
      <name val="Times New Roman"/>
      <family val="1"/>
    </font>
    <font>
      <sz val="36"/>
      <color theme="1"/>
      <name val="Times New Roman"/>
      <family val="1"/>
    </font>
    <font>
      <sz val="10"/>
      <name val="Times New Roman"/>
      <family val="2"/>
    </font>
    <font>
      <sz val="8"/>
      <color theme="2" tint="-0.249977111117893"/>
      <name val="Webdings"/>
      <family val="1"/>
      <charset val="2"/>
    </font>
    <font>
      <sz val="8"/>
      <name val="Times New Roman"/>
      <family val="1"/>
    </font>
    <font>
      <sz val="8"/>
      <color theme="7" tint="0.59999389629810485"/>
      <name val="Webdings"/>
      <family val="1"/>
      <charset val="2"/>
    </font>
    <font>
      <sz val="8"/>
      <color rgb="FFFF0000"/>
      <name val="Webdings"/>
      <family val="1"/>
      <charset val="2"/>
    </font>
    <font>
      <sz val="8"/>
      <color theme="7"/>
      <name val="Webdings"/>
      <family val="1"/>
      <charset val="2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quotePrefix="1"/>
    <xf numFmtId="14" fontId="0" fillId="0" borderId="0" xfId="0" applyNumberFormat="1"/>
    <xf numFmtId="0" fontId="3" fillId="2" borderId="0" xfId="0" applyFont="1" applyFill="1" applyAlignment="1">
      <alignment horizontal="center" vertical="center"/>
    </xf>
    <xf numFmtId="0" fontId="4" fillId="0" borderId="0" xfId="0" applyFont="1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0" quotePrefix="1" applyFont="1"/>
    <xf numFmtId="0" fontId="5" fillId="3" borderId="3" xfId="0" applyFont="1" applyFill="1" applyBorder="1" applyAlignment="1">
      <alignment horizontal="center" vertical="center" wrapText="1"/>
    </xf>
    <xf numFmtId="0" fontId="6" fillId="4" borderId="3" xfId="0" quotePrefix="1" applyFont="1" applyFill="1" applyBorder="1" applyAlignment="1">
      <alignment vertical="center"/>
    </xf>
    <xf numFmtId="0" fontId="7" fillId="5" borderId="3" xfId="0" applyFont="1" applyFill="1" applyBorder="1" applyAlignment="1">
      <alignment horizontal="right"/>
    </xf>
    <xf numFmtId="0" fontId="9" fillId="5" borderId="1" xfId="0" applyFont="1" applyFill="1" applyBorder="1" applyAlignment="1">
      <alignment horizontal="left"/>
    </xf>
    <xf numFmtId="0" fontId="8" fillId="5" borderId="2" xfId="0" applyFont="1" applyFill="1" applyBorder="1" applyAlignment="1">
      <alignment horizontal="left"/>
    </xf>
    <xf numFmtId="164" fontId="10" fillId="7" borderId="7" xfId="0" quotePrefix="1" applyNumberFormat="1" applyFont="1" applyFill="1" applyBorder="1" applyAlignment="1">
      <alignment horizontal="center" vertical="center"/>
    </xf>
    <xf numFmtId="164" fontId="10" fillId="7" borderId="9" xfId="0" quotePrefix="1" applyNumberFormat="1" applyFont="1" applyFill="1" applyBorder="1" applyAlignment="1">
      <alignment horizontal="center" vertical="center"/>
    </xf>
    <xf numFmtId="164" fontId="10" fillId="7" borderId="11" xfId="0" quotePrefix="1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vertical="center"/>
    </xf>
    <xf numFmtId="165" fontId="8" fillId="5" borderId="4" xfId="0" quotePrefix="1" applyNumberFormat="1" applyFont="1" applyFill="1" applyBorder="1" applyAlignment="1">
      <alignment horizontal="left"/>
    </xf>
    <xf numFmtId="164" fontId="0" fillId="7" borderId="8" xfId="0" quotePrefix="1" applyNumberFormat="1" applyFill="1" applyBorder="1" applyAlignment="1">
      <alignment horizontal="center" vertical="center"/>
    </xf>
    <xf numFmtId="164" fontId="0" fillId="7" borderId="10" xfId="0" quotePrefix="1" applyNumberFormat="1" applyFill="1" applyBorder="1" applyAlignment="1">
      <alignment horizontal="center" vertical="center"/>
    </xf>
    <xf numFmtId="164" fontId="0" fillId="7" borderId="12" xfId="0" quotePrefix="1" applyNumberFormat="1" applyFill="1" applyBorder="1" applyAlignment="1">
      <alignment horizontal="center" vertical="center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3" borderId="0" xfId="0" applyFont="1" applyFill="1"/>
    <xf numFmtId="0" fontId="12" fillId="3" borderId="0" xfId="0" applyFont="1" applyFill="1" applyAlignment="1">
      <alignment vertical="center"/>
    </xf>
    <xf numFmtId="166" fontId="0" fillId="0" borderId="0" xfId="0" applyNumberFormat="1" applyAlignment="1">
      <alignment horizontal="center" vertical="center"/>
    </xf>
    <xf numFmtId="0" fontId="13" fillId="8" borderId="0" xfId="0" applyFont="1" applyFill="1" applyAlignment="1">
      <alignment horizontal="center" vertical="center" wrapText="1"/>
    </xf>
    <xf numFmtId="0" fontId="13" fillId="9" borderId="0" xfId="0" applyFont="1" applyFill="1" applyAlignment="1">
      <alignment horizontal="center" vertical="center" wrapText="1"/>
    </xf>
    <xf numFmtId="0" fontId="13" fillId="10" borderId="0" xfId="0" applyFont="1" applyFill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/>
    </xf>
    <xf numFmtId="0" fontId="0" fillId="8" borderId="13" xfId="0" applyFill="1" applyBorder="1"/>
    <xf numFmtId="0" fontId="13" fillId="8" borderId="13" xfId="0" applyFont="1" applyFill="1" applyBorder="1" applyAlignment="1">
      <alignment horizontal="center" vertical="center" wrapText="1"/>
    </xf>
    <xf numFmtId="164" fontId="0" fillId="0" borderId="13" xfId="0" quotePrefix="1" applyNumberFormat="1" applyBorder="1" applyAlignment="1">
      <alignment horizontal="center" vertical="center"/>
    </xf>
    <xf numFmtId="0" fontId="0" fillId="9" borderId="13" xfId="0" applyFill="1" applyBorder="1"/>
    <xf numFmtId="0" fontId="13" fillId="9" borderId="13" xfId="0" applyFont="1" applyFill="1" applyBorder="1" applyAlignment="1">
      <alignment horizontal="center" vertical="center" wrapText="1"/>
    </xf>
    <xf numFmtId="0" fontId="0" fillId="10" borderId="13" xfId="0" applyFill="1" applyBorder="1"/>
    <xf numFmtId="0" fontId="13" fillId="10" borderId="13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top" indent="2"/>
    </xf>
    <xf numFmtId="0" fontId="16" fillId="0" borderId="0" xfId="0" applyFont="1" applyAlignment="1">
      <alignment horizontal="left" indent="2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 indent="1"/>
    </xf>
    <xf numFmtId="0" fontId="11" fillId="6" borderId="5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0" fillId="11" borderId="0" xfId="0" applyFill="1"/>
  </cellXfs>
  <cellStyles count="1">
    <cellStyle name="Normal" xfId="0" builtinId="0"/>
  </cellStyles>
  <dxfs count="32"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7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7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92D050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7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rgb="FFFF0000"/>
          </stop>
          <stop position="1">
            <color theme="0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family val="1"/>
      </font>
      <alignment horizontal="center" vertical="center" textRotation="0" wrapText="0" indent="0" justifyLastLine="0" shrinkToFit="0" readingOrder="0"/>
    </dxf>
    <dxf>
      <numFmt numFmtId="164" formatCode="dd/mm/yyyy;;"/>
      <alignment horizontal="center" vertical="center" textRotation="0" wrapText="0" indent="0" justifyLastLine="0" shrinkToFit="0" readingOrder="0"/>
    </dxf>
    <dxf>
      <numFmt numFmtId="166" formatCode="General;;"/>
      <alignment horizontal="center" vertical="center" textRotation="0" wrapText="0" indent="0" justifyLastLine="0" shrinkToFit="0" readingOrder="0"/>
    </dxf>
    <dxf>
      <numFmt numFmtId="164" formatCode="dd/mm/yyyy;;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numFmt numFmtId="164" formatCode="dd/mm/yyyy;;"/>
      <alignment horizontal="center" vertical="center" textRotation="0" wrapText="0" indent="0" justifyLastLine="0" shrinkToFit="0" readingOrder="0"/>
    </dxf>
    <dxf>
      <numFmt numFmtId="166" formatCode="General;;"/>
    </dxf>
    <dxf>
      <numFmt numFmtId="164" formatCode="dd/mm/yyyy;;"/>
      <border diagonalUp="0" diagonalDown="0">
        <left style="medium">
          <color auto="1"/>
        </left>
        <right/>
        <top/>
        <bottom/>
        <vertical/>
        <horizontal/>
      </border>
    </dxf>
    <dxf>
      <numFmt numFmtId="164" formatCode="dd/mm/yyyy;;"/>
      <alignment horizontal="center" vertical="center" textRotation="0" wrapText="0" indent="0" justifyLastLine="0" shrinkToFit="0" readingOrder="0"/>
    </dxf>
    <dxf>
      <numFmt numFmtId="166" formatCode="General;;"/>
      <alignment horizontal="center" vertical="bottom" textRotation="0" wrapText="0" indent="0" justifyLastLine="0" shrinkToFit="0" readingOrder="0"/>
    </dxf>
    <dxf>
      <numFmt numFmtId="164" formatCode="dd/mm/yyyy;;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BDD!A1"/><Relationship Id="rId2" Type="http://schemas.openxmlformats.org/officeDocument/2006/relationships/hyperlink" Target="#Agent!A1"/><Relationship Id="rId1" Type="http://schemas.openxmlformats.org/officeDocument/2006/relationships/hyperlink" Target="#Synthes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581025</xdr:colOff>
      <xdr:row>2</xdr:row>
      <xdr:rowOff>47625</xdr:rowOff>
    </xdr:from>
    <xdr:to>
      <xdr:col>4</xdr:col>
      <xdr:colOff>153045</xdr:colOff>
      <xdr:row>4</xdr:row>
      <xdr:rowOff>6060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4624655-2967-4490-99D4-9A30BFFA1F0F}"/>
            </a:ext>
          </a:extLst>
        </xdr:cNvPr>
        <xdr:cNvSpPr/>
      </xdr:nvSpPr>
      <xdr:spPr>
        <a:xfrm>
          <a:off x="1371600" y="971550"/>
          <a:ext cx="943620" cy="282285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Formulaire</a:t>
          </a:r>
        </a:p>
      </xdr:txBody>
    </xdr:sp>
    <xdr:clientData/>
  </xdr:twoCellAnchor>
  <xdr:twoCellAnchor editAs="absolute">
    <xdr:from>
      <xdr:col>5</xdr:col>
      <xdr:colOff>581025</xdr:colOff>
      <xdr:row>2</xdr:row>
      <xdr:rowOff>47625</xdr:rowOff>
    </xdr:from>
    <xdr:to>
      <xdr:col>7</xdr:col>
      <xdr:colOff>143520</xdr:colOff>
      <xdr:row>4</xdr:row>
      <xdr:rowOff>6060</xdr:rowOff>
    </xdr:to>
    <xdr:sp macro="" textlink="">
      <xdr:nvSpPr>
        <xdr:cNvPr id="3" name="Rectangle : coins arrondis 2">
          <a:hlinkClick xmlns:r="http://schemas.openxmlformats.org/officeDocument/2006/relationships" r:id="rId1" tooltip="Synthèse général"/>
          <a:extLst>
            <a:ext uri="{FF2B5EF4-FFF2-40B4-BE49-F238E27FC236}">
              <a16:creationId xmlns:a16="http://schemas.microsoft.com/office/drawing/2014/main" id="{B0DAFA5A-D6C8-4B0B-B8FB-B93D7F621A36}"/>
            </a:ext>
          </a:extLst>
        </xdr:cNvPr>
        <xdr:cNvSpPr/>
      </xdr:nvSpPr>
      <xdr:spPr>
        <a:xfrm>
          <a:off x="3429000" y="971550"/>
          <a:ext cx="934095" cy="282285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Synthèse</a:t>
          </a:r>
        </a:p>
      </xdr:txBody>
    </xdr:sp>
    <xdr:clientData/>
  </xdr:twoCellAnchor>
  <xdr:twoCellAnchor editAs="absolute">
    <xdr:from>
      <xdr:col>5</xdr:col>
      <xdr:colOff>581025</xdr:colOff>
      <xdr:row>5</xdr:row>
      <xdr:rowOff>47625</xdr:rowOff>
    </xdr:from>
    <xdr:to>
      <xdr:col>7</xdr:col>
      <xdr:colOff>147330</xdr:colOff>
      <xdr:row>7</xdr:row>
      <xdr:rowOff>7965</xdr:rowOff>
    </xdr:to>
    <xdr:sp macro="" textlink="">
      <xdr:nvSpPr>
        <xdr:cNvPr id="4" name="Rectangle : coins arrondis 3">
          <a:hlinkClick xmlns:r="http://schemas.openxmlformats.org/officeDocument/2006/relationships" r:id="rId2" tooltip="Employés actif"/>
          <a:extLst>
            <a:ext uri="{FF2B5EF4-FFF2-40B4-BE49-F238E27FC236}">
              <a16:creationId xmlns:a16="http://schemas.microsoft.com/office/drawing/2014/main" id="{A9BC4AEE-54BB-4A57-95F1-51A5AB0A2FF7}"/>
            </a:ext>
          </a:extLst>
        </xdr:cNvPr>
        <xdr:cNvSpPr/>
      </xdr:nvSpPr>
      <xdr:spPr>
        <a:xfrm>
          <a:off x="3429000" y="1457325"/>
          <a:ext cx="937905" cy="284190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Employés</a:t>
          </a:r>
        </a:p>
      </xdr:txBody>
    </xdr:sp>
    <xdr:clientData/>
  </xdr:twoCellAnchor>
  <xdr:twoCellAnchor editAs="absolute">
    <xdr:from>
      <xdr:col>7</xdr:col>
      <xdr:colOff>581025</xdr:colOff>
      <xdr:row>2</xdr:row>
      <xdr:rowOff>47625</xdr:rowOff>
    </xdr:from>
    <xdr:to>
      <xdr:col>9</xdr:col>
      <xdr:colOff>143520</xdr:colOff>
      <xdr:row>4</xdr:row>
      <xdr:rowOff>6060</xdr:rowOff>
    </xdr:to>
    <xdr:sp macro="" textlink="">
      <xdr:nvSpPr>
        <xdr:cNvPr id="6" name="Rectangle : coins arrondis 5">
          <a:hlinkClick xmlns:r="http://schemas.openxmlformats.org/officeDocument/2006/relationships" r:id="rId3" tooltip="Fiche individuelle"/>
          <a:extLst>
            <a:ext uri="{FF2B5EF4-FFF2-40B4-BE49-F238E27FC236}">
              <a16:creationId xmlns:a16="http://schemas.microsoft.com/office/drawing/2014/main" id="{1633C594-2D55-4BC7-B6AC-B11CA247922B}"/>
            </a:ext>
          </a:extLst>
        </xdr:cNvPr>
        <xdr:cNvSpPr/>
      </xdr:nvSpPr>
      <xdr:spPr>
        <a:xfrm>
          <a:off x="4800600" y="971550"/>
          <a:ext cx="934095" cy="282285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BDD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19050</xdr:colOff>
      <xdr:row>0</xdr:row>
      <xdr:rowOff>0</xdr:rowOff>
    </xdr:from>
    <xdr:to>
      <xdr:col>4</xdr:col>
      <xdr:colOff>101265</xdr:colOff>
      <xdr:row>0</xdr:row>
      <xdr:rowOff>210285</xdr:rowOff>
    </xdr:to>
    <xdr:sp macro="" textlink="">
      <xdr:nvSpPr>
        <xdr:cNvPr id="2" name="Rectangle : coins arrondis 1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940E15E2-7171-4948-9D48-9D771D4B4849}"/>
            </a:ext>
          </a:extLst>
        </xdr:cNvPr>
        <xdr:cNvSpPr/>
      </xdr:nvSpPr>
      <xdr:spPr>
        <a:xfrm>
          <a:off x="1009650" y="0"/>
          <a:ext cx="682290" cy="210285"/>
        </a:xfrm>
        <a:prstGeom prst="roundRect">
          <a:avLst/>
        </a:prstGeom>
        <a:gradFill flip="none" rotWithShape="1">
          <a:gsLst>
            <a:gs pos="70000">
              <a:schemeClr val="tx1">
                <a:lumMod val="75000"/>
                <a:lumOff val="25000"/>
              </a:schemeClr>
            </a:gs>
            <a:gs pos="100000">
              <a:schemeClr val="accent2">
                <a:lumMod val="20000"/>
                <a:lumOff val="8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Retour</a:t>
          </a:r>
        </a:p>
      </xdr:txBody>
    </xdr:sp>
    <xdr:clientData fPrintsWithSheet="0"/>
  </xdr:twoCellAnchor>
  <xdr:twoCellAnchor>
    <xdr:from>
      <xdr:col>16</xdr:col>
      <xdr:colOff>19049</xdr:colOff>
      <xdr:row>4</xdr:row>
      <xdr:rowOff>19051</xdr:rowOff>
    </xdr:from>
    <xdr:to>
      <xdr:col>16</xdr:col>
      <xdr:colOff>638174</xdr:colOff>
      <xdr:row>4</xdr:row>
      <xdr:rowOff>152401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814F7B1C-03D0-7021-DBC7-872543D8292C}"/>
            </a:ext>
          </a:extLst>
        </xdr:cNvPr>
        <xdr:cNvSpPr/>
      </xdr:nvSpPr>
      <xdr:spPr>
        <a:xfrm>
          <a:off x="10353674" y="1228726"/>
          <a:ext cx="619125" cy="1333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38100</xdr:colOff>
      <xdr:row>14</xdr:row>
      <xdr:rowOff>19050</xdr:rowOff>
    </xdr:from>
    <xdr:to>
      <xdr:col>17</xdr:col>
      <xdr:colOff>9525</xdr:colOff>
      <xdr:row>16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C4FAC27-5A9D-D906-2C99-CFA399052328}"/>
            </a:ext>
          </a:extLst>
        </xdr:cNvPr>
        <xdr:cNvSpPr txBox="1"/>
      </xdr:nvSpPr>
      <xdr:spPr>
        <a:xfrm>
          <a:off x="8934450" y="2847975"/>
          <a:ext cx="1343025" cy="3048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Ici devrait avoir 36</a:t>
          </a:r>
        </a:p>
      </xdr:txBody>
    </xdr:sp>
    <xdr:clientData/>
  </xdr:twoCellAnchor>
  <xdr:twoCellAnchor>
    <xdr:from>
      <xdr:col>16</xdr:col>
      <xdr:colOff>23813</xdr:colOff>
      <xdr:row>4</xdr:row>
      <xdr:rowOff>132872</xdr:rowOff>
    </xdr:from>
    <xdr:to>
      <xdr:col>16</xdr:col>
      <xdr:colOff>109718</xdr:colOff>
      <xdr:row>14</xdr:row>
      <xdr:rowOff>19050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945B369A-4158-5D44-E8D7-6243B65853F5}"/>
            </a:ext>
          </a:extLst>
        </xdr:cNvPr>
        <xdr:cNvCxnSpPr>
          <a:stCxn id="4" idx="0"/>
          <a:endCxn id="3" idx="3"/>
        </xdr:cNvCxnSpPr>
      </xdr:nvCxnSpPr>
      <xdr:spPr>
        <a:xfrm flipV="1">
          <a:off x="9605963" y="1342547"/>
          <a:ext cx="85905" cy="1505428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133350</xdr:colOff>
      <xdr:row>16</xdr:row>
      <xdr:rowOff>66675</xdr:rowOff>
    </xdr:from>
    <xdr:to>
      <xdr:col>18</xdr:col>
      <xdr:colOff>381000</xdr:colOff>
      <xdr:row>20</xdr:row>
      <xdr:rowOff>28575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D328BFD2-EF8D-30CA-E2A9-444B84580B5E}"/>
            </a:ext>
          </a:extLst>
        </xdr:cNvPr>
        <xdr:cNvSpPr txBox="1"/>
      </xdr:nvSpPr>
      <xdr:spPr>
        <a:xfrm>
          <a:off x="8410575" y="3219450"/>
          <a:ext cx="2924175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 améliorer cette formule pour récupérer la dernière information d'un agent,</a:t>
          </a:r>
          <a:r>
            <a:rPr lang="fr-FR" sz="1100" baseline="0"/>
            <a:t> dans cette colonne.</a:t>
          </a:r>
          <a:endParaRPr lang="fr-FR" sz="1100"/>
        </a:p>
      </xdr:txBody>
    </xdr:sp>
    <xdr:clientData/>
  </xdr:twoCellAnchor>
  <xdr:twoCellAnchor>
    <xdr:from>
      <xdr:col>16</xdr:col>
      <xdr:colOff>428625</xdr:colOff>
      <xdr:row>12</xdr:row>
      <xdr:rowOff>28575</xdr:rowOff>
    </xdr:from>
    <xdr:to>
      <xdr:col>18</xdr:col>
      <xdr:colOff>381000</xdr:colOff>
      <xdr:row>18</xdr:row>
      <xdr:rowOff>47625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38C2C533-9753-429E-9D51-7926200D6BB0}"/>
            </a:ext>
          </a:extLst>
        </xdr:cNvPr>
        <xdr:cNvCxnSpPr>
          <a:stCxn id="10" idx="3"/>
        </xdr:cNvCxnSpPr>
      </xdr:nvCxnSpPr>
      <xdr:spPr>
        <a:xfrm flipH="1" flipV="1">
          <a:off x="10010775" y="2533650"/>
          <a:ext cx="1323975" cy="99060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438150</xdr:colOff>
      <xdr:row>0</xdr:row>
      <xdr:rowOff>0</xdr:rowOff>
    </xdr:from>
    <xdr:to>
      <xdr:col>4</xdr:col>
      <xdr:colOff>553095</xdr:colOff>
      <xdr:row>1</xdr:row>
      <xdr:rowOff>120360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C38246F-A823-4193-9CA4-7E99291CEC7D}"/>
            </a:ext>
          </a:extLst>
        </xdr:cNvPr>
        <xdr:cNvSpPr/>
      </xdr:nvSpPr>
      <xdr:spPr>
        <a:xfrm>
          <a:off x="1095375" y="0"/>
          <a:ext cx="943620" cy="282285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Formulaire</a:t>
          </a:r>
        </a:p>
      </xdr:txBody>
    </xdr:sp>
    <xdr:clientData/>
  </xdr:twoCellAnchor>
  <xdr:twoCellAnchor editAs="absolute">
    <xdr:from>
      <xdr:col>1</xdr:col>
      <xdr:colOff>0</xdr:colOff>
      <xdr:row>0</xdr:row>
      <xdr:rowOff>0</xdr:rowOff>
    </xdr:from>
    <xdr:to>
      <xdr:col>3</xdr:col>
      <xdr:colOff>291765</xdr:colOff>
      <xdr:row>1</xdr:row>
      <xdr:rowOff>48360</xdr:rowOff>
    </xdr:to>
    <xdr:sp macro="" textlink="">
      <xdr:nvSpPr>
        <xdr:cNvPr id="3" name="Rectangle : coins arrondis 2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D517EABF-EDAC-4632-85FC-AD702E945F97}"/>
            </a:ext>
          </a:extLst>
        </xdr:cNvPr>
        <xdr:cNvSpPr/>
      </xdr:nvSpPr>
      <xdr:spPr>
        <a:xfrm>
          <a:off x="266700" y="0"/>
          <a:ext cx="682290" cy="210285"/>
        </a:xfrm>
        <a:prstGeom prst="roundRect">
          <a:avLst/>
        </a:prstGeom>
        <a:gradFill flip="none" rotWithShape="1">
          <a:gsLst>
            <a:gs pos="70000">
              <a:schemeClr val="tx1">
                <a:lumMod val="75000"/>
                <a:lumOff val="25000"/>
              </a:schemeClr>
            </a:gs>
            <a:gs pos="100000">
              <a:schemeClr val="accent2">
                <a:lumMod val="20000"/>
                <a:lumOff val="8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Retour</a:t>
          </a:r>
        </a:p>
      </xdr:txBody>
    </xdr:sp>
    <xdr:clientData fPrintsWithSheet="0"/>
  </xdr:twoCellAnchor>
  <xdr:twoCellAnchor>
    <xdr:from>
      <xdr:col>6</xdr:col>
      <xdr:colOff>2009775</xdr:colOff>
      <xdr:row>26</xdr:row>
      <xdr:rowOff>19050</xdr:rowOff>
    </xdr:from>
    <xdr:to>
      <xdr:col>8</xdr:col>
      <xdr:colOff>76200</xdr:colOff>
      <xdr:row>26</xdr:row>
      <xdr:rowOff>152400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B869D769-7E0B-4244-84D7-9BFBA03FCD9A}"/>
            </a:ext>
          </a:extLst>
        </xdr:cNvPr>
        <xdr:cNvSpPr/>
      </xdr:nvSpPr>
      <xdr:spPr>
        <a:xfrm>
          <a:off x="6448425" y="4552950"/>
          <a:ext cx="619125" cy="1333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1981200</xdr:colOff>
      <xdr:row>18</xdr:row>
      <xdr:rowOff>19050</xdr:rowOff>
    </xdr:from>
    <xdr:to>
      <xdr:col>8</xdr:col>
      <xdr:colOff>47625</xdr:colOff>
      <xdr:row>18</xdr:row>
      <xdr:rowOff>152400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DD80496D-64EC-4451-9548-09961D895F47}"/>
            </a:ext>
          </a:extLst>
        </xdr:cNvPr>
        <xdr:cNvSpPr/>
      </xdr:nvSpPr>
      <xdr:spPr>
        <a:xfrm>
          <a:off x="6419850" y="3257550"/>
          <a:ext cx="619125" cy="1333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57150</xdr:colOff>
      <xdr:row>17</xdr:row>
      <xdr:rowOff>133350</xdr:rowOff>
    </xdr:from>
    <xdr:to>
      <xdr:col>4</xdr:col>
      <xdr:colOff>1371600</xdr:colOff>
      <xdr:row>19</xdr:row>
      <xdr:rowOff>38100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944BAFA8-04E7-4F2E-98DA-3301AE133709}"/>
            </a:ext>
          </a:extLst>
        </xdr:cNvPr>
        <xdr:cNvSpPr/>
      </xdr:nvSpPr>
      <xdr:spPr>
        <a:xfrm>
          <a:off x="533400" y="3209925"/>
          <a:ext cx="2324100" cy="228600"/>
        </a:xfrm>
        <a:prstGeom prst="ellipse">
          <a:avLst/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57150</xdr:colOff>
      <xdr:row>25</xdr:row>
      <xdr:rowOff>133350</xdr:rowOff>
    </xdr:from>
    <xdr:to>
      <xdr:col>4</xdr:col>
      <xdr:colOff>1371600</xdr:colOff>
      <xdr:row>27</xdr:row>
      <xdr:rowOff>38100</xdr:rowOff>
    </xdr:to>
    <xdr:sp macro="" textlink="">
      <xdr:nvSpPr>
        <xdr:cNvPr id="7" name="Ellipse 6">
          <a:extLst>
            <a:ext uri="{FF2B5EF4-FFF2-40B4-BE49-F238E27FC236}">
              <a16:creationId xmlns:a16="http://schemas.microsoft.com/office/drawing/2014/main" id="{73352477-A8E2-42BC-B8D4-C117EF3F1176}"/>
            </a:ext>
          </a:extLst>
        </xdr:cNvPr>
        <xdr:cNvSpPr/>
      </xdr:nvSpPr>
      <xdr:spPr>
        <a:xfrm>
          <a:off x="533400" y="4505325"/>
          <a:ext cx="2324100" cy="228600"/>
        </a:xfrm>
        <a:prstGeom prst="ellipse">
          <a:avLst/>
        </a:prstGeom>
        <a:noFill/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200025</xdr:colOff>
      <xdr:row>0</xdr:row>
      <xdr:rowOff>66675</xdr:rowOff>
    </xdr:from>
    <xdr:to>
      <xdr:col>2</xdr:col>
      <xdr:colOff>882315</xdr:colOff>
      <xdr:row>1</xdr:row>
      <xdr:rowOff>735</xdr:rowOff>
    </xdr:to>
    <xdr:sp macro="" textlink="">
      <xdr:nvSpPr>
        <xdr:cNvPr id="2" name="Rectangle : coins arrondis 1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7E3EEE8F-79C7-4DA6-BA34-D961084A9605}"/>
            </a:ext>
          </a:extLst>
        </xdr:cNvPr>
        <xdr:cNvSpPr/>
      </xdr:nvSpPr>
      <xdr:spPr>
        <a:xfrm>
          <a:off x="3676650" y="66675"/>
          <a:ext cx="682290" cy="210285"/>
        </a:xfrm>
        <a:prstGeom prst="roundRect">
          <a:avLst/>
        </a:prstGeom>
        <a:gradFill flip="none" rotWithShape="1">
          <a:gsLst>
            <a:gs pos="70000">
              <a:schemeClr val="tx1">
                <a:lumMod val="75000"/>
                <a:lumOff val="25000"/>
              </a:schemeClr>
            </a:gs>
            <a:gs pos="100000">
              <a:schemeClr val="accent2">
                <a:lumMod val="20000"/>
                <a:lumOff val="8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Retour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3510</xdr:colOff>
      <xdr:row>0</xdr:row>
      <xdr:rowOff>47625</xdr:rowOff>
    </xdr:from>
    <xdr:to>
      <xdr:col>3</xdr:col>
      <xdr:colOff>0</xdr:colOff>
      <xdr:row>0</xdr:row>
      <xdr:rowOff>323850</xdr:rowOff>
    </xdr:to>
    <xdr:sp macro="" textlink="">
      <xdr:nvSpPr>
        <xdr:cNvPr id="2" name="Rectangle : coins arrondis 1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C64EB479-E12E-4557-AF9F-1D9C09346251}"/>
            </a:ext>
          </a:extLst>
        </xdr:cNvPr>
        <xdr:cNvSpPr/>
      </xdr:nvSpPr>
      <xdr:spPr>
        <a:xfrm>
          <a:off x="1413210" y="47625"/>
          <a:ext cx="682290" cy="276225"/>
        </a:xfrm>
        <a:prstGeom prst="roundRect">
          <a:avLst/>
        </a:prstGeom>
        <a:gradFill flip="none" rotWithShape="1">
          <a:gsLst>
            <a:gs pos="70000">
              <a:schemeClr val="tx1">
                <a:lumMod val="75000"/>
                <a:lumOff val="25000"/>
              </a:schemeClr>
            </a:gs>
            <a:gs pos="100000">
              <a:schemeClr val="accent2">
                <a:lumMod val="20000"/>
                <a:lumOff val="8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Retour</a:t>
          </a:r>
        </a:p>
      </xdr:txBody>
    </xdr:sp>
    <xdr:clientData fPrintsWithSheet="0"/>
  </xdr:twoCellAnchor>
  <xdr:twoCellAnchor editAs="absolute">
    <xdr:from>
      <xdr:col>4</xdr:col>
      <xdr:colOff>0</xdr:colOff>
      <xdr:row>0</xdr:row>
      <xdr:rowOff>47625</xdr:rowOff>
    </xdr:from>
    <xdr:to>
      <xdr:col>5</xdr:col>
      <xdr:colOff>257820</xdr:colOff>
      <xdr:row>0</xdr:row>
      <xdr:rowOff>329910</xdr:rowOff>
    </xdr:to>
    <xdr:sp macro="[0]!Bouton1_Cliqu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B8A13A27-DB92-42A0-84CA-2A5B78985211}"/>
            </a:ext>
          </a:extLst>
        </xdr:cNvPr>
        <xdr:cNvSpPr/>
      </xdr:nvSpPr>
      <xdr:spPr>
        <a:xfrm>
          <a:off x="2781300" y="47625"/>
          <a:ext cx="943620" cy="282285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Formulaire</a:t>
          </a:r>
        </a:p>
      </xdr:txBody>
    </xdr:sp>
    <xdr:clientData fPrintsWithSheet="0"/>
  </xdr:twoCellAnchor>
  <xdr:twoCellAnchor>
    <xdr:from>
      <xdr:col>4</xdr:col>
      <xdr:colOff>638175</xdr:colOff>
      <xdr:row>5</xdr:row>
      <xdr:rowOff>9525</xdr:rowOff>
    </xdr:from>
    <xdr:to>
      <xdr:col>6</xdr:col>
      <xdr:colOff>19050</xdr:colOff>
      <xdr:row>6</xdr:row>
      <xdr:rowOff>9525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836D10CF-0DB7-40E8-ABAA-DE62EC3BB4DC}"/>
            </a:ext>
          </a:extLst>
        </xdr:cNvPr>
        <xdr:cNvSpPr/>
      </xdr:nvSpPr>
      <xdr:spPr>
        <a:xfrm>
          <a:off x="3419475" y="1409700"/>
          <a:ext cx="752475" cy="247650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0</xdr:rowOff>
    </xdr:from>
    <xdr:to>
      <xdr:col>13</xdr:col>
      <xdr:colOff>180975</xdr:colOff>
      <xdr:row>7</xdr:row>
      <xdr:rowOff>57150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3F8CB6CD-7B3F-4726-B391-A11562128E9A}"/>
            </a:ext>
          </a:extLst>
        </xdr:cNvPr>
        <xdr:cNvSpPr txBox="1"/>
      </xdr:nvSpPr>
      <xdr:spPr>
        <a:xfrm>
          <a:off x="6210300" y="1647825"/>
          <a:ext cx="292417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qui donne un mauvais résultat actuellement.</a:t>
          </a:r>
        </a:p>
      </xdr:txBody>
    </xdr:sp>
    <xdr:clientData/>
  </xdr:twoCellAnchor>
  <xdr:twoCellAnchor>
    <xdr:from>
      <xdr:col>6</xdr:col>
      <xdr:colOff>19050</xdr:colOff>
      <xdr:row>5</xdr:row>
      <xdr:rowOff>133350</xdr:rowOff>
    </xdr:from>
    <xdr:to>
      <xdr:col>9</xdr:col>
      <xdr:colOff>0</xdr:colOff>
      <xdr:row>6</xdr:row>
      <xdr:rowOff>152400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39DC5A65-EEEA-41C0-ADCD-3703B8E6DE71}"/>
            </a:ext>
          </a:extLst>
        </xdr:cNvPr>
        <xdr:cNvCxnSpPr>
          <a:stCxn id="6" idx="1"/>
          <a:endCxn id="5" idx="6"/>
        </xdr:cNvCxnSpPr>
      </xdr:nvCxnSpPr>
      <xdr:spPr>
        <a:xfrm flipH="1" flipV="1">
          <a:off x="4171950" y="1533525"/>
          <a:ext cx="2038350" cy="26670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stres%20GIP\Administratif\z.Autres%20dossiers%20divers\Alerte%20des%20actions%20quotidienne%20Is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heme"/>
      <sheetName val="Images"/>
      <sheetName val="Employé"/>
      <sheetName val="Fiche classeur"/>
      <sheetName val="Fiche"/>
      <sheetName val="Accueil"/>
      <sheetName val="Permis chasse et timbre"/>
      <sheetName val="Aire de mouvement"/>
      <sheetName val="Véhicules et embarcations"/>
      <sheetName val="Zone Aérodrome"/>
      <sheetName val="Zone Voisine Aérodrome"/>
      <sheetName val="Equipement EPI"/>
      <sheetName val="Equipement ARI"/>
      <sheetName val="Visite médicale agrément"/>
      <sheetName val="Secours à personne"/>
      <sheetName val="Compte essencier"/>
      <sheetName val="Poudre et eau pulvérisée"/>
      <sheetName val="CO² (charge poudre vim)"/>
      <sheetName val="Visite du travail"/>
      <sheetName val="Recyclage SSLIA"/>
      <sheetName val="Sûreté"/>
      <sheetName val="Badge TCA"/>
      <sheetName val="Conduite piste"/>
      <sheetName val="Recyclage PPA"/>
      <sheetName val="Visite poids-lourd"/>
      <sheetName val="Poudre feux de métaux"/>
      <sheetName val="Synthèse générale"/>
      <sheetName val="Suivi hebdomadaire"/>
      <sheetName val="Alerte des actions quotidienne "/>
    </sheetNames>
    <sheetDataSet>
      <sheetData sheetId="0" refreshError="1"/>
      <sheetData sheetId="1">
        <row r="1">
          <cell r="A1" t="str">
            <v>LEROY France</v>
          </cell>
        </row>
        <row r="2">
          <cell r="A2" t="str">
            <v>STOECKEL Alexandre</v>
          </cell>
        </row>
        <row r="3">
          <cell r="A3" t="str">
            <v>ARIAS Catia</v>
          </cell>
        </row>
        <row r="4">
          <cell r="A4" t="str">
            <v>CUNTZ Patrick</v>
          </cell>
        </row>
        <row r="5">
          <cell r="A5" t="str">
            <v>DAVID Jérôme</v>
          </cell>
        </row>
        <row r="6">
          <cell r="A6" t="str">
            <v>LEYDET Lucas</v>
          </cell>
        </row>
        <row r="7">
          <cell r="A7" t="str">
            <v>COUGOURDAN Laurent</v>
          </cell>
        </row>
        <row r="8">
          <cell r="A8" t="str">
            <v>SIMI Arnaud</v>
          </cell>
        </row>
      </sheetData>
      <sheetData sheetId="2"/>
      <sheetData sheetId="3">
        <row r="10">
          <cell r="E10" t="str">
            <v>LEROY France</v>
          </cell>
        </row>
      </sheetData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E56E7EF-A0FE-4939-9EE0-5E04FE993429}" name="Tableau4" displayName="Tableau4" ref="B3:R12" totalsRowShown="0" headerRowDxfId="31">
  <autoFilter ref="B3:R12" xr:uid="{A4BEF43E-D53F-442A-97B4-DE88DBEE879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80326B97-489D-4705-BAB2-73CB7569F46B}" name="Nom Agent">
      <calculatedColumnFormula>C4&amp;" "&amp;D4</calculatedColumnFormula>
    </tableColumn>
    <tableColumn id="2" xr3:uid="{A1904643-6CE9-40BA-869A-BA5D61F3CB9D}" name="Nom"/>
    <tableColumn id="3" xr3:uid="{18F2A8B7-6540-4335-AFF5-3AA1B3790D46}" name="Prénom"/>
    <tableColumn id="4" xr3:uid="{EC0297C9-8432-4F0B-A843-82483B515574}" name="Fonction"/>
    <tableColumn id="17" xr3:uid="{0271E8F6-5121-4901-889B-250B8CD58297}" name="Date naissance" dataDxfId="30"/>
    <tableColumn id="16" xr3:uid="{E3BD6B42-3097-4793-8099-9CDC1228CC8A}" name="âge" dataDxfId="29">
      <calculatedColumnFormula>IF(F4="","",DATEDIF(F4,TODAY(),"y"))</calculatedColumnFormula>
    </tableColumn>
    <tableColumn id="15" xr3:uid="{BF81B867-8C89-4C06-8FF4-A4EEAD28EB16}" name="Date entrée" dataDxfId="28"/>
    <tableColumn id="5" xr3:uid="{444DB971-E138-46CD-A095-F8F3451DCCED}" name="Status"/>
    <tableColumn id="6" xr3:uid="{C167B51C-93DB-43C2-B4E5-88257CCE2E19}" name="Recyclage PA/CM précédent" dataDxfId="27">
      <calculatedColumnFormula array="1">IF(K4="","",MAX(IF((Tableau3[Qui]=Tableau4[[#This Row],[Nom Agent]])*(Tableau3[Quoi]="Pompier Aérodrome"),Tableau3[Date],"")))</calculatedColumnFormula>
    </tableColumn>
    <tableColumn id="7" xr3:uid="{2E374A5A-13A0-4C03-A6B0-D27A6F39DB00}" name="Période recyclage PA/CM" dataDxfId="26">
      <calculatedColumnFormula array="1">MAX(IF((Tableau3[Qui]=Tableau4[[#This Row],[Nom Agent]])*(Tableau3[Quoi]="Pompier Aérodrome"),Tableau3[Tps période en mois],""))</calculatedColumnFormula>
    </tableColumn>
    <tableColumn id="8" xr3:uid="{AB7E5253-1BC5-4F09-90DD-B4545A7D6225}" name="Prochain recyclage PA/CM" dataDxfId="25">
      <calculatedColumnFormula>IF(G4&lt;18,H4,IF(J4="",EDATE(H4,3),DATE(YEAR(J4),MONTH(J4)+K4,DAY(J4))))</calculatedColumnFormula>
    </tableColumn>
    <tableColumn id="12" xr3:uid="{89209684-E2E3-47CD-871C-F8B58DD95DCC}" name="Recyclage SAP précédent" dataDxfId="24">
      <calculatedColumnFormula array="1">IF(N4="","",MAX(IF((Tableau3[Qui]=Tableau4[[#This Row],[Nom Agent]])*(Tableau3[Quoi]="Secourisme"),Tableau3[Date],"")))</calculatedColumnFormula>
    </tableColumn>
    <tableColumn id="13" xr3:uid="{4202B4B5-FD0D-4581-BF0B-F8C09BE8764D}" name="Période recyclage SAP" dataDxfId="23">
      <calculatedColumnFormula array="1">MAX(IF((Tableau3[Qui]=Tableau4[[#This Row],[Nom Agent]])*(Tableau3[Quoi]="Secourisme"),Tableau3[Tps période en mois],""))</calculatedColumnFormula>
    </tableColumn>
    <tableColumn id="14" xr3:uid="{0DB0480F-7D9F-492C-BDE7-C0738AAFD385}" name="Prochain recyclage SAP" dataDxfId="22">
      <calculatedColumnFormula>IF(G4&lt;18,H4,IF(M4="",EDATE(H4,3),DATE(YEAR(M4),MONTH(M4)+N4,DAY(M4))))</calculatedColumnFormula>
    </tableColumn>
    <tableColumn id="24" xr3:uid="{9F7BE618-B78E-443D-BBF6-054636203A88}" name="Permis conduire précédent" dataDxfId="21">
      <calculatedColumnFormula array="1">IF(Q4="","",MAX(IF((Tableau3[Qui]=Tableau4[[#This Row],[Nom Agent]])*(Tableau3[Quoi]="Permis conduire"),Tableau3[Date],"")))</calculatedColumnFormula>
    </tableColumn>
    <tableColumn id="25" xr3:uid="{F00F6EA6-029D-407B-8AB6-B505C2B61CA1}" name="Période permis conduire" dataDxfId="20">
      <calculatedColumnFormula array="1">MAX(IF((Tableau3[Qui]=Tableau4[[#This Row],[Nom Agent]])*(Tableau3[Quoi]="Permis conduire"),Tableau3[Tps période en mois],""))</calculatedColumnFormula>
    </tableColumn>
    <tableColumn id="26" xr3:uid="{C860F706-5F3B-44DE-A4C4-BF7229B3EB73}" name="Prochain permis conduire" dataDxfId="19">
      <calculatedColumnFormula>IF(G4&lt;18,H4,IF(P4="",EDATE(H4,3),DATE(YEAR(P4),MONTH(P4)+Q4,DAY(P4))))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FB56D5-9E91-47AF-A984-6EB7E7940B77}" name="Tableau3" displayName="Tableau3" ref="B3:J27" totalsRowShown="0" headerRowDxfId="18">
  <autoFilter ref="B3:J27" xr:uid="{FCEBC28B-F6E8-454A-8E75-EEF2B25DB2B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4EF19BB6-87EE-4008-B03C-1DC742EBE1B1}" name="An">
      <calculatedColumnFormula>YEAR(Tableau3[[#This Row],[Date]])</calculatedColumnFormula>
    </tableColumn>
    <tableColumn id="2" xr3:uid="{0F2E96A4-07CD-46F5-8250-9ADD15019174}" name="Mois">
      <calculatedColumnFormula>TEXT(Tableau3[[#This Row],[Date]],"mmmm")</calculatedColumnFormula>
    </tableColumn>
    <tableColumn id="3" xr3:uid="{55A1FD3C-1677-4BCE-BD8A-2223F5249A8B}" name="Date" dataDxfId="17"/>
    <tableColumn id="4" xr3:uid="{0700670E-D819-4CB6-9CAB-C2B939D181F4}" name="Qui"/>
    <tableColumn id="5" xr3:uid="{77888ED1-6849-4A15-A42E-5015547A4025}" name="Quoi"/>
    <tableColumn id="6" xr3:uid="{A1DBE0D9-3EE9-4BBE-AD93-4F8895E70FA8}" name="Détail"/>
    <tableColumn id="7" xr3:uid="{DDA6FB19-1618-46AD-84BE-BC8F9F23FF09}" name="Tps période en mois" dataDxfId="16"/>
    <tableColumn id="8" xr3:uid="{21958DB9-E672-4987-9A6A-E2F64E12190B}" name="Formateur"/>
    <tableColumn id="9" xr3:uid="{E21FB12D-9363-4B41-BD8D-FF2F3D5FFF3B}" name="Evalua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66F31F-6F2E-42B4-ACAD-795CD6B04014}" name="Tableau1" displayName="Tableau1" ref="D1:D16" totalsRowShown="0" headerRowDxfId="15" dataDxfId="14">
  <autoFilter ref="D1:D16" xr:uid="{E7D63541-1C52-4527-A217-1A135EA5920D}"/>
  <tableColumns count="1">
    <tableColumn id="1" xr3:uid="{8D0B367D-0BE7-419C-998D-878275CF8729}" name="Formateur et Evaluateur" dataDxfId="13">
      <calculatedColumnFormula array="1">IFERROR(INDEX(Tableau4[Nom Agent],SMALL(IF((Tableau4[Nom Agent]&lt;&gt;"")*(Tableau4[Status]="Actif"),ROW(Tableau4[Nom Agent])-MIN(ROW(Agent!$B$4))+1,""),ROWS(D$2:D2))),"")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7860DC-F79C-4838-A09E-34989838AE81}" name="Tableau2" displayName="Tableau2" ref="A1:B24" totalsRowShown="0" headerRowDxfId="12" dataDxfId="11">
  <autoFilter ref="A1:B24" xr:uid="{7CA70E25-931B-4541-8BBD-18D674EC823B}"/>
  <tableColumns count="2">
    <tableColumn id="1" xr3:uid="{6DAC7CAA-B0AA-45DE-9DF3-C197546E0D07}" name="THEMES" dataDxfId="10"/>
    <tableColumn id="2" xr3:uid="{FF566877-F6AD-48BE-97BC-D5483B264038}" name="Sous-Themes" dataDxfId="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5585F-6AF8-43D8-B185-2FD8C1241657}">
  <sheetPr codeName="Feuil1"/>
  <dimension ref="A1:AE1"/>
  <sheetViews>
    <sheetView workbookViewId="0">
      <selection activeCell="B1" sqref="B1"/>
    </sheetView>
  </sheetViews>
  <sheetFormatPr baseColWidth="10" defaultRowHeight="12.75" x14ac:dyDescent="0.2"/>
  <cols>
    <col min="1" max="1" width="1.83203125" customWidth="1"/>
  </cols>
  <sheetData>
    <row r="1" spans="1:31" s="5" customFormat="1" ht="60" customHeight="1" x14ac:dyDescent="0.2">
      <c r="A1" s="30"/>
      <c r="B1" s="30"/>
      <c r="C1" s="30"/>
      <c r="D1" s="30"/>
      <c r="E1" s="30"/>
      <c r="F1" s="30"/>
      <c r="G1" s="31" t="s">
        <v>74</v>
      </c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1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6427A-5298-4392-8A86-99F4D5BE6ECC}">
  <sheetPr codeName="Feuil3"/>
  <dimension ref="B1:R18"/>
  <sheetViews>
    <sheetView tabSelected="1" workbookViewId="0">
      <pane xSplit="4" ySplit="3" topLeftCell="E4" activePane="bottomRight" state="frozen"/>
      <selection pane="topRight" activeCell="E1" sqref="E1"/>
      <selection pane="bottomLeft" activeCell="A4" sqref="A4"/>
      <selection pane="bottomRight"/>
    </sheetView>
  </sheetViews>
  <sheetFormatPr baseColWidth="10" defaultRowHeight="12.75" x14ac:dyDescent="0.2"/>
  <cols>
    <col min="1" max="1" width="1.83203125" customWidth="1"/>
    <col min="2" max="2" width="1" customWidth="1"/>
    <col min="3" max="3" width="14.5" customWidth="1"/>
    <col min="4" max="4" width="10.5" customWidth="1"/>
    <col min="5" max="5" width="19.5" customWidth="1"/>
    <col min="6" max="6" width="12.83203125" customWidth="1"/>
    <col min="7" max="7" width="5.83203125" customWidth="1"/>
    <col min="8" max="8" width="12.83203125" customWidth="1"/>
    <col min="9" max="9" width="11.83203125" customWidth="1"/>
    <col min="10" max="15" width="10.83203125" customWidth="1"/>
  </cols>
  <sheetData>
    <row r="1" spans="2:18" ht="31.5" customHeight="1" x14ac:dyDescent="0.2"/>
    <row r="2" spans="2:18" x14ac:dyDescent="0.2">
      <c r="J2" s="37" t="s">
        <v>65</v>
      </c>
      <c r="K2" s="25"/>
      <c r="L2" s="25"/>
      <c r="M2" s="40" t="s">
        <v>0</v>
      </c>
      <c r="N2" s="26"/>
      <c r="O2" s="26"/>
      <c r="P2" s="42" t="s">
        <v>62</v>
      </c>
      <c r="Q2" s="27"/>
      <c r="R2" s="27"/>
    </row>
    <row r="3" spans="2:18" s="1" customFormat="1" ht="38.25" x14ac:dyDescent="0.2">
      <c r="B3" s="1" t="s">
        <v>1</v>
      </c>
      <c r="C3" s="1" t="s">
        <v>3</v>
      </c>
      <c r="D3" s="1" t="s">
        <v>2</v>
      </c>
      <c r="E3" s="1" t="s">
        <v>49</v>
      </c>
      <c r="F3" s="1" t="s">
        <v>51</v>
      </c>
      <c r="G3" s="1" t="s">
        <v>52</v>
      </c>
      <c r="H3" s="1" t="s">
        <v>53</v>
      </c>
      <c r="I3" s="1" t="s">
        <v>4</v>
      </c>
      <c r="J3" s="38" t="s">
        <v>54</v>
      </c>
      <c r="K3" s="33" t="s">
        <v>55</v>
      </c>
      <c r="L3" s="33" t="s">
        <v>56</v>
      </c>
      <c r="M3" s="41" t="s">
        <v>5</v>
      </c>
      <c r="N3" s="34" t="s">
        <v>6</v>
      </c>
      <c r="O3" s="34" t="s">
        <v>7</v>
      </c>
      <c r="P3" s="43" t="s">
        <v>68</v>
      </c>
      <c r="Q3" s="35" t="s">
        <v>69</v>
      </c>
      <c r="R3" s="35" t="s">
        <v>70</v>
      </c>
    </row>
    <row r="4" spans="2:18" x14ac:dyDescent="0.2">
      <c r="B4" t="str">
        <f t="shared" ref="B4:B12" si="0">C4&amp;" "&amp;D4</f>
        <v>AGENT_1 Nom</v>
      </c>
      <c r="C4" t="s">
        <v>78</v>
      </c>
      <c r="D4" t="s">
        <v>3</v>
      </c>
      <c r="E4" t="s">
        <v>50</v>
      </c>
      <c r="F4" s="8">
        <v>24899</v>
      </c>
      <c r="G4" s="7">
        <f t="shared" ref="G4:G12" ca="1" si="1">IF(F4="","",DATEDIF(F4,TODAY(),"y"))</f>
        <v>54</v>
      </c>
      <c r="H4" s="9">
        <v>40731</v>
      </c>
      <c r="I4" s="7" t="s">
        <v>11</v>
      </c>
      <c r="J4" s="39">
        <f t="array" ref="J4">IF(K4="","",MAX(IF((Tableau3[Qui]=Tableau4[[#This Row],[Nom Agent]])*(Tableau3[Quoi]="Pompier Aérodrome"),Tableau3[Date],"")))</f>
        <v>44806</v>
      </c>
      <c r="K4" s="32">
        <f t="array" ref="K4">MAX(IF((Tableau3[Qui]=Tableau4[[#This Row],[Nom Agent]])*(Tableau3[Quoi]="Pompier Aérodrome"),Tableau3[Tps période en mois],""))</f>
        <v>12</v>
      </c>
      <c r="L4" s="10">
        <f ca="1">IF(G4&lt;18,H4,IF(J4="",EDATE(H4,3),DATE(YEAR(J4),MONTH(J4)+K4,DAY(J4))))</f>
        <v>45171</v>
      </c>
      <c r="M4" s="36">
        <f t="array" ref="M4">IF(N4="","",MAX(IF((Tableau3[Qui]=Tableau4[[#This Row],[Nom Agent]])*(Tableau3[Quoi]="Secourisme"),Tableau3[Date],"")))</f>
        <v>44910</v>
      </c>
      <c r="N4" s="32">
        <f t="array" ref="N4">MAX(IF((Tableau3[Qui]=Tableau4[[#This Row],[Nom Agent]])*(Tableau3[Quoi]="Secourisme"),Tableau3[Tps période en mois],""))</f>
        <v>12</v>
      </c>
      <c r="O4" s="10">
        <f ca="1">IF(G4&lt;18,H4,IF(M4="",EDATE(H4,3),DATE(YEAR(M4),MONTH(M4)+N4,DAY(M4))))</f>
        <v>45275</v>
      </c>
      <c r="P4" s="36">
        <f t="array" ref="P4">IF(Q4="","",MAX(IF((Tableau3[Qui]=Tableau4[[#This Row],[Nom Agent]])*(Tableau3[Quoi]="Permis conduire"),Tableau3[Date],"")))</f>
        <v>44362</v>
      </c>
      <c r="Q4" s="32">
        <f t="array" ref="Q4">MAX(IF((Tableau3[Qui]=Tableau4[[#This Row],[Nom Agent]])*(Tableau3[Quoi]="Permis conduire"),Tableau3[Tps période en mois],""))</f>
        <v>21</v>
      </c>
      <c r="R4" s="10">
        <f ca="1">IF(G4&lt;18,H4,IF(P4="",EDATE(H4,3),DATE(YEAR(P4),MONTH(P4)+Q4,DAY(P4))))</f>
        <v>45000</v>
      </c>
    </row>
    <row r="5" spans="2:18" x14ac:dyDescent="0.2">
      <c r="B5" t="str">
        <f t="shared" si="0"/>
        <v>AGENT_2 Nom</v>
      </c>
      <c r="C5" t="s">
        <v>79</v>
      </c>
      <c r="D5" t="s">
        <v>3</v>
      </c>
      <c r="E5" t="s">
        <v>50</v>
      </c>
      <c r="F5" s="8">
        <v>25696</v>
      </c>
      <c r="G5" s="7">
        <f t="shared" ca="1" si="1"/>
        <v>52</v>
      </c>
      <c r="H5" s="8">
        <v>44621</v>
      </c>
      <c r="I5" s="7" t="s">
        <v>11</v>
      </c>
      <c r="J5" s="39">
        <f t="array" ref="J5">IF(K5="","",MAX(IF((Tableau3[Qui]=Tableau4[[#This Row],[Nom Agent]])*(Tableau3[Quoi]="Pompier Aérodrome"),Tableau3[Date],"")))</f>
        <v>44806</v>
      </c>
      <c r="K5" s="32">
        <f t="array" ref="K5">MAX(IF((Tableau3[Qui]=Tableau4[[#This Row],[Nom Agent]])*(Tableau3[Quoi]="Pompier Aérodrome"),Tableau3[Tps période en mois],""))</f>
        <v>12</v>
      </c>
      <c r="L5" s="10">
        <f t="shared" ref="L5:L12" ca="1" si="2">IF(G5&lt;18,H5,IF(J5="",EDATE(H5,3),DATE(YEAR(J5),MONTH(J5)+K5,DAY(J5))))</f>
        <v>45171</v>
      </c>
      <c r="M5" s="36">
        <f t="array" ref="M5">IF(N5="","",MAX(IF((Tableau3[Qui]=Tableau4[[#This Row],[Nom Agent]])*(Tableau3[Quoi]="Secourisme"),Tableau3[Date],"")))</f>
        <v>44910</v>
      </c>
      <c r="N5" s="32">
        <f t="array" ref="N5">MAX(IF((Tableau3[Qui]=Tableau4[[#This Row],[Nom Agent]])*(Tableau3[Quoi]="Secourisme"),Tableau3[Tps période en mois],""))</f>
        <v>60</v>
      </c>
      <c r="O5" s="10">
        <f ca="1">IF(G5&lt;18,H5,IF(M5="",EDATE(H5,3),DATE(YEAR(M5),MONTH(M5)+N5,DAY(M5))))</f>
        <v>46736</v>
      </c>
      <c r="P5" s="36">
        <f t="array" ref="P5">IF(Q5="","",MAX(IF((Tableau3[Qui]=Tableau4[[#This Row],[Nom Agent]])*(Tableau3[Quoi]="Permis conduire"),Tableau3[Date],"")))</f>
        <v>44870</v>
      </c>
      <c r="Q5" s="32">
        <f t="array" ref="Q5">MAX(IF((Tableau3[Qui]=Tableau4[[#This Row],[Nom Agent]])*(Tableau3[Quoi]="Permis conduire"),Tableau3[Tps période en mois],""))</f>
        <v>60</v>
      </c>
      <c r="R5" s="10">
        <f ca="1">IF(G5&lt;18,H5,IF(P5="",EDATE(H5,3),DATE(YEAR(P5),MONTH(P5)+Q5,DAY(P5))))</f>
        <v>46696</v>
      </c>
    </row>
    <row r="6" spans="2:18" x14ac:dyDescent="0.2">
      <c r="B6" t="str">
        <f t="shared" si="0"/>
        <v>AGENT_3 Nom</v>
      </c>
      <c r="C6" t="s">
        <v>80</v>
      </c>
      <c r="D6" t="s">
        <v>3</v>
      </c>
      <c r="E6" t="s">
        <v>50</v>
      </c>
      <c r="F6" s="8">
        <v>29913</v>
      </c>
      <c r="G6" s="7">
        <f t="shared" ca="1" si="1"/>
        <v>41</v>
      </c>
      <c r="H6" s="8">
        <v>44790</v>
      </c>
      <c r="I6" s="7" t="s">
        <v>11</v>
      </c>
      <c r="J6" s="39">
        <f t="array" ref="J6">IF(K6="","",MAX(IF((Tableau3[Qui]=Tableau4[[#This Row],[Nom Agent]])*(Tableau3[Quoi]="Pompier Aérodrome"),Tableau3[Date],"")))</f>
        <v>44806</v>
      </c>
      <c r="K6" s="32">
        <f t="array" ref="K6">MAX(IF((Tableau3[Qui]=Tableau4[[#This Row],[Nom Agent]])*(Tableau3[Quoi]="Pompier Aérodrome"),Tableau3[Tps période en mois],""))</f>
        <v>12</v>
      </c>
      <c r="L6" s="10">
        <f t="shared" ca="1" si="2"/>
        <v>45171</v>
      </c>
      <c r="M6" s="36">
        <f t="array" ref="M6">IF(N6="","",MAX(IF((Tableau3[Qui]=Tableau4[[#This Row],[Nom Agent]])*(Tableau3[Quoi]="Secourisme"),Tableau3[Date],"")))</f>
        <v>44910</v>
      </c>
      <c r="N6" s="32">
        <f t="array" ref="N6">MAX(IF((Tableau3[Qui]=Tableau4[[#This Row],[Nom Agent]])*(Tableau3[Quoi]="Secourisme"),Tableau3[Tps période en mois],""))</f>
        <v>60</v>
      </c>
      <c r="O6" s="10">
        <f ca="1">IF(G6&lt;18,H6,IF(M6="",EDATE(H6,3),DATE(YEAR(M6),MONTH(M6)+N6,DAY(M6))))</f>
        <v>46736</v>
      </c>
      <c r="P6" s="36">
        <f t="array" ref="P6">IF(Q6="","",MAX(IF((Tableau3[Qui]=Tableau4[[#This Row],[Nom Agent]])*(Tableau3[Quoi]="Permis conduire"),Tableau3[Date],"")))</f>
        <v>43814</v>
      </c>
      <c r="Q6" s="32">
        <f t="array" ref="Q6">MAX(IF((Tableau3[Qui]=Tableau4[[#This Row],[Nom Agent]])*(Tableau3[Quoi]="Permis conduire"),Tableau3[Tps période en mois],""))</f>
        <v>60</v>
      </c>
      <c r="R6" s="10">
        <f ca="1">IF(G6&lt;18,H6,IF(P6="",EDATE(H6,3),DATE(YEAR(P6),MONTH(P6)+Q6,DAY(P6))))</f>
        <v>45641</v>
      </c>
    </row>
    <row r="7" spans="2:18" x14ac:dyDescent="0.2">
      <c r="B7" t="str">
        <f t="shared" si="0"/>
        <v>AGENT_4 Nom</v>
      </c>
      <c r="C7" t="s">
        <v>81</v>
      </c>
      <c r="D7" t="s">
        <v>3</v>
      </c>
      <c r="E7" t="s">
        <v>21</v>
      </c>
      <c r="F7" s="8">
        <v>31941</v>
      </c>
      <c r="G7" s="7">
        <f t="shared" ca="1" si="1"/>
        <v>35</v>
      </c>
      <c r="H7" s="8">
        <v>43787</v>
      </c>
      <c r="I7" s="7" t="s">
        <v>11</v>
      </c>
      <c r="J7" s="39">
        <f t="array" ref="J7">IF(K7="","",MAX(IF((Tableau3[Qui]=Tableau4[[#This Row],[Nom Agent]])*(Tableau3[Quoi]="Pompier Aérodrome"),Tableau3[Date],"")))</f>
        <v>44806</v>
      </c>
      <c r="K7" s="32">
        <f t="array" ref="K7">MAX(IF((Tableau3[Qui]=Tableau4[[#This Row],[Nom Agent]])*(Tableau3[Quoi]="Pompier Aérodrome"),Tableau3[Tps période en mois],""))</f>
        <v>12</v>
      </c>
      <c r="L7" s="10">
        <f t="shared" ca="1" si="2"/>
        <v>45171</v>
      </c>
      <c r="M7" s="36">
        <f t="array" ref="M7">IF(N7="","",MAX(IF((Tableau3[Qui]=Tableau4[[#This Row],[Nom Agent]])*(Tableau3[Quoi]="Secourisme"),Tableau3[Date],"")))</f>
        <v>44910</v>
      </c>
      <c r="N7" s="32">
        <f t="array" ref="N7">MAX(IF((Tableau3[Qui]=Tableau4[[#This Row],[Nom Agent]])*(Tableau3[Quoi]="Secourisme"),Tableau3[Tps période en mois],""))</f>
        <v>12</v>
      </c>
      <c r="O7" s="10">
        <f ca="1">IF(G7&lt;18,H7,IF(M7="",EDATE(H7,3),DATE(YEAR(M7),MONTH(M7)+N7,DAY(M7))))</f>
        <v>45275</v>
      </c>
      <c r="P7" s="36">
        <f t="array" ref="P7">IF(Q7="","",MAX(IF((Tableau3[Qui]=Tableau4[[#This Row],[Nom Agent]])*(Tableau3[Quoi]="Permis conduire"),Tableau3[Date],"")))</f>
        <v>44180</v>
      </c>
      <c r="Q7" s="32">
        <f t="array" ref="Q7">MAX(IF((Tableau3[Qui]=Tableau4[[#This Row],[Nom Agent]])*(Tableau3[Quoi]="Permis conduire"),Tableau3[Tps période en mois],""))</f>
        <v>60</v>
      </c>
      <c r="R7" s="10">
        <f ca="1">IF(G7&lt;18,H7,IF(P7="",EDATE(H7,3),DATE(YEAR(P7),MONTH(P7)+Q7,DAY(P7))))</f>
        <v>46006</v>
      </c>
    </row>
    <row r="8" spans="2:18" x14ac:dyDescent="0.2">
      <c r="B8" t="str">
        <f t="shared" si="0"/>
        <v>AGENT_5 Nom</v>
      </c>
      <c r="C8" t="s">
        <v>82</v>
      </c>
      <c r="D8" t="s">
        <v>3</v>
      </c>
      <c r="E8" t="s">
        <v>21</v>
      </c>
      <c r="F8" s="8">
        <v>31373</v>
      </c>
      <c r="G8" s="7">
        <f t="shared" ca="1" si="1"/>
        <v>37</v>
      </c>
      <c r="H8" s="8">
        <v>44790</v>
      </c>
      <c r="I8" s="7" t="s">
        <v>11</v>
      </c>
      <c r="J8" s="39">
        <f t="array" ref="J8">IF(K8="","",MAX(IF((Tableau3[Qui]=Tableau4[[#This Row],[Nom Agent]])*(Tableau3[Quoi]="Pompier Aérodrome"),Tableau3[Date],"")))</f>
        <v>44806</v>
      </c>
      <c r="K8" s="32">
        <f t="array" ref="K8">MAX(IF((Tableau3[Qui]=Tableau4[[#This Row],[Nom Agent]])*(Tableau3[Quoi]="Pompier Aérodrome"),Tableau3[Tps période en mois],""))</f>
        <v>12</v>
      </c>
      <c r="L8" s="10">
        <f t="shared" ca="1" si="2"/>
        <v>45171</v>
      </c>
      <c r="M8" s="36">
        <f t="array" ref="M8">IF(N8="","",MAX(IF((Tableau3[Qui]=Tableau4[[#This Row],[Nom Agent]])*(Tableau3[Quoi]="Secourisme"),Tableau3[Date],"")))</f>
        <v>44910</v>
      </c>
      <c r="N8" s="32">
        <f t="array" ref="N8">MAX(IF((Tableau3[Qui]=Tableau4[[#This Row],[Nom Agent]])*(Tableau3[Quoi]="Secourisme"),Tableau3[Tps période en mois],""))</f>
        <v>12</v>
      </c>
      <c r="O8" s="10">
        <f ca="1">IF(G8&lt;18,H8,IF(M8="",EDATE(H8,3),DATE(YEAR(M8),MONTH(M8)+N8,DAY(M8))))</f>
        <v>45275</v>
      </c>
      <c r="P8" s="36">
        <f t="array" ref="P8">IF(Q8="","",MAX(IF((Tableau3[Qui]=Tableau4[[#This Row],[Nom Agent]])*(Tableau3[Quoi]="Permis conduire"),Tableau3[Date],"")))</f>
        <v>43814</v>
      </c>
      <c r="Q8" s="32">
        <f t="array" ref="Q8">MAX(IF((Tableau3[Qui]=Tableau4[[#This Row],[Nom Agent]])*(Tableau3[Quoi]="Permis conduire"),Tableau3[Tps période en mois],""))</f>
        <v>60</v>
      </c>
      <c r="R8" s="10">
        <f ca="1">IF(G8&lt;18,H8,IF(P8="",EDATE(H8,3),DATE(YEAR(P8),MONTH(P8)+Q8,DAY(P8))))</f>
        <v>45641</v>
      </c>
    </row>
    <row r="9" spans="2:18" x14ac:dyDescent="0.2">
      <c r="B9" t="str">
        <f t="shared" si="0"/>
        <v>AGENT_6 Nom</v>
      </c>
      <c r="C9" t="s">
        <v>83</v>
      </c>
      <c r="D9" t="s">
        <v>3</v>
      </c>
      <c r="E9" t="s">
        <v>21</v>
      </c>
      <c r="F9" s="8">
        <v>32822</v>
      </c>
      <c r="G9" s="7">
        <f t="shared" ca="1" si="1"/>
        <v>33</v>
      </c>
      <c r="H9" s="8">
        <v>44438</v>
      </c>
      <c r="I9" s="7" t="s">
        <v>11</v>
      </c>
      <c r="J9" s="39">
        <f t="array" ref="J9">IF(K9="","",MAX(IF((Tableau3[Qui]=Tableau4[[#This Row],[Nom Agent]])*(Tableau3[Quoi]="Pompier Aérodrome"),Tableau3[Date],"")))</f>
        <v>44875</v>
      </c>
      <c r="K9" s="32">
        <f t="array" ref="K9">MAX(IF((Tableau3[Qui]=Tableau4[[#This Row],[Nom Agent]])*(Tableau3[Quoi]="Pompier Aérodrome"),Tableau3[Tps période en mois],""))</f>
        <v>18</v>
      </c>
      <c r="L9" s="10">
        <f t="shared" ca="1" si="2"/>
        <v>45422</v>
      </c>
      <c r="M9" s="36">
        <f t="array" ref="M9">IF(N9="","",MAX(IF((Tableau3[Qui]=Tableau4[[#This Row],[Nom Agent]])*(Tableau3[Quoi]="Secourisme"),Tableau3[Date],"")))</f>
        <v>44910</v>
      </c>
      <c r="N9" s="32">
        <f t="array" ref="N9">MAX(IF((Tableau3[Qui]=Tableau4[[#This Row],[Nom Agent]])*(Tableau3[Quoi]="Secourisme"),Tableau3[Tps période en mois],""))</f>
        <v>12</v>
      </c>
      <c r="O9" s="10">
        <f ca="1">IF(G9&lt;18,H9,IF(M9="",EDATE(H9,3),DATE(YEAR(M9),MONTH(M9)+N9,DAY(M9))))</f>
        <v>45275</v>
      </c>
      <c r="P9" s="36">
        <f t="array" ref="P9">IF(Q9="","",MAX(IF((Tableau3[Qui]=Tableau4[[#This Row],[Nom Agent]])*(Tableau3[Quoi]="Permis conduire"),Tableau3[Date],"")))</f>
        <v>44545</v>
      </c>
      <c r="Q9" s="32">
        <f t="array" ref="Q9">MAX(IF((Tableau3[Qui]=Tableau4[[#This Row],[Nom Agent]])*(Tableau3[Quoi]="Permis conduire"),Tableau3[Tps période en mois],""))</f>
        <v>57</v>
      </c>
      <c r="R9" s="10">
        <f ca="1">IF(G9&lt;18,H9,IF(P9="",EDATE(H9,3),DATE(YEAR(P9),MONTH(P9)+Q9,DAY(P9))))</f>
        <v>46280</v>
      </c>
    </row>
    <row r="10" spans="2:18" x14ac:dyDescent="0.2">
      <c r="B10" t="str">
        <f t="shared" si="0"/>
        <v>AGENT_7 Nom</v>
      </c>
      <c r="C10" t="s">
        <v>84</v>
      </c>
      <c r="D10" t="s">
        <v>3</v>
      </c>
      <c r="E10" t="s">
        <v>21</v>
      </c>
      <c r="F10" s="8">
        <v>35283</v>
      </c>
      <c r="G10" s="7">
        <f t="shared" ca="1" si="1"/>
        <v>26</v>
      </c>
      <c r="H10" s="8">
        <v>44531</v>
      </c>
      <c r="I10" s="7" t="s">
        <v>11</v>
      </c>
      <c r="J10" s="39">
        <f t="array" ref="J10">IF(K10="","",MAX(IF((Tableau3[Qui]=Tableau4[[#This Row],[Nom Agent]])*(Tableau3[Quoi]="Pompier Aérodrome"),Tableau3[Date],"")))</f>
        <v>0</v>
      </c>
      <c r="K10" s="32">
        <f t="array" ref="K10">MAX(IF((Tableau3[Qui]=Tableau4[[#This Row],[Nom Agent]])*(Tableau3[Quoi]="Pompier Aérodrome"),Tableau3[Tps période en mois],""))</f>
        <v>0</v>
      </c>
      <c r="L10" s="10">
        <f t="shared" ca="1" si="2"/>
        <v>0</v>
      </c>
      <c r="M10" s="36">
        <f t="array" ref="M10">IF(N10="","",MAX(IF((Tableau3[Qui]=Tableau4[[#This Row],[Nom Agent]])*(Tableau3[Quoi]="Secourisme"),Tableau3[Date],"")))</f>
        <v>44910</v>
      </c>
      <c r="N10" s="32">
        <f t="array" ref="N10">MAX(IF((Tableau3[Qui]=Tableau4[[#This Row],[Nom Agent]])*(Tableau3[Quoi]="Secourisme"),Tableau3[Tps période en mois],""))</f>
        <v>12</v>
      </c>
      <c r="O10" s="10">
        <f ca="1">IF(G10&lt;18,H10,IF(M10="",EDATE(H10,3),DATE(YEAR(M10),MONTH(M10)+N10,DAY(M10))))</f>
        <v>45275</v>
      </c>
      <c r="P10" s="36">
        <f t="array" ref="P10">IF(Q10="","",MAX(IF((Tableau3[Qui]=Tableau4[[#This Row],[Nom Agent]])*(Tableau3[Quoi]="Permis conduire"),Tableau3[Date],"")))</f>
        <v>0</v>
      </c>
      <c r="Q10" s="32">
        <f t="array" ref="Q10">MAX(IF((Tableau3[Qui]=Tableau4[[#This Row],[Nom Agent]])*(Tableau3[Quoi]="Permis conduire"),Tableau3[Tps période en mois],""))</f>
        <v>0</v>
      </c>
      <c r="R10" s="10">
        <f ca="1">IF(G10&lt;18,H10,IF(P10="",EDATE(H10,3),DATE(YEAR(P10),MONTH(P10)+Q10,DAY(P10))))</f>
        <v>0</v>
      </c>
    </row>
    <row r="11" spans="2:18" x14ac:dyDescent="0.2">
      <c r="B11" t="str">
        <f t="shared" si="0"/>
        <v>AGENT_8 Nom</v>
      </c>
      <c r="C11" t="s">
        <v>85</v>
      </c>
      <c r="D11" t="s">
        <v>3</v>
      </c>
      <c r="E11" t="s">
        <v>21</v>
      </c>
      <c r="F11" s="8">
        <v>32510</v>
      </c>
      <c r="G11" s="7">
        <f t="shared" ca="1" si="1"/>
        <v>34</v>
      </c>
      <c r="H11" s="8">
        <v>44790</v>
      </c>
      <c r="I11" s="7" t="s">
        <v>11</v>
      </c>
      <c r="J11" s="39">
        <f t="array" ref="J11">IF(K11="","",MAX(IF((Tableau3[Qui]=Tableau4[[#This Row],[Nom Agent]])*(Tableau3[Quoi]="Pompier Aérodrome"),Tableau3[Date],"")))</f>
        <v>0</v>
      </c>
      <c r="K11" s="32">
        <f t="array" ref="K11">MAX(IF((Tableau3[Qui]=Tableau4[[#This Row],[Nom Agent]])*(Tableau3[Quoi]="Pompier Aérodrome"),Tableau3[Tps période en mois],""))</f>
        <v>0</v>
      </c>
      <c r="L11" s="10">
        <f t="shared" ca="1" si="2"/>
        <v>0</v>
      </c>
      <c r="M11" s="36">
        <f t="array" ref="M11">IF(N11="","",MAX(IF((Tableau3[Qui]=Tableau4[[#This Row],[Nom Agent]])*(Tableau3[Quoi]="Secourisme"),Tableau3[Date],"")))</f>
        <v>44910</v>
      </c>
      <c r="N11" s="32">
        <f t="array" ref="N11">MAX(IF((Tableau3[Qui]=Tableau4[[#This Row],[Nom Agent]])*(Tableau3[Quoi]="Secourisme"),Tableau3[Tps période en mois],""))</f>
        <v>60</v>
      </c>
      <c r="O11" s="10">
        <f ca="1">IF(G11&lt;18,H11,IF(M11="",EDATE(H11,3),DATE(YEAR(M11),MONTH(M11)+N11,DAY(M11))))</f>
        <v>46736</v>
      </c>
      <c r="P11" s="36">
        <f t="array" ref="P11">IF(Q11="","",MAX(IF((Tableau3[Qui]=Tableau4[[#This Row],[Nom Agent]])*(Tableau3[Quoi]="Permis conduire"),Tableau3[Date],"")))</f>
        <v>0</v>
      </c>
      <c r="Q11" s="32">
        <f t="array" ref="Q11">MAX(IF((Tableau3[Qui]=Tableau4[[#This Row],[Nom Agent]])*(Tableau3[Quoi]="Permis conduire"),Tableau3[Tps période en mois],""))</f>
        <v>0</v>
      </c>
      <c r="R11" s="10">
        <f ca="1">IF(G11&lt;18,H11,IF(P11="",EDATE(H11,3),DATE(YEAR(P11),MONTH(P11)+Q11,DAY(P11))))</f>
        <v>0</v>
      </c>
    </row>
    <row r="12" spans="2:18" x14ac:dyDescent="0.2">
      <c r="B12" t="str">
        <f t="shared" si="0"/>
        <v>AGENT_9 Nom</v>
      </c>
      <c r="C12" t="s">
        <v>86</v>
      </c>
      <c r="D12" t="s">
        <v>3</v>
      </c>
      <c r="E12" t="s">
        <v>21</v>
      </c>
      <c r="F12" s="8">
        <v>29922</v>
      </c>
      <c r="G12" s="7">
        <f t="shared" ca="1" si="1"/>
        <v>41</v>
      </c>
      <c r="H12" s="8">
        <v>42979</v>
      </c>
      <c r="I12" s="7" t="s">
        <v>77</v>
      </c>
      <c r="J12" s="39">
        <f t="array" ref="J12">IF(K12="","",MAX(IF((Tableau3[Qui]=Tableau4[[#This Row],[Nom Agent]])*(Tableau3[Quoi]="Pompier Aérodrome"),Tableau3[Date],"")))</f>
        <v>0</v>
      </c>
      <c r="K12" s="32">
        <f t="array" ref="K12">MAX(IF((Tableau3[Qui]=Tableau4[[#This Row],[Nom Agent]])*(Tableau3[Quoi]="Pompier Aérodrome"),Tableau3[Tps période en mois],""))</f>
        <v>0</v>
      </c>
      <c r="L12" s="10">
        <f t="shared" ca="1" si="2"/>
        <v>0</v>
      </c>
      <c r="M12" s="36">
        <f t="array" ref="M12">IF(N12="","",MAX(IF((Tableau3[Qui]=Tableau4[[#This Row],[Nom Agent]])*(Tableau3[Quoi]="Secourisme"),Tableau3[Date],"")))</f>
        <v>0</v>
      </c>
      <c r="N12" s="32">
        <f t="array" ref="N12">MAX(IF((Tableau3[Qui]=Tableau4[[#This Row],[Nom Agent]])*(Tableau3[Quoi]="Secourisme"),Tableau3[Tps période en mois],""))</f>
        <v>0</v>
      </c>
      <c r="O12" s="10">
        <f ca="1">IF(G12&lt;18,H12,IF(M12="",EDATE(H12,3),DATE(YEAR(M12),MONTH(M12)+N12,DAY(M12))))</f>
        <v>0</v>
      </c>
      <c r="P12" s="36">
        <f t="array" ref="P12">IF(Q12="","",MAX(IF((Tableau3[Qui]=Tableau4[[#This Row],[Nom Agent]])*(Tableau3[Quoi]="Permis conduire"),Tableau3[Date],"")))</f>
        <v>0</v>
      </c>
      <c r="Q12" s="32">
        <f t="array" ref="Q12">MAX(IF((Tableau3[Qui]=Tableau4[[#This Row],[Nom Agent]])*(Tableau3[Quoi]="Permis conduire"),Tableau3[Tps période en mois],""))</f>
        <v>0</v>
      </c>
      <c r="R12" s="10">
        <f ca="1">IF(G12&lt;18,H12,IF(P12="",EDATE(H12,3),DATE(YEAR(P12),MONTH(P12)+Q12,DAY(P12))))</f>
        <v>0</v>
      </c>
    </row>
    <row r="18" spans="10:10" x14ac:dyDescent="0.2">
      <c r="J18" s="2"/>
    </row>
  </sheetData>
  <phoneticPr fontId="1" type="noConversion"/>
  <dataValidations count="1">
    <dataValidation type="list" allowBlank="1" showInputMessage="1" showErrorMessage="1" sqref="I4:I12" xr:uid="{7605B38A-2D05-492E-A7C7-21A378ACE66C}">
      <formula1>"Actif,Non actif"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0B01D-C6D0-4866-9552-221FAEF58402}">
  <sheetPr codeName="Feuil4"/>
  <dimension ref="B3:L32"/>
  <sheetViews>
    <sheetView workbookViewId="0">
      <pane xSplit="1" ySplit="3" topLeftCell="B11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baseColWidth="10" defaultRowHeight="12.75" x14ac:dyDescent="0.2"/>
  <cols>
    <col min="1" max="1" width="4.6640625" customWidth="1"/>
    <col min="2" max="2" width="3.6640625" customWidth="1"/>
    <col min="3" max="3" width="3.1640625" customWidth="1"/>
    <col min="4" max="4" width="14.5" style="7" customWidth="1"/>
    <col min="5" max="6" width="25.83203125" customWidth="1"/>
    <col min="7" max="7" width="35.83203125" customWidth="1"/>
    <col min="8" max="8" width="8.83203125" style="7" customWidth="1"/>
  </cols>
  <sheetData>
    <row r="3" spans="2:10" ht="38.25" x14ac:dyDescent="0.2">
      <c r="B3" s="28" t="s">
        <v>46</v>
      </c>
      <c r="C3" s="28" t="s">
        <v>47</v>
      </c>
      <c r="D3" s="28" t="s">
        <v>8</v>
      </c>
      <c r="E3" s="28" t="s">
        <v>9</v>
      </c>
      <c r="F3" s="28" t="s">
        <v>10</v>
      </c>
      <c r="G3" s="28" t="s">
        <v>12</v>
      </c>
      <c r="H3" s="29" t="s">
        <v>48</v>
      </c>
      <c r="I3" s="28" t="s">
        <v>72</v>
      </c>
      <c r="J3" s="28" t="s">
        <v>73</v>
      </c>
    </row>
    <row r="4" spans="2:10" x14ac:dyDescent="0.2">
      <c r="B4" s="2">
        <f>YEAR(Tableau3[[#This Row],[Date]])</f>
        <v>2022</v>
      </c>
      <c r="C4" s="2" t="str">
        <f>TEXT(Tableau3[[#This Row],[Date]],"mmmm")</f>
        <v>septembre</v>
      </c>
      <c r="D4" s="9">
        <v>44806</v>
      </c>
      <c r="E4" t="s">
        <v>87</v>
      </c>
      <c r="F4" t="s">
        <v>21</v>
      </c>
      <c r="G4" t="s">
        <v>25</v>
      </c>
      <c r="H4" s="7">
        <v>12</v>
      </c>
    </row>
    <row r="5" spans="2:10" x14ac:dyDescent="0.2">
      <c r="B5">
        <f>YEAR(Tableau3[[#This Row],[Date]])</f>
        <v>2022</v>
      </c>
      <c r="C5" t="str">
        <f>TEXT(Tableau3[[#This Row],[Date]],"mmmm")</f>
        <v>septembre</v>
      </c>
      <c r="D5" s="9">
        <v>44806</v>
      </c>
      <c r="E5" t="s">
        <v>88</v>
      </c>
      <c r="F5" t="s">
        <v>21</v>
      </c>
      <c r="G5" t="s">
        <v>24</v>
      </c>
      <c r="H5" s="7">
        <v>12</v>
      </c>
    </row>
    <row r="6" spans="2:10" x14ac:dyDescent="0.2">
      <c r="B6">
        <f>YEAR(Tableau3[[#This Row],[Date]])</f>
        <v>2022</v>
      </c>
      <c r="C6" t="str">
        <f>TEXT(Tableau3[[#This Row],[Date]],"mmmm")</f>
        <v>septembre</v>
      </c>
      <c r="D6" s="9">
        <v>44806</v>
      </c>
      <c r="E6" t="s">
        <v>89</v>
      </c>
      <c r="F6" t="s">
        <v>21</v>
      </c>
      <c r="G6" t="s">
        <v>24</v>
      </c>
      <c r="H6" s="7">
        <v>12</v>
      </c>
    </row>
    <row r="7" spans="2:10" x14ac:dyDescent="0.2">
      <c r="B7">
        <f>YEAR(Tableau3[[#This Row],[Date]])</f>
        <v>2022</v>
      </c>
      <c r="C7" t="str">
        <f>TEXT(Tableau3[[#This Row],[Date]],"mmmm")</f>
        <v>septembre</v>
      </c>
      <c r="D7" s="9">
        <v>44806</v>
      </c>
      <c r="E7" t="s">
        <v>90</v>
      </c>
      <c r="F7" t="s">
        <v>21</v>
      </c>
      <c r="G7" t="s">
        <v>24</v>
      </c>
      <c r="H7" s="7">
        <v>12</v>
      </c>
    </row>
    <row r="8" spans="2:10" x14ac:dyDescent="0.2">
      <c r="B8">
        <f>YEAR(Tableau3[[#This Row],[Date]])</f>
        <v>2022</v>
      </c>
      <c r="C8" t="str">
        <f>TEXT(Tableau3[[#This Row],[Date]],"mmmm")</f>
        <v>septembre</v>
      </c>
      <c r="D8" s="9">
        <v>44806</v>
      </c>
      <c r="E8" t="s">
        <v>91</v>
      </c>
      <c r="F8" t="s">
        <v>21</v>
      </c>
      <c r="G8" t="s">
        <v>24</v>
      </c>
      <c r="H8" s="7">
        <v>12</v>
      </c>
    </row>
    <row r="9" spans="2:10" x14ac:dyDescent="0.2">
      <c r="B9">
        <f>YEAR(Tableau3[[#This Row],[Date]])</f>
        <v>2022</v>
      </c>
      <c r="C9" t="str">
        <f>TEXT(Tableau3[[#This Row],[Date]],"mmmm")</f>
        <v>novembre</v>
      </c>
      <c r="D9" s="9">
        <v>44875</v>
      </c>
      <c r="E9" t="s">
        <v>92</v>
      </c>
      <c r="F9" t="s">
        <v>21</v>
      </c>
      <c r="G9" t="s">
        <v>57</v>
      </c>
      <c r="H9" s="7">
        <v>18</v>
      </c>
    </row>
    <row r="10" spans="2:10" x14ac:dyDescent="0.2">
      <c r="B10">
        <f>YEAR(Tableau3[[#This Row],[Date]])</f>
        <v>2022</v>
      </c>
      <c r="C10" t="str">
        <f>TEXT(Tableau3[[#This Row],[Date]],"mmmm")</f>
        <v>décembre</v>
      </c>
      <c r="D10" s="9">
        <v>44910</v>
      </c>
      <c r="E10" t="s">
        <v>87</v>
      </c>
      <c r="F10" t="s">
        <v>0</v>
      </c>
      <c r="G10" t="s">
        <v>27</v>
      </c>
      <c r="H10" s="7">
        <v>12</v>
      </c>
    </row>
    <row r="11" spans="2:10" x14ac:dyDescent="0.2">
      <c r="B11">
        <f>YEAR(Tableau3[[#This Row],[Date]])</f>
        <v>2022</v>
      </c>
      <c r="C11" t="str">
        <f>TEXT(Tableau3[[#This Row],[Date]],"mmmm")</f>
        <v>décembre</v>
      </c>
      <c r="D11" s="9">
        <v>44910</v>
      </c>
      <c r="E11" t="s">
        <v>88</v>
      </c>
      <c r="F11" t="s">
        <v>0</v>
      </c>
      <c r="G11" t="s">
        <v>27</v>
      </c>
      <c r="H11" s="7">
        <v>12</v>
      </c>
    </row>
    <row r="12" spans="2:10" x14ac:dyDescent="0.2">
      <c r="B12">
        <f>YEAR(Tableau3[[#This Row],[Date]])</f>
        <v>2022</v>
      </c>
      <c r="C12" t="str">
        <f>TEXT(Tableau3[[#This Row],[Date]],"mmmm")</f>
        <v>décembre</v>
      </c>
      <c r="D12" s="9">
        <v>44910</v>
      </c>
      <c r="E12" t="s">
        <v>89</v>
      </c>
      <c r="F12" t="s">
        <v>0</v>
      </c>
      <c r="G12" t="s">
        <v>27</v>
      </c>
      <c r="H12" s="7">
        <v>12</v>
      </c>
    </row>
    <row r="13" spans="2:10" x14ac:dyDescent="0.2">
      <c r="B13">
        <f>YEAR(Tableau3[[#This Row],[Date]])</f>
        <v>2022</v>
      </c>
      <c r="C13" t="str">
        <f>TEXT(Tableau3[[#This Row],[Date]],"mmmm")</f>
        <v>décembre</v>
      </c>
      <c r="D13" s="9">
        <v>44910</v>
      </c>
      <c r="E13" t="s">
        <v>90</v>
      </c>
      <c r="F13" t="s">
        <v>0</v>
      </c>
      <c r="G13" t="s">
        <v>27</v>
      </c>
      <c r="H13" s="7">
        <v>12</v>
      </c>
    </row>
    <row r="14" spans="2:10" x14ac:dyDescent="0.2">
      <c r="B14">
        <f>YEAR(Tableau3[[#This Row],[Date]])</f>
        <v>2022</v>
      </c>
      <c r="C14" t="str">
        <f>TEXT(Tableau3[[#This Row],[Date]],"mmmm")</f>
        <v>décembre</v>
      </c>
      <c r="D14" s="9">
        <v>44910</v>
      </c>
      <c r="E14" t="s">
        <v>91</v>
      </c>
      <c r="F14" t="s">
        <v>0</v>
      </c>
      <c r="G14" t="s">
        <v>27</v>
      </c>
      <c r="H14" s="7">
        <v>12</v>
      </c>
    </row>
    <row r="15" spans="2:10" x14ac:dyDescent="0.2">
      <c r="B15">
        <f>YEAR(Tableau3[[#This Row],[Date]])</f>
        <v>2022</v>
      </c>
      <c r="C15" t="str">
        <f>TEXT(Tableau3[[#This Row],[Date]],"mmmm")</f>
        <v>décembre</v>
      </c>
      <c r="D15" s="9">
        <v>44910</v>
      </c>
      <c r="E15" t="s">
        <v>92</v>
      </c>
      <c r="F15" t="s">
        <v>0</v>
      </c>
      <c r="G15" t="s">
        <v>27</v>
      </c>
      <c r="H15" s="7">
        <v>12</v>
      </c>
    </row>
    <row r="16" spans="2:10" x14ac:dyDescent="0.2">
      <c r="B16">
        <f>YEAR(Tableau3[[#This Row],[Date]])</f>
        <v>2022</v>
      </c>
      <c r="C16" t="str">
        <f>TEXT(Tableau3[[#This Row],[Date]],"mmmm")</f>
        <v>décembre</v>
      </c>
      <c r="D16" s="9">
        <v>44910</v>
      </c>
      <c r="E16" t="s">
        <v>93</v>
      </c>
      <c r="F16" t="s">
        <v>0</v>
      </c>
      <c r="G16" t="s">
        <v>27</v>
      </c>
      <c r="H16" s="7">
        <v>12</v>
      </c>
    </row>
    <row r="17" spans="2:12" x14ac:dyDescent="0.2">
      <c r="B17">
        <f>YEAR(Tableau3[[#This Row],[Date]])</f>
        <v>2022</v>
      </c>
      <c r="C17" t="str">
        <f>TEXT(Tableau3[[#This Row],[Date]],"mmmm")</f>
        <v>octobre</v>
      </c>
      <c r="D17" s="9">
        <v>44849</v>
      </c>
      <c r="E17" t="s">
        <v>94</v>
      </c>
      <c r="F17" t="s">
        <v>0</v>
      </c>
      <c r="G17" t="s">
        <v>27</v>
      </c>
      <c r="H17" s="7">
        <v>14</v>
      </c>
    </row>
    <row r="18" spans="2:12" x14ac:dyDescent="0.2">
      <c r="B18">
        <f>YEAR(Tableau3[[#This Row],[Date]])</f>
        <v>2021</v>
      </c>
      <c r="C18" t="str">
        <f>TEXT(Tableau3[[#This Row],[Date]],"mmmm")</f>
        <v>juin</v>
      </c>
      <c r="D18" s="9">
        <v>44362</v>
      </c>
      <c r="E18" t="s">
        <v>87</v>
      </c>
      <c r="F18" t="s">
        <v>66</v>
      </c>
      <c r="G18" t="s">
        <v>67</v>
      </c>
      <c r="H18" s="7">
        <v>21</v>
      </c>
    </row>
    <row r="19" spans="2:12" x14ac:dyDescent="0.2">
      <c r="B19">
        <f>YEAR(Tableau3[[#This Row],[Date]])</f>
        <v>2017</v>
      </c>
      <c r="C19" t="str">
        <f>TEXT(Tableau3[[#This Row],[Date]],"mmmm")</f>
        <v>décembre</v>
      </c>
      <c r="D19" s="9">
        <v>43084</v>
      </c>
      <c r="E19" t="s">
        <v>88</v>
      </c>
      <c r="F19" t="s">
        <v>66</v>
      </c>
      <c r="G19" t="s">
        <v>67</v>
      </c>
      <c r="H19" s="7">
        <v>60</v>
      </c>
      <c r="K19" s="52"/>
    </row>
    <row r="20" spans="2:12" x14ac:dyDescent="0.2">
      <c r="B20">
        <f>YEAR(Tableau3[[#This Row],[Date]])</f>
        <v>2019</v>
      </c>
      <c r="C20" t="str">
        <f>TEXT(Tableau3[[#This Row],[Date]],"mmmm")</f>
        <v>décembre</v>
      </c>
      <c r="D20" s="9">
        <v>43814</v>
      </c>
      <c r="E20" t="s">
        <v>89</v>
      </c>
      <c r="F20" t="s">
        <v>66</v>
      </c>
      <c r="G20" t="s">
        <v>67</v>
      </c>
      <c r="H20" s="7">
        <v>60</v>
      </c>
    </row>
    <row r="21" spans="2:12" x14ac:dyDescent="0.2">
      <c r="B21">
        <f>YEAR(Tableau3[[#This Row],[Date]])</f>
        <v>2020</v>
      </c>
      <c r="C21" t="str">
        <f>TEXT(Tableau3[[#This Row],[Date]],"mmmm")</f>
        <v>décembre</v>
      </c>
      <c r="D21" s="9">
        <v>44180</v>
      </c>
      <c r="E21" t="s">
        <v>90</v>
      </c>
      <c r="F21" t="s">
        <v>66</v>
      </c>
      <c r="G21" t="s">
        <v>67</v>
      </c>
      <c r="H21" s="7">
        <v>60</v>
      </c>
    </row>
    <row r="22" spans="2:12" x14ac:dyDescent="0.2">
      <c r="B22">
        <f>YEAR(Tableau3[[#This Row],[Date]])</f>
        <v>2019</v>
      </c>
      <c r="C22" t="str">
        <f>TEXT(Tableau3[[#This Row],[Date]],"mmmm")</f>
        <v>décembre</v>
      </c>
      <c r="D22" s="9">
        <v>43814</v>
      </c>
      <c r="E22" t="s">
        <v>91</v>
      </c>
      <c r="F22" t="s">
        <v>66</v>
      </c>
      <c r="G22" t="s">
        <v>67</v>
      </c>
      <c r="H22" s="7">
        <v>60</v>
      </c>
    </row>
    <row r="23" spans="2:12" x14ac:dyDescent="0.2">
      <c r="B23">
        <f>YEAR(Tableau3[[#This Row],[Date]])</f>
        <v>2021</v>
      </c>
      <c r="C23" t="str">
        <f>TEXT(Tableau3[[#This Row],[Date]],"mmmm")</f>
        <v>décembre</v>
      </c>
      <c r="D23" s="9">
        <v>44545</v>
      </c>
      <c r="E23" t="s">
        <v>92</v>
      </c>
      <c r="F23" t="s">
        <v>66</v>
      </c>
      <c r="G23" t="s">
        <v>20</v>
      </c>
      <c r="H23" s="7">
        <v>57</v>
      </c>
      <c r="I23" t="s">
        <v>71</v>
      </c>
      <c r="J23" t="s">
        <v>71</v>
      </c>
    </row>
    <row r="24" spans="2:12" x14ac:dyDescent="0.2">
      <c r="B24">
        <f>YEAR(Tableau3[[#This Row],[Date]])</f>
        <v>2022</v>
      </c>
      <c r="C24" t="str">
        <f>TEXT(Tableau3[[#This Row],[Date]],"mmmm")</f>
        <v>décembre</v>
      </c>
      <c r="D24" s="9">
        <v>44910</v>
      </c>
      <c r="E24" t="s">
        <v>94</v>
      </c>
      <c r="F24" t="s">
        <v>0</v>
      </c>
      <c r="G24" t="s">
        <v>27</v>
      </c>
      <c r="H24" s="7">
        <v>60</v>
      </c>
      <c r="I24" t="s">
        <v>71</v>
      </c>
      <c r="J24" t="s">
        <v>71</v>
      </c>
    </row>
    <row r="25" spans="2:12" x14ac:dyDescent="0.2">
      <c r="B25">
        <f>YEAR(Tableau3[[#This Row],[Date]])</f>
        <v>2022</v>
      </c>
      <c r="C25" t="str">
        <f>TEXT(Tableau3[[#This Row],[Date]],"mmmm")</f>
        <v>décembre</v>
      </c>
      <c r="D25" s="9">
        <v>44910</v>
      </c>
      <c r="E25" t="s">
        <v>88</v>
      </c>
      <c r="F25" t="s">
        <v>0</v>
      </c>
      <c r="G25" t="s">
        <v>27</v>
      </c>
      <c r="H25" s="7">
        <v>60</v>
      </c>
      <c r="I25" t="s">
        <v>71</v>
      </c>
      <c r="J25" t="s">
        <v>71</v>
      </c>
    </row>
    <row r="26" spans="2:12" x14ac:dyDescent="0.2">
      <c r="B26">
        <f>YEAR(Tableau3[[#This Row],[Date]])</f>
        <v>2022</v>
      </c>
      <c r="C26" t="str">
        <f>TEXT(Tableau3[[#This Row],[Date]],"mmmm")</f>
        <v>décembre</v>
      </c>
      <c r="D26" s="9">
        <v>44910</v>
      </c>
      <c r="E26" t="s">
        <v>89</v>
      </c>
      <c r="F26" t="s">
        <v>0</v>
      </c>
      <c r="G26" t="s">
        <v>27</v>
      </c>
      <c r="H26" s="7">
        <v>60</v>
      </c>
      <c r="I26" t="s">
        <v>71</v>
      </c>
      <c r="J26" t="s">
        <v>71</v>
      </c>
    </row>
    <row r="27" spans="2:12" x14ac:dyDescent="0.2">
      <c r="B27">
        <f>YEAR(Tableau3[[#This Row],[Date]])</f>
        <v>2022</v>
      </c>
      <c r="C27" t="str">
        <f>TEXT(Tableau3[[#This Row],[Date]],"mmmm")</f>
        <v>novembre</v>
      </c>
      <c r="D27" s="9">
        <v>44870</v>
      </c>
      <c r="E27" t="s">
        <v>88</v>
      </c>
      <c r="F27" t="s">
        <v>66</v>
      </c>
      <c r="G27" t="s">
        <v>67</v>
      </c>
      <c r="H27" s="7">
        <v>36</v>
      </c>
      <c r="K27" s="52"/>
    </row>
    <row r="32" spans="2:12" x14ac:dyDescent="0.2">
      <c r="L32" s="3"/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7446A-AE43-4834-8A43-AA463B24D9ED}">
  <sheetPr codeName="Feuil5"/>
  <dimension ref="A1:F24"/>
  <sheetViews>
    <sheetView workbookViewId="0">
      <selection activeCell="A15" sqref="A15"/>
    </sheetView>
  </sheetViews>
  <sheetFormatPr baseColWidth="10" defaultColWidth="13.33203125" defaultRowHeight="12.75" x14ac:dyDescent="0.2"/>
  <cols>
    <col min="1" max="1" width="27.33203125" style="5" bestFit="1" customWidth="1"/>
    <col min="2" max="2" width="33.5" style="5" bestFit="1" customWidth="1"/>
    <col min="3" max="3" width="20.5" style="5" customWidth="1"/>
    <col min="4" max="4" width="26" style="5" bestFit="1" customWidth="1"/>
    <col min="5" max="16384" width="13.33203125" style="5"/>
  </cols>
  <sheetData>
    <row r="1" spans="1:6" ht="21.75" customHeight="1" x14ac:dyDescent="0.2">
      <c r="A1" s="4" t="s">
        <v>13</v>
      </c>
      <c r="B1" s="4" t="s">
        <v>14</v>
      </c>
      <c r="D1" s="6" t="s">
        <v>15</v>
      </c>
      <c r="F1" s="5">
        <f>SUBTOTAL(3,Tableau1[Formateur et Evaluateur])</f>
        <v>15</v>
      </c>
    </row>
    <row r="2" spans="1:6" x14ac:dyDescent="0.2">
      <c r="A2" s="5" t="s">
        <v>16</v>
      </c>
      <c r="B2" s="5" t="s">
        <v>17</v>
      </c>
      <c r="D2" s="11" t="str" cm="1">
        <f t="array" ref="D2">IFERROR(INDEX(Tableau4[Nom Agent],SMALL(IF((Tableau4[Nom Agent]&lt;&gt;"")*(Tableau4[Status]="Actif"),ROW(Tableau4[Nom Agent])-MIN(ROW(Agent!$B$4))+1,""),ROWS(D$2:D2))),"")</f>
        <v>AGENT_1 Nom</v>
      </c>
    </row>
    <row r="3" spans="1:6" x14ac:dyDescent="0.2">
      <c r="A3" s="5" t="s">
        <v>16</v>
      </c>
      <c r="B3" s="5" t="s">
        <v>18</v>
      </c>
      <c r="D3" s="5" t="str" cm="1">
        <f t="array" ref="D3">IFERROR(INDEX(Tableau4[Nom Agent],SMALL(IF((Tableau4[Nom Agent]&lt;&gt;"")*(Tableau4[Status]="Actif"),ROW(Tableau4[Nom Agent])-MIN(ROW(Agent!$B$4))+1,""),ROWS(D$2:D3))),"")</f>
        <v>AGENT_2 Nom</v>
      </c>
    </row>
    <row r="4" spans="1:6" x14ac:dyDescent="0.2">
      <c r="A4" s="5" t="s">
        <v>16</v>
      </c>
      <c r="B4" s="5" t="s">
        <v>42</v>
      </c>
      <c r="D4" s="5" t="str" cm="1">
        <f t="array" ref="D4">IFERROR(INDEX(Tableau4[Nom Agent],SMALL(IF((Tableau4[Nom Agent]&lt;&gt;"")*(Tableau4[Status]="Actif"),ROW(Tableau4[Nom Agent])-MIN(ROW(Agent!$B$4))+1,""),ROWS(D$2:D4))),"")</f>
        <v>AGENT_3 Nom</v>
      </c>
    </row>
    <row r="5" spans="1:6" x14ac:dyDescent="0.2">
      <c r="A5" s="5" t="s">
        <v>66</v>
      </c>
      <c r="B5" s="5" t="s">
        <v>19</v>
      </c>
      <c r="D5" s="5" t="str" cm="1">
        <f t="array" ref="D5">IFERROR(INDEX(Tableau4[Nom Agent],SMALL(IF((Tableau4[Nom Agent]&lt;&gt;"")*(Tableau4[Status]="Actif"),ROW(Tableau4[Nom Agent])-MIN(ROW(Agent!$B$4))+1,""),ROWS(D$2:D5))),"")</f>
        <v>AGENT_4 Nom</v>
      </c>
    </row>
    <row r="6" spans="1:6" x14ac:dyDescent="0.2">
      <c r="A6" s="5" t="s">
        <v>66</v>
      </c>
      <c r="B6" s="5" t="s">
        <v>20</v>
      </c>
      <c r="D6" s="5" t="str" cm="1">
        <f t="array" ref="D6">IFERROR(INDEX(Tableau4[Nom Agent],SMALL(IF((Tableau4[Nom Agent]&lt;&gt;"")*(Tableau4[Status]="Actif"),ROW(Tableau4[Nom Agent])-MIN(ROW(Agent!$B$4))+1,""),ROWS(D$2:D6))),"")</f>
        <v>AGENT_5 Nom</v>
      </c>
    </row>
    <row r="7" spans="1:6" x14ac:dyDescent="0.2">
      <c r="A7" s="5" t="s">
        <v>21</v>
      </c>
      <c r="B7" s="5" t="s">
        <v>22</v>
      </c>
      <c r="D7" s="5" t="str" cm="1">
        <f t="array" ref="D7">IFERROR(INDEX(Tableau4[Nom Agent],SMALL(IF((Tableau4[Nom Agent]&lt;&gt;"")*(Tableau4[Status]="Actif"),ROW(Tableau4[Nom Agent])-MIN(ROW(Agent!$B$4))+1,""),ROWS(D$2:D7))),"")</f>
        <v>AGENT_6 Nom</v>
      </c>
    </row>
    <row r="8" spans="1:6" x14ac:dyDescent="0.2">
      <c r="A8" s="5" t="s">
        <v>21</v>
      </c>
      <c r="B8" s="5" t="s">
        <v>23</v>
      </c>
      <c r="D8" s="5" t="str" cm="1">
        <f t="array" ref="D8">IFERROR(INDEX(Tableau4[Nom Agent],SMALL(IF((Tableau4[Nom Agent]&lt;&gt;"")*(Tableau4[Status]="Actif"),ROW(Tableau4[Nom Agent])-MIN(ROW(Agent!$B$4))+1,""),ROWS(D$2:D8))),"")</f>
        <v>AGENT_7 Nom</v>
      </c>
    </row>
    <row r="9" spans="1:6" x14ac:dyDescent="0.2">
      <c r="A9" s="5" t="s">
        <v>21</v>
      </c>
      <c r="B9" s="5" t="s">
        <v>24</v>
      </c>
      <c r="D9" s="5" t="str" cm="1">
        <f t="array" ref="D9">IFERROR(INDEX(Tableau4[Nom Agent],SMALL(IF((Tableau4[Nom Agent]&lt;&gt;"")*(Tableau4[Status]="Actif"),ROW(Tableau4[Nom Agent])-MIN(ROW(Agent!$B$4))+1,""),ROWS(D$2:D9))),"")</f>
        <v>AGENT_8 Nom</v>
      </c>
    </row>
    <row r="10" spans="1:6" x14ac:dyDescent="0.2">
      <c r="A10" s="5" t="s">
        <v>21</v>
      </c>
      <c r="B10" s="5" t="s">
        <v>25</v>
      </c>
      <c r="D10" s="5" t="str" cm="1">
        <f t="array" ref="D10">IFERROR(INDEX(Tableau4[Nom Agent],SMALL(IF((Tableau4[Nom Agent]&lt;&gt;"")*(Tableau4[Status]="Actif"),ROW(Tableau4[Nom Agent])-MIN(ROW(Agent!$B$4))+1,""),ROWS(D$2:D10))),"")</f>
        <v/>
      </c>
    </row>
    <row r="11" spans="1:6" x14ac:dyDescent="0.2">
      <c r="A11" s="5" t="s">
        <v>0</v>
      </c>
      <c r="B11" s="5" t="s">
        <v>26</v>
      </c>
      <c r="D11" s="5" t="str" cm="1">
        <f t="array" ref="D11">IFERROR(INDEX(Tableau4[Nom Agent],SMALL(IF((Tableau4[Nom Agent]&lt;&gt;"")*(Tableau4[Status]="Actif"),ROW(Tableau4[Nom Agent])-MIN(ROW(Agent!$B$4))+1,""),ROWS(D$2:D11))),"")</f>
        <v/>
      </c>
    </row>
    <row r="12" spans="1:6" x14ac:dyDescent="0.2">
      <c r="A12" s="5" t="s">
        <v>0</v>
      </c>
      <c r="B12" s="5" t="s">
        <v>27</v>
      </c>
      <c r="D12" s="5" t="str" cm="1">
        <f t="array" ref="D12">IFERROR(INDEX(Tableau4[Nom Agent],SMALL(IF((Tableau4[Nom Agent]&lt;&gt;"")*(Tableau4[Status]="Actif"),ROW(Tableau4[Nom Agent])-MIN(ROW(Agent!$B$4))+1,""),ROWS(D$2:D12))),"")</f>
        <v/>
      </c>
    </row>
    <row r="13" spans="1:6" x14ac:dyDescent="0.2">
      <c r="A13" s="5" t="s">
        <v>63</v>
      </c>
      <c r="B13" s="5" t="s">
        <v>28</v>
      </c>
      <c r="D13" s="5" t="str" cm="1">
        <f t="array" ref="D13">IFERROR(INDEX(Tableau4[Nom Agent],SMALL(IF((Tableau4[Nom Agent]&lt;&gt;"")*(Tableau4[Status]="Actif"),ROW(Tableau4[Nom Agent])-MIN(ROW(Agent!$B$4))+1,""),ROWS(D$2:D13))),"")</f>
        <v/>
      </c>
    </row>
    <row r="14" spans="1:6" x14ac:dyDescent="0.2">
      <c r="A14" s="5" t="s">
        <v>63</v>
      </c>
      <c r="B14" s="5" t="s">
        <v>29</v>
      </c>
      <c r="D14" s="5" t="str" cm="1">
        <f t="array" ref="D14">IFERROR(INDEX(Tableau4[Nom Agent],SMALL(IF((Tableau4[Nom Agent]&lt;&gt;"")*(Tableau4[Status]="Actif"),ROW(Tableau4[Nom Agent])-MIN(ROW(Agent!$B$4))+1,""),ROWS(D$2:D14))),"")</f>
        <v/>
      </c>
    </row>
    <row r="15" spans="1:6" x14ac:dyDescent="0.2">
      <c r="A15" s="5" t="s">
        <v>58</v>
      </c>
      <c r="B15" s="5" t="s">
        <v>30</v>
      </c>
      <c r="D15" s="5" t="str" cm="1">
        <f t="array" ref="D15">IFERROR(INDEX(Tableau4[Nom Agent],SMALL(IF((Tableau4[Nom Agent]&lt;&gt;"")*(Tableau4[Status]="Actif"),ROW(Tableau4[Nom Agent])-MIN(ROW(Agent!$B$4))+1,""),ROWS(D$2:D15))),"")</f>
        <v/>
      </c>
    </row>
    <row r="16" spans="1:6" x14ac:dyDescent="0.2">
      <c r="A16" s="5" t="s">
        <v>58</v>
      </c>
      <c r="B16" s="5" t="s">
        <v>31</v>
      </c>
      <c r="D16" s="5" t="str" cm="1">
        <f t="array" ref="D16">IFERROR(INDEX(Tableau4[Nom Agent],SMALL(IF((Tableau4[Nom Agent]&lt;&gt;"")*(Tableau4[Status]="Actif"),ROW(Tableau4[Nom Agent])-MIN(ROW(Agent!$B$4))+1,""),ROWS(D$2:D16))),"")</f>
        <v/>
      </c>
    </row>
    <row r="17" spans="1:2" x14ac:dyDescent="0.2">
      <c r="A17" s="5" t="s">
        <v>32</v>
      </c>
      <c r="B17" s="5" t="s">
        <v>33</v>
      </c>
    </row>
    <row r="18" spans="1:2" x14ac:dyDescent="0.2">
      <c r="A18" s="5" t="s">
        <v>32</v>
      </c>
      <c r="B18" s="5" t="s">
        <v>34</v>
      </c>
    </row>
    <row r="19" spans="1:2" x14ac:dyDescent="0.2">
      <c r="A19" s="5" t="s">
        <v>35</v>
      </c>
      <c r="B19" s="5" t="s">
        <v>36</v>
      </c>
    </row>
    <row r="20" spans="1:2" x14ac:dyDescent="0.2">
      <c r="A20" s="5" t="s">
        <v>35</v>
      </c>
      <c r="B20" s="5" t="s">
        <v>37</v>
      </c>
    </row>
    <row r="21" spans="1:2" x14ac:dyDescent="0.2">
      <c r="A21" s="5" t="s">
        <v>38</v>
      </c>
      <c r="B21" s="5" t="s">
        <v>39</v>
      </c>
    </row>
    <row r="22" spans="1:2" x14ac:dyDescent="0.2">
      <c r="A22" s="5" t="s">
        <v>40</v>
      </c>
      <c r="B22" s="5" t="s">
        <v>41</v>
      </c>
    </row>
    <row r="23" spans="1:2" x14ac:dyDescent="0.2">
      <c r="A23" s="5" t="s">
        <v>43</v>
      </c>
      <c r="B23" s="5" t="s">
        <v>44</v>
      </c>
    </row>
    <row r="24" spans="1:2" x14ac:dyDescent="0.2">
      <c r="A24" s="5" t="s">
        <v>43</v>
      </c>
      <c r="B24" s="5" t="s">
        <v>45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2673A-4D13-41DE-B3FB-AC137BBF164C}">
  <sheetPr codeName="Feuil6">
    <pageSetUpPr fitToPage="1"/>
  </sheetPr>
  <dimension ref="B1:K31"/>
  <sheetViews>
    <sheetView workbookViewId="0">
      <selection activeCell="F9" sqref="F9"/>
    </sheetView>
  </sheetViews>
  <sheetFormatPr baseColWidth="10" defaultRowHeight="12.75" x14ac:dyDescent="0.2"/>
  <cols>
    <col min="1" max="1" width="1.83203125" customWidth="1"/>
    <col min="2" max="2" width="22.83203125" bestFit="1" customWidth="1"/>
  </cols>
  <sheetData>
    <row r="1" spans="2:11" ht="30" customHeight="1" x14ac:dyDescent="0.2">
      <c r="K1" s="2"/>
    </row>
    <row r="2" spans="2:11" ht="15" x14ac:dyDescent="0.2">
      <c r="B2" s="44" t="s">
        <v>75</v>
      </c>
      <c r="C2" s="14" t="s">
        <v>60</v>
      </c>
      <c r="D2" s="21">
        <v>60</v>
      </c>
      <c r="E2" s="14" t="s">
        <v>60</v>
      </c>
      <c r="F2" s="21">
        <v>60</v>
      </c>
      <c r="G2" s="14" t="s">
        <v>60</v>
      </c>
      <c r="H2" s="21">
        <v>30</v>
      </c>
    </row>
    <row r="3" spans="2:11" ht="15.75" thickBot="1" x14ac:dyDescent="0.4">
      <c r="B3" s="45" t="s">
        <v>76</v>
      </c>
      <c r="C3" s="20" t="s">
        <v>64</v>
      </c>
      <c r="D3" s="16"/>
      <c r="E3" s="15" t="s">
        <v>61</v>
      </c>
      <c r="F3" s="16"/>
      <c r="G3" s="20" t="s">
        <v>64</v>
      </c>
      <c r="H3" s="16"/>
    </row>
    <row r="4" spans="2:11" ht="30" customHeight="1" thickBot="1" x14ac:dyDescent="0.25">
      <c r="B4" s="12" t="s">
        <v>59</v>
      </c>
      <c r="C4" s="50" t="s">
        <v>21</v>
      </c>
      <c r="D4" s="51"/>
      <c r="E4" s="48" t="s">
        <v>62</v>
      </c>
      <c r="F4" s="49"/>
      <c r="G4" s="50" t="s">
        <v>0</v>
      </c>
      <c r="H4" s="51"/>
    </row>
    <row r="5" spans="2:11" ht="20.100000000000001" customHeight="1" x14ac:dyDescent="0.2">
      <c r="B5" s="13" t="str" cm="1">
        <f t="array" ref="B5">IFERROR(INDEX(Tableau4[Nom Agent],SMALL(IF((Tableau4[Nom Agent]&lt;&gt;"")*(Tableau4[Status]="Actif"),ROW(Tableau4[Nom Agent])-MIN(ROW(Agent!$B$4))+1,""),ROWS(B$5:B5))),"")</f>
        <v>AGENT_1 Nom</v>
      </c>
      <c r="C5" s="17">
        <f>IFERROR(INDEX(Tableau4[Recyclage PA/CM précédent],MATCH($B5,Tableau4[Nom Agent],0)),"")</f>
        <v>44806</v>
      </c>
      <c r="D5" s="22">
        <f ca="1">IFERROR(INDEX(Tableau4[Prochain recyclage PA/CM],MATCH($B5,Tableau4[Nom Agent],0)),"")</f>
        <v>45171</v>
      </c>
      <c r="E5" s="18">
        <f>IFERROR(INDEX(Tableau4[Permis conduire précédent],MATCH($B5,Tableau4[Nom Agent],0)),"")</f>
        <v>44362</v>
      </c>
      <c r="F5" s="23">
        <f ca="1">IFERROR(INDEX(Tableau4[Prochain permis conduire],MATCH($B5,Tableau4[Nom Agent],0)),"")</f>
        <v>45000</v>
      </c>
      <c r="G5" s="18">
        <f>IFERROR(INDEX(Tableau4[Recyclage SAP précédent],MATCH($B5,Tableau4[Nom Agent],0)),"")</f>
        <v>44910</v>
      </c>
      <c r="H5" s="23">
        <f ca="1">IFERROR(INDEX(Tableau4[Prochain recyclage SAP],MATCH($B5,Tableau4[Nom Agent],0)),"")</f>
        <v>45275</v>
      </c>
    </row>
    <row r="6" spans="2:11" ht="20.100000000000001" customHeight="1" x14ac:dyDescent="0.2">
      <c r="B6" s="13" t="str" cm="1">
        <f t="array" ref="B6">IFERROR(INDEX(Tableau4[Nom Agent],SMALL(IF((Tableau4[Nom Agent]&lt;&gt;"")*(Tableau4[Status]="Actif"),ROW(Tableau4[Nom Agent])-MIN(ROW(Agent!$B$4))+1,""),ROWS(B$5:B6))),"")</f>
        <v>AGENT_2 Nom</v>
      </c>
      <c r="C6" s="18">
        <f>IFERROR(INDEX(Tableau4[Recyclage PA/CM précédent],MATCH($B6,Tableau4[Nom Agent],0)),"")</f>
        <v>44806</v>
      </c>
      <c r="D6" s="23">
        <f ca="1">IFERROR(INDEX(Tableau4[Prochain recyclage PA/CM],MATCH($B6,Tableau4[Nom Agent],0)),"")</f>
        <v>45171</v>
      </c>
      <c r="E6" s="18">
        <f>IFERROR(INDEX(Tableau4[Permis conduire précédent],MATCH($B6,Tableau4[Nom Agent],0)),"")</f>
        <v>44870</v>
      </c>
      <c r="F6" s="23">
        <f ca="1">IFERROR(INDEX(Tableau4[Prochain permis conduire],MATCH($B6,Tableau4[Nom Agent],0)),"")</f>
        <v>46696</v>
      </c>
      <c r="G6" s="18">
        <f>IFERROR(INDEX(Tableau4[Recyclage SAP précédent],MATCH($B6,Tableau4[Nom Agent],0)),"")</f>
        <v>44910</v>
      </c>
      <c r="H6" s="23">
        <f ca="1">IFERROR(INDEX(Tableau4[Prochain recyclage SAP],MATCH($B6,Tableau4[Nom Agent],0)),"")</f>
        <v>46736</v>
      </c>
    </row>
    <row r="7" spans="2:11" ht="20.100000000000001" customHeight="1" x14ac:dyDescent="0.2">
      <c r="B7" s="13" t="str" cm="1">
        <f t="array" ref="B7">IFERROR(INDEX(Tableau4[Nom Agent],SMALL(IF((Tableau4[Nom Agent]&lt;&gt;"")*(Tableau4[Status]="Actif"),ROW(Tableau4[Nom Agent])-MIN(ROW(Agent!$B$4))+1,""),ROWS(B$5:B7))),"")</f>
        <v>AGENT_3 Nom</v>
      </c>
      <c r="C7" s="18">
        <f>IFERROR(INDEX(Tableau4[Recyclage PA/CM précédent],MATCH($B7,Tableau4[Nom Agent],0)),"")</f>
        <v>44806</v>
      </c>
      <c r="D7" s="23">
        <f ca="1">IFERROR(INDEX(Tableau4[Prochain recyclage PA/CM],MATCH($B7,Tableau4[Nom Agent],0)),"")</f>
        <v>45171</v>
      </c>
      <c r="E7" s="18">
        <f>IFERROR(INDEX(Tableau4[Permis conduire précédent],MATCH($B7,Tableau4[Nom Agent],0)),"")</f>
        <v>43814</v>
      </c>
      <c r="F7" s="23">
        <f ca="1">IFERROR(INDEX(Tableau4[Prochain permis conduire],MATCH($B7,Tableau4[Nom Agent],0)),"")</f>
        <v>45641</v>
      </c>
      <c r="G7" s="18">
        <f>IFERROR(INDEX(Tableau4[Recyclage SAP précédent],MATCH($B7,Tableau4[Nom Agent],0)),"")</f>
        <v>44910</v>
      </c>
      <c r="H7" s="23">
        <f ca="1">IFERROR(INDEX(Tableau4[Prochain recyclage SAP],MATCH($B7,Tableau4[Nom Agent],0)),"")</f>
        <v>46736</v>
      </c>
    </row>
    <row r="8" spans="2:11" ht="20.100000000000001" customHeight="1" x14ac:dyDescent="0.2">
      <c r="B8" s="13" t="str" cm="1">
        <f t="array" ref="B8">IFERROR(INDEX(Tableau4[Nom Agent],SMALL(IF((Tableau4[Nom Agent]&lt;&gt;"")*(Tableau4[Status]="Actif"),ROW(Tableau4[Nom Agent])-MIN(ROW(Agent!$B$4))+1,""),ROWS(B$5:B8))),"")</f>
        <v>AGENT_4 Nom</v>
      </c>
      <c r="C8" s="18">
        <f>IFERROR(INDEX(Tableau4[Recyclage PA/CM précédent],MATCH($B8,Tableau4[Nom Agent],0)),"")</f>
        <v>44806</v>
      </c>
      <c r="D8" s="23">
        <f ca="1">IFERROR(INDEX(Tableau4[Prochain recyclage PA/CM],MATCH($B8,Tableau4[Nom Agent],0)),"")</f>
        <v>45171</v>
      </c>
      <c r="E8" s="18">
        <f>IFERROR(INDEX(Tableau4[Permis conduire précédent],MATCH($B8,Tableau4[Nom Agent],0)),"")</f>
        <v>44180</v>
      </c>
      <c r="F8" s="23">
        <f ca="1">IFERROR(INDEX(Tableau4[Prochain permis conduire],MATCH($B8,Tableau4[Nom Agent],0)),"")</f>
        <v>46006</v>
      </c>
      <c r="G8" s="18">
        <f>IFERROR(INDEX(Tableau4[Recyclage SAP précédent],MATCH($B8,Tableau4[Nom Agent],0)),"")</f>
        <v>44910</v>
      </c>
      <c r="H8" s="23">
        <f ca="1">IFERROR(INDEX(Tableau4[Prochain recyclage SAP],MATCH($B8,Tableau4[Nom Agent],0)),"")</f>
        <v>45275</v>
      </c>
    </row>
    <row r="9" spans="2:11" ht="20.100000000000001" customHeight="1" x14ac:dyDescent="0.2">
      <c r="B9" s="13" t="str" cm="1">
        <f t="array" ref="B9">IFERROR(INDEX(Tableau4[Nom Agent],SMALL(IF((Tableau4[Nom Agent]&lt;&gt;"")*(Tableau4[Status]="Actif"),ROW(Tableau4[Nom Agent])-MIN(ROW(Agent!$B$4))+1,""),ROWS(B$5:B9))),"")</f>
        <v>AGENT_5 Nom</v>
      </c>
      <c r="C9" s="18">
        <f>IFERROR(INDEX(Tableau4[Recyclage PA/CM précédent],MATCH($B9,Tableau4[Nom Agent],0)),"")</f>
        <v>44806</v>
      </c>
      <c r="D9" s="23">
        <f ca="1">IFERROR(INDEX(Tableau4[Prochain recyclage PA/CM],MATCH($B9,Tableau4[Nom Agent],0)),"")</f>
        <v>45171</v>
      </c>
      <c r="E9" s="18">
        <f>IFERROR(INDEX(Tableau4[Permis conduire précédent],MATCH($B9,Tableau4[Nom Agent],0)),"")</f>
        <v>43814</v>
      </c>
      <c r="F9" s="23">
        <f ca="1">IFERROR(INDEX(Tableau4[Prochain permis conduire],MATCH($B9,Tableau4[Nom Agent],0)),"")</f>
        <v>45641</v>
      </c>
      <c r="G9" s="18">
        <f>IFERROR(INDEX(Tableau4[Recyclage SAP précédent],MATCH($B9,Tableau4[Nom Agent],0)),"")</f>
        <v>44910</v>
      </c>
      <c r="H9" s="23">
        <f ca="1">IFERROR(INDEX(Tableau4[Prochain recyclage SAP],MATCH($B9,Tableau4[Nom Agent],0)),"")</f>
        <v>45275</v>
      </c>
    </row>
    <row r="10" spans="2:11" ht="20.100000000000001" customHeight="1" x14ac:dyDescent="0.2">
      <c r="B10" s="13" t="str" cm="1">
        <f t="array" ref="B10">IFERROR(INDEX(Tableau4[Nom Agent],SMALL(IF((Tableau4[Nom Agent]&lt;&gt;"")*(Tableau4[Status]="Actif"),ROW(Tableau4[Nom Agent])-MIN(ROW(Agent!$B$4))+1,""),ROWS(B$5:B10))),"")</f>
        <v>AGENT_6 Nom</v>
      </c>
      <c r="C10" s="18">
        <f>IFERROR(INDEX(Tableau4[Recyclage PA/CM précédent],MATCH($B10,Tableau4[Nom Agent],0)),"")</f>
        <v>44875</v>
      </c>
      <c r="D10" s="23">
        <f ca="1">IFERROR(INDEX(Tableau4[Prochain recyclage PA/CM],MATCH($B10,Tableau4[Nom Agent],0)),"")</f>
        <v>45422</v>
      </c>
      <c r="E10" s="18">
        <f>IFERROR(INDEX(Tableau4[Permis conduire précédent],MATCH($B10,Tableau4[Nom Agent],0)),"")</f>
        <v>44545</v>
      </c>
      <c r="F10" s="23">
        <f ca="1">IFERROR(INDEX(Tableau4[Prochain permis conduire],MATCH($B10,Tableau4[Nom Agent],0)),"")</f>
        <v>46280</v>
      </c>
      <c r="G10" s="18">
        <f>IFERROR(INDEX(Tableau4[Recyclage SAP précédent],MATCH($B10,Tableau4[Nom Agent],0)),"")</f>
        <v>44910</v>
      </c>
      <c r="H10" s="23">
        <f ca="1">IFERROR(INDEX(Tableau4[Prochain recyclage SAP],MATCH($B10,Tableau4[Nom Agent],0)),"")</f>
        <v>45275</v>
      </c>
    </row>
    <row r="11" spans="2:11" ht="20.100000000000001" customHeight="1" x14ac:dyDescent="0.2">
      <c r="B11" s="13" t="str" cm="1">
        <f t="array" ref="B11">IFERROR(INDEX(Tableau4[Nom Agent],SMALL(IF((Tableau4[Nom Agent]&lt;&gt;"")*(Tableau4[Status]="Actif"),ROW(Tableau4[Nom Agent])-MIN(ROW(Agent!$B$4))+1,""),ROWS(B$5:B11))),"")</f>
        <v>AGENT_7 Nom</v>
      </c>
      <c r="C11" s="18">
        <f>IFERROR(INDEX(Tableau4[Recyclage PA/CM précédent],MATCH($B11,Tableau4[Nom Agent],0)),"")</f>
        <v>0</v>
      </c>
      <c r="D11" s="23">
        <f ca="1">IFERROR(INDEX(Tableau4[Prochain recyclage PA/CM],MATCH($B11,Tableau4[Nom Agent],0)),"")</f>
        <v>0</v>
      </c>
      <c r="E11" s="18">
        <f>IFERROR(INDEX(Tableau4[Permis conduire précédent],MATCH($B11,Tableau4[Nom Agent],0)),"")</f>
        <v>0</v>
      </c>
      <c r="F11" s="23">
        <f ca="1">IFERROR(INDEX(Tableau4[Prochain permis conduire],MATCH($B11,Tableau4[Nom Agent],0)),"")</f>
        <v>0</v>
      </c>
      <c r="G11" s="18">
        <f>IFERROR(INDEX(Tableau4[Recyclage SAP précédent],MATCH($B11,Tableau4[Nom Agent],0)),"")</f>
        <v>44910</v>
      </c>
      <c r="H11" s="23">
        <f ca="1">IFERROR(INDEX(Tableau4[Prochain recyclage SAP],MATCH($B11,Tableau4[Nom Agent],0)),"")</f>
        <v>45275</v>
      </c>
    </row>
    <row r="12" spans="2:11" ht="20.100000000000001" customHeight="1" x14ac:dyDescent="0.2">
      <c r="B12" s="13" t="str" cm="1">
        <f t="array" ref="B12">IFERROR(INDEX(Tableau4[Nom Agent],SMALL(IF((Tableau4[Nom Agent]&lt;&gt;"")*(Tableau4[Status]="Actif"),ROW(Tableau4[Nom Agent])-MIN(ROW(Agent!$B$4))+1,""),ROWS(B$5:B12))),"")</f>
        <v>AGENT_8 Nom</v>
      </c>
      <c r="C12" s="18">
        <f>IFERROR(INDEX(Tableau4[Recyclage PA/CM précédent],MATCH($B12,Tableau4[Nom Agent],0)),"")</f>
        <v>0</v>
      </c>
      <c r="D12" s="23">
        <f ca="1">IFERROR(INDEX(Tableau4[Prochain recyclage PA/CM],MATCH($B12,Tableau4[Nom Agent],0)),"")</f>
        <v>0</v>
      </c>
      <c r="E12" s="18">
        <f>IFERROR(INDEX(Tableau4[Permis conduire précédent],MATCH($B12,Tableau4[Nom Agent],0)),"")</f>
        <v>0</v>
      </c>
      <c r="F12" s="23">
        <f ca="1">IFERROR(INDEX(Tableau4[Prochain permis conduire],MATCH($B12,Tableau4[Nom Agent],0)),"")</f>
        <v>0</v>
      </c>
      <c r="G12" s="18">
        <f>IFERROR(INDEX(Tableau4[Recyclage SAP précédent],MATCH($B12,Tableau4[Nom Agent],0)),"")</f>
        <v>44910</v>
      </c>
      <c r="H12" s="23">
        <f ca="1">IFERROR(INDEX(Tableau4[Prochain recyclage SAP],MATCH($B12,Tableau4[Nom Agent],0)),"")</f>
        <v>46736</v>
      </c>
    </row>
    <row r="13" spans="2:11" ht="20.100000000000001" customHeight="1" x14ac:dyDescent="0.2">
      <c r="B13" s="13" t="str" cm="1">
        <f t="array" ref="B13">IFERROR(INDEX(Tableau4[Nom Agent],SMALL(IF((Tableau4[Nom Agent]&lt;&gt;"")*(Tableau4[Status]="Actif"),ROW(Tableau4[Nom Agent])-MIN(ROW(Agent!$B$4))+1,""),ROWS(B$5:B13))),"")</f>
        <v/>
      </c>
      <c r="C13" s="18" t="str">
        <f>IFERROR(INDEX(Tableau4[Recyclage PA/CM précédent],MATCH($B13,Tableau4[Nom Agent],0)),"")</f>
        <v/>
      </c>
      <c r="D13" s="23" t="str">
        <f>IFERROR(INDEX(Tableau4[Prochain recyclage PA/CM],MATCH($B13,Tableau4[Nom Agent],0)),"")</f>
        <v/>
      </c>
      <c r="E13" s="18" t="str">
        <f>IFERROR(INDEX(Tableau4[Permis conduire précédent],MATCH($B13,Tableau4[Nom Agent],0)),"")</f>
        <v/>
      </c>
      <c r="F13" s="23" t="str">
        <f>IFERROR(INDEX(Tableau4[Prochain permis conduire],MATCH($B13,Tableau4[Nom Agent],0)),"")</f>
        <v/>
      </c>
      <c r="G13" s="18" t="str">
        <f>IFERROR(INDEX(Tableau4[Recyclage SAP précédent],MATCH($B13,Tableau4[Nom Agent],0)),"")</f>
        <v/>
      </c>
      <c r="H13" s="23" t="str">
        <f>IFERROR(INDEX(Tableau4[Prochain recyclage SAP],MATCH($B13,Tableau4[Nom Agent],0)),"")</f>
        <v/>
      </c>
    </row>
    <row r="14" spans="2:11" ht="20.100000000000001" customHeight="1" x14ac:dyDescent="0.2">
      <c r="B14" s="13" t="str" cm="1">
        <f t="array" ref="B14">IFERROR(INDEX(Tableau4[Nom Agent],SMALL(IF((Tableau4[Nom Agent]&lt;&gt;"")*(Tableau4[Status]="Actif"),ROW(Tableau4[Nom Agent])-MIN(ROW(Agent!$B$4))+1,""),ROWS(B$5:B14))),"")</f>
        <v/>
      </c>
      <c r="C14" s="18" t="str">
        <f>IFERROR(INDEX(Tableau4[Recyclage PA/CM précédent],MATCH($B14,Tableau4[Nom Agent],0)),"")</f>
        <v/>
      </c>
      <c r="D14" s="23" t="str">
        <f>IFERROR(INDEX(Tableau4[Prochain recyclage PA/CM],MATCH($B14,Tableau4[Nom Agent],0)),"")</f>
        <v/>
      </c>
      <c r="E14" s="18" t="str">
        <f>IFERROR(INDEX(Tableau4[Permis conduire précédent],MATCH($B14,Tableau4[Nom Agent],0)),"")</f>
        <v/>
      </c>
      <c r="F14" s="23" t="str">
        <f>IFERROR(INDEX(Tableau4[Prochain permis conduire],MATCH($B14,Tableau4[Nom Agent],0)),"")</f>
        <v/>
      </c>
      <c r="G14" s="18" t="str">
        <f>IFERROR(INDEX(Tableau4[Recyclage SAP précédent],MATCH($B14,Tableau4[Nom Agent],0)),"")</f>
        <v/>
      </c>
      <c r="H14" s="23" t="str">
        <f>IFERROR(INDEX(Tableau4[Prochain recyclage SAP],MATCH($B14,Tableau4[Nom Agent],0)),"")</f>
        <v/>
      </c>
    </row>
    <row r="15" spans="2:11" ht="20.100000000000001" customHeight="1" x14ac:dyDescent="0.2">
      <c r="B15" s="13" t="str" cm="1">
        <f t="array" ref="B15">IFERROR(INDEX(Tableau4[Nom Agent],SMALL(IF((Tableau4[Nom Agent]&lt;&gt;"")*(Tableau4[Status]="Actif"),ROW(Tableau4[Nom Agent])-MIN(ROW(Agent!$B$4))+1,""),ROWS(B$5:B15))),"")</f>
        <v/>
      </c>
      <c r="C15" s="18" t="str">
        <f>IFERROR(INDEX(Tableau4[Recyclage PA/CM précédent],MATCH($B15,Tableau4[Nom Agent],0)),"")</f>
        <v/>
      </c>
      <c r="D15" s="23" t="str">
        <f>IFERROR(INDEX(Tableau4[Prochain recyclage PA/CM],MATCH($B15,Tableau4[Nom Agent],0)),"")</f>
        <v/>
      </c>
      <c r="E15" s="18" t="str">
        <f>IFERROR(INDEX(Tableau4[Permis conduire précédent],MATCH($B15,Tableau4[Nom Agent],0)),"")</f>
        <v/>
      </c>
      <c r="F15" s="23" t="str">
        <f>IFERROR(INDEX(Tableau4[Prochain permis conduire],MATCH($B15,Tableau4[Nom Agent],0)),"")</f>
        <v/>
      </c>
      <c r="G15" s="18" t="str">
        <f>IFERROR(INDEX(Tableau4[Recyclage SAP précédent],MATCH($B15,Tableau4[Nom Agent],0)),"")</f>
        <v/>
      </c>
      <c r="H15" s="23" t="str">
        <f>IFERROR(INDEX(Tableau4[Prochain recyclage SAP],MATCH($B15,Tableau4[Nom Agent],0)),"")</f>
        <v/>
      </c>
    </row>
    <row r="16" spans="2:11" ht="20.100000000000001" customHeight="1" x14ac:dyDescent="0.2">
      <c r="B16" s="13" t="str" cm="1">
        <f t="array" ref="B16">IFERROR(INDEX(Tableau4[Nom Agent],SMALL(IF((Tableau4[Nom Agent]&lt;&gt;"")*(Tableau4[Status]="Actif"),ROW(Tableau4[Nom Agent])-MIN(ROW(Agent!$B$4))+1,""),ROWS(B$5:B16))),"")</f>
        <v/>
      </c>
      <c r="C16" s="18" t="str">
        <f>IFERROR(INDEX(Tableau4[Recyclage PA/CM précédent],MATCH($B16,Tableau4[Nom Agent],0)),"")</f>
        <v/>
      </c>
      <c r="D16" s="23" t="str">
        <f>IFERROR(INDEX(Tableau4[Prochain recyclage PA/CM],MATCH($B16,Tableau4[Nom Agent],0)),"")</f>
        <v/>
      </c>
      <c r="E16" s="18" t="str">
        <f>IFERROR(INDEX(Tableau4[Permis conduire précédent],MATCH($B16,Tableau4[Nom Agent],0)),"")</f>
        <v/>
      </c>
      <c r="F16" s="23" t="str">
        <f>IFERROR(INDEX(Tableau4[Prochain permis conduire],MATCH($B16,Tableau4[Nom Agent],0)),"")</f>
        <v/>
      </c>
      <c r="G16" s="18" t="str">
        <f>IFERROR(INDEX(Tableau4[Recyclage SAP précédent],MATCH($B16,Tableau4[Nom Agent],0)),"")</f>
        <v/>
      </c>
      <c r="H16" s="23" t="str">
        <f>IFERROR(INDEX(Tableau4[Prochain recyclage SAP],MATCH($B16,Tableau4[Nom Agent],0)),"")</f>
        <v/>
      </c>
    </row>
    <row r="17" spans="2:8" ht="20.100000000000001" customHeight="1" x14ac:dyDescent="0.2">
      <c r="B17" s="13" t="str" cm="1">
        <f t="array" ref="B17">IFERROR(INDEX(Tableau4[Nom Agent],SMALL(IF((Tableau4[Nom Agent]&lt;&gt;"")*(Tableau4[Status]="Actif"),ROW(Tableau4[Nom Agent])-MIN(ROW(Agent!$B$4))+1,""),ROWS(B$5:B17))),"")</f>
        <v/>
      </c>
      <c r="C17" s="18" t="str">
        <f>IFERROR(INDEX(Tableau4[Recyclage PA/CM précédent],MATCH($B17,Tableau4[Nom Agent],0)),"")</f>
        <v/>
      </c>
      <c r="D17" s="23" t="str">
        <f>IFERROR(INDEX(Tableau4[Prochain recyclage PA/CM],MATCH($B17,Tableau4[Nom Agent],0)),"")</f>
        <v/>
      </c>
      <c r="E17" s="18" t="str">
        <f>IFERROR(INDEX(Tableau4[Permis conduire précédent],MATCH($B17,Tableau4[Nom Agent],0)),"")</f>
        <v/>
      </c>
      <c r="F17" s="23" t="str">
        <f>IFERROR(INDEX(Tableau4[Prochain permis conduire],MATCH($B17,Tableau4[Nom Agent],0)),"")</f>
        <v/>
      </c>
      <c r="G17" s="18" t="str">
        <f>IFERROR(INDEX(Tableau4[Recyclage SAP précédent],MATCH($B17,Tableau4[Nom Agent],0)),"")</f>
        <v/>
      </c>
      <c r="H17" s="23" t="str">
        <f>IFERROR(INDEX(Tableau4[Prochain recyclage SAP],MATCH($B17,Tableau4[Nom Agent],0)),"")</f>
        <v/>
      </c>
    </row>
    <row r="18" spans="2:8" ht="20.100000000000001" customHeight="1" x14ac:dyDescent="0.2">
      <c r="B18" s="13" t="str" cm="1">
        <f t="array" ref="B18">IFERROR(INDEX(Tableau4[Nom Agent],SMALL(IF((Tableau4[Nom Agent]&lt;&gt;"")*(Tableau4[Status]="Actif"),ROW(Tableau4[Nom Agent])-MIN(ROW(Agent!$B$4))+1,""),ROWS(B$5:B18))),"")</f>
        <v/>
      </c>
      <c r="C18" s="18" t="str">
        <f>IFERROR(INDEX(Tableau4[Recyclage PA/CM précédent],MATCH($B18,Tableau4[Nom Agent],0)),"")</f>
        <v/>
      </c>
      <c r="D18" s="23" t="str">
        <f>IFERROR(INDEX(Tableau4[Prochain recyclage PA/CM],MATCH($B18,Tableau4[Nom Agent],0)),"")</f>
        <v/>
      </c>
      <c r="E18" s="18" t="str">
        <f>IFERROR(INDEX(Tableau4[Permis conduire précédent],MATCH($B18,Tableau4[Nom Agent],0)),"")</f>
        <v/>
      </c>
      <c r="F18" s="23" t="str">
        <f>IFERROR(INDEX(Tableau4[Prochain permis conduire],MATCH($B18,Tableau4[Nom Agent],0)),"")</f>
        <v/>
      </c>
      <c r="G18" s="18" t="str">
        <f>IFERROR(INDEX(Tableau4[Recyclage SAP précédent],MATCH($B18,Tableau4[Nom Agent],0)),"")</f>
        <v/>
      </c>
      <c r="H18" s="23" t="str">
        <f>IFERROR(INDEX(Tableau4[Prochain recyclage SAP],MATCH($B18,Tableau4[Nom Agent],0)),"")</f>
        <v/>
      </c>
    </row>
    <row r="19" spans="2:8" ht="20.100000000000001" customHeight="1" thickBot="1" x14ac:dyDescent="0.25">
      <c r="B19" s="13" t="str" cm="1">
        <f t="array" ref="B19">IFERROR(INDEX(Tableau4[Nom Agent],SMALL(IF((Tableau4[Nom Agent]&lt;&gt;"")*(Tableau4[Status]="Actif"),ROW(Tableau4[Nom Agent])-MIN(ROW(Agent!$B$4))+1,""),ROWS(B$5:B19))),"")</f>
        <v/>
      </c>
      <c r="C19" s="19" t="str">
        <f>IFERROR(INDEX(Tableau4[Recyclage PA/CM précédent],MATCH($B19,Tableau4[Nom Agent],0)),"")</f>
        <v/>
      </c>
      <c r="D19" s="24" t="str">
        <f>IFERROR(INDEX(Tableau4[Prochain recyclage PA/CM],MATCH($B19,Tableau4[Nom Agent],0)),"")</f>
        <v/>
      </c>
      <c r="E19" s="19" t="str">
        <f>IFERROR(INDEX(Tableau4[Permis conduire précédent],MATCH($B19,Tableau4[Nom Agent],0)),"")</f>
        <v/>
      </c>
      <c r="F19" s="24" t="str">
        <f>IFERROR(INDEX(Tableau4[Prochain permis conduire],MATCH($B19,Tableau4[Nom Agent],0)),"")</f>
        <v/>
      </c>
      <c r="G19" s="19" t="str">
        <f>IFERROR(INDEX(Tableau4[Recyclage SAP précédent],MATCH($B19,Tableau4[Nom Agent],0)),"")</f>
        <v/>
      </c>
      <c r="H19" s="24" t="str">
        <f>IFERROR(INDEX(Tableau4[Prochain recyclage SAP],MATCH($B19,Tableau4[Nom Agent],0)),"")</f>
        <v/>
      </c>
    </row>
    <row r="28" spans="2:8" x14ac:dyDescent="0.2">
      <c r="G28" s="2"/>
    </row>
    <row r="29" spans="2:8" x14ac:dyDescent="0.2">
      <c r="B29" s="46"/>
      <c r="C29" s="47"/>
      <c r="G29" s="2"/>
    </row>
    <row r="30" spans="2:8" x14ac:dyDescent="0.2">
      <c r="B30" s="46"/>
      <c r="C30" s="47"/>
      <c r="G30" s="2"/>
    </row>
    <row r="31" spans="2:8" x14ac:dyDescent="0.2">
      <c r="B31" s="46"/>
      <c r="C31" s="47"/>
    </row>
  </sheetData>
  <mergeCells count="3">
    <mergeCell ref="C4:D4"/>
    <mergeCell ref="E4:F4"/>
    <mergeCell ref="G4:H4"/>
  </mergeCells>
  <conditionalFormatting sqref="D5:D19">
    <cfRule type="expression" dxfId="8" priority="18">
      <formula>AND(D5&lt;&gt;0,TODAY()&gt;D5)</formula>
    </cfRule>
    <cfRule type="expression" dxfId="7" priority="21">
      <formula>AND(D5&lt;&gt;0,TODAY()&gt;=(D5-$D$2))</formula>
    </cfRule>
    <cfRule type="expression" dxfId="6" priority="22">
      <formula>AND(D5&lt;&gt;"",TODAY()&lt;=D5)</formula>
    </cfRule>
  </conditionalFormatting>
  <conditionalFormatting sqref="F5:F19">
    <cfRule type="expression" dxfId="5" priority="17">
      <formula>AND(F5&lt;&gt;0,TODAY()&gt;F5)</formula>
    </cfRule>
    <cfRule type="expression" dxfId="4" priority="19">
      <formula>AND(F5&lt;&gt;0,TODAY()&gt;=(F5-$F$2))</formula>
    </cfRule>
    <cfRule type="expression" dxfId="3" priority="20">
      <formula>AND(F5&lt;&gt;"",TODAY()&lt;=F5)</formula>
    </cfRule>
  </conditionalFormatting>
  <conditionalFormatting sqref="H5:H19">
    <cfRule type="expression" dxfId="2" priority="11">
      <formula>AND(H5&lt;&gt;0,TODAY()&gt;H5)</formula>
    </cfRule>
    <cfRule type="expression" dxfId="1" priority="12">
      <formula>AND(H5&lt;&gt;0,TODAY()&gt;=(H5-$H$2))</formula>
    </cfRule>
    <cfRule type="expression" dxfId="0" priority="13">
      <formula>AND(H5&lt;&gt;"",TODAY()&lt;=H5)</formula>
    </cfRule>
  </conditionalFormatting>
  <pageMargins left="0.11811023622047245" right="0.11811023622047245" top="0.55118110236220474" bottom="0.35433070866141736" header="0.19685039370078741" footer="0.11811023622047245"/>
  <pageSetup paperSize="9" scale="84" orientation="landscape" r:id="rId1"/>
  <headerFooter>
    <oddHeader>&amp;L               &amp;G&amp;C&amp;"Times New Roman,Gras"&amp;16SUIVI ET ALERTE ADMINISTRATIF
&amp;12Site DGA/EV Istres</oddHeader>
    <oddFooter xml:space="preserve">&amp;L&amp;9&amp;K01+049          &amp;A&amp;C&amp;9&amp;K01+049page &amp;P/&amp;N&amp;R&amp;9&amp;K01+049Edition du &amp;D          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Agent</vt:lpstr>
      <vt:lpstr>BDD</vt:lpstr>
      <vt:lpstr>Theme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pompaero</dc:creator>
  <cp:lastModifiedBy>CDS-Istres</cp:lastModifiedBy>
  <cp:lastPrinted>2022-12-07T12:16:27Z</cp:lastPrinted>
  <dcterms:created xsi:type="dcterms:W3CDTF">2022-09-18T17:22:40Z</dcterms:created>
  <dcterms:modified xsi:type="dcterms:W3CDTF">2023-01-05T21:17:03Z</dcterms:modified>
</cp:coreProperties>
</file>