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 Leroy\Desktop\"/>
    </mc:Choice>
  </mc:AlternateContent>
  <xr:revisionPtr revIDLastSave="0" documentId="13_ncr:1_{85D46B13-C463-41F0-B04A-F86E973B1FE4}" xr6:coauthVersionLast="37" xr6:coauthVersionMax="37" xr10:uidLastSave="{00000000-0000-0000-0000-000000000000}"/>
  <bookViews>
    <workbookView xWindow="0" yWindow="0" windowWidth="20490" windowHeight="8130" tabRatio="821" activeTab="1" xr2:uid="{4A7443EB-A015-4811-A19A-BD4EC311FF9F}"/>
  </bookViews>
  <sheets>
    <sheet name="Theme" sheetId="16" r:id="rId1"/>
    <sheet name="Employé" sheetId="7" r:id="rId2"/>
    <sheet name="Fiche" sheetId="13" r:id="rId3"/>
  </sheets>
  <definedNames>
    <definedName name="Image">OFFSET(#REF!,MATCH(Fiche!$E$2,Liste,0)-1,0)</definedName>
    <definedName name="Liste">OFFSET(#REF!,0,0,COUNTA(#REF!)-1,)</definedName>
    <definedName name="nom">Tableau6[Nom affiche]</definedName>
    <definedName name="NomFormetEval">Tableau1[Formateur et Evaluateur]</definedName>
    <definedName name="Segment_an">#N/A</definedName>
    <definedName name="Segment_mois">#N/A</definedName>
    <definedName name="Segment_Qui1">#N/A</definedName>
    <definedName name="Segment_Quoi1">#N/A</definedName>
  </definedNames>
  <calcPr calcId="17902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7" i="13" l="1"/>
  <c r="C17" i="13"/>
  <c r="F12" i="13" l="1"/>
  <c r="B16" i="13" l="1"/>
  <c r="C16" i="13"/>
  <c r="B15" i="13"/>
  <c r="C15" i="13"/>
  <c r="H12" i="13" l="1"/>
  <c r="G4" i="7" l="1"/>
  <c r="G5" i="7"/>
  <c r="G6" i="7"/>
  <c r="G7" i="7"/>
  <c r="G8" i="7"/>
  <c r="G9" i="7"/>
  <c r="G10" i="7"/>
  <c r="G11" i="7"/>
  <c r="G12" i="7"/>
  <c r="G13" i="7"/>
  <c r="E2" i="13" l="1" a="1"/>
  <c r="E2" i="13" s="1"/>
  <c r="D7" i="13" l="1" a="1"/>
  <c r="D7" i="13" s="1"/>
  <c r="D10" i="13" a="1"/>
  <c r="D10" i="13" s="1"/>
  <c r="D9" i="13" a="1"/>
  <c r="D9" i="13" s="1"/>
  <c r="D8" i="13" a="1"/>
  <c r="D8" i="13" s="1"/>
  <c r="B13" i="7"/>
  <c r="C13" i="7"/>
  <c r="C14" i="13"/>
  <c r="B14" i="13"/>
  <c r="J13" i="7" l="1" a="1"/>
  <c r="J13" i="7" s="1"/>
  <c r="L13" i="7" s="1" a="1"/>
  <c r="L13" i="7" s="1"/>
  <c r="M13" i="7" a="1"/>
  <c r="M13" i="7" s="1"/>
  <c r="P13" i="7" a="1"/>
  <c r="P13" i="7" s="1"/>
  <c r="O13" i="7" l="1"/>
  <c r="R13" i="7"/>
  <c r="B12" i="7" l="1"/>
  <c r="C12" i="7"/>
  <c r="B11" i="7"/>
  <c r="C11" i="7"/>
  <c r="B10" i="7"/>
  <c r="C10" i="7"/>
  <c r="J10" i="7" l="1" a="1"/>
  <c r="J10" i="7" s="1"/>
  <c r="L10" i="7" s="1" a="1"/>
  <c r="L10" i="7" s="1"/>
  <c r="M10" i="7" a="1"/>
  <c r="M10" i="7" s="1"/>
  <c r="P10" i="7" a="1"/>
  <c r="P10" i="7" s="1"/>
  <c r="J11" i="7" a="1"/>
  <c r="J11" i="7" s="1"/>
  <c r="L11" i="7" s="1" a="1"/>
  <c r="L11" i="7" s="1"/>
  <c r="M11" i="7" a="1"/>
  <c r="M11" i="7" s="1"/>
  <c r="P11" i="7" a="1"/>
  <c r="P11" i="7" s="1"/>
  <c r="J12" i="7" a="1"/>
  <c r="J12" i="7" s="1"/>
  <c r="L12" i="7" s="1" a="1"/>
  <c r="L12" i="7" s="1"/>
  <c r="M12" i="7" a="1"/>
  <c r="M12" i="7" s="1"/>
  <c r="P12" i="7" a="1"/>
  <c r="P12" i="7" s="1"/>
  <c r="B9" i="7"/>
  <c r="C9" i="7"/>
  <c r="B4" i="7"/>
  <c r="B5" i="7"/>
  <c r="B6" i="7"/>
  <c r="B7" i="7"/>
  <c r="B8" i="7"/>
  <c r="C4" i="7"/>
  <c r="C5" i="7"/>
  <c r="C6" i="7"/>
  <c r="C7" i="7"/>
  <c r="C8" i="7"/>
  <c r="J9" i="7" l="1" a="1"/>
  <c r="J9" i="7" s="1"/>
  <c r="L9" i="7" s="1" a="1"/>
  <c r="L9" i="7" s="1"/>
  <c r="M9" i="7" a="1"/>
  <c r="M9" i="7" s="1"/>
  <c r="P9" i="7" a="1"/>
  <c r="P9" i="7" s="1"/>
  <c r="J7" i="7" a="1"/>
  <c r="J7" i="7" s="1"/>
  <c r="L7" i="7" s="1" a="1"/>
  <c r="L7" i="7" s="1"/>
  <c r="M7" i="7" a="1"/>
  <c r="M7" i="7" s="1"/>
  <c r="P7" i="7" a="1"/>
  <c r="P7" i="7" s="1"/>
  <c r="J5" i="7" a="1"/>
  <c r="J5" i="7" s="1"/>
  <c r="L5" i="7" s="1" a="1"/>
  <c r="L5" i="7" s="1"/>
  <c r="M5" i="7" a="1"/>
  <c r="M5" i="7" s="1"/>
  <c r="P5" i="7" a="1"/>
  <c r="P5" i="7" s="1"/>
  <c r="J8" i="7" a="1"/>
  <c r="J8" i="7" s="1"/>
  <c r="L8" i="7" s="1" a="1"/>
  <c r="L8" i="7" s="1"/>
  <c r="M8" i="7" a="1"/>
  <c r="M8" i="7" s="1"/>
  <c r="P8" i="7" a="1"/>
  <c r="P8" i="7" s="1"/>
  <c r="J6" i="7" a="1"/>
  <c r="J6" i="7" s="1"/>
  <c r="L6" i="7" s="1" a="1"/>
  <c r="L6" i="7" s="1"/>
  <c r="M6" i="7" a="1"/>
  <c r="M6" i="7" s="1"/>
  <c r="P6" i="7" a="1"/>
  <c r="P6" i="7" s="1"/>
  <c r="D2" i="16" a="1"/>
  <c r="D2" i="16" s="1"/>
  <c r="J4" i="7" a="1"/>
  <c r="J4" i="7" s="1"/>
  <c r="L4" i="7" s="1" a="1"/>
  <c r="L4" i="7" s="1"/>
  <c r="M4" i="7" a="1"/>
  <c r="M4" i="7" s="1"/>
  <c r="P4" i="7" a="1"/>
  <c r="P4" i="7" s="1"/>
  <c r="D15" i="16" a="1"/>
  <c r="D15" i="16" s="1"/>
  <c r="D4" i="16" a="1"/>
  <c r="D4" i="16" s="1"/>
  <c r="D6" i="16" a="1"/>
  <c r="D6" i="16" s="1"/>
  <c r="D8" i="16" a="1"/>
  <c r="D8" i="16" s="1"/>
  <c r="D10" i="16" a="1"/>
  <c r="D10" i="16" s="1"/>
  <c r="D12" i="16" a="1"/>
  <c r="D12" i="16" s="1"/>
  <c r="D14" i="16" a="1"/>
  <c r="D14" i="16" s="1"/>
  <c r="D3" i="16" a="1"/>
  <c r="D3" i="16" s="1"/>
  <c r="D5" i="16" a="1"/>
  <c r="D5" i="16" s="1"/>
  <c r="D7" i="16" a="1"/>
  <c r="D7" i="16" s="1"/>
  <c r="D9" i="16" a="1"/>
  <c r="D9" i="16" s="1"/>
  <c r="D11" i="16" a="1"/>
  <c r="D11" i="16" s="1"/>
  <c r="D13" i="16" a="1"/>
  <c r="D13" i="16" s="1"/>
  <c r="E5" i="13"/>
  <c r="R11" i="7"/>
  <c r="O11" i="7"/>
  <c r="O10" i="7"/>
  <c r="R10" i="7"/>
  <c r="O12" i="7"/>
  <c r="R12" i="7"/>
  <c r="F1" i="16" l="1"/>
  <c r="O9" i="7"/>
  <c r="O8" i="7"/>
  <c r="R8" i="7"/>
  <c r="R9" i="7"/>
  <c r="R5" i="7"/>
  <c r="R6" i="7"/>
  <c r="R7" i="7"/>
  <c r="O5" i="7"/>
  <c r="O6" i="7"/>
  <c r="O7" i="7"/>
  <c r="O4" i="7" l="1"/>
  <c r="R4" i="7"/>
  <c r="G7" i="13" s="1" a="1"/>
  <c r="G7" i="13" s="1"/>
  <c r="E4" i="13" l="1"/>
  <c r="G6" i="13" a="1"/>
  <c r="G6" i="13" s="1"/>
  <c r="G5" i="13" l="1" a="1"/>
  <c r="G5" i="13" s="1"/>
</calcChain>
</file>

<file path=xl/sharedStrings.xml><?xml version="1.0" encoding="utf-8"?>
<sst xmlns="http://schemas.openxmlformats.org/spreadsheetml/2006/main" count="159" uniqueCount="118">
  <si>
    <t>Aire de mouvement</t>
  </si>
  <si>
    <t>CO²</t>
  </si>
  <si>
    <t>Date</t>
  </si>
  <si>
    <t>Initiale CM</t>
  </si>
  <si>
    <t>âge</t>
  </si>
  <si>
    <t>Actif</t>
  </si>
  <si>
    <t>TRAVAIL</t>
  </si>
  <si>
    <t>MEDICALE</t>
  </si>
  <si>
    <t>période trv</t>
  </si>
  <si>
    <t>période méd</t>
  </si>
  <si>
    <t>période per</t>
  </si>
  <si>
    <t>dernière visite trv</t>
  </si>
  <si>
    <t>prochaine visite trv</t>
  </si>
  <si>
    <t>dernière visite méd</t>
  </si>
  <si>
    <t>prochaine visite méd</t>
  </si>
  <si>
    <t>dernière visite per</t>
  </si>
  <si>
    <t>prochaine visite per</t>
  </si>
  <si>
    <t>Qui</t>
  </si>
  <si>
    <t>Quoi</t>
  </si>
  <si>
    <t>Nom affiche</t>
  </si>
  <si>
    <t>Nom</t>
  </si>
  <si>
    <t>Prénom</t>
  </si>
  <si>
    <t>Date de naissance</t>
  </si>
  <si>
    <t>Status</t>
  </si>
  <si>
    <t>PERMIS PL</t>
  </si>
  <si>
    <t>en année</t>
  </si>
  <si>
    <t>Visite médicale</t>
  </si>
  <si>
    <t>Visite du travail</t>
  </si>
  <si>
    <t>Nom abrégé</t>
  </si>
  <si>
    <t>Zone Aérodrome</t>
  </si>
  <si>
    <t>Zone Voisine Aérodrome</t>
  </si>
  <si>
    <t>Recyclage sûreté</t>
  </si>
  <si>
    <t>an</t>
  </si>
  <si>
    <t>mois</t>
  </si>
  <si>
    <t>Détail</t>
  </si>
  <si>
    <t>Durée</t>
  </si>
  <si>
    <t>Formateur</t>
  </si>
  <si>
    <t>Evaluateur</t>
  </si>
  <si>
    <t>Initiale PA</t>
  </si>
  <si>
    <t>Badge</t>
  </si>
  <si>
    <t>Pompier Aéroport</t>
  </si>
  <si>
    <t>Chef de Manœuvre</t>
  </si>
  <si>
    <t>Visite poids lourd</t>
  </si>
  <si>
    <t>Sapeur-Pompier</t>
  </si>
  <si>
    <t>Poudre métaux</t>
  </si>
  <si>
    <t>Initiale SP</t>
  </si>
  <si>
    <t>Initiale RSSLIA</t>
  </si>
  <si>
    <t>Sûreté</t>
  </si>
  <si>
    <t>Circulation piste</t>
  </si>
  <si>
    <t>Poudre et eau pulvé</t>
  </si>
  <si>
    <t>Rec SSLIA</t>
  </si>
  <si>
    <t>Responsable sslia</t>
  </si>
  <si>
    <t>date entrée</t>
  </si>
  <si>
    <t>ii</t>
  </si>
  <si>
    <t>Prochaine visite</t>
  </si>
  <si>
    <t>THEMES</t>
  </si>
  <si>
    <t>Vis Médicale</t>
  </si>
  <si>
    <t>Vis Travail</t>
  </si>
  <si>
    <t>Médecin du travail</t>
  </si>
  <si>
    <t>DGAC</t>
  </si>
  <si>
    <t>SDIS</t>
  </si>
  <si>
    <t>Formation Sapeur-Pompier</t>
  </si>
  <si>
    <t>Sect Nord</t>
  </si>
  <si>
    <t>Sect Sud</t>
  </si>
  <si>
    <t>Sect Est</t>
  </si>
  <si>
    <t>Sous-Themes</t>
  </si>
  <si>
    <t>Aires de manœuvre + trafic</t>
  </si>
  <si>
    <t>Sect Ouest</t>
  </si>
  <si>
    <t>Sect Nord Est</t>
  </si>
  <si>
    <t>Sect Sud Est</t>
  </si>
  <si>
    <t>Sect Sud Ouest</t>
  </si>
  <si>
    <t>Sect Nord Ouest</t>
  </si>
  <si>
    <t>Recyclage sslia PA ou CM</t>
  </si>
  <si>
    <t>Renouvellement badge</t>
  </si>
  <si>
    <t>Renouvellement permis piste</t>
  </si>
  <si>
    <t>E.P.I</t>
  </si>
  <si>
    <t>Vérification des E.P.I</t>
  </si>
  <si>
    <t>A.R.I</t>
  </si>
  <si>
    <t>Connaissance de l'A.R.I</t>
  </si>
  <si>
    <t>Percussion + vérification sécu 2</t>
  </si>
  <si>
    <t>Percussion + vérification sécu 3</t>
  </si>
  <si>
    <t>Véhicules et embarcations</t>
  </si>
  <si>
    <t>Connaissance + essais sécu 2</t>
  </si>
  <si>
    <t>Connaissance + essais sécu 3</t>
  </si>
  <si>
    <t>Formation Pompier Arérodrome</t>
  </si>
  <si>
    <t>Formation Chef de manœuvre</t>
  </si>
  <si>
    <t>Formation Responsable de service</t>
  </si>
  <si>
    <t>Médecin privé</t>
  </si>
  <si>
    <t>Formateur et Evaluateur</t>
  </si>
  <si>
    <t>1200 m seuil 09</t>
  </si>
  <si>
    <t>1200 m seuil 27</t>
  </si>
  <si>
    <t>IFOSE</t>
  </si>
  <si>
    <t>Vis Permis PL</t>
  </si>
  <si>
    <t>Zone domaniale</t>
  </si>
  <si>
    <t>AGENT1</t>
  </si>
  <si>
    <t>Prénom1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</si>
  <si>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</si>
  <si>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</si>
  <si>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</si>
  <si>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</si>
  <si>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</si>
  <si>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</si>
  <si>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</si>
  <si>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</si>
  <si>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</si>
  <si>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</si>
  <si>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</si>
  <si>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</si>
  <si>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</si>
  <si>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</si>
  <si>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</si>
  <si>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</si>
  <si>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</si>
  <si>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</si>
  <si>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AGENT1 Prénom1</t>
  </si>
  <si>
    <t>en colonne J, comment pourai-je faire</t>
  </si>
  <si>
    <t>&lt;--- mon objectif est de mettre à rien la date si ce n'est pas renseigné</t>
  </si>
  <si>
    <t>Si pas de date dans "Fiche" alors rien (à la place de 00/01/1900) par ex.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</si>
</sst>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yy;;"/>
    <numFmt numFmtId="165" formatCode="[h]:mm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0"/>
      <color theme="1"/>
      <name val="Times New Roman"/>
      <family val="1"/>
    </font>
    <font>
      <sz val="9"/>
      <color theme="1"/>
      <name val="Times New Roman"/>
      <family val="1"/>
    </font>
    <font>
      <b/>
      <sz val="11"/>
      <color theme="1"/>
      <name val="Times New Roman"/>
      <family val="1"/>
    </font>
    <font>
      <i/>
      <sz val="8"/>
      <color rgb="FFC00000"/>
      <name val="Times New Roman"/>
      <family val="1"/>
    </font>
    <font>
      <b/>
      <sz val="10"/>
      <color theme="4"/>
      <name val="Wingdings 3"/>
      <family val="1"/>
      <charset val="2"/>
    </font>
    <font>
      <b/>
      <sz val="8"/>
      <color theme="1"/>
      <name val="Verdana"/>
      <family val="2"/>
    </font>
    <font>
      <sz val="10"/>
      <color theme="4"/>
      <name val="Times New Roman"/>
      <family val="1"/>
    </font>
    <font>
      <sz val="10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/>
      <bottom/>
      <diagonal/>
    </border>
    <border>
      <left style="double">
        <color theme="1" tint="0.499984740745262"/>
      </left>
      <right/>
      <top style="double">
        <color theme="1" tint="0.499984740745262"/>
      </top>
      <bottom/>
      <diagonal/>
    </border>
    <border>
      <left/>
      <right/>
      <top style="double">
        <color theme="1" tint="0.499984740745262"/>
      </top>
      <bottom/>
      <diagonal/>
    </border>
    <border>
      <left/>
      <right style="double">
        <color theme="1" tint="0.499984740745262"/>
      </right>
      <top style="double">
        <color theme="1" tint="0.499984740745262"/>
      </top>
      <bottom/>
      <diagonal/>
    </border>
    <border>
      <left style="double">
        <color theme="1" tint="0.499984740745262"/>
      </left>
      <right/>
      <top/>
      <bottom/>
      <diagonal/>
    </border>
    <border>
      <left/>
      <right style="double">
        <color theme="1" tint="0.499984740745262"/>
      </right>
      <top/>
      <bottom/>
      <diagonal/>
    </border>
    <border>
      <left style="double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double">
        <color theme="1" tint="0.499984740745262"/>
      </right>
      <top/>
      <bottom style="double">
        <color theme="1" tint="0.499984740745262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0" xfId="0" applyNumberFormat="1" applyFont="1"/>
    <xf numFmtId="14" fontId="1" fillId="0" borderId="0" xfId="0" quotePrefix="1" applyNumberFormat="1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/>
    <xf numFmtId="14" fontId="4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1" fillId="0" borderId="0" xfId="0" applyFont="1" applyProtection="1">
      <protection locked="0"/>
    </xf>
    <xf numFmtId="0" fontId="1" fillId="0" borderId="3" xfId="0" applyFont="1" applyBorder="1" applyProtection="1"/>
    <xf numFmtId="0" fontId="1" fillId="0" borderId="4" xfId="0" applyFont="1" applyBorder="1" applyProtection="1"/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Protection="1"/>
    <xf numFmtId="0" fontId="1" fillId="0" borderId="6" xfId="0" applyFont="1" applyBorder="1" applyProtection="1"/>
    <xf numFmtId="0" fontId="1" fillId="0" borderId="0" xfId="0" applyFont="1" applyBorder="1" applyProtection="1"/>
    <xf numFmtId="0" fontId="5" fillId="0" borderId="0" xfId="0" applyFont="1" applyProtection="1"/>
    <xf numFmtId="0" fontId="1" fillId="0" borderId="0" xfId="0" applyFont="1" applyProtection="1"/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right"/>
    </xf>
    <xf numFmtId="164" fontId="4" fillId="0" borderId="0" xfId="0" quotePrefix="1" applyNumberFormat="1" applyFont="1" applyBorder="1" applyAlignment="1" applyProtection="1">
      <alignment horizontal="left" indent="1"/>
    </xf>
    <xf numFmtId="0" fontId="1" fillId="0" borderId="7" xfId="0" applyFont="1" applyBorder="1" applyProtection="1"/>
    <xf numFmtId="0" fontId="7" fillId="0" borderId="0" xfId="0" applyFont="1" applyAlignment="1" applyProtection="1">
      <alignment horizontal="left" indent="3"/>
    </xf>
    <xf numFmtId="0" fontId="3" fillId="0" borderId="0" xfId="0" applyNumberFormat="1" applyFont="1" applyBorder="1" applyAlignment="1" applyProtection="1">
      <alignment horizontal="left"/>
    </xf>
    <xf numFmtId="14" fontId="3" fillId="0" borderId="0" xfId="0" quotePrefix="1" applyNumberFormat="1" applyFont="1" applyBorder="1" applyAlignment="1" applyProtection="1">
      <alignment horizontal="left"/>
    </xf>
    <xf numFmtId="14" fontId="3" fillId="0" borderId="0" xfId="0" quotePrefix="1" applyNumberFormat="1" applyFont="1" applyBorder="1" applyAlignment="1" applyProtection="1">
      <alignment horizontal="left" indent="1"/>
    </xf>
    <xf numFmtId="164" fontId="4" fillId="0" borderId="0" xfId="0" applyNumberFormat="1" applyFont="1" applyBorder="1" applyProtection="1"/>
    <xf numFmtId="0" fontId="1" fillId="0" borderId="0" xfId="0" applyFont="1" applyBorder="1" applyAlignment="1" applyProtection="1"/>
    <xf numFmtId="0" fontId="1" fillId="0" borderId="8" xfId="0" applyFont="1" applyBorder="1" applyProtection="1"/>
    <xf numFmtId="0" fontId="1" fillId="0" borderId="9" xfId="0" applyFont="1" applyBorder="1" applyProtection="1"/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Protection="1"/>
    <xf numFmtId="0" fontId="6" fillId="0" borderId="0" xfId="0" applyFont="1" applyProtection="1"/>
    <xf numFmtId="165" fontId="6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9" fillId="0" borderId="4" xfId="0" applyFont="1" applyBorder="1" applyProtection="1"/>
    <xf numFmtId="0" fontId="2" fillId="2" borderId="0" xfId="0" applyFont="1" applyFill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Light1 2" pivot="0" table="0" count="10" xr9:uid="{D561D94F-A217-4490-80F4-5C0D4CA5FE06}">
      <tableStyleElement type="wholeTable" dxfId="38"/>
      <tableStyleElement type="headerRow" dxfId="37"/>
    </tableStyle>
  </tableStyles>
  <colors>
    <mruColors>
      <color rgb="FFFF5050"/>
      <color rgb="FFCCFFCC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609600</xdr:colOff>
      <xdr:row>0</xdr:row>
      <xdr:rowOff>1</xdr:rowOff>
    </xdr:from>
    <xdr:to>
      <xdr:col>16</xdr:col>
      <xdr:colOff>152400</xdr:colOff>
      <xdr:row>5</xdr:row>
      <xdr:rowOff>61801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n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91775" y="1"/>
              <a:ext cx="18288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114300</xdr:colOff>
      <xdr:row>0</xdr:row>
      <xdr:rowOff>0</xdr:rowOff>
    </xdr:from>
    <xdr:to>
      <xdr:col>13</xdr:col>
      <xdr:colOff>570300</xdr:colOff>
      <xdr:row>5</xdr:row>
      <xdr:rowOff>61800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00000000-0008-0000-02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2475" y="0"/>
              <a:ext cx="198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114300</xdr:colOff>
      <xdr:row>5</xdr:row>
      <xdr:rowOff>114300</xdr:rowOff>
    </xdr:from>
    <xdr:to>
      <xdr:col>13</xdr:col>
      <xdr:colOff>570300</xdr:colOff>
      <xdr:row>12</xdr:row>
      <xdr:rowOff>142875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Qui 1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2475" y="952500"/>
              <a:ext cx="19800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13</xdr:col>
      <xdr:colOff>609600</xdr:colOff>
      <xdr:row>5</xdr:row>
      <xdr:rowOff>114300</xdr:rowOff>
    </xdr:from>
    <xdr:to>
      <xdr:col>16</xdr:col>
      <xdr:colOff>152400</xdr:colOff>
      <xdr:row>12</xdr:row>
      <xdr:rowOff>142875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Quoi 1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o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91775" y="952500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" xr10:uid="{57DAB063-058B-46F6-A2CF-7465AEE476F7}" sourceName="an">
  <extLst>
    <x:ext xmlns:x15="http://schemas.microsoft.com/office/spreadsheetml/2010/11/main" uri="{2F2917AC-EB37-4324-AD4E-5DD8C200BD13}">
      <x15:tableSlicerCache tableId="4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8073443-556F-4121-91EC-C0D941C07A0A}" sourceName="mois">
  <extLst>
    <x:ext xmlns:x15="http://schemas.microsoft.com/office/spreadsheetml/2010/11/main" uri="{2F2917AC-EB37-4324-AD4E-5DD8C200BD13}">
      <x15:tableSlicerCache tableId="4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i1" xr10:uid="{D2661DB9-BFDF-44A7-BC61-A51270EA4B61}" sourceName="Qui">
  <extLst>
    <x:ext xmlns:x15="http://schemas.microsoft.com/office/spreadsheetml/2010/11/main" uri="{2F2917AC-EB37-4324-AD4E-5DD8C200BD13}">
      <x15:tableSlicerCache tableId="4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oi1" xr10:uid="{91273F1A-6935-4B60-9A55-C6537D3CE477}" sourceName="Quoi">
  <extLst>
    <x:ext xmlns:x15="http://schemas.microsoft.com/office/spreadsheetml/2010/11/main" uri="{2F2917AC-EB37-4324-AD4E-5DD8C200BD13}">
      <x15:tableSlicerCache tableId="4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" xr10:uid="{B6275015-A5A5-4BB7-BB0A-5A50A2D5801F}" cache="Segment_an" caption="an" columnCount="3" style="SlicerStyleLight1 2" rowHeight="241300"/>
  <slicer name="mois" xr10:uid="{B1507973-8B5C-4C42-9512-43D1486C0BAE}" cache="Segment_mois" caption="mois" columnCount="2" style="SlicerStyleLight1 2" rowHeight="241300"/>
  <slicer name="Qui 1" xr10:uid="{6A0FEB12-878A-4C8B-BBA5-ED37BDFA39B0}" cache="Segment_Qui1" caption="Qui" style="SlicerStyleLight1 2" rowHeight="241300"/>
  <slicer name="Quoi 1" xr10:uid="{95DABCCA-80DA-49E1-A634-643B4097EA3F}" cache="Segment_Quoi1" caption="Quoi" style="SlicerStyleLight1 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C575BD-1277-47C4-93BD-F7CA82C45781}" name="Tableau1" displayName="Tableau1" ref="D1:D15" totalsRowShown="0" headerRowDxfId="36" dataDxfId="35">
  <autoFilter ref="D1:D15" xr:uid="{EF43E3EE-84B2-4E82-BA12-4215CE799FF5}">
    <filterColumn colId="0" hiddenButton="1"/>
  </autoFilter>
  <tableColumns count="1">
    <tableColumn id="1" xr3:uid="{44C5E1DD-824F-4B6D-AA43-BE37664DC250}" name="Formateur et Evaluateur" dataDxfId="34">
      <calculatedColumnFormula array="1">IFERROR(INDEX(Tableau6[Nom affiche],SMALL(IF((Tableau6[Nom affiche]&lt;&gt;"")*(Tableau6[Status]="Actif"),ROW(Tableau6[Nom affiche])-MIN(ROW(Employé!$B$4))+1,""),ROWS(D$2:D2))),"")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59C873-04F6-4C0F-BBE2-B055C69E65E4}" name="Tableau2" displayName="Tableau2" ref="A1:B36" totalsRowShown="0" headerRowDxfId="33" dataDxfId="32">
  <autoFilter ref="A1:B36" xr:uid="{D21CCF52-45CD-48B8-8E83-AB7E4C411ACB}"/>
  <tableColumns count="2">
    <tableColumn id="1" xr3:uid="{1D1285CC-6493-40D5-83F5-3DBCF2474516}" name="THEMES" dataDxfId="31"/>
    <tableColumn id="2" xr3:uid="{E76159CA-D884-4E8B-9C0E-586022D6C30F}" name="Sous-Themes" dataDxfId="30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A17ED9F-DDBA-4584-807C-463747CA93E3}" name="Tableau6" displayName="Tableau6" ref="B3:R13" totalsRowShown="0" headerRowDxfId="29" dataDxfId="28">
  <autoFilter ref="B3:R13" xr:uid="{B8FF3922-679E-4B99-981E-409E275EA94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B715B223-6C7D-4E54-9205-8031E4F3F51D}" name="Nom affiche" dataDxfId="27">
      <calculatedColumnFormula>D4&amp;" "&amp;E4</calculatedColumnFormula>
    </tableColumn>
    <tableColumn id="59" xr3:uid="{76795126-E9FA-44CB-8716-4E29E378EBE4}" name="Nom abrégé" dataDxfId="26">
      <calculatedColumnFormula>D4&amp;" "&amp;MID(E4,1,2)</calculatedColumnFormula>
    </tableColumn>
    <tableColumn id="2" xr3:uid="{EA2BB6E0-47BF-49D1-8023-8EEF67425E03}" name="Nom" dataDxfId="25"/>
    <tableColumn id="3" xr3:uid="{CAE7AE13-2AFC-4299-A50B-158321C01E1B}" name="Prénom" dataDxfId="24"/>
    <tableColumn id="4" xr3:uid="{9B67A895-39EA-4561-B29B-33CD32E3841F}" name="Date de naissance" dataDxfId="23"/>
    <tableColumn id="5" xr3:uid="{882106D4-AD28-4718-B71C-0A5068A471FE}" name="âge" dataDxfId="22">
      <calculatedColumnFormula>IF(F4="","",DATEDIF(F4,TODAY(),"y"))</calculatedColumnFormula>
    </tableColumn>
    <tableColumn id="6" xr3:uid="{E5E6AA9E-882C-4494-B154-1B89D0466D06}" name="date entrée" dataDxfId="21"/>
    <tableColumn id="7" xr3:uid="{60D9A1A9-498B-4C8B-AADD-3CAB2981CC28}" name="Status" dataDxfId="20"/>
    <tableColumn id="8" xr3:uid="{A8F3536A-C114-41C8-8742-7B197CC6373E}" name="dernière visite trv" dataDxfId="19">
      <calculatedColumnFormula array="1">MAX(IF((Tableau4[Qui]=Tableau6[[#This Row],[Nom affiche]])*(Tableau4[Quoi]="Vis Travail"),Tableau4[Date],""))</calculatedColumnFormula>
    </tableColumn>
    <tableColumn id="9" xr3:uid="{ADC05496-FA51-42C4-B271-BC5B4102823E}" name="période trv" dataDxfId="18"/>
    <tableColumn id="10" xr3:uid="{DF268DDD-24F2-45D9-BB7A-2DCC2A7188E4}" name="prochaine visite trv" dataDxfId="17">
      <calculatedColumnFormula array="1">IF(G4&lt;18,H4,IF(J4="",EDATE(H4,3),DATE(YEAR(J4)+K4,MONTH(J4),DAY(J4))))</calculatedColumnFormula>
    </tableColumn>
    <tableColumn id="11" xr3:uid="{509BE7F8-CB7E-4C00-A19C-58E375F84ED9}" name="dernière visite méd" dataDxfId="16">
      <calculatedColumnFormula array="1">MAX(IF((Tableau4[Qui]=Tableau6[[#This Row],[Nom affiche]])*(Tableau4[Quoi]="Vis Médicale"),Tableau4[Date],""))</calculatedColumnFormula>
    </tableColumn>
    <tableColumn id="12" xr3:uid="{620314ED-F0D8-4CBF-A909-AA6EBB4AA677}" name="période méd" dataDxfId="15"/>
    <tableColumn id="13" xr3:uid="{EB1DF352-32CF-42DF-8F44-50CEB1CD11F2}" name="prochaine visite méd" dataDxfId="14">
      <calculatedColumnFormula>DATE(YEAR(M4)+N4,MONTH(M4),DAY(M4))</calculatedColumnFormula>
    </tableColumn>
    <tableColumn id="14" xr3:uid="{972E81DB-D1D0-4CCF-BF54-BB894394DE94}" name="dernière visite per" dataDxfId="13">
      <calculatedColumnFormula array="1">MAX(IF((Tableau4[Qui]=Tableau6[[#This Row],[Nom affiche]])*(Tableau4[Quoi]="Vis Permis PL"),Tableau4[Date],""))</calculatedColumnFormula>
    </tableColumn>
    <tableColumn id="15" xr3:uid="{0CD5C99B-E377-4360-AAC8-3956FC41E4F0}" name="période per" dataDxfId="12"/>
    <tableColumn id="16" xr3:uid="{579EB5FF-84C0-472E-8010-C338C4E70EB7}" name="prochaine visite per" dataDxfId="11">
      <calculatedColumnFormula>DATE(YEAR(P4)+Q4,MONTH(P4),DAY(P4))</calculatedColumnFormula>
    </tableColumn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EB934AF-9454-46F5-8722-EC3DA0352E52}" name="Tableau4" displayName="Tableau4" ref="B13:J17" totalsRowShown="0" headerRowDxfId="10" dataDxfId="9">
  <autoFilter ref="B13:J17" xr:uid="{358925E0-E9AA-413B-920C-0E216DF156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820FA72-2E63-459C-99FA-002363A8395A}" name="an" dataDxfId="8">
      <calculatedColumnFormula>YEAR(Tableau4[[#This Row],[Date]])</calculatedColumnFormula>
    </tableColumn>
    <tableColumn id="2" xr3:uid="{E2D12CEA-8CC6-48C5-9F8B-A7C25AC0AA78}" name="mois" dataDxfId="7">
      <calculatedColumnFormula>TEXT(Tableau4[[#This Row],[Date]],"mmmm")</calculatedColumnFormula>
    </tableColumn>
    <tableColumn id="3" xr3:uid="{DAA62B48-C27F-4967-8AA2-82C5DA53264C}" name="Date" dataDxfId="6"/>
    <tableColumn id="4" xr3:uid="{A81959A0-CDF0-4B82-A505-F89C30A11059}" name="Qui" dataDxfId="5"/>
    <tableColumn id="5" xr3:uid="{67FB8197-E83C-4154-BBF4-642D52E4783C}" name="Quoi" dataDxfId="4"/>
    <tableColumn id="6" xr3:uid="{9967D497-F389-41B2-89AD-5DE1B10D7277}" name="Détail" dataDxfId="3"/>
    <tableColumn id="7" xr3:uid="{7ECC42A8-AFBF-407E-8338-0F103CA1510A}" name="Durée" dataDxfId="2"/>
    <tableColumn id="8" xr3:uid="{576AC32D-7FF9-43DB-B6E6-ECD65AAD7323}" name="Formateur" dataDxfId="1"/>
    <tableColumn id="9" xr3:uid="{4EAEC76F-D02A-40B6-A482-1AFFF6E805D1}" name="Evaluateur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BA2B5-D169-4A3B-95DC-40D21E965BD9}">
  <sheetPr codeName="Feuil1"/>
  <dimension ref="A1:F36"/>
  <sheetViews>
    <sheetView showGridLines="0" workbookViewId="0">
      <pane ySplit="1" topLeftCell="A2" activePane="bottomLeft" state="frozen"/>
      <selection pane="bottomLeft" activeCell="C1" sqref="C1"/>
    </sheetView>
  </sheetViews>
  <sheetFormatPr baseColWidth="10" defaultRowHeight="12.75" x14ac:dyDescent="0.2"/>
  <cols>
    <col min="1" max="1" width="23.42578125" style="4" bestFit="1" customWidth="1"/>
    <col min="2" max="2" width="27.5703125" style="4" bestFit="1" customWidth="1"/>
    <col min="3" max="3" width="17.5703125" style="4" customWidth="1"/>
    <col min="4" max="4" width="22.28515625" style="4" bestFit="1" customWidth="1"/>
    <col min="5" max="16384" width="11.42578125" style="4"/>
  </cols>
  <sheetData>
    <row r="1" spans="1:6" ht="21.75" customHeight="1" x14ac:dyDescent="0.2">
      <c r="A1" s="8" t="s">
        <v>55</v>
      </c>
      <c r="B1" s="8" t="s">
        <v>65</v>
      </c>
      <c r="D1" s="7" t="s">
        <v>88</v>
      </c>
      <c r="F1" s="4">
        <f>SUBTOTAL(3,Tableau1[Formateur et Evaluateur])</f>
        <v>14</v>
      </c>
    </row>
    <row r="2" spans="1:6" x14ac:dyDescent="0.2">
      <c r="A2" s="4" t="s">
        <v>56</v>
      </c>
      <c r="B2" s="4" t="s">
        <v>60</v>
      </c>
      <c r="D2" s="4" t="str">
        <f t="array" ref="D2">IFERROR(INDEX(Tableau6[Nom affiche],SMALL(IF((Tableau6[Nom affiche]&lt;&gt;"")*(Tableau6[Status]="Actif"),ROW(Tableau6[Nom affiche])-MIN(ROW(Employé!$B$4))+1,""),ROWS(D$2:D2))),"")</f>
        <v>AGENT1 Prénom1</v>
      </c>
    </row>
    <row r="3" spans="1:6" x14ac:dyDescent="0.2">
      <c r="A3" s="4" t="s">
        <v>56</v>
      </c>
      <c r="B3" s="4" t="s">
        <v>59</v>
      </c>
      <c r="D3" s="4" t="str">
        <f t="array" ref="D3">IFERROR(INDEX(Tableau6[Nom affiche],SMALL(IF((Tableau6[Nom affiche]&lt;&gt;"")*(Tableau6[Status]="Actif"),ROW(Tableau6[Nom affiche])-MIN(ROW(Employé!$B$4))+1,""),ROWS(D$2:D3))),"")</f>
        <v>AGENT2 Prénom2</v>
      </c>
    </row>
    <row r="4" spans="1:6" x14ac:dyDescent="0.2">
      <c r="A4" s="4" t="s">
        <v>57</v>
      </c>
      <c r="B4" s="4" t="s">
        <v>58</v>
      </c>
      <c r="D4" s="4" t="str">
        <f t="array" ref="D4">IFERROR(INDEX(Tableau6[Nom affiche],SMALL(IF((Tableau6[Nom affiche]&lt;&gt;"")*(Tableau6[Status]="Actif"),ROW(Tableau6[Nom affiche])-MIN(ROW(Employé!$B$4))+1,""),ROWS(D$2:D4))),"")</f>
        <v>AGENT3 Prénom3</v>
      </c>
    </row>
    <row r="5" spans="1:6" x14ac:dyDescent="0.2">
      <c r="A5" s="4" t="s">
        <v>92</v>
      </c>
      <c r="B5" s="4" t="s">
        <v>60</v>
      </c>
      <c r="D5" s="4" t="str">
        <f t="array" ref="D5">IFERROR(INDEX(Tableau6[Nom affiche],SMALL(IF((Tableau6[Nom affiche]&lt;&gt;"")*(Tableau6[Status]="Actif"),ROW(Tableau6[Nom affiche])-MIN(ROW(Employé!$B$4))+1,""),ROWS(D$2:D5))),"")</f>
        <v>AGENT4 Prénom4</v>
      </c>
    </row>
    <row r="6" spans="1:6" x14ac:dyDescent="0.2">
      <c r="A6" s="4" t="s">
        <v>0</v>
      </c>
      <c r="B6" s="4" t="s">
        <v>66</v>
      </c>
      <c r="D6" s="4" t="str">
        <f t="array" ref="D6">IFERROR(INDEX(Tableau6[Nom affiche],SMALL(IF((Tableau6[Nom affiche]&lt;&gt;"")*(Tableau6[Status]="Actif"),ROW(Tableau6[Nom affiche])-MIN(ROW(Employé!$B$4))+1,""),ROWS(D$2:D6))),"")</f>
        <v>AGENT5 Prénom5</v>
      </c>
    </row>
    <row r="7" spans="1:6" x14ac:dyDescent="0.2">
      <c r="A7" s="4" t="s">
        <v>29</v>
      </c>
      <c r="B7" s="4" t="s">
        <v>93</v>
      </c>
      <c r="D7" s="4" t="str">
        <f t="array" ref="D7">IFERROR(INDEX(Tableau6[Nom affiche],SMALL(IF((Tableau6[Nom affiche]&lt;&gt;"")*(Tableau6[Status]="Actif"),ROW(Tableau6[Nom affiche])-MIN(ROW(Employé!$B$4))+1,""),ROWS(D$2:D7))),"")</f>
        <v>AGENT6 Prénom6</v>
      </c>
    </row>
    <row r="8" spans="1:6" x14ac:dyDescent="0.2">
      <c r="A8" s="4" t="s">
        <v>29</v>
      </c>
      <c r="B8" s="4" t="s">
        <v>89</v>
      </c>
      <c r="D8" s="4" t="str">
        <f t="array" ref="D8">IFERROR(INDEX(Tableau6[Nom affiche],SMALL(IF((Tableau6[Nom affiche]&lt;&gt;"")*(Tableau6[Status]="Actif"),ROW(Tableau6[Nom affiche])-MIN(ROW(Employé!$B$4))+1,""),ROWS(D$2:D8))),"")</f>
        <v>AGENT7 Prénom7</v>
      </c>
    </row>
    <row r="9" spans="1:6" x14ac:dyDescent="0.2">
      <c r="A9" s="4" t="s">
        <v>29</v>
      </c>
      <c r="B9" s="4" t="s">
        <v>90</v>
      </c>
      <c r="D9" s="4" t="str">
        <f t="array" ref="D9">IFERROR(INDEX(Tableau6[Nom affiche],SMALL(IF((Tableau6[Nom affiche]&lt;&gt;"")*(Tableau6[Status]="Actif"),ROW(Tableau6[Nom affiche])-MIN(ROW(Employé!$B$4))+1,""),ROWS(D$2:D9))),"")</f>
        <v>AGENT8 Prénom8</v>
      </c>
    </row>
    <row r="10" spans="1:6" x14ac:dyDescent="0.2">
      <c r="A10" s="4" t="s">
        <v>30</v>
      </c>
      <c r="B10" s="4" t="s">
        <v>62</v>
      </c>
      <c r="D10" s="4" t="str">
        <f t="array" ref="D10">IFERROR(INDEX(Tableau6[Nom affiche],SMALL(IF((Tableau6[Nom affiche]&lt;&gt;"")*(Tableau6[Status]="Actif"),ROW(Tableau6[Nom affiche])-MIN(ROW(Employé!$B$4))+1,""),ROWS(D$2:D10))),"")</f>
        <v>AGENT9 Prénom9</v>
      </c>
    </row>
    <row r="11" spans="1:6" x14ac:dyDescent="0.2">
      <c r="A11" s="4" t="s">
        <v>30</v>
      </c>
      <c r="B11" s="4" t="s">
        <v>64</v>
      </c>
      <c r="D11" s="4" t="str">
        <f t="array" ref="D11">IFERROR(INDEX(Tableau6[Nom affiche],SMALL(IF((Tableau6[Nom affiche]&lt;&gt;"")*(Tableau6[Status]="Actif"),ROW(Tableau6[Nom affiche])-MIN(ROW(Employé!$B$4))+1,""),ROWS(D$2:D11))),"")</f>
        <v>AGENT10 Prénom10</v>
      </c>
    </row>
    <row r="12" spans="1:6" x14ac:dyDescent="0.2">
      <c r="A12" s="4" t="s">
        <v>30</v>
      </c>
      <c r="B12" s="4" t="s">
        <v>63</v>
      </c>
      <c r="D12" s="4" t="str">
        <f t="array" ref="D12">IFERROR(INDEX(Tableau6[Nom affiche],SMALL(IF((Tableau6[Nom affiche]&lt;&gt;"")*(Tableau6[Status]="Actif"),ROW(Tableau6[Nom affiche])-MIN(ROW(Employé!$B$4))+1,""),ROWS(D$2:D12))),"")</f>
        <v/>
      </c>
    </row>
    <row r="13" spans="1:6" x14ac:dyDescent="0.2">
      <c r="A13" s="4" t="s">
        <v>30</v>
      </c>
      <c r="B13" s="4" t="s">
        <v>67</v>
      </c>
      <c r="D13" s="4" t="str">
        <f t="array" ref="D13">IFERROR(INDEX(Tableau6[Nom affiche],SMALL(IF((Tableau6[Nom affiche]&lt;&gt;"")*(Tableau6[Status]="Actif"),ROW(Tableau6[Nom affiche])-MIN(ROW(Employé!$B$4))+1,""),ROWS(D$2:D13))),"")</f>
        <v/>
      </c>
    </row>
    <row r="14" spans="1:6" x14ac:dyDescent="0.2">
      <c r="A14" s="4" t="s">
        <v>30</v>
      </c>
      <c r="B14" s="4" t="s">
        <v>68</v>
      </c>
      <c r="D14" s="4" t="str">
        <f t="array" ref="D14">IFERROR(INDEX(Tableau6[Nom affiche],SMALL(IF((Tableau6[Nom affiche]&lt;&gt;"")*(Tableau6[Status]="Actif"),ROW(Tableau6[Nom affiche])-MIN(ROW(Employé!$B$4))+1,""),ROWS(D$2:D14))),"")</f>
        <v/>
      </c>
    </row>
    <row r="15" spans="1:6" x14ac:dyDescent="0.2">
      <c r="A15" s="4" t="s">
        <v>30</v>
      </c>
      <c r="B15" s="4" t="s">
        <v>69</v>
      </c>
      <c r="D15" s="4" t="str">
        <f t="array" ref="D15">IFERROR(INDEX(Tableau6[Nom affiche],SMALL(IF((Tableau6[Nom affiche]&lt;&gt;"")*(Tableau6[Status]="Actif"),ROW(Tableau6[Nom affiche])-MIN(ROW(Employé!$B$4))+1,""),ROWS(D$2:D15))),"")</f>
        <v/>
      </c>
    </row>
    <row r="16" spans="1:6" x14ac:dyDescent="0.2">
      <c r="A16" s="4" t="s">
        <v>30</v>
      </c>
      <c r="B16" s="4" t="s">
        <v>70</v>
      </c>
    </row>
    <row r="17" spans="1:2" x14ac:dyDescent="0.2">
      <c r="A17" s="4" t="s">
        <v>30</v>
      </c>
      <c r="B17" s="4" t="s">
        <v>71</v>
      </c>
    </row>
    <row r="18" spans="1:2" x14ac:dyDescent="0.2">
      <c r="A18" s="4" t="s">
        <v>50</v>
      </c>
      <c r="B18" s="4" t="s">
        <v>72</v>
      </c>
    </row>
    <row r="19" spans="1:2" x14ac:dyDescent="0.2">
      <c r="A19" s="4" t="s">
        <v>47</v>
      </c>
      <c r="B19" s="4" t="s">
        <v>31</v>
      </c>
    </row>
    <row r="20" spans="1:2" x14ac:dyDescent="0.2">
      <c r="A20" s="4" t="s">
        <v>39</v>
      </c>
      <c r="B20" s="4" t="s">
        <v>73</v>
      </c>
    </row>
    <row r="21" spans="1:2" x14ac:dyDescent="0.2">
      <c r="A21" s="4" t="s">
        <v>48</v>
      </c>
      <c r="B21" s="4" t="s">
        <v>74</v>
      </c>
    </row>
    <row r="22" spans="1:2" x14ac:dyDescent="0.2">
      <c r="A22" s="4" t="s">
        <v>75</v>
      </c>
      <c r="B22" s="4" t="s">
        <v>76</v>
      </c>
    </row>
    <row r="23" spans="1:2" x14ac:dyDescent="0.2">
      <c r="A23" s="4" t="s">
        <v>77</v>
      </c>
      <c r="B23" s="4" t="s">
        <v>78</v>
      </c>
    </row>
    <row r="24" spans="1:2" x14ac:dyDescent="0.2">
      <c r="A24" s="4" t="s">
        <v>49</v>
      </c>
      <c r="B24" s="4" t="s">
        <v>79</v>
      </c>
    </row>
    <row r="25" spans="1:2" x14ac:dyDescent="0.2">
      <c r="A25" s="4" t="s">
        <v>49</v>
      </c>
      <c r="B25" s="4" t="s">
        <v>80</v>
      </c>
    </row>
    <row r="26" spans="1:2" x14ac:dyDescent="0.2">
      <c r="A26" s="4" t="s">
        <v>1</v>
      </c>
      <c r="B26" s="4" t="s">
        <v>79</v>
      </c>
    </row>
    <row r="27" spans="1:2" x14ac:dyDescent="0.2">
      <c r="A27" s="4" t="s">
        <v>1</v>
      </c>
      <c r="B27" s="4" t="s">
        <v>79</v>
      </c>
    </row>
    <row r="28" spans="1:2" x14ac:dyDescent="0.2">
      <c r="A28" s="4" t="s">
        <v>44</v>
      </c>
      <c r="B28" s="4" t="s">
        <v>79</v>
      </c>
    </row>
    <row r="29" spans="1:2" x14ac:dyDescent="0.2">
      <c r="A29" s="4" t="s">
        <v>44</v>
      </c>
      <c r="B29" s="4" t="s">
        <v>80</v>
      </c>
    </row>
    <row r="30" spans="1:2" x14ac:dyDescent="0.2">
      <c r="A30" s="4" t="s">
        <v>81</v>
      </c>
      <c r="B30" s="4" t="s">
        <v>82</v>
      </c>
    </row>
    <row r="31" spans="1:2" x14ac:dyDescent="0.2">
      <c r="A31" s="4" t="s">
        <v>81</v>
      </c>
      <c r="B31" s="4" t="s">
        <v>83</v>
      </c>
    </row>
    <row r="32" spans="1:2" x14ac:dyDescent="0.2">
      <c r="A32" s="4" t="s">
        <v>45</v>
      </c>
      <c r="B32" s="4" t="s">
        <v>61</v>
      </c>
    </row>
    <row r="33" spans="1:2" x14ac:dyDescent="0.2">
      <c r="A33" s="4" t="s">
        <v>38</v>
      </c>
      <c r="B33" s="4" t="s">
        <v>84</v>
      </c>
    </row>
    <row r="34" spans="1:2" x14ac:dyDescent="0.2">
      <c r="A34" s="4" t="s">
        <v>3</v>
      </c>
      <c r="B34" s="4" t="s">
        <v>85</v>
      </c>
    </row>
    <row r="35" spans="1:2" x14ac:dyDescent="0.2">
      <c r="A35" s="4" t="s">
        <v>46</v>
      </c>
      <c r="B35" s="4" t="s">
        <v>86</v>
      </c>
    </row>
    <row r="36" spans="1:2" x14ac:dyDescent="0.2">
      <c r="A36" s="4" t="s">
        <v>92</v>
      </c>
      <c r="B36" s="4" t="s">
        <v>87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4AB62-0EF2-4A95-8B5B-FD2054B08ED1}">
  <sheetPr codeName="Feuil3"/>
  <dimension ref="B1:R17"/>
  <sheetViews>
    <sheetView showGridLines="0"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J22" sqref="J22"/>
    </sheetView>
  </sheetViews>
  <sheetFormatPr baseColWidth="10" defaultRowHeight="12.75" x14ac:dyDescent="0.25"/>
  <cols>
    <col min="1" max="1" width="2.7109375" style="1" customWidth="1"/>
    <col min="2" max="2" width="22.28515625" style="1" bestFit="1" customWidth="1"/>
    <col min="3" max="3" width="14.28515625" style="1" bestFit="1" customWidth="1"/>
    <col min="4" max="4" width="12.28515625" style="9" bestFit="1" customWidth="1"/>
    <col min="5" max="5" width="12.42578125" style="9" bestFit="1" customWidth="1"/>
    <col min="6" max="6" width="9.7109375" style="10" customWidth="1"/>
    <col min="7" max="7" width="5.85546875" style="1" customWidth="1"/>
    <col min="8" max="8" width="9.7109375" style="10" customWidth="1"/>
    <col min="9" max="9" width="8.7109375" style="10" customWidth="1"/>
    <col min="10" max="10" width="9.7109375" style="1" customWidth="1"/>
    <col min="11" max="11" width="6.7109375" style="10" customWidth="1"/>
    <col min="12" max="12" width="9.7109375" style="2" customWidth="1"/>
    <col min="13" max="13" width="9.7109375" style="1" customWidth="1"/>
    <col min="14" max="14" width="6.7109375" style="10" customWidth="1"/>
    <col min="15" max="15" width="9.7109375" style="2" customWidth="1"/>
    <col min="16" max="16" width="9.7109375" style="1" customWidth="1"/>
    <col min="17" max="17" width="6.7109375" style="10" customWidth="1"/>
    <col min="18" max="18" width="9.7109375" style="2" customWidth="1"/>
    <col min="19" max="16384" width="11.42578125" style="1"/>
  </cols>
  <sheetData>
    <row r="1" spans="2:18" s="13" customFormat="1" ht="15.75" customHeight="1" x14ac:dyDescent="0.2">
      <c r="D1" s="14"/>
      <c r="E1" s="14"/>
      <c r="K1" s="13" t="s">
        <v>25</v>
      </c>
      <c r="L1" s="15"/>
      <c r="N1" s="13" t="s">
        <v>25</v>
      </c>
      <c r="O1" s="15"/>
      <c r="Q1" s="13" t="s">
        <v>25</v>
      </c>
      <c r="R1" s="15"/>
    </row>
    <row r="2" spans="2:18" s="16" customFormat="1" x14ac:dyDescent="0.25">
      <c r="D2" s="17"/>
      <c r="E2" s="17"/>
      <c r="J2" s="47" t="s">
        <v>6</v>
      </c>
      <c r="K2" s="47"/>
      <c r="L2" s="48"/>
      <c r="M2" s="49" t="s">
        <v>7</v>
      </c>
      <c r="N2" s="50"/>
      <c r="O2" s="48"/>
      <c r="P2" s="49" t="s">
        <v>24</v>
      </c>
      <c r="Q2" s="47"/>
      <c r="R2" s="47"/>
    </row>
    <row r="3" spans="2:18" s="18" customFormat="1" ht="25.5" x14ac:dyDescent="0.25">
      <c r="B3" s="18" t="s">
        <v>19</v>
      </c>
      <c r="C3" s="18" t="s">
        <v>28</v>
      </c>
      <c r="D3" s="18" t="s">
        <v>20</v>
      </c>
      <c r="E3" s="18" t="s">
        <v>21</v>
      </c>
      <c r="F3" s="18" t="s">
        <v>22</v>
      </c>
      <c r="G3" s="18" t="s">
        <v>4</v>
      </c>
      <c r="H3" s="18" t="s">
        <v>52</v>
      </c>
      <c r="I3" s="18" t="s">
        <v>23</v>
      </c>
      <c r="J3" s="18" t="s">
        <v>11</v>
      </c>
      <c r="K3" s="18" t="s">
        <v>8</v>
      </c>
      <c r="L3" s="19" t="s">
        <v>12</v>
      </c>
      <c r="M3" s="18" t="s">
        <v>13</v>
      </c>
      <c r="N3" s="18" t="s">
        <v>9</v>
      </c>
      <c r="O3" s="19" t="s">
        <v>14</v>
      </c>
      <c r="P3" s="18" t="s">
        <v>15</v>
      </c>
      <c r="Q3" s="18" t="s">
        <v>10</v>
      </c>
      <c r="R3" s="19" t="s">
        <v>16</v>
      </c>
    </row>
    <row r="4" spans="2:18" x14ac:dyDescent="0.25">
      <c r="B4" s="1" t="str">
        <f t="shared" ref="B4:B8" si="0">D4&amp;" "&amp;E4</f>
        <v>AGENT1 Prénom1</v>
      </c>
      <c r="C4" s="1" t="str">
        <f t="shared" ref="C4:C8" si="1">D4&amp;" "&amp;MID(E4,1,2)</f>
        <v>AGENT1 Pr</v>
      </c>
      <c r="D4" s="9" t="s">
        <v>94</v>
      </c>
      <c r="E4" s="9" t="s">
        <v>95</v>
      </c>
      <c r="F4" s="11">
        <v>21804</v>
      </c>
      <c r="G4" s="1">
        <f t="shared" ref="G4:G13" ca="1" si="2">IF(F4="","",DATEDIF(F4,TODAY(),"y"))</f>
        <v>59</v>
      </c>
      <c r="H4" s="11">
        <v>32339</v>
      </c>
      <c r="I4" s="10" t="s">
        <v>5</v>
      </c>
      <c r="J4" s="6">
        <f t="array" ref="J4">MAX(IF((Tableau4[Qui]=Tableau6[[#This Row],[Nom affiche]])*(Tableau4[Quoi]="Vis Travail"),Tableau4[Date],""))</f>
        <v>40371</v>
      </c>
      <c r="K4" s="10">
        <v>1</v>
      </c>
      <c r="L4" s="2">
        <f t="array" aca="1" ref="L4" ca="1">IF(G4&lt;18,H4,IF(J4="",EDATE(H4,3),DATE(YEAR(J4)+K4,MONTH(J4),DAY(J4))))</f>
        <v>40736</v>
      </c>
      <c r="M4" s="2">
        <f t="array" ref="M4">MAX(IF((Tableau4[Qui]=Tableau6[[#This Row],[Nom affiche]])*(Tableau4[Quoi]="Vis Médicale"),Tableau4[Date],""))</f>
        <v>0</v>
      </c>
      <c r="N4" s="10">
        <v>1</v>
      </c>
      <c r="O4" s="2">
        <f>DATE(YEAR(M4)+N4,MONTH(M4),DAY(M4))</f>
        <v>366</v>
      </c>
      <c r="P4" s="2">
        <f t="array" ref="P4">MAX(IF((Tableau4[Qui]=Tableau6[[#This Row],[Nom affiche]])*(Tableau4[Quoi]="Vis Permis PL"),Tableau4[Date],""))</f>
        <v>0</v>
      </c>
      <c r="Q4" s="12">
        <v>5</v>
      </c>
      <c r="R4" s="2">
        <f>DATE(YEAR(P4)+Q4,MONTH(P4),DAY(P4))</f>
        <v>1827</v>
      </c>
    </row>
    <row r="5" spans="2:18" x14ac:dyDescent="0.25">
      <c r="B5" s="1" t="str">
        <f t="shared" si="0"/>
        <v>AGENT2 Prénom2</v>
      </c>
      <c r="C5" s="1" t="str">
        <f t="shared" si="1"/>
        <v>AGENT2 Pr</v>
      </c>
      <c r="D5" s="9" t="s">
        <v>96</v>
      </c>
      <c r="E5" s="9" t="s">
        <v>105</v>
      </c>
      <c r="F5" s="11">
        <v>23743</v>
      </c>
      <c r="G5" s="1">
        <f t="shared" ca="1" si="2"/>
        <v>53</v>
      </c>
      <c r="I5" s="10" t="s">
        <v>5</v>
      </c>
      <c r="J5" s="2">
        <f t="array" ref="J5">MAX(IF((Tableau4[Qui]=Tableau6[[#This Row],[Nom affiche]])*(Tableau4[Quoi]="Vis Travail"),Tableau4[Date],""))</f>
        <v>0</v>
      </c>
      <c r="K5" s="10">
        <v>1</v>
      </c>
      <c r="L5" s="2">
        <f t="array" aca="1" ref="L5" ca="1">IF(G5&lt;18,H5,IF(J5="",EDATE(H5,3),DATE(YEAR(J5)+K5,MONTH(J5),DAY(J5))))</f>
        <v>366</v>
      </c>
      <c r="M5" s="2">
        <f t="array" ref="M5">MAX(IF((Tableau4[Qui]=Tableau6[[#This Row],[Nom affiche]])*(Tableau4[Quoi]="Vis Médicale"),Tableau4[Date],""))</f>
        <v>0</v>
      </c>
      <c r="N5" s="10">
        <v>1</v>
      </c>
      <c r="O5" s="2">
        <f t="shared" ref="O5:O7" si="3">DATE(YEAR(M5)+N5,MONTH(M5),DAY(M5))</f>
        <v>366</v>
      </c>
      <c r="P5" s="2">
        <f t="array" ref="P5">MAX(IF((Tableau4[Qui]=Tableau6[[#This Row],[Nom affiche]])*(Tableau4[Quoi]="Vis Permis PL"),Tableau4[Date],""))</f>
        <v>0</v>
      </c>
      <c r="Q5" s="10">
        <v>5</v>
      </c>
      <c r="R5" s="2">
        <f t="shared" ref="R5:R7" si="4">DATE(YEAR(P5)+Q5,MONTH(P5),DAY(P5))</f>
        <v>1827</v>
      </c>
    </row>
    <row r="6" spans="2:18" x14ac:dyDescent="0.25">
      <c r="B6" s="1" t="str">
        <f t="shared" si="0"/>
        <v>AGENT3 Prénom3</v>
      </c>
      <c r="C6" s="1" t="str">
        <f t="shared" si="1"/>
        <v>AGENT3 Pr</v>
      </c>
      <c r="D6" s="9" t="s">
        <v>97</v>
      </c>
      <c r="E6" s="9" t="s">
        <v>106</v>
      </c>
      <c r="F6" s="11">
        <v>22519</v>
      </c>
      <c r="G6" s="1">
        <f t="shared" ca="1" si="2"/>
        <v>57</v>
      </c>
      <c r="H6" s="11"/>
      <c r="I6" s="10" t="s">
        <v>5</v>
      </c>
      <c r="J6" s="2">
        <f t="array" ref="J6">MAX(IF((Tableau4[Qui]=Tableau6[[#This Row],[Nom affiche]])*(Tableau4[Quoi]="Vis Travail"),Tableau4[Date],""))</f>
        <v>0</v>
      </c>
      <c r="K6" s="10">
        <v>1</v>
      </c>
      <c r="L6" s="2">
        <f t="array" aca="1" ref="L6" ca="1">IF(G6&lt;18,H6,IF(J6="",EDATE(H6,3),DATE(YEAR(J6)+K6,MONTH(J6),DAY(J6))))</f>
        <v>366</v>
      </c>
      <c r="M6" s="2">
        <f t="array" ref="M6">MAX(IF((Tableau4[Qui]=Tableau6[[#This Row],[Nom affiche]])*(Tableau4[Quoi]="Vis Médicale"),Tableau4[Date],""))</f>
        <v>0</v>
      </c>
      <c r="N6" s="10">
        <v>1</v>
      </c>
      <c r="O6" s="2">
        <f t="shared" si="3"/>
        <v>366</v>
      </c>
      <c r="P6" s="2">
        <f t="array" ref="P6">MAX(IF((Tableau4[Qui]=Tableau6[[#This Row],[Nom affiche]])*(Tableau4[Quoi]="Vis Permis PL"),Tableau4[Date],""))</f>
        <v>0</v>
      </c>
      <c r="Q6" s="10">
        <v>5</v>
      </c>
      <c r="R6" s="2">
        <f t="shared" si="4"/>
        <v>1827</v>
      </c>
    </row>
    <row r="7" spans="2:18" x14ac:dyDescent="0.25">
      <c r="B7" s="1" t="str">
        <f t="shared" si="0"/>
        <v>AGENT4 Prénom4</v>
      </c>
      <c r="C7" s="1" t="str">
        <f t="shared" si="1"/>
        <v>AGENT4 Pr</v>
      </c>
      <c r="D7" s="9" t="s">
        <v>98</v>
      </c>
      <c r="E7" s="9" t="s">
        <v>107</v>
      </c>
      <c r="F7" s="11">
        <v>26246</v>
      </c>
      <c r="G7" s="1">
        <f t="shared" ca="1" si="2"/>
        <v>46</v>
      </c>
      <c r="I7" s="10" t="s">
        <v>5</v>
      </c>
      <c r="J7" s="2">
        <f t="array" ref="J7">MAX(IF((Tableau4[Qui]=Tableau6[[#This Row],[Nom affiche]])*(Tableau4[Quoi]="Vis Travail"),Tableau4[Date],""))</f>
        <v>0</v>
      </c>
      <c r="K7" s="10">
        <v>1</v>
      </c>
      <c r="L7" s="2">
        <f t="array" aca="1" ref="L7" ca="1">IF(G7&lt;18,H7,IF(J7="",EDATE(H7,3),DATE(YEAR(J7)+K7,MONTH(J7),DAY(J7))))</f>
        <v>366</v>
      </c>
      <c r="M7" s="2">
        <f t="array" ref="M7">MAX(IF((Tableau4[Qui]=Tableau6[[#This Row],[Nom affiche]])*(Tableau4[Quoi]="Vis Médicale"),Tableau4[Date],""))</f>
        <v>0</v>
      </c>
      <c r="N7" s="10">
        <v>1</v>
      </c>
      <c r="O7" s="2">
        <f t="shared" si="3"/>
        <v>366</v>
      </c>
      <c r="P7" s="2">
        <f t="array" ref="P7">MAX(IF((Tableau4[Qui]=Tableau6[[#This Row],[Nom affiche]])*(Tableau4[Quoi]="Vis Permis PL"),Tableau4[Date],""))</f>
        <v>0</v>
      </c>
      <c r="Q7" s="10">
        <v>5</v>
      </c>
      <c r="R7" s="2">
        <f t="shared" si="4"/>
        <v>1827</v>
      </c>
    </row>
    <row r="8" spans="2:18" x14ac:dyDescent="0.25">
      <c r="B8" s="1" t="str">
        <f t="shared" si="0"/>
        <v>AGENT5 Prénom5</v>
      </c>
      <c r="C8" s="1" t="str">
        <f t="shared" si="1"/>
        <v>AGENT5 Pr</v>
      </c>
      <c r="D8" s="9" t="s">
        <v>99</v>
      </c>
      <c r="E8" s="9" t="s">
        <v>108</v>
      </c>
      <c r="F8" s="11">
        <v>30149</v>
      </c>
      <c r="G8" s="1">
        <f t="shared" ca="1" si="2"/>
        <v>36</v>
      </c>
      <c r="H8" s="11"/>
      <c r="I8" s="10" t="s">
        <v>5</v>
      </c>
      <c r="J8" s="2">
        <f t="array" ref="J8">MAX(IF((Tableau4[Qui]=Tableau6[[#This Row],[Nom affiche]])*(Tableau4[Quoi]="Vis Travail"),Tableau4[Date],""))</f>
        <v>0</v>
      </c>
      <c r="K8" s="10">
        <v>1</v>
      </c>
      <c r="L8" s="2">
        <f t="array" aca="1" ref="L8" ca="1">IF(G8&lt;18,H8,IF(J8="",EDATE(H8,3),DATE(YEAR(J8)+K8,MONTH(J8),DAY(J8))))</f>
        <v>366</v>
      </c>
      <c r="M8" s="2">
        <f t="array" ref="M8">MAX(IF((Tableau4[Qui]=Tableau6[[#This Row],[Nom affiche]])*(Tableau4[Quoi]="Vis Médicale"),Tableau4[Date],""))</f>
        <v>0</v>
      </c>
      <c r="N8" s="10">
        <v>1</v>
      </c>
      <c r="O8" s="2">
        <f t="shared" ref="O8:O13" si="5">DATE(YEAR(M8)+N8,MONTH(M8),DAY(M8))</f>
        <v>366</v>
      </c>
      <c r="P8" s="2">
        <f t="array" ref="P8">MAX(IF((Tableau4[Qui]=Tableau6[[#This Row],[Nom affiche]])*(Tableau4[Quoi]="Vis Permis PL"),Tableau4[Date],""))</f>
        <v>0</v>
      </c>
      <c r="Q8" s="10">
        <v>5</v>
      </c>
      <c r="R8" s="2">
        <f t="shared" ref="R8:R13" si="6">DATE(YEAR(P8)+Q8,MONTH(P8),DAY(P8))</f>
        <v>1827</v>
      </c>
    </row>
    <row r="9" spans="2:18" x14ac:dyDescent="0.25">
      <c r="B9" s="3" t="str">
        <f t="shared" ref="B9:B13" si="7">D9&amp;" "&amp;E9</f>
        <v>AGENT6 Prénom6</v>
      </c>
      <c r="C9" s="3" t="str">
        <f t="shared" ref="C9:C13" si="8">D9&amp;" "&amp;MID(E9,1,2)</f>
        <v>AGENT6 Pr</v>
      </c>
      <c r="D9" s="9" t="s">
        <v>100</v>
      </c>
      <c r="E9" s="9" t="s">
        <v>109</v>
      </c>
      <c r="F9" s="11">
        <v>26392</v>
      </c>
      <c r="G9" s="1">
        <f t="shared" ca="1" si="2"/>
        <v>46</v>
      </c>
      <c r="H9" s="11"/>
      <c r="I9" s="10" t="s">
        <v>5</v>
      </c>
      <c r="J9" s="2">
        <f t="array" ref="J9">MAX(IF((Tableau4[Qui]=Tableau6[[#This Row],[Nom affiche]])*(Tableau4[Quoi]="Vis Travail"),Tableau4[Date],""))</f>
        <v>0</v>
      </c>
      <c r="K9" s="10">
        <v>1</v>
      </c>
      <c r="L9" s="2">
        <f t="array" aca="1" ref="L9" ca="1">IF(G9&lt;18,H9,IF(J9="",EDATE(H9,3),DATE(YEAR(J9)+K9,MONTH(J9),DAY(J9))))</f>
        <v>366</v>
      </c>
      <c r="M9" s="2">
        <f t="array" ref="M9">MAX(IF((Tableau4[Qui]=Tableau6[[#This Row],[Nom affiche]])*(Tableau4[Quoi]="Vis Médicale"),Tableau4[Date],""))</f>
        <v>0</v>
      </c>
      <c r="N9" s="10">
        <v>1</v>
      </c>
      <c r="O9" s="2">
        <f t="shared" si="5"/>
        <v>366</v>
      </c>
      <c r="P9" s="2">
        <f t="array" ref="P9">MAX(IF((Tableau4[Qui]=Tableau6[[#This Row],[Nom affiche]])*(Tableau4[Quoi]="Vis Permis PL"),Tableau4[Date],""))</f>
        <v>0</v>
      </c>
      <c r="Q9" s="10">
        <v>5</v>
      </c>
      <c r="R9" s="2">
        <f t="shared" si="6"/>
        <v>1827</v>
      </c>
    </row>
    <row r="10" spans="2:18" x14ac:dyDescent="0.25">
      <c r="B10" s="3" t="str">
        <f t="shared" si="7"/>
        <v>AGENT7 Prénom7</v>
      </c>
      <c r="C10" s="3" t="str">
        <f t="shared" si="8"/>
        <v>AGENT7 Pr</v>
      </c>
      <c r="D10" s="9" t="s">
        <v>101</v>
      </c>
      <c r="E10" s="9" t="s">
        <v>110</v>
      </c>
      <c r="F10" s="11">
        <v>26497</v>
      </c>
      <c r="G10" s="1">
        <f t="shared" ca="1" si="2"/>
        <v>46</v>
      </c>
      <c r="H10" s="11">
        <v>39532</v>
      </c>
      <c r="I10" s="10" t="s">
        <v>5</v>
      </c>
      <c r="J10" s="2">
        <f t="array" ref="J10">MAX(IF((Tableau4[Qui]=Tableau6[[#This Row],[Nom affiche]])*(Tableau4[Quoi]="Vis Travail"),Tableau4[Date],""))</f>
        <v>0</v>
      </c>
      <c r="K10" s="10">
        <v>1</v>
      </c>
      <c r="L10" s="2">
        <f t="array" aca="1" ref="L10" ca="1">IF(G10&lt;18,H10,IF(J10="",EDATE(H10,3),DATE(YEAR(J10)+K10,MONTH(J10),DAY(J10))))</f>
        <v>366</v>
      </c>
      <c r="M10" s="2">
        <f t="array" ref="M10">MAX(IF((Tableau4[Qui]=Tableau6[[#This Row],[Nom affiche]])*(Tableau4[Quoi]="Vis Médicale"),Tableau4[Date],""))</f>
        <v>0</v>
      </c>
      <c r="N10" s="10">
        <v>1</v>
      </c>
      <c r="O10" s="2">
        <f t="shared" si="5"/>
        <v>366</v>
      </c>
      <c r="P10" s="2">
        <f t="array" ref="P10">MAX(IF((Tableau4[Qui]=Tableau6[[#This Row],[Nom affiche]])*(Tableau4[Quoi]="Vis Permis PL"),Tableau4[Date],""))</f>
        <v>0</v>
      </c>
      <c r="Q10" s="10">
        <v>5</v>
      </c>
      <c r="R10" s="2">
        <f t="shared" si="6"/>
        <v>1827</v>
      </c>
    </row>
    <row r="11" spans="2:18" x14ac:dyDescent="0.25">
      <c r="B11" s="3" t="str">
        <f t="shared" si="7"/>
        <v>AGENT8 Prénom8</v>
      </c>
      <c r="C11" s="3" t="str">
        <f t="shared" si="8"/>
        <v>AGENT8 Pr</v>
      </c>
      <c r="D11" s="9" t="s">
        <v>102</v>
      </c>
      <c r="E11" s="9" t="s">
        <v>111</v>
      </c>
      <c r="F11" s="11">
        <v>29688</v>
      </c>
      <c r="G11" s="1">
        <f t="shared" ca="1" si="2"/>
        <v>37</v>
      </c>
      <c r="H11" s="11">
        <v>40515</v>
      </c>
      <c r="I11" s="10" t="s">
        <v>5</v>
      </c>
      <c r="J11" s="2">
        <f t="array" ref="J11">MAX(IF((Tableau4[Qui]=Tableau6[[#This Row],[Nom affiche]])*(Tableau4[Quoi]="Vis Travail"),Tableau4[Date],""))</f>
        <v>0</v>
      </c>
      <c r="K11" s="10">
        <v>1</v>
      </c>
      <c r="L11" s="2">
        <f t="array" aca="1" ref="L11" ca="1">IF(G11&lt;18,H11,IF(J11="",EDATE(H11,3),DATE(YEAR(J11)+K11,MONTH(J11),DAY(J11))))</f>
        <v>366</v>
      </c>
      <c r="M11" s="2">
        <f t="array" ref="M11">MAX(IF((Tableau4[Qui]=Tableau6[[#This Row],[Nom affiche]])*(Tableau4[Quoi]="Vis Médicale"),Tableau4[Date],""))</f>
        <v>0</v>
      </c>
      <c r="N11" s="10">
        <v>1</v>
      </c>
      <c r="O11" s="2">
        <f t="shared" si="5"/>
        <v>366</v>
      </c>
      <c r="P11" s="2">
        <f t="array" ref="P11">MAX(IF((Tableau4[Qui]=Tableau6[[#This Row],[Nom affiche]])*(Tableau4[Quoi]="Vis Permis PL"),Tableau4[Date],""))</f>
        <v>0</v>
      </c>
      <c r="Q11" s="10">
        <v>5</v>
      </c>
      <c r="R11" s="2">
        <f t="shared" si="6"/>
        <v>1827</v>
      </c>
    </row>
    <row r="12" spans="2:18" x14ac:dyDescent="0.25">
      <c r="B12" s="3" t="str">
        <f t="shared" si="7"/>
        <v>AGENT9 Prénom9</v>
      </c>
      <c r="C12" s="3" t="str">
        <f t="shared" si="8"/>
        <v>AGENT9 Pr</v>
      </c>
      <c r="D12" s="9" t="s">
        <v>103</v>
      </c>
      <c r="E12" s="9" t="s">
        <v>112</v>
      </c>
      <c r="F12" s="11">
        <v>24899</v>
      </c>
      <c r="G12" s="1">
        <f t="shared" ca="1" si="2"/>
        <v>50</v>
      </c>
      <c r="H12" s="11">
        <v>40731</v>
      </c>
      <c r="I12" s="10" t="s">
        <v>5</v>
      </c>
      <c r="J12" s="2">
        <f t="array" ref="J12">MAX(IF((Tableau4[Qui]=Tableau6[[#This Row],[Nom affiche]])*(Tableau4[Quoi]="Vis Travail"),Tableau4[Date],""))</f>
        <v>0</v>
      </c>
      <c r="K12" s="10">
        <v>1</v>
      </c>
      <c r="L12" s="2">
        <f t="array" aca="1" ref="L12" ca="1">IF(G12&lt;18,H12,IF(J12="",EDATE(H12,3),DATE(YEAR(J12)+K12,MONTH(J12),DAY(J12))))</f>
        <v>366</v>
      </c>
      <c r="M12" s="2">
        <f t="array" ref="M12">MAX(IF((Tableau4[Qui]=Tableau6[[#This Row],[Nom affiche]])*(Tableau4[Quoi]="Vis Médicale"),Tableau4[Date],""))</f>
        <v>0</v>
      </c>
      <c r="N12" s="10">
        <v>1</v>
      </c>
      <c r="O12" s="2">
        <f t="shared" si="5"/>
        <v>366</v>
      </c>
      <c r="P12" s="2">
        <f t="array" ref="P12">MAX(IF((Tableau4[Qui]=Tableau6[[#This Row],[Nom affiche]])*(Tableau4[Quoi]="Vis Permis PL"),Tableau4[Date],""))</f>
        <v>0</v>
      </c>
      <c r="Q12" s="10">
        <v>5</v>
      </c>
      <c r="R12" s="2">
        <f t="shared" si="6"/>
        <v>1827</v>
      </c>
    </row>
    <row r="13" spans="2:18" x14ac:dyDescent="0.25">
      <c r="B13" s="3" t="str">
        <f t="shared" si="7"/>
        <v>AGENT10 Prénom10</v>
      </c>
      <c r="C13" s="3" t="str">
        <f t="shared" si="8"/>
        <v>AGENT10 Pr</v>
      </c>
      <c r="D13" s="9" t="s">
        <v>104</v>
      </c>
      <c r="E13" s="9" t="s">
        <v>113</v>
      </c>
      <c r="F13" s="11">
        <v>30369</v>
      </c>
      <c r="G13" s="1">
        <f t="shared" ca="1" si="2"/>
        <v>35</v>
      </c>
      <c r="H13" s="11">
        <v>42492</v>
      </c>
      <c r="I13" s="10" t="s">
        <v>5</v>
      </c>
      <c r="J13" s="2">
        <f t="array" ref="J13">MAX(IF((Tableau4[Qui]=Tableau6[[#This Row],[Nom affiche]])*(Tableau4[Quoi]="Vis Travail"),Tableau4[Date],""))</f>
        <v>0</v>
      </c>
      <c r="K13" s="10">
        <v>1</v>
      </c>
      <c r="L13" s="2">
        <f t="array" aca="1" ref="L13" ca="1">IF(G13&lt;18,H13,IF(J13="",EDATE(H13,3),DATE(YEAR(J13)+K13,MONTH(J13),DAY(J13))))</f>
        <v>366</v>
      </c>
      <c r="M13" s="2">
        <f t="array" ref="M13">MAX(IF((Tableau4[Qui]=Tableau6[[#This Row],[Nom affiche]])*(Tableau4[Quoi]="Vis Médicale"),Tableau4[Date],""))</f>
        <v>0</v>
      </c>
      <c r="N13" s="10">
        <v>1</v>
      </c>
      <c r="O13" s="2">
        <f t="shared" si="5"/>
        <v>366</v>
      </c>
      <c r="P13" s="2">
        <f t="array" ref="P13">MAX(IF((Tableau4[Qui]=Tableau6[[#This Row],[Nom affiche]])*(Tableau4[Quoi]="Vis Permis PL"),Tableau4[Date],""))</f>
        <v>0</v>
      </c>
      <c r="Q13" s="10">
        <v>5</v>
      </c>
      <c r="R13" s="2">
        <f t="shared" si="6"/>
        <v>1827</v>
      </c>
    </row>
    <row r="16" spans="2:18" x14ac:dyDescent="0.25">
      <c r="J16" s="52" t="s">
        <v>117</v>
      </c>
    </row>
    <row r="17" spans="10:10" x14ac:dyDescent="0.25">
      <c r="J17" s="52" t="s">
        <v>115</v>
      </c>
    </row>
  </sheetData>
  <mergeCells count="3">
    <mergeCell ref="J2:L2"/>
    <mergeCell ref="M2:O2"/>
    <mergeCell ref="P2:R2"/>
  </mergeCells>
  <dataValidations count="1">
    <dataValidation type="list" allowBlank="1" showInputMessage="1" showErrorMessage="1" sqref="I4:I13" xr:uid="{EDDA9D9A-DCE2-4C24-BFE3-52129432A312}">
      <formula1>"Actif,Non actif"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98875-D976-4B61-90F4-F852415C2629}">
  <sheetPr codeName="Feuil4"/>
  <dimension ref="A1:K17"/>
  <sheetViews>
    <sheetView showGridLines="0" workbookViewId="0">
      <pane ySplit="13" topLeftCell="A14" activePane="bottomLeft" state="frozen"/>
      <selection pane="bottomLeft" activeCell="I9" sqref="I9"/>
    </sheetView>
  </sheetViews>
  <sheetFormatPr baseColWidth="10" defaultRowHeight="12.75" x14ac:dyDescent="0.2"/>
  <cols>
    <col min="1" max="1" width="1.7109375" style="4" customWidth="1"/>
    <col min="2" max="2" width="4.28515625" style="4" hidden="1" customWidth="1"/>
    <col min="3" max="3" width="4.7109375" style="4" hidden="1" customWidth="1"/>
    <col min="4" max="4" width="9.7109375" style="20" customWidth="1"/>
    <col min="5" max="5" width="22.7109375" style="20" customWidth="1"/>
    <col min="6" max="6" width="15.85546875" style="20" bestFit="1" customWidth="1"/>
    <col min="7" max="7" width="18.7109375" style="20" customWidth="1"/>
    <col min="8" max="8" width="8" style="10" customWidth="1"/>
    <col min="9" max="10" width="22.7109375" style="20" customWidth="1"/>
    <col min="11" max="11" width="1.7109375" style="4" customWidth="1"/>
    <col min="12" max="16384" width="11.42578125" style="4"/>
  </cols>
  <sheetData>
    <row r="1" spans="1:11" ht="13.5" thickTop="1" x14ac:dyDescent="0.2">
      <c r="A1" s="21"/>
      <c r="B1" s="22"/>
      <c r="C1" s="22"/>
      <c r="D1" s="22"/>
      <c r="E1" s="22"/>
      <c r="F1" s="22"/>
      <c r="G1" s="46" t="s">
        <v>54</v>
      </c>
      <c r="H1" s="23"/>
      <c r="I1" s="22"/>
      <c r="J1" s="46"/>
      <c r="K1" s="24"/>
    </row>
    <row r="2" spans="1:11" ht="14.25" x14ac:dyDescent="0.2">
      <c r="A2" s="25"/>
      <c r="B2" s="26"/>
      <c r="C2" s="26"/>
      <c r="D2" s="26"/>
      <c r="E2" s="27" t="str">
        <f t="array" aca="1" ref="E2" ca="1">INDEX(Tableau4[Qui],MATCH(1,SUBTOTAL(3,OFFSET(Tableau4[Qui],ROW(Tableau4[Qui])-MIN(ROW(Tableau4[Qui])),,1)),0))</f>
        <v>AGENT1 Prénom1</v>
      </c>
      <c r="F2" s="28"/>
      <c r="G2" s="33" t="s">
        <v>53</v>
      </c>
      <c r="H2" s="29"/>
      <c r="J2" s="33"/>
      <c r="K2" s="32"/>
    </row>
    <row r="3" spans="1:11" x14ac:dyDescent="0.2">
      <c r="A3" s="25"/>
      <c r="B3" s="26"/>
      <c r="C3" s="26"/>
      <c r="D3" s="26"/>
      <c r="E3" s="26"/>
      <c r="F3" s="30"/>
      <c r="G3" s="31"/>
      <c r="H3" s="29"/>
      <c r="I3" s="30"/>
      <c r="J3" s="31"/>
      <c r="K3" s="32"/>
    </row>
    <row r="4" spans="1:11" x14ac:dyDescent="0.2">
      <c r="A4" s="25"/>
      <c r="B4" s="26"/>
      <c r="C4" s="26"/>
      <c r="D4" s="26"/>
      <c r="E4" s="34" t="str">
        <f ca="1">INDEX(Tableau6[âge],MATCH(Fiche!$E$2,Tableau6[Nom affiche],0))&amp;" ans"</f>
        <v>59 ans</v>
      </c>
      <c r="H4" s="29"/>
      <c r="I4" s="30"/>
      <c r="J4" s="31"/>
      <c r="K4" s="32"/>
    </row>
    <row r="5" spans="1:11" x14ac:dyDescent="0.2">
      <c r="A5" s="25"/>
      <c r="B5" s="26"/>
      <c r="C5" s="26"/>
      <c r="D5" s="26"/>
      <c r="E5" s="35" t="str">
        <f ca="1">"Entrée le "&amp;TEXT(INDEX(Tableau6[date entrée],MATCH(Fiche!$E$2,Tableau6[Nom affiche],0)),"jj/mm/aaaa")</f>
        <v>Entrée le 15/07/1988</v>
      </c>
      <c r="F5" s="30" t="s">
        <v>27</v>
      </c>
      <c r="G5" s="31">
        <f t="array" aca="1" ref="G5" ca="1">INDEX(Tableau6[prochaine visite trv],MATCH(Fiche!$E$2,Tableau6[Nom affiche],0))</f>
        <v>40736</v>
      </c>
      <c r="I5" s="30"/>
      <c r="J5" s="31"/>
      <c r="K5" s="32"/>
    </row>
    <row r="6" spans="1:11" x14ac:dyDescent="0.2">
      <c r="A6" s="25"/>
      <c r="B6" s="26"/>
      <c r="C6" s="26"/>
      <c r="D6" s="26"/>
      <c r="E6" s="36"/>
      <c r="F6" s="30" t="s">
        <v>26</v>
      </c>
      <c r="G6" s="31">
        <f t="array" aca="1" ref="G6" ca="1">INDEX(Tableau6[prochaine visite méd],MATCH(Fiche!$E$2,Tableau6[Nom affiche],0))</f>
        <v>366</v>
      </c>
      <c r="H6" s="51" t="s">
        <v>116</v>
      </c>
      <c r="I6" s="30"/>
      <c r="J6" s="31"/>
      <c r="K6" s="32"/>
    </row>
    <row r="7" spans="1:11" x14ac:dyDescent="0.2">
      <c r="A7" s="25"/>
      <c r="B7" s="26"/>
      <c r="C7" s="26"/>
      <c r="D7" s="37">
        <f t="array" aca="1" ref="D7" ca="1">MAX(IF((Tableau4[Qui]=$E$2)*(Tableau4[Quoi]="Initiale SP"),Tableau4[Date],""))</f>
        <v>30895</v>
      </c>
      <c r="E7" s="38" t="s">
        <v>43</v>
      </c>
      <c r="F7" s="30" t="s">
        <v>42</v>
      </c>
      <c r="G7" s="31">
        <f t="array" aca="1" ref="G7" ca="1">IFERROR(INDEX(Tableau6[prochaine visite per],MATCH(Fiche!$E$2,Tableau6[Nom affiche],0)),"")</f>
        <v>1827</v>
      </c>
      <c r="H7" s="51" t="s">
        <v>116</v>
      </c>
      <c r="I7" s="30"/>
      <c r="J7" s="31"/>
      <c r="K7" s="32"/>
    </row>
    <row r="8" spans="1:11" x14ac:dyDescent="0.2">
      <c r="A8" s="25"/>
      <c r="B8" s="26"/>
      <c r="C8" s="26"/>
      <c r="D8" s="37">
        <f t="array" aca="1" ref="D8" ca="1">MAX(IF((Tableau4[Qui]=$E$2)*(Tableau4[Quoi]="Initiale PA"),Tableau4[Date],""))</f>
        <v>38674</v>
      </c>
      <c r="E8" s="38" t="s">
        <v>40</v>
      </c>
      <c r="F8" s="30"/>
      <c r="G8" s="31"/>
      <c r="H8" s="16"/>
      <c r="I8" s="30"/>
      <c r="J8" s="31"/>
      <c r="K8" s="32"/>
    </row>
    <row r="9" spans="1:11" x14ac:dyDescent="0.2">
      <c r="A9" s="25"/>
      <c r="B9" s="26"/>
      <c r="C9" s="26"/>
      <c r="D9" s="37">
        <f t="array" aca="1" ref="D9" ca="1">MAX(IF((Tableau4[Qui]=$E$2)*(Tableau4[Quoi]="Initiale CM"),Tableau4[Date],""))</f>
        <v>0</v>
      </c>
      <c r="E9" s="38" t="s">
        <v>41</v>
      </c>
      <c r="F9" s="30"/>
      <c r="G9" s="31"/>
      <c r="H9" s="29"/>
      <c r="I9" s="30"/>
      <c r="J9" s="31"/>
      <c r="K9" s="32"/>
    </row>
    <row r="10" spans="1:11" x14ac:dyDescent="0.2">
      <c r="A10" s="25"/>
      <c r="B10" s="26"/>
      <c r="C10" s="26"/>
      <c r="D10" s="37">
        <f t="array" aca="1" ref="D10" ca="1">MAX(IF((Tableau4[Qui]=$E$2)*(Tableau4[Quoi]="Initiale RSSLIA"),Tableau4[Date],""))</f>
        <v>0</v>
      </c>
      <c r="E10" s="38" t="s">
        <v>51</v>
      </c>
      <c r="F10" s="30"/>
      <c r="G10" s="31"/>
      <c r="H10" s="29"/>
      <c r="I10" s="30"/>
      <c r="J10" s="31"/>
      <c r="K10" s="32"/>
    </row>
    <row r="11" spans="1:11" ht="13.5" thickBot="1" x14ac:dyDescent="0.25">
      <c r="A11" s="39"/>
      <c r="B11" s="40"/>
      <c r="C11" s="40"/>
      <c r="D11" s="40"/>
      <c r="E11" s="40"/>
      <c r="F11" s="40"/>
      <c r="G11" s="40"/>
      <c r="H11" s="41"/>
      <c r="I11" s="40"/>
      <c r="J11" s="40"/>
      <c r="K11" s="42"/>
    </row>
    <row r="12" spans="1:11" ht="13.5" thickTop="1" x14ac:dyDescent="0.2">
      <c r="A12" s="28"/>
      <c r="B12" s="28"/>
      <c r="C12" s="28"/>
      <c r="D12" s="28"/>
      <c r="E12" s="28"/>
      <c r="F12" s="43" t="str">
        <f>SUBTOTAL(3,Tableau4[Quoi])&amp;" "&amp;"éléments affichés"</f>
        <v>3 éléments affichés</v>
      </c>
      <c r="G12" s="28"/>
      <c r="H12" s="44">
        <f>SUBTOTAL(9,Tableau4[Durée])</f>
        <v>0</v>
      </c>
      <c r="I12" s="28"/>
      <c r="J12" s="28"/>
      <c r="K12" s="28"/>
    </row>
    <row r="13" spans="1:11" x14ac:dyDescent="0.2">
      <c r="A13" s="28"/>
      <c r="B13" s="16" t="s">
        <v>32</v>
      </c>
      <c r="C13" s="16" t="s">
        <v>33</v>
      </c>
      <c r="D13" s="45" t="s">
        <v>2</v>
      </c>
      <c r="E13" s="45" t="s">
        <v>17</v>
      </c>
      <c r="F13" s="45" t="s">
        <v>18</v>
      </c>
      <c r="G13" s="45" t="s">
        <v>34</v>
      </c>
      <c r="H13" s="45" t="s">
        <v>35</v>
      </c>
      <c r="I13" s="45" t="s">
        <v>36</v>
      </c>
      <c r="J13" s="45" t="s">
        <v>37</v>
      </c>
      <c r="K13" s="28"/>
    </row>
    <row r="14" spans="1:11" x14ac:dyDescent="0.2">
      <c r="B14" s="4">
        <f>YEAR(Tableau4[[#This Row],[Date]])</f>
        <v>1984</v>
      </c>
      <c r="C14" s="4" t="str">
        <f>TEXT(Tableau4[[#This Row],[Date]],"mmmm")</f>
        <v>août</v>
      </c>
      <c r="D14" s="11">
        <v>30895</v>
      </c>
      <c r="E14" s="20" t="s">
        <v>114</v>
      </c>
      <c r="F14" s="20" t="s">
        <v>45</v>
      </c>
    </row>
    <row r="15" spans="1:11" x14ac:dyDescent="0.2">
      <c r="B15" s="5">
        <f>YEAR(Tableau4[[#This Row],[Date]])</f>
        <v>2005</v>
      </c>
      <c r="C15" s="5" t="str">
        <f>TEXT(Tableau4[[#This Row],[Date]],"mmmm")</f>
        <v>novembre</v>
      </c>
      <c r="D15" s="11">
        <v>38674</v>
      </c>
      <c r="E15" s="20" t="s">
        <v>114</v>
      </c>
      <c r="F15" s="20" t="s">
        <v>38</v>
      </c>
      <c r="G15" s="20" t="s">
        <v>84</v>
      </c>
      <c r="I15" s="20" t="s">
        <v>91</v>
      </c>
      <c r="J15" s="20" t="s">
        <v>91</v>
      </c>
    </row>
    <row r="16" spans="1:11" x14ac:dyDescent="0.2">
      <c r="B16" s="5">
        <f>YEAR(Tableau4[[#This Row],[Date]])</f>
        <v>2010</v>
      </c>
      <c r="C16" s="5" t="str">
        <f>TEXT(Tableau4[[#This Row],[Date]],"mmmm")</f>
        <v>juillet</v>
      </c>
      <c r="D16" s="11">
        <v>40371</v>
      </c>
      <c r="E16" s="20" t="s">
        <v>114</v>
      </c>
      <c r="F16" s="20" t="s">
        <v>57</v>
      </c>
      <c r="G16" s="20" t="s">
        <v>60</v>
      </c>
    </row>
    <row r="17" spans="2:5" x14ac:dyDescent="0.2">
      <c r="B17" s="5">
        <f>YEAR(Tableau4[[#This Row],[Date]])</f>
        <v>2013</v>
      </c>
      <c r="C17" s="5" t="str">
        <f>TEXT(Tableau4[[#This Row],[Date]],"mmmm")</f>
        <v>février</v>
      </c>
      <c r="D17" s="11">
        <v>41323</v>
      </c>
      <c r="E17" s="20" t="s">
        <v>114</v>
      </c>
    </row>
  </sheetData>
  <pageMargins left="0.11811023622047245" right="0.11811023622047245" top="0.55118110236220474" bottom="0.35433070866141736" header="0.31496062992125984" footer="0.11811023622047245"/>
  <pageSetup paperSize="9" scale="79" orientation="portrait" r:id="rId1"/>
  <headerFooter>
    <oddHeader xml:space="preserve">&amp;L&amp;"Times New Roman,Gras italique"          Fiche individuelle </oddHeader>
    <oddFooter xml:space="preserve">&amp;L&amp;"Times New Roman,Normal"&amp;8&amp;K01+049          Aéroport Béziers Cap-d'Age
          Service sslia - Entraînement&amp;C&amp;"Times New Roman,Normal"&amp;8&amp;K01+048page &amp;P/&amp;N&amp;R&amp;"Times New Roman,Normal"&amp;8&amp;K01+048&amp;D          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Theme</vt:lpstr>
      <vt:lpstr>Employé</vt:lpstr>
      <vt:lpstr>Fiche</vt:lpstr>
      <vt:lpstr>nom</vt:lpstr>
      <vt:lpstr>NomFormetEval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F Leroy</cp:lastModifiedBy>
  <cp:lastPrinted>2018-10-14T15:24:58Z</cp:lastPrinted>
  <dcterms:created xsi:type="dcterms:W3CDTF">2018-09-29T08:49:22Z</dcterms:created>
  <dcterms:modified xsi:type="dcterms:W3CDTF">2018-10-14T19:36:38Z</dcterms:modified>
</cp:coreProperties>
</file>