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 Leroy\Desktop\"/>
    </mc:Choice>
  </mc:AlternateContent>
  <xr:revisionPtr revIDLastSave="0" documentId="13_ncr:1_{FEA6E4D8-877C-4FA2-BF47-6B3011CB6614}" xr6:coauthVersionLast="43" xr6:coauthVersionMax="43" xr10:uidLastSave="{00000000-0000-0000-0000-000000000000}"/>
  <bookViews>
    <workbookView xWindow="-120" yWindow="-120" windowWidth="20730" windowHeight="11760" activeTab="3" xr2:uid="{6DF4B997-DE7B-47C9-A39F-417600EA976C}"/>
  </bookViews>
  <sheets>
    <sheet name="Liste" sheetId="1" r:id="rId1"/>
    <sheet name="BDD" sheetId="4" r:id="rId2"/>
    <sheet name="Agent" sheetId="2" r:id="rId3"/>
    <sheet name="Mois" sheetId="3" r:id="rId4"/>
  </sheets>
  <definedNames>
    <definedName name="Feries">Tableau2[Date]</definedName>
  </definedNames>
  <calcPr calcId="191029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  <c r="I11" i="2"/>
  <c r="H2" i="2"/>
  <c r="C16" i="3" a="1"/>
  <c r="C16" i="3"/>
  <c r="E16" i="3"/>
  <c r="A2" i="3"/>
  <c r="F13" i="3"/>
  <c r="A4" i="3"/>
  <c r="G13" i="3"/>
  <c r="G16" i="3" a="1"/>
  <c r="G16" i="3"/>
  <c r="H13" i="3"/>
  <c r="H16" i="3" a="1"/>
  <c r="H16" i="3"/>
  <c r="I13" i="3"/>
  <c r="I16" i="3" a="1"/>
  <c r="I16" i="3"/>
  <c r="J13" i="3"/>
  <c r="J16" i="3" a="1"/>
  <c r="J16" i="3"/>
  <c r="K13" i="3"/>
  <c r="K16" i="3" a="1"/>
  <c r="K16" i="3"/>
  <c r="L13" i="3"/>
  <c r="L16" i="3" a="1"/>
  <c r="L16" i="3"/>
  <c r="M13" i="3"/>
  <c r="M16" i="3" a="1"/>
  <c r="M16" i="3"/>
  <c r="N13" i="3"/>
  <c r="N16" i="3" a="1"/>
  <c r="N16" i="3"/>
  <c r="O13" i="3"/>
  <c r="O16" i="3" a="1"/>
  <c r="O16" i="3"/>
  <c r="P13" i="3"/>
  <c r="P16" i="3" a="1"/>
  <c r="P16" i="3"/>
  <c r="Q13" i="3"/>
  <c r="Q16" i="3" a="1"/>
  <c r="Q16" i="3"/>
  <c r="R13" i="3"/>
  <c r="R16" i="3" a="1"/>
  <c r="R16" i="3"/>
  <c r="S13" i="3"/>
  <c r="S16" i="3" a="1"/>
  <c r="S16" i="3"/>
  <c r="T13" i="3"/>
  <c r="T16" i="3" a="1"/>
  <c r="T16" i="3"/>
  <c r="U13" i="3"/>
  <c r="U16" i="3" a="1"/>
  <c r="U16" i="3"/>
  <c r="V13" i="3"/>
  <c r="V16" i="3" a="1"/>
  <c r="V16" i="3"/>
  <c r="W13" i="3"/>
  <c r="W16" i="3" a="1"/>
  <c r="W16" i="3"/>
  <c r="X13" i="3"/>
  <c r="X16" i="3" a="1"/>
  <c r="X16" i="3"/>
  <c r="Y13" i="3"/>
  <c r="Y16" i="3" a="1"/>
  <c r="Y16" i="3"/>
  <c r="Z13" i="3"/>
  <c r="Z16" i="3" a="1"/>
  <c r="Z16" i="3"/>
  <c r="AA13" i="3"/>
  <c r="AA16" i="3" a="1"/>
  <c r="AA16" i="3"/>
  <c r="AB13" i="3"/>
  <c r="AB16" i="3" a="1"/>
  <c r="AB16" i="3"/>
  <c r="AC13" i="3"/>
  <c r="AC16" i="3" a="1"/>
  <c r="AC16" i="3"/>
  <c r="AD13" i="3"/>
  <c r="AD16" i="3" a="1"/>
  <c r="AD16" i="3"/>
  <c r="AE13" i="3"/>
  <c r="AE16" i="3" a="1"/>
  <c r="AE16" i="3"/>
  <c r="AF13" i="3"/>
  <c r="AF16" i="3" a="1"/>
  <c r="AF16" i="3"/>
  <c r="AG13" i="3"/>
  <c r="AG16" i="3" a="1"/>
  <c r="AG16" i="3"/>
  <c r="AH13" i="3"/>
  <c r="AH16" i="3" a="1"/>
  <c r="AH16" i="3"/>
  <c r="AI13" i="3"/>
  <c r="AI16" i="3" a="1"/>
  <c r="AI16" i="3"/>
  <c r="AJ13" i="3"/>
  <c r="AJ16" i="3" a="1"/>
  <c r="AJ16" i="3"/>
  <c r="H3" i="2"/>
  <c r="C17" i="3" a="1"/>
  <c r="C17" i="3"/>
  <c r="E17" i="3"/>
  <c r="G17" i="3" a="1"/>
  <c r="G17" i="3"/>
  <c r="H17" i="3" a="1"/>
  <c r="H17" i="3"/>
  <c r="I17" i="3" a="1"/>
  <c r="I17" i="3"/>
  <c r="J17" i="3" a="1"/>
  <c r="J17" i="3"/>
  <c r="K17" i="3" a="1"/>
  <c r="K17" i="3"/>
  <c r="L17" i="3" a="1"/>
  <c r="L17" i="3"/>
  <c r="M17" i="3" a="1"/>
  <c r="M17" i="3"/>
  <c r="N17" i="3" a="1"/>
  <c r="N17" i="3"/>
  <c r="O17" i="3" a="1"/>
  <c r="O17" i="3"/>
  <c r="P17" i="3" a="1"/>
  <c r="P17" i="3"/>
  <c r="Q17" i="3" a="1"/>
  <c r="Q17" i="3"/>
  <c r="R17" i="3" a="1"/>
  <c r="R17" i="3"/>
  <c r="S17" i="3" a="1"/>
  <c r="S17" i="3"/>
  <c r="T17" i="3" a="1"/>
  <c r="T17" i="3"/>
  <c r="U17" i="3" a="1"/>
  <c r="U17" i="3"/>
  <c r="V17" i="3" a="1"/>
  <c r="V17" i="3"/>
  <c r="W17" i="3" a="1"/>
  <c r="W17" i="3"/>
  <c r="X17" i="3" a="1"/>
  <c r="X17" i="3"/>
  <c r="Y17" i="3" a="1"/>
  <c r="Y17" i="3"/>
  <c r="Z17" i="3" a="1"/>
  <c r="Z17" i="3"/>
  <c r="AA17" i="3" a="1"/>
  <c r="AA17" i="3"/>
  <c r="AB17" i="3" a="1"/>
  <c r="AB17" i="3"/>
  <c r="AC17" i="3" a="1"/>
  <c r="AC17" i="3"/>
  <c r="AD17" i="3" a="1"/>
  <c r="AD17" i="3"/>
  <c r="AE17" i="3" a="1"/>
  <c r="AE17" i="3"/>
  <c r="AF17" i="3" a="1"/>
  <c r="AF17" i="3"/>
  <c r="AG17" i="3" a="1"/>
  <c r="AG17" i="3"/>
  <c r="AH17" i="3" a="1"/>
  <c r="AH17" i="3"/>
  <c r="AI17" i="3" a="1"/>
  <c r="AI17" i="3"/>
  <c r="AJ17" i="3" a="1"/>
  <c r="AJ17" i="3"/>
  <c r="H4" i="2"/>
  <c r="C18" i="3" a="1"/>
  <c r="C18" i="3"/>
  <c r="E18" i="3"/>
  <c r="G18" i="3" a="1"/>
  <c r="G18" i="3"/>
  <c r="H18" i="3" a="1"/>
  <c r="H18" i="3"/>
  <c r="I18" i="3" a="1"/>
  <c r="I18" i="3"/>
  <c r="J18" i="3" a="1"/>
  <c r="J18" i="3"/>
  <c r="K18" i="3" a="1"/>
  <c r="K18" i="3"/>
  <c r="L18" i="3" a="1"/>
  <c r="L18" i="3"/>
  <c r="M18" i="3" a="1"/>
  <c r="M18" i="3"/>
  <c r="N18" i="3" a="1"/>
  <c r="N18" i="3"/>
  <c r="O18" i="3" a="1"/>
  <c r="O18" i="3"/>
  <c r="P18" i="3" a="1"/>
  <c r="P18" i="3"/>
  <c r="Q18" i="3" a="1"/>
  <c r="Q18" i="3"/>
  <c r="R18" i="3" a="1"/>
  <c r="R18" i="3"/>
  <c r="S18" i="3" a="1"/>
  <c r="S18" i="3"/>
  <c r="T18" i="3" a="1"/>
  <c r="T18" i="3"/>
  <c r="U18" i="3" a="1"/>
  <c r="U18" i="3"/>
  <c r="V18" i="3" a="1"/>
  <c r="V18" i="3"/>
  <c r="W18" i="3" a="1"/>
  <c r="W18" i="3"/>
  <c r="X18" i="3" a="1"/>
  <c r="X18" i="3"/>
  <c r="Y18" i="3" a="1"/>
  <c r="Y18" i="3"/>
  <c r="Z18" i="3" a="1"/>
  <c r="Z18" i="3"/>
  <c r="AA18" i="3" a="1"/>
  <c r="AA18" i="3"/>
  <c r="AB18" i="3" a="1"/>
  <c r="AB18" i="3"/>
  <c r="AC18" i="3" a="1"/>
  <c r="AC18" i="3"/>
  <c r="AD18" i="3" a="1"/>
  <c r="AD18" i="3"/>
  <c r="AE18" i="3" a="1"/>
  <c r="AE18" i="3"/>
  <c r="AF18" i="3" a="1"/>
  <c r="AF18" i="3"/>
  <c r="AG18" i="3" a="1"/>
  <c r="AG18" i="3"/>
  <c r="AH18" i="3" a="1"/>
  <c r="AH18" i="3"/>
  <c r="AI18" i="3" a="1"/>
  <c r="AI18" i="3"/>
  <c r="AJ18" i="3" a="1"/>
  <c r="AJ18" i="3"/>
  <c r="H5" i="2"/>
  <c r="C19" i="3" a="1"/>
  <c r="C19" i="3"/>
  <c r="E19" i="3"/>
  <c r="G19" i="3" a="1"/>
  <c r="G19" i="3"/>
  <c r="H19" i="3" a="1"/>
  <c r="H19" i="3"/>
  <c r="I19" i="3" a="1"/>
  <c r="I19" i="3"/>
  <c r="J19" i="3" a="1"/>
  <c r="J19" i="3"/>
  <c r="K19" i="3" a="1"/>
  <c r="K19" i="3"/>
  <c r="L19" i="3" a="1"/>
  <c r="L19" i="3"/>
  <c r="M19" i="3" a="1"/>
  <c r="M19" i="3"/>
  <c r="N19" i="3" a="1"/>
  <c r="N19" i="3"/>
  <c r="O19" i="3" a="1"/>
  <c r="O19" i="3"/>
  <c r="P19" i="3" a="1"/>
  <c r="P19" i="3"/>
  <c r="Q19" i="3" a="1"/>
  <c r="Q19" i="3"/>
  <c r="R19" i="3" a="1"/>
  <c r="R19" i="3"/>
  <c r="S19" i="3" a="1"/>
  <c r="S19" i="3"/>
  <c r="T19" i="3" a="1"/>
  <c r="T19" i="3"/>
  <c r="U19" i="3" a="1"/>
  <c r="U19" i="3"/>
  <c r="V19" i="3" a="1"/>
  <c r="V19" i="3"/>
  <c r="W19" i="3" a="1"/>
  <c r="W19" i="3"/>
  <c r="X19" i="3" a="1"/>
  <c r="X19" i="3"/>
  <c r="Y19" i="3" a="1"/>
  <c r="Y19" i="3"/>
  <c r="Z19" i="3" a="1"/>
  <c r="Z19" i="3"/>
  <c r="AA19" i="3" a="1"/>
  <c r="AA19" i="3"/>
  <c r="AB19" i="3" a="1"/>
  <c r="AB19" i="3"/>
  <c r="AC19" i="3" a="1"/>
  <c r="AC19" i="3"/>
  <c r="AD19" i="3" a="1"/>
  <c r="AD19" i="3"/>
  <c r="AE19" i="3" a="1"/>
  <c r="AE19" i="3"/>
  <c r="AF19" i="3" a="1"/>
  <c r="AF19" i="3"/>
  <c r="AG19" i="3" a="1"/>
  <c r="AG19" i="3"/>
  <c r="AH19" i="3" a="1"/>
  <c r="AH19" i="3"/>
  <c r="AI19" i="3" a="1"/>
  <c r="AI19" i="3"/>
  <c r="AJ19" i="3" a="1"/>
  <c r="AJ19" i="3"/>
  <c r="H6" i="2"/>
  <c r="C20" i="3" a="1"/>
  <c r="C20" i="3"/>
  <c r="E20" i="3"/>
  <c r="G20" i="3" a="1"/>
  <c r="G20" i="3"/>
  <c r="H20" i="3" a="1"/>
  <c r="H20" i="3"/>
  <c r="I20" i="3" a="1"/>
  <c r="I20" i="3"/>
  <c r="J20" i="3" a="1"/>
  <c r="J20" i="3"/>
  <c r="K20" i="3" a="1"/>
  <c r="K20" i="3"/>
  <c r="L20" i="3" a="1"/>
  <c r="L20" i="3"/>
  <c r="M20" i="3" a="1"/>
  <c r="M20" i="3"/>
  <c r="N20" i="3" a="1"/>
  <c r="N20" i="3"/>
  <c r="O20" i="3" a="1"/>
  <c r="O20" i="3"/>
  <c r="P20" i="3" a="1"/>
  <c r="P20" i="3"/>
  <c r="Q20" i="3" a="1"/>
  <c r="Q20" i="3"/>
  <c r="R20" i="3" a="1"/>
  <c r="R20" i="3"/>
  <c r="S20" i="3" a="1"/>
  <c r="S20" i="3"/>
  <c r="T20" i="3" a="1"/>
  <c r="T20" i="3"/>
  <c r="U20" i="3" a="1"/>
  <c r="U20" i="3"/>
  <c r="V20" i="3" a="1"/>
  <c r="V20" i="3"/>
  <c r="W20" i="3" a="1"/>
  <c r="W20" i="3"/>
  <c r="X20" i="3" a="1"/>
  <c r="X20" i="3"/>
  <c r="Y20" i="3" a="1"/>
  <c r="Y20" i="3"/>
  <c r="Z20" i="3" a="1"/>
  <c r="Z20" i="3"/>
  <c r="AA20" i="3" a="1"/>
  <c r="AA20" i="3"/>
  <c r="AB20" i="3" a="1"/>
  <c r="AB20" i="3"/>
  <c r="AC20" i="3" a="1"/>
  <c r="AC20" i="3"/>
  <c r="AD20" i="3" a="1"/>
  <c r="AD20" i="3"/>
  <c r="AE20" i="3" a="1"/>
  <c r="AE20" i="3"/>
  <c r="AF20" i="3" a="1"/>
  <c r="AF20" i="3"/>
  <c r="AG20" i="3" a="1"/>
  <c r="AG20" i="3"/>
  <c r="AH20" i="3" a="1"/>
  <c r="AH20" i="3"/>
  <c r="AI20" i="3" a="1"/>
  <c r="AI20" i="3"/>
  <c r="AJ20" i="3" a="1"/>
  <c r="AJ20" i="3"/>
  <c r="H8" i="2"/>
  <c r="C21" i="3" a="1"/>
  <c r="C21" i="3"/>
  <c r="E21" i="3"/>
  <c r="G21" i="3" a="1"/>
  <c r="G21" i="3"/>
  <c r="H21" i="3" a="1"/>
  <c r="H21" i="3"/>
  <c r="I21" i="3" a="1"/>
  <c r="I21" i="3"/>
  <c r="J21" i="3" a="1"/>
  <c r="J21" i="3"/>
  <c r="K21" i="3" a="1"/>
  <c r="K21" i="3"/>
  <c r="L21" i="3" a="1"/>
  <c r="L21" i="3"/>
  <c r="M21" i="3" a="1"/>
  <c r="M21" i="3"/>
  <c r="N21" i="3" a="1"/>
  <c r="N21" i="3"/>
  <c r="O21" i="3" a="1"/>
  <c r="O21" i="3"/>
  <c r="P21" i="3" a="1"/>
  <c r="P21" i="3"/>
  <c r="Q21" i="3" a="1"/>
  <c r="Q21" i="3"/>
  <c r="R21" i="3" a="1"/>
  <c r="R21" i="3"/>
  <c r="S21" i="3" a="1"/>
  <c r="S21" i="3"/>
  <c r="T21" i="3" a="1"/>
  <c r="T21" i="3"/>
  <c r="U21" i="3" a="1"/>
  <c r="U21" i="3"/>
  <c r="V21" i="3" a="1"/>
  <c r="V21" i="3"/>
  <c r="W21" i="3" a="1"/>
  <c r="W21" i="3"/>
  <c r="X21" i="3" a="1"/>
  <c r="X21" i="3"/>
  <c r="Y21" i="3" a="1"/>
  <c r="Y21" i="3"/>
  <c r="Z21" i="3" a="1"/>
  <c r="Z21" i="3"/>
  <c r="AA21" i="3" a="1"/>
  <c r="AA21" i="3"/>
  <c r="AB21" i="3" a="1"/>
  <c r="AB21" i="3"/>
  <c r="AC21" i="3" a="1"/>
  <c r="AC21" i="3"/>
  <c r="AD21" i="3" a="1"/>
  <c r="AD21" i="3"/>
  <c r="AE21" i="3" a="1"/>
  <c r="AE21" i="3"/>
  <c r="AF21" i="3" a="1"/>
  <c r="AF21" i="3"/>
  <c r="AG21" i="3" a="1"/>
  <c r="AG21" i="3"/>
  <c r="AH21" i="3" a="1"/>
  <c r="AH21" i="3"/>
  <c r="AI21" i="3" a="1"/>
  <c r="AI21" i="3"/>
  <c r="AJ21" i="3" a="1"/>
  <c r="AJ21" i="3"/>
  <c r="C22" i="3" a="1"/>
  <c r="C22" i="3"/>
  <c r="H9" i="2"/>
  <c r="E22" i="3"/>
  <c r="G22" i="3" a="1"/>
  <c r="G22" i="3"/>
  <c r="H22" i="3" a="1"/>
  <c r="H22" i="3"/>
  <c r="I22" i="3" a="1"/>
  <c r="I22" i="3"/>
  <c r="J22" i="3" a="1"/>
  <c r="J22" i="3"/>
  <c r="K22" i="3" a="1"/>
  <c r="K22" i="3"/>
  <c r="L22" i="3" a="1"/>
  <c r="L22" i="3"/>
  <c r="M22" i="3" a="1"/>
  <c r="M22" i="3"/>
  <c r="N22" i="3" a="1"/>
  <c r="N22" i="3"/>
  <c r="O22" i="3" a="1"/>
  <c r="O22" i="3"/>
  <c r="P22" i="3" a="1"/>
  <c r="P22" i="3"/>
  <c r="Q22" i="3" a="1"/>
  <c r="Q22" i="3"/>
  <c r="R22" i="3" a="1"/>
  <c r="R22" i="3"/>
  <c r="S22" i="3" a="1"/>
  <c r="S22" i="3"/>
  <c r="T22" i="3" a="1"/>
  <c r="T22" i="3"/>
  <c r="U22" i="3" a="1"/>
  <c r="U22" i="3"/>
  <c r="V22" i="3" a="1"/>
  <c r="V22" i="3"/>
  <c r="W22" i="3" a="1"/>
  <c r="W22" i="3"/>
  <c r="X22" i="3" a="1"/>
  <c r="X22" i="3"/>
  <c r="Y22" i="3" a="1"/>
  <c r="Y22" i="3"/>
  <c r="Z22" i="3" a="1"/>
  <c r="Z22" i="3"/>
  <c r="AA22" i="3" a="1"/>
  <c r="AA22" i="3"/>
  <c r="AB22" i="3" a="1"/>
  <c r="AB22" i="3"/>
  <c r="AC22" i="3" a="1"/>
  <c r="AC22" i="3"/>
  <c r="AD22" i="3" a="1"/>
  <c r="AD22" i="3"/>
  <c r="AE22" i="3" a="1"/>
  <c r="AE22" i="3"/>
  <c r="AF22" i="3" a="1"/>
  <c r="AF22" i="3"/>
  <c r="AG22" i="3" a="1"/>
  <c r="AG22" i="3"/>
  <c r="AH22" i="3" a="1"/>
  <c r="AH22" i="3"/>
  <c r="AI22" i="3" a="1"/>
  <c r="AI22" i="3"/>
  <c r="AJ22" i="3" a="1"/>
  <c r="AJ22" i="3"/>
  <c r="C23" i="3" a="1"/>
  <c r="C23" i="3"/>
  <c r="H10" i="2"/>
  <c r="E23" i="3"/>
  <c r="G23" i="3" a="1"/>
  <c r="G23" i="3"/>
  <c r="H23" i="3" a="1"/>
  <c r="H23" i="3"/>
  <c r="I23" i="3" a="1"/>
  <c r="I23" i="3"/>
  <c r="J23" i="3" a="1"/>
  <c r="J23" i="3"/>
  <c r="K23" i="3" a="1"/>
  <c r="K23" i="3"/>
  <c r="L23" i="3" a="1"/>
  <c r="L23" i="3"/>
  <c r="M23" i="3" a="1"/>
  <c r="M23" i="3"/>
  <c r="N23" i="3" a="1"/>
  <c r="N23" i="3"/>
  <c r="O23" i="3" a="1"/>
  <c r="O23" i="3"/>
  <c r="P23" i="3" a="1"/>
  <c r="P23" i="3"/>
  <c r="Q23" i="3" a="1"/>
  <c r="Q23" i="3"/>
  <c r="R23" i="3" a="1"/>
  <c r="R23" i="3"/>
  <c r="S23" i="3" a="1"/>
  <c r="S23" i="3"/>
  <c r="T23" i="3" a="1"/>
  <c r="T23" i="3"/>
  <c r="U23" i="3" a="1"/>
  <c r="U23" i="3"/>
  <c r="V23" i="3" a="1"/>
  <c r="V23" i="3"/>
  <c r="W23" i="3" a="1"/>
  <c r="W23" i="3"/>
  <c r="X23" i="3" a="1"/>
  <c r="X23" i="3"/>
  <c r="Y23" i="3" a="1"/>
  <c r="Y23" i="3"/>
  <c r="Z23" i="3" a="1"/>
  <c r="Z23" i="3"/>
  <c r="AA23" i="3" a="1"/>
  <c r="AA23" i="3"/>
  <c r="AB23" i="3" a="1"/>
  <c r="AB23" i="3"/>
  <c r="AC23" i="3" a="1"/>
  <c r="AC23" i="3"/>
  <c r="AD23" i="3" a="1"/>
  <c r="AD23" i="3"/>
  <c r="AE23" i="3" a="1"/>
  <c r="AE23" i="3"/>
  <c r="AF23" i="3" a="1"/>
  <c r="AF23" i="3"/>
  <c r="AG23" i="3" a="1"/>
  <c r="AG23" i="3"/>
  <c r="AH23" i="3" a="1"/>
  <c r="AH23" i="3"/>
  <c r="AI23" i="3" a="1"/>
  <c r="AI23" i="3"/>
  <c r="AJ23" i="3" a="1"/>
  <c r="AJ23" i="3"/>
  <c r="C24" i="3" a="1"/>
  <c r="C24" i="3"/>
  <c r="E24" i="3"/>
  <c r="G24" i="3" a="1"/>
  <c r="G24" i="3"/>
  <c r="H24" i="3" a="1"/>
  <c r="H24" i="3"/>
  <c r="I24" i="3" a="1"/>
  <c r="I24" i="3"/>
  <c r="J24" i="3" a="1"/>
  <c r="J24" i="3"/>
  <c r="K24" i="3" a="1"/>
  <c r="K24" i="3"/>
  <c r="L24" i="3" a="1"/>
  <c r="L24" i="3"/>
  <c r="M24" i="3" a="1"/>
  <c r="M24" i="3"/>
  <c r="N24" i="3" a="1"/>
  <c r="N24" i="3"/>
  <c r="O24" i="3" a="1"/>
  <c r="O24" i="3"/>
  <c r="P24" i="3" a="1"/>
  <c r="P24" i="3"/>
  <c r="Q24" i="3" a="1"/>
  <c r="Q24" i="3"/>
  <c r="R24" i="3" a="1"/>
  <c r="R24" i="3"/>
  <c r="S24" i="3" a="1"/>
  <c r="S24" i="3"/>
  <c r="T24" i="3" a="1"/>
  <c r="T24" i="3"/>
  <c r="U24" i="3" a="1"/>
  <c r="U24" i="3"/>
  <c r="V24" i="3" a="1"/>
  <c r="V24" i="3"/>
  <c r="W24" i="3" a="1"/>
  <c r="W24" i="3"/>
  <c r="X24" i="3" a="1"/>
  <c r="X24" i="3"/>
  <c r="Y24" i="3" a="1"/>
  <c r="Y24" i="3"/>
  <c r="Z24" i="3" a="1"/>
  <c r="Z24" i="3"/>
  <c r="AA24" i="3" a="1"/>
  <c r="AA24" i="3"/>
  <c r="AB24" i="3" a="1"/>
  <c r="AB24" i="3"/>
  <c r="AC24" i="3" a="1"/>
  <c r="AC24" i="3"/>
  <c r="AD24" i="3" a="1"/>
  <c r="AD24" i="3"/>
  <c r="AE24" i="3" a="1"/>
  <c r="AE24" i="3"/>
  <c r="AF24" i="3" a="1"/>
  <c r="AF24" i="3"/>
  <c r="AG24" i="3" a="1"/>
  <c r="AG24" i="3"/>
  <c r="AH24" i="3" a="1"/>
  <c r="AH24" i="3"/>
  <c r="AI24" i="3" a="1"/>
  <c r="AI24" i="3"/>
  <c r="AJ24" i="3" a="1"/>
  <c r="AJ24" i="3"/>
  <c r="C25" i="3" a="1"/>
  <c r="C25" i="3"/>
  <c r="E25" i="3"/>
  <c r="G25" i="3" a="1"/>
  <c r="G25" i="3"/>
  <c r="H25" i="3" a="1"/>
  <c r="H25" i="3"/>
  <c r="I25" i="3" a="1"/>
  <c r="I25" i="3"/>
  <c r="J25" i="3" a="1"/>
  <c r="J25" i="3"/>
  <c r="K25" i="3" a="1"/>
  <c r="K25" i="3"/>
  <c r="L25" i="3" a="1"/>
  <c r="L25" i="3"/>
  <c r="M25" i="3" a="1"/>
  <c r="M25" i="3"/>
  <c r="N25" i="3" a="1"/>
  <c r="N25" i="3"/>
  <c r="O25" i="3" a="1"/>
  <c r="O25" i="3"/>
  <c r="P25" i="3" a="1"/>
  <c r="P25" i="3"/>
  <c r="Q25" i="3" a="1"/>
  <c r="Q25" i="3"/>
  <c r="R25" i="3" a="1"/>
  <c r="R25" i="3"/>
  <c r="S25" i="3" a="1"/>
  <c r="S25" i="3"/>
  <c r="T25" i="3" a="1"/>
  <c r="T25" i="3"/>
  <c r="U25" i="3" a="1"/>
  <c r="U25" i="3"/>
  <c r="V25" i="3" a="1"/>
  <c r="V25" i="3"/>
  <c r="W25" i="3" a="1"/>
  <c r="W25" i="3"/>
  <c r="X25" i="3" a="1"/>
  <c r="X25" i="3"/>
  <c r="Y25" i="3" a="1"/>
  <c r="Y25" i="3"/>
  <c r="Z25" i="3" a="1"/>
  <c r="Z25" i="3"/>
  <c r="AA25" i="3" a="1"/>
  <c r="AA25" i="3"/>
  <c r="AB25" i="3" a="1"/>
  <c r="AB25" i="3"/>
  <c r="AC25" i="3" a="1"/>
  <c r="AC25" i="3"/>
  <c r="AD25" i="3" a="1"/>
  <c r="AD25" i="3"/>
  <c r="AE25" i="3" a="1"/>
  <c r="AE25" i="3"/>
  <c r="AF25" i="3" a="1"/>
  <c r="AF25" i="3"/>
  <c r="AG25" i="3" a="1"/>
  <c r="AG25" i="3"/>
  <c r="AH25" i="3" a="1"/>
  <c r="AH25" i="3"/>
  <c r="AI25" i="3" a="1"/>
  <c r="AI25" i="3"/>
  <c r="AJ25" i="3" a="1"/>
  <c r="AJ25" i="3"/>
  <c r="F25" i="3" a="1"/>
  <c r="F25" i="3"/>
  <c r="F24" i="3" a="1"/>
  <c r="F24" i="3"/>
  <c r="F23" i="3" a="1"/>
  <c r="F23" i="3"/>
  <c r="F22" i="3" a="1"/>
  <c r="F22" i="3"/>
  <c r="F21" i="3" a="1"/>
  <c r="F21" i="3"/>
  <c r="F20" i="3" a="1"/>
  <c r="F20" i="3"/>
  <c r="F19" i="3" a="1"/>
  <c r="F19" i="3"/>
  <c r="F18" i="3" a="1"/>
  <c r="F18" i="3"/>
  <c r="F17" i="3" a="1"/>
  <c r="F17" i="3"/>
  <c r="F16" i="3" a="1"/>
  <c r="F16" i="3"/>
  <c r="H7" i="2"/>
  <c r="F2" i="2"/>
  <c r="D16" i="3"/>
  <c r="F3" i="2"/>
  <c r="D17" i="3"/>
  <c r="F4" i="2"/>
  <c r="D18" i="3"/>
  <c r="F5" i="2"/>
  <c r="D19" i="3"/>
  <c r="F6" i="2"/>
  <c r="D20" i="3"/>
  <c r="F7" i="2"/>
  <c r="D21" i="3"/>
  <c r="D22" i="3"/>
  <c r="F10" i="2"/>
  <c r="D23" i="3"/>
  <c r="D24" i="3"/>
  <c r="D25" i="3"/>
  <c r="A5" i="3"/>
  <c r="A6" i="3"/>
  <c r="F8" i="2"/>
  <c r="F9" i="2"/>
  <c r="F11" i="2"/>
  <c r="H11" i="2"/>
  <c r="G8" i="2"/>
  <c r="G9" i="2"/>
  <c r="G10" i="2"/>
  <c r="G11" i="2"/>
  <c r="G6" i="2"/>
  <c r="G7" i="2"/>
  <c r="G3" i="2"/>
  <c r="G4" i="2"/>
  <c r="G5" i="2"/>
  <c r="G2" i="2"/>
  <c r="H1" i="1"/>
  <c r="H2" i="1"/>
  <c r="F15" i="1"/>
  <c r="F12" i="3"/>
  <c r="F15" i="3"/>
  <c r="F14" i="3"/>
  <c r="F1" i="3"/>
  <c r="G14" i="3"/>
  <c r="G12" i="3"/>
  <c r="G15" i="3"/>
  <c r="H12" i="3"/>
  <c r="H14" i="3"/>
  <c r="H15" i="3"/>
  <c r="I14" i="3"/>
  <c r="I12" i="3"/>
  <c r="I15" i="3"/>
  <c r="J12" i="3"/>
  <c r="J14" i="3"/>
  <c r="J15" i="3"/>
  <c r="K15" i="3"/>
  <c r="K14" i="3"/>
  <c r="K12" i="3"/>
  <c r="L12" i="3"/>
  <c r="L15" i="3"/>
  <c r="L14" i="3"/>
  <c r="M12" i="3"/>
  <c r="M14" i="3"/>
  <c r="M15" i="3"/>
  <c r="N12" i="3"/>
  <c r="N14" i="3"/>
  <c r="N15" i="3"/>
  <c r="O12" i="3"/>
  <c r="O15" i="3"/>
  <c r="O14" i="3"/>
  <c r="P12" i="3"/>
  <c r="P14" i="3"/>
  <c r="P15" i="3"/>
  <c r="Q12" i="3"/>
  <c r="Q15" i="3"/>
  <c r="Q14" i="3"/>
  <c r="R12" i="3"/>
  <c r="R15" i="3"/>
  <c r="R14" i="3"/>
  <c r="S12" i="3"/>
  <c r="S15" i="3"/>
  <c r="S14" i="3"/>
  <c r="T12" i="3"/>
  <c r="T14" i="3"/>
  <c r="T15" i="3"/>
  <c r="U12" i="3"/>
  <c r="U15" i="3"/>
  <c r="U14" i="3"/>
  <c r="V12" i="3"/>
  <c r="V15" i="3"/>
  <c r="V14" i="3"/>
  <c r="W12" i="3"/>
  <c r="W15" i="3"/>
  <c r="W14" i="3"/>
  <c r="X12" i="3"/>
  <c r="X14" i="3"/>
  <c r="X15" i="3"/>
  <c r="Y12" i="3"/>
  <c r="Y15" i="3"/>
  <c r="Y14" i="3"/>
  <c r="Z12" i="3"/>
  <c r="Z14" i="3"/>
  <c r="Z15" i="3"/>
  <c r="AA12" i="3"/>
  <c r="AA15" i="3"/>
  <c r="AA14" i="3"/>
  <c r="AB12" i="3"/>
  <c r="AB14" i="3"/>
  <c r="AB15" i="3"/>
  <c r="AC12" i="3"/>
  <c r="AC15" i="3"/>
  <c r="AC14" i="3"/>
  <c r="AD12" i="3"/>
  <c r="AD14" i="3"/>
  <c r="AD15" i="3"/>
  <c r="AE12" i="3"/>
  <c r="AE15" i="3"/>
  <c r="AE14" i="3"/>
  <c r="AF12" i="3"/>
  <c r="AF14" i="3"/>
  <c r="AF15" i="3"/>
  <c r="AG12" i="3"/>
  <c r="AG15" i="3"/>
  <c r="AG14" i="3"/>
  <c r="AH12" i="3"/>
  <c r="AH14" i="3"/>
  <c r="AH15" i="3"/>
  <c r="AI12" i="3"/>
  <c r="AI15" i="3"/>
  <c r="AI14" i="3"/>
  <c r="AJ12" i="3"/>
  <c r="AJ14" i="3"/>
  <c r="AJ15" i="3"/>
  <c r="F27" i="1"/>
  <c r="F26" i="1"/>
  <c r="F25" i="1"/>
  <c r="F24" i="1"/>
  <c r="F23" i="1"/>
  <c r="F19" i="1"/>
  <c r="F18" i="1"/>
  <c r="F16" i="1"/>
  <c r="F21" i="1"/>
  <c r="F14" i="1"/>
  <c r="F13" i="1"/>
  <c r="F12" i="1"/>
  <c r="F11" i="1"/>
  <c r="F10" i="1"/>
  <c r="F6" i="1"/>
  <c r="F5" i="1"/>
  <c r="F3" i="1"/>
  <c r="F9" i="1"/>
  <c r="F2" i="1"/>
  <c r="F4" i="1"/>
  <c r="F8" i="1"/>
  <c r="F20" i="1"/>
  <c r="F22" i="1"/>
  <c r="F7" i="1"/>
  <c r="F17" i="1"/>
  <c r="G8" i="3"/>
  <c r="F8" i="3"/>
  <c r="I8" i="3"/>
  <c r="H8" i="3"/>
  <c r="F9" i="3"/>
  <c r="I9" i="3"/>
  <c r="H9" i="3"/>
  <c r="G9" i="3"/>
  <c r="L9" i="3"/>
  <c r="K9" i="3"/>
  <c r="J9" i="3"/>
  <c r="L8" i="3"/>
  <c r="K8" i="3"/>
  <c r="J8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L6" i="3"/>
  <c r="K6" i="3"/>
  <c r="AH5" i="3"/>
  <c r="AH4" i="3"/>
  <c r="AJ5" i="3"/>
  <c r="AJ4" i="3"/>
  <c r="AI5" i="3"/>
  <c r="AI4" i="3"/>
  <c r="AG5" i="3"/>
  <c r="AG4" i="3"/>
  <c r="AF5" i="3"/>
  <c r="AF4" i="3"/>
  <c r="AE5" i="3"/>
  <c r="AE4" i="3"/>
  <c r="AD5" i="3"/>
  <c r="AD4" i="3"/>
  <c r="AC5" i="3"/>
  <c r="AC4" i="3"/>
  <c r="AB5" i="3"/>
  <c r="AB4" i="3"/>
  <c r="AA5" i="3"/>
  <c r="AA4" i="3"/>
  <c r="Z5" i="3"/>
  <c r="Z4" i="3"/>
  <c r="Y5" i="3"/>
  <c r="Y4" i="3"/>
  <c r="X5" i="3"/>
  <c r="X4" i="3"/>
  <c r="W5" i="3"/>
  <c r="W4" i="3"/>
  <c r="V5" i="3"/>
  <c r="V4" i="3"/>
  <c r="U5" i="3"/>
  <c r="U4" i="3"/>
  <c r="T5" i="3"/>
  <c r="T4" i="3"/>
  <c r="S5" i="3"/>
  <c r="S4" i="3"/>
  <c r="R5" i="3"/>
  <c r="R4" i="3"/>
  <c r="Q5" i="3"/>
  <c r="Q4" i="3"/>
  <c r="P5" i="3"/>
  <c r="P6" i="3"/>
  <c r="P4" i="3"/>
  <c r="O5" i="3"/>
  <c r="O6" i="3"/>
  <c r="O4" i="3"/>
  <c r="N5" i="3"/>
  <c r="N6" i="3"/>
  <c r="N4" i="3"/>
  <c r="M5" i="3"/>
  <c r="M6" i="3"/>
  <c r="M4" i="3"/>
  <c r="L5" i="3"/>
  <c r="L4" i="3"/>
  <c r="K5" i="3"/>
  <c r="K4" i="3"/>
  <c r="J5" i="3"/>
  <c r="J6" i="3"/>
  <c r="J4" i="3"/>
  <c r="I5" i="3"/>
  <c r="I6" i="3"/>
  <c r="I4" i="3"/>
  <c r="H5" i="3"/>
  <c r="H6" i="3"/>
  <c r="H4" i="3"/>
  <c r="G5" i="3"/>
  <c r="G6" i="3"/>
  <c r="G4" i="3"/>
  <c r="F5" i="3"/>
  <c r="F6" i="3"/>
  <c r="F4" i="3"/>
  <c r="F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AM16" i="3"/>
  <c r="AM25" i="3"/>
  <c r="AM24" i="3"/>
  <c r="AM23" i="3"/>
  <c r="AM22" i="3"/>
  <c r="AM21" i="3"/>
  <c r="AM20" i="3"/>
  <c r="AM19" i="3"/>
  <c r="AM18" i="3"/>
  <c r="AM17" i="3"/>
  <c r="AN16" i="3"/>
  <c r="AN25" i="3"/>
  <c r="AN24" i="3"/>
  <c r="AN23" i="3"/>
  <c r="AN22" i="3"/>
  <c r="AN21" i="3"/>
  <c r="AN20" i="3"/>
  <c r="AN19" i="3"/>
  <c r="AN18" i="3"/>
  <c r="AN17" i="3"/>
  <c r="AO25" i="3"/>
  <c r="AO24" i="3"/>
  <c r="AO23" i="3"/>
  <c r="AO22" i="3"/>
  <c r="AO21" i="3"/>
  <c r="AO20" i="3"/>
  <c r="AO19" i="3"/>
  <c r="AO18" i="3"/>
  <c r="AO17" i="3"/>
  <c r="AO16" i="3"/>
  <c r="AP16" i="3"/>
  <c r="AQ16" i="3"/>
  <c r="AR16" i="3"/>
  <c r="AS16" i="3"/>
  <c r="AT16" i="3"/>
  <c r="AT25" i="3"/>
  <c r="AS25" i="3"/>
  <c r="AR25" i="3"/>
  <c r="AQ25" i="3"/>
  <c r="AP25" i="3"/>
  <c r="AT24" i="3"/>
  <c r="AS24" i="3"/>
  <c r="AR24" i="3"/>
  <c r="AQ24" i="3"/>
  <c r="AP24" i="3"/>
  <c r="AT23" i="3"/>
  <c r="AS23" i="3"/>
  <c r="AR23" i="3"/>
  <c r="AQ23" i="3"/>
  <c r="AP23" i="3"/>
  <c r="AT22" i="3"/>
  <c r="AS22" i="3"/>
  <c r="AR22" i="3"/>
  <c r="AQ22" i="3"/>
  <c r="AP22" i="3"/>
  <c r="AT21" i="3"/>
  <c r="AS21" i="3"/>
  <c r="AR21" i="3"/>
  <c r="AQ21" i="3"/>
  <c r="AP21" i="3"/>
  <c r="AT20" i="3"/>
  <c r="AS20" i="3"/>
  <c r="AR20" i="3"/>
  <c r="AQ20" i="3"/>
  <c r="AP20" i="3"/>
  <c r="AT19" i="3"/>
  <c r="AS19" i="3"/>
  <c r="AR19" i="3"/>
  <c r="AQ19" i="3"/>
  <c r="AP19" i="3"/>
  <c r="AT18" i="3"/>
  <c r="AS18" i="3"/>
  <c r="AR18" i="3"/>
  <c r="AQ18" i="3"/>
  <c r="AP18" i="3"/>
  <c r="AT17" i="3"/>
  <c r="AS17" i="3"/>
  <c r="AR17" i="3"/>
  <c r="AQ17" i="3"/>
  <c r="AP17" i="3"/>
  <c r="AL16" i="3"/>
  <c r="AL25" i="3"/>
  <c r="AL24" i="3"/>
  <c r="AL23" i="3"/>
  <c r="AL22" i="3"/>
  <c r="AL21" i="3"/>
  <c r="AL20" i="3"/>
  <c r="AL19" i="3"/>
  <c r="AL18" i="3"/>
  <c r="AL1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 Leroy</author>
  </authors>
  <commentList>
    <comment ref="E8" authorId="0" shapeId="0" xr:uid="{21096D89-322A-4ED7-9E61-13BD2C02439F}">
      <text>
        <r>
          <rPr>
            <b/>
            <sz val="9"/>
            <color indexed="81"/>
            <rFont val="Tahoma"/>
            <family val="2"/>
          </rPr>
          <t>CP, CPA, Cex</t>
        </r>
      </text>
    </comment>
    <comment ref="E9" authorId="0" shapeId="0" xr:uid="{99690FA9-A5CF-4EB5-80CB-12EB2CCADB77}">
      <text>
        <r>
          <rPr>
            <b/>
            <sz val="9"/>
            <color indexed="81"/>
            <rFont val="Tahoma"/>
            <family val="2"/>
          </rPr>
          <t>Formation interne
Formation externe</t>
        </r>
      </text>
    </comment>
    <comment ref="E10" authorId="0" shapeId="0" xr:uid="{624651F8-F2A8-4BE6-956C-5B47FF9017BB}">
      <text>
        <r>
          <rPr>
            <b/>
            <sz val="9"/>
            <color indexed="81"/>
            <rFont val="Tahoma"/>
            <family val="2"/>
          </rPr>
          <t>Maladie
Accident de travail
Accident de trajet</t>
        </r>
      </text>
    </comment>
  </commentList>
</comments>
</file>

<file path=xl/sharedStrings.xml><?xml version="1.0" encoding="utf-8"?>
<sst xmlns="http://schemas.openxmlformats.org/spreadsheetml/2006/main" count="248" uniqueCount="112">
  <si>
    <t>Ordre</t>
  </si>
  <si>
    <t>Fonction</t>
  </si>
  <si>
    <t>Janvier</t>
  </si>
  <si>
    <t>Jours Fériés</t>
  </si>
  <si>
    <t>Date</t>
  </si>
  <si>
    <t>Février</t>
  </si>
  <si>
    <t>Jour de l’an</t>
  </si>
  <si>
    <t>Mars</t>
  </si>
  <si>
    <t>Pâques (cellule D7)</t>
  </si>
  <si>
    <t>Avril</t>
  </si>
  <si>
    <t>Lundi de Pâques</t>
  </si>
  <si>
    <t>Mai</t>
  </si>
  <si>
    <t>Fête du travail</t>
  </si>
  <si>
    <t>Juin</t>
  </si>
  <si>
    <t>Armistice 39/45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</si>
  <si>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</si>
  <si>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</si>
  <si>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</si>
  <si>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</si>
  <si>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</si>
  <si>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</si>
  <si>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</si>
  <si>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</si>
  <si>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</si>
  <si>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</si>
  <si>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</si>
  <si>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</si>
  <si>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 14/18</t>
  </si>
  <si>
    <t>Noël</t>
  </si>
  <si>
    <t>Nom abrégé</t>
  </si>
  <si>
    <t>Nom Prénom</t>
  </si>
  <si>
    <t>Nom</t>
  </si>
  <si>
    <t>Prénom</t>
  </si>
  <si>
    <t>Fonction abrége</t>
  </si>
  <si>
    <t>Status</t>
  </si>
  <si>
    <t>Actif</t>
  </si>
  <si>
    <t>début</t>
  </si>
  <si>
    <t>fin</t>
  </si>
  <si>
    <t>CDS</t>
  </si>
  <si>
    <t>ADJ</t>
  </si>
  <si>
    <t>AGT1</t>
  </si>
  <si>
    <t>AGT2</t>
  </si>
  <si>
    <t>AGT3</t>
  </si>
  <si>
    <t>AGT4</t>
  </si>
  <si>
    <t>Pompier</t>
  </si>
  <si>
    <t>Chef d'équipe</t>
  </si>
  <si>
    <t>Congés</t>
  </si>
  <si>
    <t>Arrêt de travail</t>
  </si>
  <si>
    <t>Formation</t>
  </si>
  <si>
    <t>Semaine</t>
  </si>
  <si>
    <t>G8</t>
  </si>
  <si>
    <t>G10</t>
  </si>
  <si>
    <t>AGT5</t>
  </si>
  <si>
    <t>AGT6</t>
  </si>
  <si>
    <t>AGT7</t>
  </si>
  <si>
    <t>AGT8</t>
  </si>
  <si>
    <t>Nom-Prenom</t>
  </si>
  <si>
    <t>Evenement</t>
  </si>
  <si>
    <t>CP</t>
  </si>
  <si>
    <t>Atj</t>
  </si>
  <si>
    <t>Atv</t>
  </si>
  <si>
    <t>F.in</t>
  </si>
  <si>
    <t>F.ex</t>
  </si>
  <si>
    <t>Non actif</t>
  </si>
  <si>
    <t>CPA</t>
  </si>
  <si>
    <t>Cex</t>
  </si>
  <si>
    <t>AM</t>
  </si>
  <si>
    <t>Congé Payé</t>
  </si>
  <si>
    <t>Congé Payé Ancienneté</t>
  </si>
  <si>
    <t>Congé Exceptionnel</t>
  </si>
  <si>
    <t>Formation Interne</t>
  </si>
  <si>
    <t>Formation Exterieur</t>
  </si>
  <si>
    <t>Arrêt Maladie</t>
  </si>
  <si>
    <t>Accident de Trajet</t>
  </si>
  <si>
    <t>Accident de Travail</t>
  </si>
  <si>
    <t>Légende</t>
  </si>
  <si>
    <t>Garde de 8h</t>
  </si>
  <si>
    <t>Garde de 10h</t>
  </si>
  <si>
    <t>Total mois</t>
  </si>
  <si>
    <t>Heure mois</t>
  </si>
  <si>
    <t>Garde</t>
  </si>
  <si>
    <t>Evènement</t>
  </si>
  <si>
    <t>Code</t>
  </si>
  <si>
    <t>durée</t>
  </si>
  <si>
    <t>Affichage Listbox</t>
  </si>
  <si>
    <t>Nom1</t>
  </si>
  <si>
    <t>Nom2</t>
  </si>
  <si>
    <t>Nom3</t>
  </si>
  <si>
    <t>Nom4</t>
  </si>
  <si>
    <t>Nom5</t>
  </si>
  <si>
    <t>Nom6</t>
  </si>
  <si>
    <t>Nom7</t>
  </si>
  <si>
    <t>Prénom1</t>
  </si>
  <si>
    <t>Prénom2</t>
  </si>
  <si>
    <t>Prénom3</t>
  </si>
  <si>
    <t>Prénom4</t>
  </si>
  <si>
    <t>Prénom5</t>
  </si>
  <si>
    <t>Prénom6</t>
  </si>
  <si>
    <t>Prénom7</t>
  </si>
  <si>
    <t>Nom1 Prénom1</t>
  </si>
  <si>
    <t>Nom2 Prénom2</t>
  </si>
  <si>
    <t>Nom3 Prénom3</t>
  </si>
  <si>
    <t>Nom4 Prénom4</t>
  </si>
  <si>
    <t>Nom5 Prénom5</t>
  </si>
  <si>
    <t>Nom6 Prénom6</t>
  </si>
  <si>
    <t>Nom7 Prénom7</t>
  </si>
  <si>
    <t>Nom8</t>
  </si>
  <si>
    <t>Nom9</t>
  </si>
  <si>
    <t>Prénom8</t>
  </si>
  <si>
    <t>Prénom9</t>
  </si>
  <si>
    <t>Nom8 Prénom8</t>
  </si>
  <si>
    <t>Nom9 Prénom9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</si>
</sst>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General;;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 tint="0.499984740745262"/>
      <name val="Arial"/>
      <family val="2"/>
    </font>
    <font>
      <sz val="10"/>
      <color rgb="FF171717"/>
      <name val="Arial"/>
      <family val="2"/>
    </font>
    <font>
      <b/>
      <sz val="9"/>
      <color indexed="81"/>
      <name val="Tahoma"/>
      <family val="2"/>
    </font>
    <font>
      <b/>
      <sz val="10"/>
      <color theme="1"/>
      <name val="Times New Roman"/>
      <family val="1"/>
    </font>
    <font>
      <i/>
      <sz val="9"/>
      <color theme="1"/>
      <name val="Times New Roman"/>
      <family val="1"/>
    </font>
    <font>
      <sz val="8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1" tint="0.249977111117893"/>
      <name val="Times New Roman"/>
      <family val="1"/>
    </font>
    <font>
      <sz val="10"/>
      <color theme="1" tint="0.249977111117893"/>
      <name val="Times New Roman"/>
      <family val="1"/>
    </font>
    <font>
      <sz val="10"/>
      <color theme="0" tint="-4.9989318521683403E-2"/>
      <name val="Times New Roman"/>
      <family val="1"/>
    </font>
    <font>
      <b/>
      <sz val="24"/>
      <color theme="8" tint="-0.249977111117893"/>
      <name val="Times New Roman"/>
      <family val="1"/>
    </font>
    <font>
      <sz val="8"/>
      <color theme="1" tint="0.249977111117893"/>
      <name val="Times New Roman"/>
      <family val="1"/>
    </font>
    <font>
      <b/>
      <u/>
      <sz val="10"/>
      <color theme="1"/>
      <name val="Times New Roman"/>
      <family val="1"/>
    </font>
    <font>
      <b/>
      <sz val="10"/>
      <color theme="0" tint="-4.9989318521683403E-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3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rgb="FFEAECEE"/>
      </left>
      <right/>
      <top style="medium">
        <color rgb="FFEAECEE"/>
      </top>
      <bottom/>
      <diagonal/>
    </border>
    <border>
      <left/>
      <right/>
      <top style="medium">
        <color rgb="FFEAECEE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1" fillId="0" borderId="0" xfId="0" applyNumberFormat="1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9" fillId="0" borderId="0" xfId="0" applyFont="1" applyAlignment="1">
      <alignment horizontal="right" vertical="center"/>
    </xf>
    <xf numFmtId="0" fontId="8" fillId="0" borderId="0" xfId="0" applyFont="1"/>
    <xf numFmtId="0" fontId="1" fillId="0" borderId="0" xfId="0" applyNumberFormat="1" applyFont="1"/>
    <xf numFmtId="14" fontId="1" fillId="0" borderId="0" xfId="0" applyNumberFormat="1" applyFont="1" applyAlignment="1">
      <alignment horizontal="center" vertical="center"/>
    </xf>
    <xf numFmtId="0" fontId="1" fillId="0" borderId="3" xfId="0" quotePrefix="1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/>
    <xf numFmtId="0" fontId="15" fillId="0" borderId="0" xfId="0" applyFont="1"/>
    <xf numFmtId="0" fontId="8" fillId="0" borderId="4" xfId="0" applyFont="1" applyBorder="1" applyAlignment="1">
      <alignment vertical="center"/>
    </xf>
    <xf numFmtId="0" fontId="13" fillId="0" borderId="3" xfId="0" applyFont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14" fontId="1" fillId="4" borderId="0" xfId="0" applyNumberFormat="1" applyFont="1" applyFill="1"/>
    <xf numFmtId="164" fontId="1" fillId="4" borderId="9" xfId="0" applyNumberFormat="1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4" fillId="0" borderId="7" xfId="0" applyFont="1" applyFill="1" applyBorder="1"/>
    <xf numFmtId="0" fontId="18" fillId="2" borderId="7" xfId="0" applyFont="1" applyFill="1" applyBorder="1" applyAlignment="1">
      <alignment horizontal="center"/>
    </xf>
    <xf numFmtId="165" fontId="18" fillId="3" borderId="7" xfId="0" applyNumberFormat="1" applyFont="1" applyFill="1" applyBorder="1" applyAlignment="1">
      <alignment horizontal="center" vertical="center"/>
    </xf>
    <xf numFmtId="0" fontId="19" fillId="0" borderId="0" xfId="0" applyFont="1"/>
    <xf numFmtId="0" fontId="8" fillId="0" borderId="0" xfId="0" applyFont="1" applyAlignment="1">
      <alignment vertical="center" wrapText="1"/>
    </xf>
    <xf numFmtId="0" fontId="8" fillId="0" borderId="0" xfId="0" applyFont="1" applyAlignment="1">
      <alignment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/>
    </xf>
    <xf numFmtId="165" fontId="1" fillId="6" borderId="3" xfId="0" applyNumberFormat="1" applyFont="1" applyFill="1" applyBorder="1" applyAlignment="1">
      <alignment horizontal="center" vertical="center"/>
    </xf>
    <xf numFmtId="165" fontId="1" fillId="7" borderId="3" xfId="0" applyNumberFormat="1" applyFont="1" applyFill="1" applyBorder="1" applyAlignment="1">
      <alignment horizontal="center" vertical="center"/>
    </xf>
    <xf numFmtId="165" fontId="1" fillId="5" borderId="3" xfId="0" applyNumberFormat="1" applyFont="1" applyFill="1" applyBorder="1" applyAlignment="1">
      <alignment horizontal="center" vertical="center"/>
    </xf>
    <xf numFmtId="165" fontId="16" fillId="8" borderId="3" xfId="0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Continuous" vertical="center"/>
    </xf>
    <xf numFmtId="0" fontId="8" fillId="4" borderId="5" xfId="0" applyFont="1" applyFill="1" applyBorder="1" applyAlignment="1">
      <alignment horizontal="centerContinuous" vertical="center"/>
    </xf>
    <xf numFmtId="0" fontId="8" fillId="4" borderId="6" xfId="0" applyFont="1" applyFill="1" applyBorder="1" applyAlignment="1">
      <alignment horizontal="centerContinuous" vertical="center"/>
    </xf>
    <xf numFmtId="0" fontId="1" fillId="0" borderId="0" xfId="0" applyFont="1" applyBorder="1"/>
    <xf numFmtId="0" fontId="1" fillId="0" borderId="0" xfId="0" applyFont="1" applyBorder="1" applyAlignment="1">
      <alignment horizontal="center" vertical="center"/>
    </xf>
    <xf numFmtId="0" fontId="8" fillId="0" borderId="0" xfId="0" applyFont="1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9" fillId="0" borderId="0" xfId="0" applyFont="1" applyBorder="1" applyAlignment="1">
      <alignment vertical="center"/>
    </xf>
    <xf numFmtId="0" fontId="20" fillId="8" borderId="8" xfId="0" applyFont="1" applyFill="1" applyBorder="1" applyAlignment="1">
      <alignment horizontal="center" vertical="center" wrapText="1"/>
    </xf>
    <xf numFmtId="0" fontId="20" fillId="8" borderId="10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8" fillId="5" borderId="4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 wrapText="1"/>
    </xf>
    <xf numFmtId="0" fontId="8" fillId="7" borderId="4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font>
        <color rgb="FF00B050"/>
      </font>
      <fill>
        <patternFill>
          <bgColor rgb="FFCCFFFF"/>
        </patternFill>
      </fill>
    </dxf>
    <dxf>
      <font>
        <color rgb="FFC00000"/>
      </font>
      <fill>
        <patternFill>
          <bgColor rgb="FFFF7C80"/>
        </patternFill>
      </fill>
    </dxf>
    <dxf>
      <font>
        <color theme="5" tint="-0.24994659260841701"/>
      </font>
      <fill>
        <patternFill>
          <bgColor rgb="FFFFCC99"/>
        </patternFill>
      </fill>
    </dxf>
    <dxf>
      <font>
        <b/>
        <i val="0"/>
      </font>
    </dxf>
    <dxf>
      <font>
        <color theme="4" tint="-0.24994659260841701"/>
      </font>
    </dxf>
    <dxf>
      <font>
        <b/>
        <i val="0"/>
        <color theme="5"/>
      </font>
      <fill>
        <patternFill>
          <bgColor rgb="FF99FF99"/>
        </patternFill>
      </fill>
    </dxf>
    <dxf>
      <font>
        <b/>
        <i val="0"/>
        <color theme="4" tint="-0.24994659260841701"/>
      </font>
    </dxf>
    <dxf>
      <font>
        <b/>
        <i val="0"/>
        <color rgb="FFC00000"/>
      </font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ont>
        <color theme="0" tint="-4.9989318521683403E-2"/>
      </font>
      <fill>
        <patternFill>
          <bgColor theme="3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71717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rgb="FFEAECEE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rgb="FFEAECEE"/>
        </left>
        <right/>
        <top style="medium">
          <color rgb="FFEAECEE"/>
        </top>
        <bottom/>
      </border>
    </dxf>
    <dxf>
      <border outline="0">
        <bottom style="medium">
          <color rgb="FFEAECEE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CC99"/>
      <color rgb="FFFF7C80"/>
      <color rgb="FFCCFFFF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253500</xdr:colOff>
      <xdr:row>3</xdr:row>
      <xdr:rowOff>0</xdr:rowOff>
    </xdr:from>
    <xdr:to>
      <xdr:col>41</xdr:col>
      <xdr:colOff>0</xdr:colOff>
      <xdr:row>5</xdr:row>
      <xdr:rowOff>48833</xdr:rowOff>
    </xdr:to>
    <xdr:sp macro="[0]!Rectangle1_Clic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6526E7A-351F-42EB-89BF-875D03312C7D}"/>
            </a:ext>
          </a:extLst>
        </xdr:cNvPr>
        <xdr:cNvSpPr/>
      </xdr:nvSpPr>
      <xdr:spPr>
        <a:xfrm>
          <a:off x="11715250" y="476250"/>
          <a:ext cx="1080000" cy="324000"/>
        </a:xfrm>
        <a:prstGeom prst="roundRect">
          <a:avLst/>
        </a:prstGeom>
        <a:gradFill flip="none" rotWithShape="1">
          <a:gsLst>
            <a:gs pos="0">
              <a:schemeClr val="tx2">
                <a:lumMod val="20000"/>
                <a:lumOff val="80000"/>
              </a:schemeClr>
            </a:gs>
            <a:gs pos="50000">
              <a:schemeClr val="tx2">
                <a:lumMod val="40000"/>
                <a:lumOff val="60000"/>
              </a:schemeClr>
            </a:gs>
            <a:gs pos="100000">
              <a:schemeClr val="tx2">
                <a:lumMod val="7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chemeClr val="tx2">
                  <a:lumMod val="75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Planification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A780C8-E215-4953-B56F-49AD9CC4A361}" name="Tableau2" displayName="Tableau2" ref="E1:F27" totalsRowShown="0" dataDxfId="35" tableBorderDxfId="34">
  <autoFilter ref="E1:F27" xr:uid="{1C18F030-D1B1-4B48-9226-DAA811FB5E2B}">
    <filterColumn colId="0" hiddenButton="1"/>
    <filterColumn colId="1" hiddenButton="1"/>
  </autoFilter>
  <tableColumns count="2">
    <tableColumn id="1" xr3:uid="{5A20F887-BB38-4330-9C87-58645C1AD4D0}" name="Jours Fériés" dataDxfId="33"/>
    <tableColumn id="2" xr3:uid="{3CDC3880-0CCC-4DAA-905D-5EBD9DA37C10}" name="Date" dataDxfId="3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13CD4C-AD00-43F4-8793-7F3E71ED918F}" name="TabLegende" displayName="TabLegende" ref="L1:O11" totalsRowShown="0" dataDxfId="31">
  <autoFilter ref="L1:O11" xr:uid="{E45F37AA-E574-4B44-8855-1AB48938E7D5}">
    <filterColumn colId="0" hiddenButton="1"/>
    <filterColumn colId="1" hiddenButton="1"/>
    <filterColumn colId="2" hiddenButton="1"/>
    <filterColumn colId="3" hiddenButton="1"/>
  </autoFilter>
  <tableColumns count="4">
    <tableColumn id="1" xr3:uid="{B0506E38-4605-45B9-B503-11B2CFAAD31A}" name="Légende" dataDxfId="30"/>
    <tableColumn id="2" xr3:uid="{6E6DFD14-ACF9-44EC-B57F-7E4CD66C6984}" name="Evènement" dataDxfId="29"/>
    <tableColumn id="3" xr3:uid="{FC68347C-CFD8-43A0-A934-51A1B501FE89}" name="Code" dataDxfId="28"/>
    <tableColumn id="4" xr3:uid="{0DEF63CB-62C6-451E-BE62-23EDB8D736DB}" name="durée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5A7BBD-2DFA-4425-9F64-5C449A073786}" name="TabBD" displayName="TabBD" ref="A1:C38" totalsRowShown="0" headerRowDxfId="26" dataDxfId="25">
  <autoFilter ref="A1:C38" xr:uid="{01942489-6261-423D-A8CB-F7DBD992C95D}">
    <filterColumn colId="0" hiddenButton="1"/>
    <filterColumn colId="1" hiddenButton="1"/>
    <filterColumn colId="2" hiddenButton="1"/>
  </autoFilter>
  <tableColumns count="3">
    <tableColumn id="4" xr3:uid="{2A650F2E-BACF-4745-A115-76B3CA42967A}" name="Date" dataDxfId="24"/>
    <tableColumn id="1" xr3:uid="{EEB75148-5EA4-4401-A9CF-81774E5D70B6}" name="Nom-Prenom" dataDxfId="23"/>
    <tableColumn id="5" xr3:uid="{AE31547B-22C6-490D-8C91-1990160F35C0}" name="Evenement" dataDxfId="2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ECF741-5420-41FC-B6F8-D75F3ECE10C1}" name="TabAgent" displayName="TabAgent" ref="A1:I11" totalsRowShown="0" headerRowDxfId="21" dataDxfId="20">
  <autoFilter ref="A1:I11" xr:uid="{3DF2A546-3A9E-4056-96DB-35EFA8BFB78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EF16A20F-A416-47C4-9A28-E265A70C95A1}" name="Ordre" dataDxfId="19"/>
    <tableColumn id="2" xr3:uid="{A9AED6FE-2571-4D30-B7FF-350B98277D78}" name="Status" dataDxfId="18"/>
    <tableColumn id="3" xr3:uid="{14393084-177E-4135-8E17-3592AD332166}" name="Nom" dataDxfId="17"/>
    <tableColumn id="4" xr3:uid="{50BBB9B2-E2E7-4D71-B5EB-7C1B2E7E3C59}" name="Prénom" dataDxfId="16"/>
    <tableColumn id="5" xr3:uid="{D688FC89-FC46-4B89-8AD9-76500F3962B6}" name="Fonction" dataDxfId="15"/>
    <tableColumn id="6" xr3:uid="{971B5B7B-7D75-4F03-BEC4-8DB1E3294544}" name="Fonction abrége" dataDxfId="14">
      <calculatedColumnFormula>IF(E2="Chef d'équipe","CE",IF(E2="Pompier","SP",""))</calculatedColumnFormula>
    </tableColumn>
    <tableColumn id="7" xr3:uid="{FD84FF84-69B8-4E55-9E4E-44314F7E7136}" name="Nom abrégé" dataDxfId="13"/>
    <tableColumn id="8" xr3:uid="{78F91103-F0BB-4A42-B012-EA5DE8FF7626}" name="Nom Prénom" dataDxfId="12"/>
    <tableColumn id="9" xr3:uid="{4EA51036-B75D-42B2-912B-A09908F3FB22}" name="Affichage Listbox" dataDxfId="11">
      <calculatedColumnFormula>IF(B2&lt;&gt;"",B2,"")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87E4B-B27A-4708-812D-6A732111994E}">
  <sheetPr codeName="Feuil1"/>
  <dimension ref="B1:O27"/>
  <sheetViews>
    <sheetView workbookViewId="0">
      <selection activeCell="R1" sqref="R1"/>
    </sheetView>
  </sheetViews>
  <sheetFormatPr baseColWidth="10" defaultRowHeight="15" x14ac:dyDescent="0.25"/>
  <cols>
    <col min="1" max="1" width="4.7109375" customWidth="1"/>
    <col min="2" max="2" width="5.7109375" customWidth="1"/>
    <col min="3" max="3" width="9.28515625" customWidth="1"/>
    <col min="4" max="4" width="4.7109375" customWidth="1"/>
    <col min="5" max="5" width="20.7109375" customWidth="1"/>
    <col min="6" max="6" width="10.85546875" customWidth="1"/>
    <col min="7" max="7" width="4.7109375" customWidth="1"/>
    <col min="8" max="8" width="7.7109375" customWidth="1"/>
    <col min="9" max="9" width="4.5703125" customWidth="1"/>
    <col min="10" max="10" width="9.7109375" customWidth="1"/>
    <col min="11" max="11" width="4.7109375" customWidth="1"/>
    <col min="12" max="12" width="13" bestFit="1" customWidth="1"/>
    <col min="13" max="13" width="19.5703125" bestFit="1" customWidth="1"/>
    <col min="14" max="14" width="4.85546875" bestFit="1" customWidth="1"/>
    <col min="15" max="15" width="5.42578125" bestFit="1" customWidth="1"/>
  </cols>
  <sheetData>
    <row r="1" spans="2:15" ht="16.5" thickBot="1" x14ac:dyDescent="0.3">
      <c r="B1" s="10">
        <v>2019</v>
      </c>
      <c r="C1" s="11" t="s">
        <v>2</v>
      </c>
      <c r="E1" s="2" t="s">
        <v>3</v>
      </c>
      <c r="F1" s="3" t="s">
        <v>4</v>
      </c>
      <c r="H1" s="4">
        <f>Mois!E2</f>
        <v>2019</v>
      </c>
      <c r="J1" t="s">
        <v>35</v>
      </c>
      <c r="L1" s="51" t="s">
        <v>75</v>
      </c>
      <c r="M1" s="47" t="s">
        <v>81</v>
      </c>
      <c r="N1" s="47" t="s">
        <v>82</v>
      </c>
      <c r="O1" s="47" t="s">
        <v>83</v>
      </c>
    </row>
    <row r="2" spans="2:15" ht="15.75" thickBot="1" x14ac:dyDescent="0.3">
      <c r="B2" s="10">
        <v>2020</v>
      </c>
      <c r="C2" s="11" t="s">
        <v>5</v>
      </c>
      <c r="E2" s="5" t="s">
        <v>6</v>
      </c>
      <c r="F2" s="6">
        <f>DATE($H$1,1,1)</f>
        <v>43466</v>
      </c>
      <c r="H2" s="7">
        <f>H1+1</f>
        <v>2020</v>
      </c>
      <c r="J2" t="s">
        <v>63</v>
      </c>
      <c r="L2" s="48" t="s">
        <v>80</v>
      </c>
      <c r="M2" s="46" t="s">
        <v>76</v>
      </c>
      <c r="N2" s="46" t="s">
        <v>50</v>
      </c>
      <c r="O2" s="50">
        <v>8</v>
      </c>
    </row>
    <row r="3" spans="2:15" ht="15.75" thickBot="1" x14ac:dyDescent="0.3">
      <c r="B3" s="10">
        <v>2021</v>
      </c>
      <c r="C3" s="11" t="s">
        <v>7</v>
      </c>
      <c r="E3" s="5" t="s">
        <v>8</v>
      </c>
      <c r="F3" s="6">
        <f>FLOOR(DAY(MINUTE($H$1/38)/2+56)&amp;"/5/"&amp;$H$1,7)-34</f>
        <v>43576</v>
      </c>
      <c r="L3" s="46"/>
      <c r="M3" s="46" t="s">
        <v>77</v>
      </c>
      <c r="N3" s="46" t="s">
        <v>51</v>
      </c>
      <c r="O3" s="50">
        <v>10</v>
      </c>
    </row>
    <row r="4" spans="2:15" ht="15.75" thickBot="1" x14ac:dyDescent="0.3">
      <c r="B4" s="10">
        <v>2022</v>
      </c>
      <c r="C4" s="11" t="s">
        <v>9</v>
      </c>
      <c r="E4" s="5" t="s">
        <v>10</v>
      </c>
      <c r="F4" s="6">
        <f>F3 + 1</f>
        <v>43577</v>
      </c>
      <c r="L4" s="48" t="s">
        <v>46</v>
      </c>
      <c r="M4" s="46" t="s">
        <v>67</v>
      </c>
      <c r="N4" s="46" t="s">
        <v>58</v>
      </c>
      <c r="O4" s="46"/>
    </row>
    <row r="5" spans="2:15" ht="15.75" thickBot="1" x14ac:dyDescent="0.3">
      <c r="B5" s="10">
        <v>2023</v>
      </c>
      <c r="C5" s="11" t="s">
        <v>11</v>
      </c>
      <c r="E5" s="5" t="s">
        <v>12</v>
      </c>
      <c r="F5" s="6">
        <f>DATE($H$1,5,1)</f>
        <v>43586</v>
      </c>
      <c r="L5" s="46"/>
      <c r="M5" s="46" t="s">
        <v>68</v>
      </c>
      <c r="N5" s="46" t="s">
        <v>64</v>
      </c>
      <c r="O5" s="46"/>
    </row>
    <row r="6" spans="2:15" ht="15.75" thickBot="1" x14ac:dyDescent="0.3">
      <c r="B6" s="10">
        <v>2024</v>
      </c>
      <c r="C6" s="11" t="s">
        <v>13</v>
      </c>
      <c r="E6" s="5" t="s">
        <v>14</v>
      </c>
      <c r="F6" s="6">
        <f>DATE($H$1,5,8)</f>
        <v>43593</v>
      </c>
      <c r="L6" s="46"/>
      <c r="M6" s="46" t="s">
        <v>69</v>
      </c>
      <c r="N6" s="46" t="s">
        <v>65</v>
      </c>
      <c r="O6" s="46"/>
    </row>
    <row r="7" spans="2:15" ht="15.75" thickBot="1" x14ac:dyDescent="0.3">
      <c r="B7" s="10">
        <v>2025</v>
      </c>
      <c r="C7" s="11" t="s">
        <v>15</v>
      </c>
      <c r="E7" s="5" t="s">
        <v>16</v>
      </c>
      <c r="F7" s="6">
        <f>F3 + 39</f>
        <v>43615</v>
      </c>
      <c r="L7" s="48" t="s">
        <v>48</v>
      </c>
      <c r="M7" s="46" t="s">
        <v>70</v>
      </c>
      <c r="N7" s="46" t="s">
        <v>61</v>
      </c>
      <c r="O7" s="46"/>
    </row>
    <row r="8" spans="2:15" ht="15.75" thickBot="1" x14ac:dyDescent="0.3">
      <c r="B8" s="10">
        <v>2026</v>
      </c>
      <c r="C8" s="11" t="s">
        <v>17</v>
      </c>
      <c r="E8" s="5" t="s">
        <v>18</v>
      </c>
      <c r="F8" s="6">
        <f>F3 + 49</f>
        <v>43625</v>
      </c>
      <c r="L8" s="46"/>
      <c r="M8" s="46" t="s">
        <v>71</v>
      </c>
      <c r="N8" s="46" t="s">
        <v>62</v>
      </c>
      <c r="O8" s="46"/>
    </row>
    <row r="9" spans="2:15" ht="15.75" thickBot="1" x14ac:dyDescent="0.3">
      <c r="B9" s="10">
        <v>2027</v>
      </c>
      <c r="C9" s="11" t="s">
        <v>19</v>
      </c>
      <c r="E9" s="5" t="s">
        <v>20</v>
      </c>
      <c r="F9" s="6">
        <f>F3 + 50</f>
        <v>43626</v>
      </c>
      <c r="L9" s="48" t="s">
        <v>47</v>
      </c>
      <c r="M9" s="46" t="s">
        <v>72</v>
      </c>
      <c r="N9" s="46" t="s">
        <v>66</v>
      </c>
      <c r="O9" s="46"/>
    </row>
    <row r="10" spans="2:15" ht="15.75" thickBot="1" x14ac:dyDescent="0.3">
      <c r="B10" s="10">
        <v>2028</v>
      </c>
      <c r="C10" s="11" t="s">
        <v>21</v>
      </c>
      <c r="E10" s="5" t="s">
        <v>22</v>
      </c>
      <c r="F10" s="6">
        <f>DATE($H$1,7,14)</f>
        <v>43660</v>
      </c>
      <c r="L10" s="46"/>
      <c r="M10" s="46" t="s">
        <v>73</v>
      </c>
      <c r="N10" s="46" t="s">
        <v>59</v>
      </c>
      <c r="O10" s="46"/>
    </row>
    <row r="11" spans="2:15" ht="15.75" thickBot="1" x14ac:dyDescent="0.3">
      <c r="B11" s="10">
        <v>2029</v>
      </c>
      <c r="C11" s="11" t="s">
        <v>23</v>
      </c>
      <c r="E11" s="5" t="s">
        <v>24</v>
      </c>
      <c r="F11" s="6">
        <f>DATE($H$1,8,15)</f>
        <v>43692</v>
      </c>
      <c r="L11" s="46"/>
      <c r="M11" s="46" t="s">
        <v>74</v>
      </c>
      <c r="N11" s="46" t="s">
        <v>60</v>
      </c>
      <c r="O11" s="46"/>
    </row>
    <row r="12" spans="2:15" ht="15.75" thickBot="1" x14ac:dyDescent="0.3">
      <c r="B12" s="1"/>
      <c r="C12" s="11" t="s">
        <v>25</v>
      </c>
      <c r="E12" s="5" t="s">
        <v>26</v>
      </c>
      <c r="F12" s="6">
        <f>DATE($H$1,11,1)</f>
        <v>43770</v>
      </c>
      <c r="L12" s="49"/>
      <c r="M12" s="49"/>
      <c r="N12" s="46"/>
      <c r="O12" s="49"/>
    </row>
    <row r="13" spans="2:15" ht="15.75" thickBot="1" x14ac:dyDescent="0.3">
      <c r="E13" s="5" t="s">
        <v>27</v>
      </c>
      <c r="F13" s="6">
        <f>DATE($H$1,11,11)</f>
        <v>43780</v>
      </c>
      <c r="L13" s="49"/>
      <c r="M13" s="49"/>
      <c r="N13" s="49"/>
      <c r="O13" s="49"/>
    </row>
    <row r="14" spans="2:15" ht="15.75" thickBot="1" x14ac:dyDescent="0.3">
      <c r="E14" s="5" t="s">
        <v>28</v>
      </c>
      <c r="F14" s="6">
        <f>DATE($H$1,12,25)</f>
        <v>43824</v>
      </c>
      <c r="L14" s="49"/>
      <c r="M14" s="49"/>
      <c r="N14" s="49"/>
      <c r="O14" s="49"/>
    </row>
    <row r="15" spans="2:15" ht="15.75" thickBot="1" x14ac:dyDescent="0.3">
      <c r="E15" s="5" t="s">
        <v>6</v>
      </c>
      <c r="F15" s="8">
        <f>DATE($H$2,1,1)</f>
        <v>43831</v>
      </c>
      <c r="L15" s="49"/>
      <c r="M15" s="49"/>
      <c r="N15" s="49"/>
      <c r="O15" s="49"/>
    </row>
    <row r="16" spans="2:15" ht="15.75" thickBot="1" x14ac:dyDescent="0.3">
      <c r="E16" s="5" t="s">
        <v>8</v>
      </c>
      <c r="F16" s="8">
        <f>FLOOR(DAY(MINUTE($H$2/38)/2+56)&amp;"/5/"&amp;$H$2,7)-34</f>
        <v>43933</v>
      </c>
      <c r="L16" s="49"/>
      <c r="M16" s="49"/>
      <c r="N16" s="49"/>
      <c r="O16" s="49"/>
    </row>
    <row r="17" spans="5:15" ht="15.75" thickBot="1" x14ac:dyDescent="0.3">
      <c r="E17" s="5" t="s">
        <v>10</v>
      </c>
      <c r="F17" s="8">
        <f>F16 + 1</f>
        <v>43934</v>
      </c>
      <c r="L17" s="49"/>
      <c r="M17" s="49"/>
      <c r="N17" s="49"/>
      <c r="O17" s="49"/>
    </row>
    <row r="18" spans="5:15" ht="15.75" thickBot="1" x14ac:dyDescent="0.3">
      <c r="E18" s="5" t="s">
        <v>12</v>
      </c>
      <c r="F18" s="8">
        <f>DATE($H$2,5,1)</f>
        <v>43952</v>
      </c>
      <c r="L18" s="49"/>
      <c r="M18" s="49"/>
      <c r="N18" s="49"/>
      <c r="O18" s="49"/>
    </row>
    <row r="19" spans="5:15" ht="15.75" thickBot="1" x14ac:dyDescent="0.3">
      <c r="E19" s="5" t="s">
        <v>14</v>
      </c>
      <c r="F19" s="8">
        <f>DATE($H$2,5,8)</f>
        <v>43959</v>
      </c>
    </row>
    <row r="20" spans="5:15" ht="15.75" thickBot="1" x14ac:dyDescent="0.3">
      <c r="E20" s="5" t="s">
        <v>16</v>
      </c>
      <c r="F20" s="8">
        <f>F16 + 39</f>
        <v>43972</v>
      </c>
    </row>
    <row r="21" spans="5:15" ht="15.75" thickBot="1" x14ac:dyDescent="0.3">
      <c r="E21" s="5" t="s">
        <v>18</v>
      </c>
      <c r="F21" s="8">
        <f>F16 + 49</f>
        <v>43982</v>
      </c>
    </row>
    <row r="22" spans="5:15" ht="15.75" thickBot="1" x14ac:dyDescent="0.3">
      <c r="E22" s="5" t="s">
        <v>20</v>
      </c>
      <c r="F22" s="8">
        <f>F16 + 50</f>
        <v>43983</v>
      </c>
    </row>
    <row r="23" spans="5:15" ht="15.75" thickBot="1" x14ac:dyDescent="0.3">
      <c r="E23" s="5" t="s">
        <v>22</v>
      </c>
      <c r="F23" s="8">
        <f>DATE($H$2,7,14)</f>
        <v>44026</v>
      </c>
    </row>
    <row r="24" spans="5:15" ht="15.75" thickBot="1" x14ac:dyDescent="0.3">
      <c r="E24" s="5" t="s">
        <v>24</v>
      </c>
      <c r="F24" s="8">
        <f>DATE($H$2,8,15)</f>
        <v>44058</v>
      </c>
    </row>
    <row r="25" spans="5:15" ht="15.75" thickBot="1" x14ac:dyDescent="0.3">
      <c r="E25" s="5" t="s">
        <v>26</v>
      </c>
      <c r="F25" s="8">
        <f>DATE($H$2,11,1)</f>
        <v>44136</v>
      </c>
    </row>
    <row r="26" spans="5:15" ht="15.75" thickBot="1" x14ac:dyDescent="0.3">
      <c r="E26" s="5" t="s">
        <v>27</v>
      </c>
      <c r="F26" s="8">
        <f>DATE($H$2,11,11)</f>
        <v>44146</v>
      </c>
    </row>
    <row r="27" spans="5:15" x14ac:dyDescent="0.25">
      <c r="E27" s="5" t="s">
        <v>28</v>
      </c>
      <c r="F27" s="8">
        <f>DATE($H$2,12,25)</f>
        <v>44190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F26F4-8C43-49AC-9915-7F0D0FFB479D}">
  <sheetPr codeName="Feuil2"/>
  <dimension ref="A1:C38"/>
  <sheetViews>
    <sheetView workbookViewId="0">
      <selection activeCell="E1" sqref="E1"/>
    </sheetView>
  </sheetViews>
  <sheetFormatPr baseColWidth="10" defaultRowHeight="12.75" x14ac:dyDescent="0.2"/>
  <cols>
    <col min="1" max="1" width="12.7109375" style="1" customWidth="1"/>
    <col min="2" max="2" width="18.140625" style="1" bestFit="1" customWidth="1"/>
    <col min="3" max="3" width="12.7109375" style="1" customWidth="1"/>
    <col min="4" max="16384" width="11.42578125" style="1"/>
  </cols>
  <sheetData>
    <row r="1" spans="1:3" ht="14.25" x14ac:dyDescent="0.2">
      <c r="A1" s="18" t="s">
        <v>4</v>
      </c>
      <c r="B1" s="18" t="s">
        <v>56</v>
      </c>
      <c r="C1" s="18" t="s">
        <v>57</v>
      </c>
    </row>
    <row r="2" spans="1:3" x14ac:dyDescent="0.2">
      <c r="A2" s="15">
        <v>43556</v>
      </c>
      <c r="B2" s="1" t="s">
        <v>99</v>
      </c>
      <c r="C2" s="10" t="s">
        <v>51</v>
      </c>
    </row>
    <row r="3" spans="1:3" x14ac:dyDescent="0.2">
      <c r="A3" s="15">
        <v>43556</v>
      </c>
      <c r="B3" s="1" t="s">
        <v>100</v>
      </c>
      <c r="C3" s="10" t="s">
        <v>62</v>
      </c>
    </row>
    <row r="4" spans="1:3" x14ac:dyDescent="0.2">
      <c r="A4" s="15">
        <v>43556</v>
      </c>
      <c r="B4" s="1" t="s">
        <v>104</v>
      </c>
      <c r="C4" s="10" t="s">
        <v>51</v>
      </c>
    </row>
    <row r="5" spans="1:3" x14ac:dyDescent="0.2">
      <c r="A5" s="15">
        <v>43556</v>
      </c>
      <c r="B5" s="1" t="s">
        <v>105</v>
      </c>
      <c r="C5" s="10" t="s">
        <v>58</v>
      </c>
    </row>
    <row r="6" spans="1:3" x14ac:dyDescent="0.2">
      <c r="A6" s="15">
        <v>43556</v>
      </c>
      <c r="B6" s="1" t="s">
        <v>102</v>
      </c>
      <c r="C6" s="10" t="s">
        <v>51</v>
      </c>
    </row>
    <row r="7" spans="1:3" x14ac:dyDescent="0.2">
      <c r="A7" s="15">
        <v>43556</v>
      </c>
      <c r="B7" s="1" t="s">
        <v>110</v>
      </c>
      <c r="C7" s="10" t="s">
        <v>51</v>
      </c>
    </row>
    <row r="8" spans="1:3" x14ac:dyDescent="0.2">
      <c r="A8" s="15">
        <v>43557</v>
      </c>
      <c r="B8" s="15" t="s">
        <v>99</v>
      </c>
      <c r="C8" s="10" t="s">
        <v>51</v>
      </c>
    </row>
    <row r="9" spans="1:3" x14ac:dyDescent="0.2">
      <c r="A9" s="15">
        <v>43557</v>
      </c>
      <c r="B9" s="15" t="s">
        <v>101</v>
      </c>
      <c r="C9" s="10" t="s">
        <v>51</v>
      </c>
    </row>
    <row r="10" spans="1:3" x14ac:dyDescent="0.2">
      <c r="A10" s="15">
        <v>43557</v>
      </c>
      <c r="B10" s="15" t="s">
        <v>102</v>
      </c>
      <c r="C10" s="10" t="s">
        <v>51</v>
      </c>
    </row>
    <row r="11" spans="1:3" x14ac:dyDescent="0.2">
      <c r="A11" s="15">
        <v>43557</v>
      </c>
      <c r="B11" s="15" t="s">
        <v>100</v>
      </c>
      <c r="C11" s="10" t="s">
        <v>62</v>
      </c>
    </row>
    <row r="12" spans="1:3" x14ac:dyDescent="0.2">
      <c r="A12" s="15">
        <v>43557</v>
      </c>
      <c r="B12" s="15" t="s">
        <v>105</v>
      </c>
      <c r="C12" s="10" t="s">
        <v>58</v>
      </c>
    </row>
    <row r="13" spans="1:3" x14ac:dyDescent="0.2">
      <c r="A13" s="15">
        <v>43558</v>
      </c>
      <c r="B13" s="15" t="s">
        <v>101</v>
      </c>
      <c r="C13" s="10" t="s">
        <v>51</v>
      </c>
    </row>
    <row r="14" spans="1:3" x14ac:dyDescent="0.2">
      <c r="A14" s="15">
        <v>43558</v>
      </c>
      <c r="B14" s="15" t="s">
        <v>103</v>
      </c>
      <c r="C14" s="10" t="s">
        <v>51</v>
      </c>
    </row>
    <row r="15" spans="1:3" x14ac:dyDescent="0.2">
      <c r="A15" s="15">
        <v>43558</v>
      </c>
      <c r="B15" s="15" t="s">
        <v>110</v>
      </c>
      <c r="C15" s="10" t="s">
        <v>51</v>
      </c>
    </row>
    <row r="16" spans="1:3" x14ac:dyDescent="0.2">
      <c r="A16" s="15">
        <v>43558</v>
      </c>
      <c r="B16" s="15" t="s">
        <v>100</v>
      </c>
      <c r="C16" s="10" t="s">
        <v>62</v>
      </c>
    </row>
    <row r="17" spans="1:3" x14ac:dyDescent="0.2">
      <c r="A17" s="15">
        <v>43558</v>
      </c>
      <c r="B17" s="15" t="s">
        <v>105</v>
      </c>
      <c r="C17" s="10" t="s">
        <v>58</v>
      </c>
    </row>
    <row r="18" spans="1:3" x14ac:dyDescent="0.2">
      <c r="A18" s="15">
        <v>43559</v>
      </c>
      <c r="B18" s="15" t="s">
        <v>101</v>
      </c>
      <c r="C18" s="10" t="s">
        <v>51</v>
      </c>
    </row>
    <row r="19" spans="1:3" x14ac:dyDescent="0.2">
      <c r="A19" s="15">
        <v>43559</v>
      </c>
      <c r="B19" s="15" t="s">
        <v>103</v>
      </c>
      <c r="C19" s="10" t="s">
        <v>66</v>
      </c>
    </row>
    <row r="20" spans="1:3" x14ac:dyDescent="0.2">
      <c r="A20" s="15">
        <v>43559</v>
      </c>
      <c r="B20" s="15" t="s">
        <v>110</v>
      </c>
      <c r="C20" s="10" t="s">
        <v>51</v>
      </c>
    </row>
    <row r="21" spans="1:3" x14ac:dyDescent="0.2">
      <c r="A21" s="15">
        <v>43559</v>
      </c>
      <c r="B21" s="15" t="s">
        <v>105</v>
      </c>
      <c r="C21" s="10" t="s">
        <v>58</v>
      </c>
    </row>
    <row r="22" spans="1:3" x14ac:dyDescent="0.2">
      <c r="A22" s="15">
        <v>43559</v>
      </c>
      <c r="B22" s="15" t="s">
        <v>100</v>
      </c>
      <c r="C22" s="10" t="s">
        <v>62</v>
      </c>
    </row>
    <row r="23" spans="1:3" x14ac:dyDescent="0.2">
      <c r="A23" s="15">
        <v>43560</v>
      </c>
      <c r="B23" s="15" t="s">
        <v>99</v>
      </c>
      <c r="C23" s="10" t="s">
        <v>50</v>
      </c>
    </row>
    <row r="24" spans="1:3" x14ac:dyDescent="0.2">
      <c r="A24" s="15">
        <v>43560</v>
      </c>
      <c r="B24" s="15" t="s">
        <v>102</v>
      </c>
      <c r="C24" s="10" t="s">
        <v>50</v>
      </c>
    </row>
    <row r="25" spans="1:3" x14ac:dyDescent="0.2">
      <c r="A25" s="15">
        <v>43560</v>
      </c>
      <c r="B25" s="15" t="s">
        <v>103</v>
      </c>
      <c r="C25" s="10" t="s">
        <v>50</v>
      </c>
    </row>
    <row r="26" spans="1:3" x14ac:dyDescent="0.2">
      <c r="A26" s="15">
        <v>43560</v>
      </c>
      <c r="B26" s="15" t="s">
        <v>100</v>
      </c>
      <c r="C26" s="10" t="s">
        <v>61</v>
      </c>
    </row>
    <row r="27" spans="1:3" x14ac:dyDescent="0.2">
      <c r="A27" s="15">
        <v>43560</v>
      </c>
      <c r="B27" s="15" t="s">
        <v>105</v>
      </c>
      <c r="C27" s="10" t="s">
        <v>58</v>
      </c>
    </row>
    <row r="28" spans="1:3" x14ac:dyDescent="0.2">
      <c r="A28" s="15">
        <v>43559</v>
      </c>
      <c r="B28" s="15" t="s">
        <v>111</v>
      </c>
      <c r="C28" s="10" t="s">
        <v>51</v>
      </c>
    </row>
    <row r="29" spans="1:3" x14ac:dyDescent="0.2">
      <c r="A29" s="15">
        <v>43563</v>
      </c>
      <c r="B29" s="15" t="s">
        <v>99</v>
      </c>
      <c r="C29" s="10" t="s">
        <v>51</v>
      </c>
    </row>
    <row r="30" spans="1:3" x14ac:dyDescent="0.2">
      <c r="A30" s="15">
        <v>43563</v>
      </c>
      <c r="B30" s="15" t="s">
        <v>100</v>
      </c>
      <c r="C30" s="10" t="s">
        <v>58</v>
      </c>
    </row>
    <row r="31" spans="1:3" x14ac:dyDescent="0.2">
      <c r="A31" s="15">
        <v>43563</v>
      </c>
      <c r="B31" s="15" t="s">
        <v>101</v>
      </c>
      <c r="C31" s="10" t="s">
        <v>51</v>
      </c>
    </row>
    <row r="32" spans="1:3" x14ac:dyDescent="0.2">
      <c r="A32" s="15">
        <v>43564</v>
      </c>
      <c r="B32" s="15" t="s">
        <v>102</v>
      </c>
      <c r="C32" s="10" t="s">
        <v>51</v>
      </c>
    </row>
    <row r="33" spans="1:3" x14ac:dyDescent="0.2">
      <c r="A33" s="15">
        <v>43564</v>
      </c>
      <c r="B33" s="15" t="s">
        <v>103</v>
      </c>
      <c r="C33" s="10" t="s">
        <v>51</v>
      </c>
    </row>
    <row r="34" spans="1:3" x14ac:dyDescent="0.2">
      <c r="A34" s="15">
        <v>43564</v>
      </c>
      <c r="B34" s="15" t="s">
        <v>105</v>
      </c>
      <c r="C34" s="10" t="s">
        <v>51</v>
      </c>
    </row>
    <row r="35" spans="1:3" x14ac:dyDescent="0.2">
      <c r="A35" s="15">
        <v>43565</v>
      </c>
      <c r="B35" s="15" t="s">
        <v>99</v>
      </c>
      <c r="C35" s="10" t="s">
        <v>51</v>
      </c>
    </row>
    <row r="36" spans="1:3" x14ac:dyDescent="0.2">
      <c r="A36" s="15">
        <v>43565</v>
      </c>
      <c r="B36" s="15" t="s">
        <v>110</v>
      </c>
      <c r="C36" s="10" t="s">
        <v>51</v>
      </c>
    </row>
    <row r="37" spans="1:3" x14ac:dyDescent="0.2">
      <c r="A37" s="15">
        <v>43565</v>
      </c>
      <c r="B37" s="15" t="s">
        <v>111</v>
      </c>
      <c r="C37" s="10" t="s">
        <v>51</v>
      </c>
    </row>
    <row r="38" spans="1:3" x14ac:dyDescent="0.2">
      <c r="A38" s="15">
        <v>43563</v>
      </c>
      <c r="B38" s="15" t="s">
        <v>104</v>
      </c>
      <c r="C38" s="10" t="s">
        <v>51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10101-144A-4804-88C0-BAAC32A2B49C}">
  <sheetPr codeName="Feuil3"/>
  <dimension ref="A1:I11"/>
  <sheetViews>
    <sheetView workbookViewId="0">
      <selection activeCell="J1" sqref="J1"/>
    </sheetView>
  </sheetViews>
  <sheetFormatPr baseColWidth="10" defaultRowHeight="12.75" x14ac:dyDescent="0.2"/>
  <cols>
    <col min="1" max="2" width="10.7109375" style="1" customWidth="1"/>
    <col min="3" max="5" width="15.7109375" style="1" customWidth="1"/>
    <col min="6" max="6" width="2.28515625" style="1" hidden="1" customWidth="1"/>
    <col min="7" max="7" width="17.140625" style="1" hidden="1" customWidth="1"/>
    <col min="8" max="8" width="22.28515625" style="1" hidden="1" customWidth="1"/>
    <col min="9" max="9" width="14.7109375" style="1" hidden="1" customWidth="1"/>
    <col min="10" max="16384" width="11.42578125" style="1"/>
  </cols>
  <sheetData>
    <row r="1" spans="1:9" ht="14.25" x14ac:dyDescent="0.2">
      <c r="A1" s="18" t="s">
        <v>0</v>
      </c>
      <c r="B1" s="18" t="s">
        <v>34</v>
      </c>
      <c r="C1" s="18" t="s">
        <v>31</v>
      </c>
      <c r="D1" s="18" t="s">
        <v>32</v>
      </c>
      <c r="E1" s="18" t="s">
        <v>1</v>
      </c>
      <c r="F1" s="13" t="s">
        <v>33</v>
      </c>
      <c r="G1" s="13" t="s">
        <v>29</v>
      </c>
      <c r="H1" s="13" t="s">
        <v>30</v>
      </c>
      <c r="I1" s="13" t="s">
        <v>84</v>
      </c>
    </row>
    <row r="2" spans="1:9" x14ac:dyDescent="0.2">
      <c r="A2" s="1" t="s">
        <v>38</v>
      </c>
      <c r="B2" s="1" t="s">
        <v>35</v>
      </c>
      <c r="C2" s="1" t="s">
        <v>85</v>
      </c>
      <c r="D2" s="1" t="s">
        <v>92</v>
      </c>
      <c r="E2" s="1" t="s">
        <v>45</v>
      </c>
      <c r="F2" s="1" t="str">
        <f t="shared" ref="F2:F11" si="0">IF(E2="Chef d'équipe","CE",IF(E2="Pompier","SP",""))</f>
        <v>CE</v>
      </c>
      <c r="G2" s="1" t="str">
        <f>C2&amp;" "&amp;MID(D2,1,2)</f>
        <v>Nom1 Pr</v>
      </c>
      <c r="H2" s="1" t="str">
        <f>C2&amp;" "&amp;D2</f>
        <v>Nom1 Prénom1</v>
      </c>
      <c r="I2" s="1" t="str">
        <f t="shared" ref="I2:I11" si="1">IF(B2&lt;&gt;"",B2,"")</f>
        <v>Actif</v>
      </c>
    </row>
    <row r="3" spans="1:9" x14ac:dyDescent="0.2">
      <c r="A3" s="1" t="s">
        <v>39</v>
      </c>
      <c r="B3" s="1" t="s">
        <v>35</v>
      </c>
      <c r="C3" s="1" t="s">
        <v>86</v>
      </c>
      <c r="D3" s="1" t="s">
        <v>93</v>
      </c>
      <c r="E3" s="1" t="s">
        <v>45</v>
      </c>
      <c r="F3" s="1" t="str">
        <f t="shared" si="0"/>
        <v>CE</v>
      </c>
      <c r="G3" s="1" t="str">
        <f t="shared" ref="G3:G11" si="2">C3&amp;" "&amp;MID(D3,1,2)</f>
        <v>Nom2 Pr</v>
      </c>
      <c r="H3" s="1" t="str">
        <f t="shared" ref="H3:H11" si="3">C3&amp;" "&amp;D3</f>
        <v>Nom2 Prénom2</v>
      </c>
      <c r="I3" s="1" t="str">
        <f t="shared" si="1"/>
        <v>Actif</v>
      </c>
    </row>
    <row r="4" spans="1:9" x14ac:dyDescent="0.2">
      <c r="A4" s="1" t="s">
        <v>40</v>
      </c>
      <c r="B4" s="1" t="s">
        <v>35</v>
      </c>
      <c r="C4" s="1" t="s">
        <v>87</v>
      </c>
      <c r="D4" s="1" t="s">
        <v>94</v>
      </c>
      <c r="E4" s="1" t="s">
        <v>44</v>
      </c>
      <c r="F4" s="1" t="str">
        <f t="shared" si="0"/>
        <v>SP</v>
      </c>
      <c r="G4" s="1" t="str">
        <f t="shared" si="2"/>
        <v>Nom3 Pr</v>
      </c>
      <c r="H4" s="1" t="str">
        <f t="shared" si="3"/>
        <v>Nom3 Prénom3</v>
      </c>
      <c r="I4" s="1" t="str">
        <f t="shared" si="1"/>
        <v>Actif</v>
      </c>
    </row>
    <row r="5" spans="1:9" x14ac:dyDescent="0.2">
      <c r="A5" s="1" t="s">
        <v>41</v>
      </c>
      <c r="B5" s="1" t="s">
        <v>35</v>
      </c>
      <c r="C5" s="1" t="s">
        <v>88</v>
      </c>
      <c r="D5" s="1" t="s">
        <v>95</v>
      </c>
      <c r="E5" s="1" t="s">
        <v>44</v>
      </c>
      <c r="F5" s="1" t="str">
        <f t="shared" si="0"/>
        <v>SP</v>
      </c>
      <c r="G5" s="1" t="str">
        <f t="shared" si="2"/>
        <v>Nom4 Pr</v>
      </c>
      <c r="H5" s="1" t="str">
        <f t="shared" si="3"/>
        <v>Nom4 Prénom4</v>
      </c>
      <c r="I5" s="1" t="str">
        <f t="shared" si="1"/>
        <v>Actif</v>
      </c>
    </row>
    <row r="6" spans="1:9" x14ac:dyDescent="0.2">
      <c r="A6" s="1" t="s">
        <v>42</v>
      </c>
      <c r="B6" s="1" t="s">
        <v>35</v>
      </c>
      <c r="C6" s="1" t="s">
        <v>89</v>
      </c>
      <c r="D6" s="1" t="s">
        <v>96</v>
      </c>
      <c r="E6" s="1" t="s">
        <v>44</v>
      </c>
      <c r="F6" s="1" t="str">
        <f t="shared" si="0"/>
        <v>SP</v>
      </c>
      <c r="G6" s="1" t="str">
        <f t="shared" si="2"/>
        <v>Nom5 Pr</v>
      </c>
      <c r="H6" s="1" t="str">
        <f t="shared" si="3"/>
        <v>Nom5 Prénom5</v>
      </c>
      <c r="I6" s="1" t="str">
        <f t="shared" si="1"/>
        <v>Actif</v>
      </c>
    </row>
    <row r="7" spans="1:9" x14ac:dyDescent="0.2">
      <c r="A7" s="1" t="s">
        <v>43</v>
      </c>
      <c r="B7" s="1" t="s">
        <v>63</v>
      </c>
      <c r="C7" s="1" t="s">
        <v>90</v>
      </c>
      <c r="D7" s="1" t="s">
        <v>97</v>
      </c>
      <c r="E7" s="1" t="s">
        <v>45</v>
      </c>
      <c r="F7" s="1" t="str">
        <f t="shared" si="0"/>
        <v>CE</v>
      </c>
      <c r="G7" s="1" t="str">
        <f t="shared" si="2"/>
        <v>Nom6 Pr</v>
      </c>
      <c r="H7" s="1" t="str">
        <f t="shared" si="3"/>
        <v>Nom6 Prénom6</v>
      </c>
      <c r="I7" s="1" t="str">
        <f t="shared" si="1"/>
        <v>Non actif</v>
      </c>
    </row>
    <row r="8" spans="1:9" x14ac:dyDescent="0.2">
      <c r="A8" s="1" t="s">
        <v>52</v>
      </c>
      <c r="B8" s="1" t="s">
        <v>35</v>
      </c>
      <c r="C8" s="1" t="s">
        <v>91</v>
      </c>
      <c r="D8" s="1" t="s">
        <v>98</v>
      </c>
      <c r="E8" s="1" t="s">
        <v>45</v>
      </c>
      <c r="F8" s="14" t="str">
        <f t="shared" si="0"/>
        <v>CE</v>
      </c>
      <c r="G8" s="1" t="str">
        <f t="shared" si="2"/>
        <v>Nom7 Pr</v>
      </c>
      <c r="H8" s="1" t="str">
        <f t="shared" si="3"/>
        <v>Nom7 Prénom7</v>
      </c>
      <c r="I8" s="1" t="str">
        <f t="shared" si="1"/>
        <v>Actif</v>
      </c>
    </row>
    <row r="9" spans="1:9" x14ac:dyDescent="0.2">
      <c r="A9" s="1" t="s">
        <v>53</v>
      </c>
      <c r="B9" s="1" t="s">
        <v>35</v>
      </c>
      <c r="C9" s="1" t="s">
        <v>106</v>
      </c>
      <c r="D9" s="1" t="s">
        <v>108</v>
      </c>
      <c r="E9" s="1" t="s">
        <v>45</v>
      </c>
      <c r="F9" s="14" t="str">
        <f t="shared" si="0"/>
        <v>CE</v>
      </c>
      <c r="G9" s="1" t="str">
        <f t="shared" si="2"/>
        <v>Nom8 Pr</v>
      </c>
      <c r="H9" s="1" t="str">
        <f t="shared" si="3"/>
        <v>Nom8 Prénom8</v>
      </c>
      <c r="I9" s="1" t="str">
        <f t="shared" si="1"/>
        <v>Actif</v>
      </c>
    </row>
    <row r="10" spans="1:9" x14ac:dyDescent="0.2">
      <c r="A10" s="1" t="s">
        <v>54</v>
      </c>
      <c r="B10" s="1" t="s">
        <v>35</v>
      </c>
      <c r="C10" s="1" t="s">
        <v>107</v>
      </c>
      <c r="D10" s="1" t="s">
        <v>109</v>
      </c>
      <c r="E10" s="1" t="s">
        <v>44</v>
      </c>
      <c r="F10" s="14" t="str">
        <f t="shared" si="0"/>
        <v>SP</v>
      </c>
      <c r="G10" s="1" t="str">
        <f t="shared" si="2"/>
        <v>Nom9 Pr</v>
      </c>
      <c r="H10" s="1" t="str">
        <f t="shared" si="3"/>
        <v>Nom9 Prénom9</v>
      </c>
      <c r="I10" s="1" t="str">
        <f t="shared" si="1"/>
        <v>Actif</v>
      </c>
    </row>
    <row r="11" spans="1:9" x14ac:dyDescent="0.2">
      <c r="A11" s="1" t="s">
        <v>55</v>
      </c>
      <c r="F11" s="14" t="str">
        <f t="shared" si="0"/>
        <v/>
      </c>
      <c r="G11" s="1" t="str">
        <f t="shared" si="2"/>
        <v xml:space="preserve"> </v>
      </c>
      <c r="H11" s="1" t="str">
        <f t="shared" si="3"/>
        <v xml:space="preserve"> </v>
      </c>
      <c r="I11" s="1" t="str">
        <f t="shared" si="1"/>
        <v/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AB8BE9-177E-4D2C-956F-622F7310CD3C}">
          <x14:formula1>
            <xm:f>Liste!$J$1:$J$2</xm:f>
          </x14:formula1>
          <xm:sqref>B2:B11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CAD61-2511-4AAD-BD10-4E0E307F5307}">
  <sheetPr codeName="Feuil4">
    <pageSetUpPr fitToPage="1"/>
  </sheetPr>
  <dimension ref="A1:AT42"/>
  <sheetViews>
    <sheetView showGridLines="0" tabSelected="1" topLeftCell="B1" zoomScaleNormal="100" workbookViewId="0">
      <selection activeCell="B1" sqref="B1"/>
    </sheetView>
  </sheetViews>
  <sheetFormatPr baseColWidth="10" defaultRowHeight="12.75" x14ac:dyDescent="0.2"/>
  <cols>
    <col min="1" max="1" width="9" style="1" hidden="1" customWidth="1"/>
    <col min="2" max="2" width="1.7109375" style="1" customWidth="1"/>
    <col min="3" max="3" width="5.7109375" style="1" hidden="1" customWidth="1"/>
    <col min="4" max="4" width="3.7109375" style="1" hidden="1" customWidth="1"/>
    <col min="5" max="5" width="20.7109375" style="1" customWidth="1"/>
    <col min="6" max="36" width="4.7109375" style="1" customWidth="1"/>
    <col min="37" max="37" width="1.7109375" style="1" customWidth="1"/>
    <col min="38" max="38" width="5.7109375" style="1" customWidth="1"/>
    <col min="39" max="46" width="4.7109375" style="1" customWidth="1"/>
    <col min="47" max="16384" width="11.42578125" style="1"/>
  </cols>
  <sheetData>
    <row r="1" spans="1:46" ht="18.75" customHeight="1" x14ac:dyDescent="0.2">
      <c r="A1" s="1" t="s">
        <v>36</v>
      </c>
      <c r="E1" s="19" t="s">
        <v>9</v>
      </c>
      <c r="F1" s="54" t="str">
        <f>"Période du "&amp;TEXT(A2,"jj mmmm aaaa")&amp;" au "&amp;TEXT(A4,"jj mmmm aaaa")</f>
        <v>Période du 01 avril 2019 au 30 avril 2019</v>
      </c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</row>
    <row r="2" spans="1:46" ht="14.25" x14ac:dyDescent="0.2">
      <c r="A2" s="9">
        <f>DATE(E2,MONTH(1&amp;"/"&amp;E1),1)</f>
        <v>43556</v>
      </c>
      <c r="E2" s="18">
        <v>2019</v>
      </c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</row>
    <row r="3" spans="1:46" ht="3.95" customHeight="1" x14ac:dyDescent="0.2">
      <c r="A3" s="1" t="s">
        <v>37</v>
      </c>
      <c r="C3" s="9"/>
    </row>
    <row r="4" spans="1:46" ht="9.9499999999999993" customHeight="1" x14ac:dyDescent="0.2">
      <c r="A4" s="9">
        <f>EOMONTH(A2,0)</f>
        <v>43585</v>
      </c>
      <c r="E4" s="20"/>
      <c r="F4" s="29" t="str">
        <f t="shared" ref="F4:AF4" si="0">IF(F5&lt;1,"",IF(F6&lt;1,"",IF(F5+F6&gt;2,"ok","")))</f>
        <v>ok</v>
      </c>
      <c r="G4" s="29" t="str">
        <f t="shared" si="0"/>
        <v>ok</v>
      </c>
      <c r="H4" s="29" t="str">
        <f t="shared" si="0"/>
        <v>ok</v>
      </c>
      <c r="I4" s="29" t="str">
        <f t="shared" si="0"/>
        <v>ok</v>
      </c>
      <c r="J4" s="29" t="str">
        <f t="shared" si="0"/>
        <v>ok</v>
      </c>
      <c r="K4" s="29" t="str">
        <f t="shared" si="0"/>
        <v/>
      </c>
      <c r="L4" s="29" t="str">
        <f t="shared" si="0"/>
        <v/>
      </c>
      <c r="M4" s="29" t="str">
        <f t="shared" si="0"/>
        <v/>
      </c>
      <c r="N4" s="29" t="str">
        <f t="shared" si="0"/>
        <v>ok</v>
      </c>
      <c r="O4" s="29" t="str">
        <f t="shared" si="0"/>
        <v>ok</v>
      </c>
      <c r="P4" s="29" t="str">
        <f t="shared" si="0"/>
        <v/>
      </c>
      <c r="Q4" s="29" t="str">
        <f t="shared" si="0"/>
        <v/>
      </c>
      <c r="R4" s="29" t="str">
        <f t="shared" si="0"/>
        <v/>
      </c>
      <c r="S4" s="29" t="str">
        <f t="shared" si="0"/>
        <v/>
      </c>
      <c r="T4" s="29" t="str">
        <f t="shared" si="0"/>
        <v/>
      </c>
      <c r="U4" s="29" t="str">
        <f t="shared" si="0"/>
        <v/>
      </c>
      <c r="V4" s="29" t="str">
        <f t="shared" si="0"/>
        <v/>
      </c>
      <c r="W4" s="29" t="str">
        <f t="shared" si="0"/>
        <v/>
      </c>
      <c r="X4" s="29" t="str">
        <f t="shared" si="0"/>
        <v/>
      </c>
      <c r="Y4" s="29" t="str">
        <f t="shared" si="0"/>
        <v/>
      </c>
      <c r="Z4" s="29" t="str">
        <f t="shared" si="0"/>
        <v/>
      </c>
      <c r="AA4" s="29" t="str">
        <f t="shared" si="0"/>
        <v/>
      </c>
      <c r="AB4" s="29" t="str">
        <f t="shared" si="0"/>
        <v/>
      </c>
      <c r="AC4" s="29" t="str">
        <f t="shared" si="0"/>
        <v/>
      </c>
      <c r="AD4" s="29" t="str">
        <f t="shared" si="0"/>
        <v/>
      </c>
      <c r="AE4" s="29" t="str">
        <f t="shared" si="0"/>
        <v/>
      </c>
      <c r="AF4" s="29" t="str">
        <f t="shared" si="0"/>
        <v/>
      </c>
      <c r="AG4" s="29" t="str">
        <f>IF(AG5&lt;1,"",IF(AG6&lt;1,"",IF(AG5+AG6&gt;2,"ok","")))</f>
        <v/>
      </c>
      <c r="AH4" s="29" t="str">
        <f>IF(AH5&lt;1,"",IF(AH6&lt;1,"",IF(AH5+AH6&gt;2,"ok","")))</f>
        <v/>
      </c>
      <c r="AI4" s="29" t="str">
        <f t="shared" ref="AI4:AJ4" si="1">IF(AI5&lt;1,"",IF(AI6&lt;1,"",IF(AI5+AI6&gt;2,"ok","")))</f>
        <v/>
      </c>
      <c r="AJ4" s="29" t="str">
        <f t="shared" si="1"/>
        <v/>
      </c>
    </row>
    <row r="5" spans="1:46" ht="12" customHeight="1" x14ac:dyDescent="0.2">
      <c r="A5" s="1" t="str">
        <f>INDEX(TabAgent[Fonction abrége],MATCH(E5,TabAgent[Fonction],0),1)</f>
        <v>CE</v>
      </c>
      <c r="E5" s="28" t="s">
        <v>45</v>
      </c>
      <c r="F5" s="30">
        <f t="shared" ref="F5:O6" si="2">COUNTIFS($D$16:$D$25,$A5,F$16:F$25,"G*")</f>
        <v>2</v>
      </c>
      <c r="G5" s="30">
        <f t="shared" si="2"/>
        <v>1</v>
      </c>
      <c r="H5" s="30">
        <f t="shared" si="2"/>
        <v>1</v>
      </c>
      <c r="I5" s="30">
        <f t="shared" si="2"/>
        <v>1</v>
      </c>
      <c r="J5" s="30">
        <f t="shared" si="2"/>
        <v>1</v>
      </c>
      <c r="K5" s="30">
        <f t="shared" si="2"/>
        <v>0</v>
      </c>
      <c r="L5" s="30">
        <f t="shared" si="2"/>
        <v>0</v>
      </c>
      <c r="M5" s="30">
        <f t="shared" si="2"/>
        <v>1</v>
      </c>
      <c r="N5" s="30">
        <f t="shared" si="2"/>
        <v>1</v>
      </c>
      <c r="O5" s="30">
        <f t="shared" si="2"/>
        <v>2</v>
      </c>
      <c r="P5" s="30">
        <f t="shared" ref="P5:Y6" si="3">COUNTIFS($D$16:$D$25,$A5,P$16:P$25,"G*")</f>
        <v>0</v>
      </c>
      <c r="Q5" s="30">
        <f t="shared" si="3"/>
        <v>0</v>
      </c>
      <c r="R5" s="30">
        <f t="shared" si="3"/>
        <v>0</v>
      </c>
      <c r="S5" s="30">
        <f t="shared" si="3"/>
        <v>0</v>
      </c>
      <c r="T5" s="30">
        <f t="shared" si="3"/>
        <v>0</v>
      </c>
      <c r="U5" s="30">
        <f t="shared" si="3"/>
        <v>0</v>
      </c>
      <c r="V5" s="30">
        <f t="shared" si="3"/>
        <v>0</v>
      </c>
      <c r="W5" s="30">
        <f t="shared" si="3"/>
        <v>0</v>
      </c>
      <c r="X5" s="30">
        <f t="shared" si="3"/>
        <v>0</v>
      </c>
      <c r="Y5" s="30">
        <f t="shared" si="3"/>
        <v>0</v>
      </c>
      <c r="Z5" s="30">
        <f t="shared" ref="Z5:AJ6" si="4">COUNTIFS($D$16:$D$25,$A5,Z$16:Z$25,"G*")</f>
        <v>0</v>
      </c>
      <c r="AA5" s="30">
        <f t="shared" si="4"/>
        <v>0</v>
      </c>
      <c r="AB5" s="30">
        <f t="shared" si="4"/>
        <v>0</v>
      </c>
      <c r="AC5" s="30">
        <f t="shared" si="4"/>
        <v>0</v>
      </c>
      <c r="AD5" s="30">
        <f t="shared" si="4"/>
        <v>0</v>
      </c>
      <c r="AE5" s="30">
        <f t="shared" si="4"/>
        <v>0</v>
      </c>
      <c r="AF5" s="30">
        <f t="shared" si="4"/>
        <v>0</v>
      </c>
      <c r="AG5" s="30">
        <f t="shared" si="4"/>
        <v>0</v>
      </c>
      <c r="AH5" s="30">
        <f t="shared" si="4"/>
        <v>0</v>
      </c>
      <c r="AI5" s="30">
        <f t="shared" si="4"/>
        <v>0</v>
      </c>
      <c r="AJ5" s="30">
        <f t="shared" si="4"/>
        <v>0</v>
      </c>
    </row>
    <row r="6" spans="1:46" ht="12" customHeight="1" x14ac:dyDescent="0.2">
      <c r="A6" s="1" t="str">
        <f>INDEX(TabAgent[Fonction abrége],MATCH(E6,TabAgent[Fonction],0),1)</f>
        <v>SP</v>
      </c>
      <c r="E6" s="28" t="s">
        <v>44</v>
      </c>
      <c r="F6" s="30">
        <f t="shared" si="2"/>
        <v>1</v>
      </c>
      <c r="G6" s="30">
        <f t="shared" si="2"/>
        <v>2</v>
      </c>
      <c r="H6" s="30">
        <f t="shared" si="2"/>
        <v>2</v>
      </c>
      <c r="I6" s="30">
        <f t="shared" si="2"/>
        <v>2</v>
      </c>
      <c r="J6" s="30">
        <f t="shared" si="2"/>
        <v>2</v>
      </c>
      <c r="K6" s="30">
        <f t="shared" si="2"/>
        <v>0</v>
      </c>
      <c r="L6" s="30">
        <f t="shared" si="2"/>
        <v>0</v>
      </c>
      <c r="M6" s="30">
        <f t="shared" si="2"/>
        <v>1</v>
      </c>
      <c r="N6" s="30">
        <f t="shared" si="2"/>
        <v>2</v>
      </c>
      <c r="O6" s="30">
        <f t="shared" si="2"/>
        <v>1</v>
      </c>
      <c r="P6" s="30">
        <f t="shared" si="3"/>
        <v>0</v>
      </c>
      <c r="Q6" s="30">
        <f t="shared" si="3"/>
        <v>0</v>
      </c>
      <c r="R6" s="30">
        <f t="shared" si="3"/>
        <v>0</v>
      </c>
      <c r="S6" s="30">
        <f t="shared" si="3"/>
        <v>0</v>
      </c>
      <c r="T6" s="30">
        <f t="shared" si="3"/>
        <v>0</v>
      </c>
      <c r="U6" s="30">
        <f t="shared" si="3"/>
        <v>0</v>
      </c>
      <c r="V6" s="30">
        <f t="shared" si="3"/>
        <v>0</v>
      </c>
      <c r="W6" s="30">
        <f t="shared" si="3"/>
        <v>0</v>
      </c>
      <c r="X6" s="30">
        <f t="shared" si="3"/>
        <v>0</v>
      </c>
      <c r="Y6" s="30">
        <f t="shared" si="3"/>
        <v>0</v>
      </c>
      <c r="Z6" s="30">
        <f t="shared" si="4"/>
        <v>0</v>
      </c>
      <c r="AA6" s="30">
        <f t="shared" si="4"/>
        <v>0</v>
      </c>
      <c r="AB6" s="30">
        <f t="shared" si="4"/>
        <v>0</v>
      </c>
      <c r="AC6" s="30">
        <f t="shared" si="4"/>
        <v>0</v>
      </c>
      <c r="AD6" s="30">
        <f t="shared" si="4"/>
        <v>0</v>
      </c>
      <c r="AE6" s="30">
        <f t="shared" si="4"/>
        <v>0</v>
      </c>
      <c r="AF6" s="30">
        <f t="shared" si="4"/>
        <v>0</v>
      </c>
      <c r="AG6" s="30">
        <f t="shared" si="4"/>
        <v>0</v>
      </c>
      <c r="AH6" s="30">
        <f t="shared" si="4"/>
        <v>0</v>
      </c>
      <c r="AI6" s="30">
        <f t="shared" si="4"/>
        <v>0</v>
      </c>
      <c r="AJ6" s="30">
        <f t="shared" si="4"/>
        <v>0</v>
      </c>
    </row>
    <row r="7" spans="1:46" ht="6" customHeight="1" x14ac:dyDescent="0.2"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</row>
    <row r="8" spans="1:46" ht="12" customHeight="1" x14ac:dyDescent="0.2">
      <c r="E8" s="28" t="s">
        <v>46</v>
      </c>
      <c r="F8" s="30">
        <f>COUNTIFS(F$16:F$25,"C*")</f>
        <v>1</v>
      </c>
      <c r="G8" s="30">
        <f>COUNTIFS(G$16:G$25,"C*")</f>
        <v>1</v>
      </c>
      <c r="H8" s="30">
        <f t="shared" ref="H8:AJ8" si="5">COUNTIFS(H$16:H$25,"C*")</f>
        <v>1</v>
      </c>
      <c r="I8" s="30">
        <f t="shared" si="5"/>
        <v>1</v>
      </c>
      <c r="J8" s="30">
        <f t="shared" si="5"/>
        <v>1</v>
      </c>
      <c r="K8" s="30">
        <f t="shared" si="5"/>
        <v>0</v>
      </c>
      <c r="L8" s="30">
        <f t="shared" si="5"/>
        <v>0</v>
      </c>
      <c r="M8" s="30">
        <f t="shared" si="5"/>
        <v>1</v>
      </c>
      <c r="N8" s="30">
        <f t="shared" si="5"/>
        <v>0</v>
      </c>
      <c r="O8" s="30">
        <f t="shared" si="5"/>
        <v>0</v>
      </c>
      <c r="P8" s="30">
        <f t="shared" si="5"/>
        <v>0</v>
      </c>
      <c r="Q8" s="30">
        <f t="shared" si="5"/>
        <v>0</v>
      </c>
      <c r="R8" s="30">
        <f t="shared" si="5"/>
        <v>0</v>
      </c>
      <c r="S8" s="30">
        <f t="shared" si="5"/>
        <v>0</v>
      </c>
      <c r="T8" s="30">
        <f t="shared" si="5"/>
        <v>0</v>
      </c>
      <c r="U8" s="30">
        <f t="shared" si="5"/>
        <v>0</v>
      </c>
      <c r="V8" s="30">
        <f t="shared" si="5"/>
        <v>0</v>
      </c>
      <c r="W8" s="30">
        <f t="shared" si="5"/>
        <v>0</v>
      </c>
      <c r="X8" s="30">
        <f t="shared" si="5"/>
        <v>0</v>
      </c>
      <c r="Y8" s="30">
        <f t="shared" si="5"/>
        <v>0</v>
      </c>
      <c r="Z8" s="30">
        <f t="shared" si="5"/>
        <v>0</v>
      </c>
      <c r="AA8" s="30">
        <f t="shared" si="5"/>
        <v>0</v>
      </c>
      <c r="AB8" s="30">
        <f t="shared" si="5"/>
        <v>0</v>
      </c>
      <c r="AC8" s="30">
        <f t="shared" si="5"/>
        <v>0</v>
      </c>
      <c r="AD8" s="30">
        <f t="shared" si="5"/>
        <v>0</v>
      </c>
      <c r="AE8" s="30">
        <f t="shared" si="5"/>
        <v>0</v>
      </c>
      <c r="AF8" s="30">
        <f t="shared" si="5"/>
        <v>0</v>
      </c>
      <c r="AG8" s="30">
        <f t="shared" si="5"/>
        <v>0</v>
      </c>
      <c r="AH8" s="30">
        <f t="shared" si="5"/>
        <v>0</v>
      </c>
      <c r="AI8" s="30">
        <f t="shared" si="5"/>
        <v>0</v>
      </c>
      <c r="AJ8" s="30">
        <f t="shared" si="5"/>
        <v>0</v>
      </c>
    </row>
    <row r="9" spans="1:46" ht="12" customHeight="1" x14ac:dyDescent="0.2">
      <c r="E9" s="28" t="s">
        <v>48</v>
      </c>
      <c r="F9" s="30">
        <f>COUNTIFS(F$16:F$25,"F*")</f>
        <v>1</v>
      </c>
      <c r="G9" s="30">
        <f t="shared" ref="G9:AJ9" si="6">COUNTIFS(G$16:G$25,"F*")</f>
        <v>1</v>
      </c>
      <c r="H9" s="30">
        <f t="shared" si="6"/>
        <v>1</v>
      </c>
      <c r="I9" s="30">
        <f t="shared" si="6"/>
        <v>1</v>
      </c>
      <c r="J9" s="30">
        <f t="shared" si="6"/>
        <v>1</v>
      </c>
      <c r="K9" s="30">
        <f t="shared" si="6"/>
        <v>0</v>
      </c>
      <c r="L9" s="30">
        <f t="shared" si="6"/>
        <v>0</v>
      </c>
      <c r="M9" s="30">
        <f t="shared" si="6"/>
        <v>0</v>
      </c>
      <c r="N9" s="30">
        <f t="shared" si="6"/>
        <v>0</v>
      </c>
      <c r="O9" s="30">
        <f t="shared" si="6"/>
        <v>0</v>
      </c>
      <c r="P9" s="30">
        <f t="shared" si="6"/>
        <v>0</v>
      </c>
      <c r="Q9" s="30">
        <f t="shared" si="6"/>
        <v>0</v>
      </c>
      <c r="R9" s="30">
        <f t="shared" si="6"/>
        <v>0</v>
      </c>
      <c r="S9" s="30">
        <f t="shared" si="6"/>
        <v>0</v>
      </c>
      <c r="T9" s="30">
        <f t="shared" si="6"/>
        <v>0</v>
      </c>
      <c r="U9" s="30">
        <f t="shared" si="6"/>
        <v>0</v>
      </c>
      <c r="V9" s="30">
        <f t="shared" si="6"/>
        <v>0</v>
      </c>
      <c r="W9" s="30">
        <f t="shared" si="6"/>
        <v>0</v>
      </c>
      <c r="X9" s="30">
        <f t="shared" si="6"/>
        <v>0</v>
      </c>
      <c r="Y9" s="30">
        <f t="shared" si="6"/>
        <v>0</v>
      </c>
      <c r="Z9" s="30">
        <f t="shared" si="6"/>
        <v>0</v>
      </c>
      <c r="AA9" s="30">
        <f t="shared" si="6"/>
        <v>0</v>
      </c>
      <c r="AB9" s="30">
        <f t="shared" si="6"/>
        <v>0</v>
      </c>
      <c r="AC9" s="30">
        <f t="shared" si="6"/>
        <v>0</v>
      </c>
      <c r="AD9" s="30">
        <f t="shared" si="6"/>
        <v>0</v>
      </c>
      <c r="AE9" s="30">
        <f t="shared" si="6"/>
        <v>0</v>
      </c>
      <c r="AF9" s="30">
        <f t="shared" si="6"/>
        <v>0</v>
      </c>
      <c r="AG9" s="30">
        <f t="shared" si="6"/>
        <v>0</v>
      </c>
      <c r="AH9" s="30">
        <f t="shared" si="6"/>
        <v>0</v>
      </c>
      <c r="AI9" s="30">
        <f t="shared" si="6"/>
        <v>0</v>
      </c>
      <c r="AJ9" s="30">
        <f t="shared" si="6"/>
        <v>0</v>
      </c>
    </row>
    <row r="10" spans="1:46" ht="12" customHeight="1" x14ac:dyDescent="0.2">
      <c r="E10" s="28" t="s">
        <v>47</v>
      </c>
      <c r="F10" s="30">
        <f>COUNTIFS(F$16:F$25,"A*")</f>
        <v>0</v>
      </c>
      <c r="G10" s="30">
        <f t="shared" ref="G10:AJ10" si="7">COUNTIFS(G$16:G$25,"A*")</f>
        <v>0</v>
      </c>
      <c r="H10" s="30">
        <f t="shared" si="7"/>
        <v>0</v>
      </c>
      <c r="I10" s="30">
        <f t="shared" si="7"/>
        <v>1</v>
      </c>
      <c r="J10" s="30">
        <f t="shared" si="7"/>
        <v>0</v>
      </c>
      <c r="K10" s="30">
        <f t="shared" si="7"/>
        <v>0</v>
      </c>
      <c r="L10" s="30">
        <f t="shared" si="7"/>
        <v>0</v>
      </c>
      <c r="M10" s="30">
        <f t="shared" si="7"/>
        <v>0</v>
      </c>
      <c r="N10" s="30">
        <f t="shared" si="7"/>
        <v>0</v>
      </c>
      <c r="O10" s="30">
        <f t="shared" si="7"/>
        <v>0</v>
      </c>
      <c r="P10" s="30">
        <f t="shared" si="7"/>
        <v>0</v>
      </c>
      <c r="Q10" s="30">
        <f t="shared" si="7"/>
        <v>0</v>
      </c>
      <c r="R10" s="30">
        <f t="shared" si="7"/>
        <v>0</v>
      </c>
      <c r="S10" s="30">
        <f t="shared" si="7"/>
        <v>0</v>
      </c>
      <c r="T10" s="30">
        <f t="shared" si="7"/>
        <v>0</v>
      </c>
      <c r="U10" s="30">
        <f t="shared" si="7"/>
        <v>0</v>
      </c>
      <c r="V10" s="30">
        <f t="shared" si="7"/>
        <v>0</v>
      </c>
      <c r="W10" s="30">
        <f t="shared" si="7"/>
        <v>0</v>
      </c>
      <c r="X10" s="30">
        <f t="shared" si="7"/>
        <v>0</v>
      </c>
      <c r="Y10" s="30">
        <f t="shared" si="7"/>
        <v>0</v>
      </c>
      <c r="Z10" s="30">
        <f t="shared" si="7"/>
        <v>0</v>
      </c>
      <c r="AA10" s="30">
        <f t="shared" si="7"/>
        <v>0</v>
      </c>
      <c r="AB10" s="30">
        <f t="shared" si="7"/>
        <v>0</v>
      </c>
      <c r="AC10" s="30">
        <f t="shared" si="7"/>
        <v>0</v>
      </c>
      <c r="AD10" s="30">
        <f t="shared" si="7"/>
        <v>0</v>
      </c>
      <c r="AE10" s="30">
        <f t="shared" si="7"/>
        <v>0</v>
      </c>
      <c r="AF10" s="30">
        <f t="shared" si="7"/>
        <v>0</v>
      </c>
      <c r="AG10" s="30">
        <f t="shared" si="7"/>
        <v>0</v>
      </c>
      <c r="AH10" s="30">
        <f t="shared" si="7"/>
        <v>0</v>
      </c>
      <c r="AI10" s="30">
        <f t="shared" si="7"/>
        <v>0</v>
      </c>
      <c r="AJ10" s="30">
        <f t="shared" si="7"/>
        <v>0</v>
      </c>
    </row>
    <row r="12" spans="1:46" ht="11.1" customHeight="1" x14ac:dyDescent="0.2">
      <c r="E12" s="12" t="s">
        <v>49</v>
      </c>
      <c r="F12" s="24">
        <f>IF(F$13="","",IF(WEEKDAY(F$13,2)=1,WEEKNUM(F$13),""))</f>
        <v>14</v>
      </c>
      <c r="G12" s="24" t="str">
        <f t="shared" ref="G12:AJ12" si="8">IF(G$13="","",IF(WEEKDAY(G$13,2)=1,WEEKNUM(G$13),""))</f>
        <v/>
      </c>
      <c r="H12" s="24" t="str">
        <f t="shared" si="8"/>
        <v/>
      </c>
      <c r="I12" s="24" t="str">
        <f t="shared" si="8"/>
        <v/>
      </c>
      <c r="J12" s="24" t="str">
        <f t="shared" si="8"/>
        <v/>
      </c>
      <c r="K12" s="24" t="str">
        <f t="shared" si="8"/>
        <v/>
      </c>
      <c r="L12" s="24" t="str">
        <f t="shared" si="8"/>
        <v/>
      </c>
      <c r="M12" s="24">
        <f t="shared" si="8"/>
        <v>15</v>
      </c>
      <c r="N12" s="24" t="str">
        <f t="shared" si="8"/>
        <v/>
      </c>
      <c r="O12" s="24" t="str">
        <f t="shared" si="8"/>
        <v/>
      </c>
      <c r="P12" s="24" t="str">
        <f t="shared" si="8"/>
        <v/>
      </c>
      <c r="Q12" s="24" t="str">
        <f t="shared" si="8"/>
        <v/>
      </c>
      <c r="R12" s="24" t="str">
        <f t="shared" si="8"/>
        <v/>
      </c>
      <c r="S12" s="24" t="str">
        <f t="shared" si="8"/>
        <v/>
      </c>
      <c r="T12" s="24">
        <f t="shared" si="8"/>
        <v>16</v>
      </c>
      <c r="U12" s="24" t="str">
        <f t="shared" si="8"/>
        <v/>
      </c>
      <c r="V12" s="24" t="str">
        <f t="shared" si="8"/>
        <v/>
      </c>
      <c r="W12" s="24" t="str">
        <f t="shared" si="8"/>
        <v/>
      </c>
      <c r="X12" s="24" t="str">
        <f t="shared" si="8"/>
        <v/>
      </c>
      <c r="Y12" s="24" t="str">
        <f t="shared" si="8"/>
        <v/>
      </c>
      <c r="Z12" s="24" t="str">
        <f t="shared" si="8"/>
        <v/>
      </c>
      <c r="AA12" s="24">
        <f t="shared" si="8"/>
        <v>17</v>
      </c>
      <c r="AB12" s="24" t="str">
        <f t="shared" si="8"/>
        <v/>
      </c>
      <c r="AC12" s="24" t="str">
        <f t="shared" si="8"/>
        <v/>
      </c>
      <c r="AD12" s="24" t="str">
        <f t="shared" si="8"/>
        <v/>
      </c>
      <c r="AE12" s="24" t="str">
        <f t="shared" si="8"/>
        <v/>
      </c>
      <c r="AF12" s="24" t="str">
        <f t="shared" si="8"/>
        <v/>
      </c>
      <c r="AG12" s="24" t="str">
        <f t="shared" si="8"/>
        <v/>
      </c>
      <c r="AH12" s="24">
        <f t="shared" si="8"/>
        <v>18</v>
      </c>
      <c r="AI12" s="24" t="str">
        <f t="shared" si="8"/>
        <v/>
      </c>
      <c r="AJ12" s="24" t="str">
        <f t="shared" si="8"/>
        <v/>
      </c>
      <c r="AL12" s="43" t="s">
        <v>78</v>
      </c>
      <c r="AM12" s="44"/>
      <c r="AN12" s="44"/>
      <c r="AO12" s="44"/>
      <c r="AP12" s="44"/>
      <c r="AQ12" s="44"/>
      <c r="AR12" s="44"/>
      <c r="AS12" s="44"/>
      <c r="AT12" s="45"/>
    </row>
    <row r="13" spans="1:46" ht="12.75" hidden="1" customHeight="1" x14ac:dyDescent="0.2">
      <c r="F13" s="25">
        <f>A2</f>
        <v>43556</v>
      </c>
      <c r="G13" s="25">
        <f t="shared" ref="G13:AJ13" si="9">IFERROR(IF(F13+1&gt;$A$4,"",F13+1),"")</f>
        <v>43557</v>
      </c>
      <c r="H13" s="25">
        <f t="shared" si="9"/>
        <v>43558</v>
      </c>
      <c r="I13" s="25">
        <f t="shared" si="9"/>
        <v>43559</v>
      </c>
      <c r="J13" s="25">
        <f t="shared" si="9"/>
        <v>43560</v>
      </c>
      <c r="K13" s="25">
        <f t="shared" si="9"/>
        <v>43561</v>
      </c>
      <c r="L13" s="25">
        <f t="shared" si="9"/>
        <v>43562</v>
      </c>
      <c r="M13" s="25">
        <f t="shared" si="9"/>
        <v>43563</v>
      </c>
      <c r="N13" s="25">
        <f t="shared" si="9"/>
        <v>43564</v>
      </c>
      <c r="O13" s="25">
        <f t="shared" si="9"/>
        <v>43565</v>
      </c>
      <c r="P13" s="25">
        <f t="shared" si="9"/>
        <v>43566</v>
      </c>
      <c r="Q13" s="25">
        <f t="shared" si="9"/>
        <v>43567</v>
      </c>
      <c r="R13" s="25">
        <f t="shared" si="9"/>
        <v>43568</v>
      </c>
      <c r="S13" s="25">
        <f t="shared" si="9"/>
        <v>43569</v>
      </c>
      <c r="T13" s="25">
        <f t="shared" si="9"/>
        <v>43570</v>
      </c>
      <c r="U13" s="25">
        <f t="shared" si="9"/>
        <v>43571</v>
      </c>
      <c r="V13" s="25">
        <f t="shared" si="9"/>
        <v>43572</v>
      </c>
      <c r="W13" s="25">
        <f t="shared" si="9"/>
        <v>43573</v>
      </c>
      <c r="X13" s="25">
        <f t="shared" si="9"/>
        <v>43574</v>
      </c>
      <c r="Y13" s="25">
        <f t="shared" si="9"/>
        <v>43575</v>
      </c>
      <c r="Z13" s="25">
        <f t="shared" si="9"/>
        <v>43576</v>
      </c>
      <c r="AA13" s="25">
        <f t="shared" si="9"/>
        <v>43577</v>
      </c>
      <c r="AB13" s="25">
        <f t="shared" si="9"/>
        <v>43578</v>
      </c>
      <c r="AC13" s="25">
        <f t="shared" si="9"/>
        <v>43579</v>
      </c>
      <c r="AD13" s="25">
        <f t="shared" si="9"/>
        <v>43580</v>
      </c>
      <c r="AE13" s="25">
        <f t="shared" si="9"/>
        <v>43581</v>
      </c>
      <c r="AF13" s="25">
        <f t="shared" si="9"/>
        <v>43582</v>
      </c>
      <c r="AG13" s="25">
        <f t="shared" si="9"/>
        <v>43583</v>
      </c>
      <c r="AH13" s="25">
        <f t="shared" si="9"/>
        <v>43584</v>
      </c>
      <c r="AI13" s="25">
        <f t="shared" si="9"/>
        <v>43585</v>
      </c>
      <c r="AJ13" s="25" t="str">
        <f t="shared" si="9"/>
        <v/>
      </c>
      <c r="AL13" s="33"/>
      <c r="AM13" s="32"/>
      <c r="AN13" s="13"/>
      <c r="AO13" s="13"/>
    </row>
    <row r="14" spans="1:46" ht="10.5" customHeight="1" x14ac:dyDescent="0.2">
      <c r="F14" s="26">
        <f>IFERROR(WEEKDAY(F13),"")</f>
        <v>2</v>
      </c>
      <c r="G14" s="26">
        <f>IFERROR(WEEKDAY(G13),"")</f>
        <v>3</v>
      </c>
      <c r="H14" s="26">
        <f>IFERROR(WEEKDAY(H13),"")</f>
        <v>4</v>
      </c>
      <c r="I14" s="26">
        <f>IFERROR(WEEKDAY(I13),"")</f>
        <v>5</v>
      </c>
      <c r="J14" s="26">
        <f t="shared" ref="J14:AJ14" si="10">IFERROR(WEEKDAY(J13),"")</f>
        <v>6</v>
      </c>
      <c r="K14" s="26">
        <f t="shared" si="10"/>
        <v>7</v>
      </c>
      <c r="L14" s="26">
        <f t="shared" si="10"/>
        <v>1</v>
      </c>
      <c r="M14" s="26">
        <f t="shared" si="10"/>
        <v>2</v>
      </c>
      <c r="N14" s="26">
        <f t="shared" si="10"/>
        <v>3</v>
      </c>
      <c r="O14" s="26">
        <f t="shared" si="10"/>
        <v>4</v>
      </c>
      <c r="P14" s="26">
        <f t="shared" si="10"/>
        <v>5</v>
      </c>
      <c r="Q14" s="26">
        <f t="shared" si="10"/>
        <v>6</v>
      </c>
      <c r="R14" s="26">
        <f t="shared" si="10"/>
        <v>7</v>
      </c>
      <c r="S14" s="26">
        <f t="shared" si="10"/>
        <v>1</v>
      </c>
      <c r="T14" s="26">
        <f t="shared" si="10"/>
        <v>2</v>
      </c>
      <c r="U14" s="26">
        <f t="shared" si="10"/>
        <v>3</v>
      </c>
      <c r="V14" s="26">
        <f t="shared" si="10"/>
        <v>4</v>
      </c>
      <c r="W14" s="26">
        <f t="shared" si="10"/>
        <v>5</v>
      </c>
      <c r="X14" s="26">
        <f t="shared" si="10"/>
        <v>6</v>
      </c>
      <c r="Y14" s="26">
        <f t="shared" si="10"/>
        <v>7</v>
      </c>
      <c r="Z14" s="26">
        <f t="shared" si="10"/>
        <v>1</v>
      </c>
      <c r="AA14" s="26">
        <f t="shared" si="10"/>
        <v>2</v>
      </c>
      <c r="AB14" s="26">
        <f t="shared" si="10"/>
        <v>3</v>
      </c>
      <c r="AC14" s="26">
        <f t="shared" si="10"/>
        <v>4</v>
      </c>
      <c r="AD14" s="26">
        <f t="shared" si="10"/>
        <v>5</v>
      </c>
      <c r="AE14" s="26">
        <f t="shared" si="10"/>
        <v>6</v>
      </c>
      <c r="AF14" s="26">
        <f t="shared" si="10"/>
        <v>7</v>
      </c>
      <c r="AG14" s="26">
        <f t="shared" si="10"/>
        <v>1</v>
      </c>
      <c r="AH14" s="26">
        <f t="shared" si="10"/>
        <v>2</v>
      </c>
      <c r="AI14" s="26">
        <f t="shared" si="10"/>
        <v>3</v>
      </c>
      <c r="AJ14" s="26" t="str">
        <f t="shared" si="10"/>
        <v/>
      </c>
      <c r="AL14" s="52" t="s">
        <v>79</v>
      </c>
      <c r="AM14" s="55" t="s">
        <v>46</v>
      </c>
      <c r="AN14" s="56"/>
      <c r="AO14" s="57"/>
      <c r="AP14" s="58" t="s">
        <v>48</v>
      </c>
      <c r="AQ14" s="59"/>
      <c r="AR14" s="60" t="s">
        <v>47</v>
      </c>
      <c r="AS14" s="61"/>
      <c r="AT14" s="62"/>
    </row>
    <row r="15" spans="1:46" ht="12" customHeight="1" x14ac:dyDescent="0.2">
      <c r="F15" s="27">
        <f>IFERROR(DAY(F13),"")</f>
        <v>1</v>
      </c>
      <c r="G15" s="27">
        <f>IFERROR(DAY(G13),"")</f>
        <v>2</v>
      </c>
      <c r="H15" s="27">
        <f>IFERROR(DAY(H13),"")</f>
        <v>3</v>
      </c>
      <c r="I15" s="27">
        <f>IFERROR(DAY(I13),"")</f>
        <v>4</v>
      </c>
      <c r="J15" s="27">
        <f t="shared" ref="J15:AJ15" si="11">IFERROR(DAY(J13),"")</f>
        <v>5</v>
      </c>
      <c r="K15" s="27">
        <f t="shared" si="11"/>
        <v>6</v>
      </c>
      <c r="L15" s="27">
        <f t="shared" si="11"/>
        <v>7</v>
      </c>
      <c r="M15" s="27">
        <f t="shared" si="11"/>
        <v>8</v>
      </c>
      <c r="N15" s="27">
        <f t="shared" si="11"/>
        <v>9</v>
      </c>
      <c r="O15" s="27">
        <f t="shared" si="11"/>
        <v>10</v>
      </c>
      <c r="P15" s="27">
        <f t="shared" si="11"/>
        <v>11</v>
      </c>
      <c r="Q15" s="27">
        <f t="shared" si="11"/>
        <v>12</v>
      </c>
      <c r="R15" s="27">
        <f t="shared" si="11"/>
        <v>13</v>
      </c>
      <c r="S15" s="27">
        <f t="shared" si="11"/>
        <v>14</v>
      </c>
      <c r="T15" s="27">
        <f t="shared" si="11"/>
        <v>15</v>
      </c>
      <c r="U15" s="27">
        <f t="shared" si="11"/>
        <v>16</v>
      </c>
      <c r="V15" s="27">
        <f t="shared" si="11"/>
        <v>17</v>
      </c>
      <c r="W15" s="27">
        <f t="shared" si="11"/>
        <v>18</v>
      </c>
      <c r="X15" s="27">
        <f t="shared" si="11"/>
        <v>19</v>
      </c>
      <c r="Y15" s="27">
        <f t="shared" si="11"/>
        <v>20</v>
      </c>
      <c r="Z15" s="27">
        <f t="shared" si="11"/>
        <v>21</v>
      </c>
      <c r="AA15" s="27">
        <f t="shared" si="11"/>
        <v>22</v>
      </c>
      <c r="AB15" s="27">
        <f t="shared" si="11"/>
        <v>23</v>
      </c>
      <c r="AC15" s="27">
        <f t="shared" si="11"/>
        <v>24</v>
      </c>
      <c r="AD15" s="27">
        <f t="shared" si="11"/>
        <v>25</v>
      </c>
      <c r="AE15" s="27">
        <f t="shared" si="11"/>
        <v>26</v>
      </c>
      <c r="AF15" s="27">
        <f t="shared" si="11"/>
        <v>27</v>
      </c>
      <c r="AG15" s="27">
        <f t="shared" si="11"/>
        <v>28</v>
      </c>
      <c r="AH15" s="27">
        <f t="shared" si="11"/>
        <v>29</v>
      </c>
      <c r="AI15" s="27">
        <f t="shared" si="11"/>
        <v>30</v>
      </c>
      <c r="AJ15" s="27" t="str">
        <f t="shared" si="11"/>
        <v/>
      </c>
      <c r="AL15" s="53"/>
      <c r="AM15" s="34" t="s">
        <v>58</v>
      </c>
      <c r="AN15" s="35" t="s">
        <v>64</v>
      </c>
      <c r="AO15" s="35" t="s">
        <v>65</v>
      </c>
      <c r="AP15" s="36" t="s">
        <v>61</v>
      </c>
      <c r="AQ15" s="36" t="s">
        <v>62</v>
      </c>
      <c r="AR15" s="37" t="s">
        <v>66</v>
      </c>
      <c r="AS15" s="38" t="s">
        <v>59</v>
      </c>
      <c r="AT15" s="38" t="s">
        <v>60</v>
      </c>
    </row>
    <row r="16" spans="1:46" ht="20.100000000000001" customHeight="1" x14ac:dyDescent="0.2">
      <c r="C16" s="16" t="str">
        <f t="array" ref="C16">IFERROR(INDEX(TabAgent[Ordre],SMALL(IF((TabAgent[Ordre]&lt;&gt;"")*(TabAgent[Status]="Actif"),ROW(TabAgent[Ordre])-MIN(ROW(Agent!$A$2))+1,""),ROWS(C$16:C16))),"")</f>
        <v>CDS</v>
      </c>
      <c r="D16" s="17" t="str">
        <f>IFERROR(INDEX(TabAgent[Fonction abrége],MATCH(Mois!C16,TabAgent[Ordre],0)),"")</f>
        <v>CE</v>
      </c>
      <c r="E16" s="22" t="str">
        <f>IFERROR(INDEX(TabAgent[Nom Prénom],MATCH(Mois!C16,TabAgent[Ordre],0)),"")</f>
        <v>Nom1 Prénom1</v>
      </c>
      <c r="F16" s="23" t="str">
        <f t="array" ref="F16">IFERROR(INDEX(TabBD[Evenement],MATCH(Mois!$E$16&amp;Mois!F$13,TabBD[Nom-Prenom]&amp;TabBD[Date],0)),"")</f>
        <v>G10</v>
      </c>
      <c r="G16" s="23" t="str">
        <f t="array" ref="G16">IFERROR(INDEX(TabBD[Evenement],MATCH(Mois!$E$16&amp;Mois!G$13,TabBD[Nom-Prenom]&amp;TabBD[Date],0)),"")</f>
        <v>G10</v>
      </c>
      <c r="H16" s="23" t="str">
        <f t="array" ref="H16">IFERROR(INDEX(TabBD[Evenement],MATCH(Mois!$E$16&amp;Mois!H$13,TabBD[Nom-Prenom]&amp;TabBD[Date],0)),"")</f>
        <v/>
      </c>
      <c r="I16" s="23" t="str">
        <f t="array" ref="I16">IFERROR(INDEX(TabBD[Evenement],MATCH(Mois!$E$16&amp;Mois!I$13,TabBD[Nom-Prenom]&amp;TabBD[Date],0)),"")</f>
        <v/>
      </c>
      <c r="J16" s="23" t="str">
        <f t="array" ref="J16">IFERROR(INDEX(TabBD[Evenement],MATCH(Mois!$E$16&amp;Mois!J$13,TabBD[Nom-Prenom]&amp;TabBD[Date],0)),"")</f>
        <v>G8</v>
      </c>
      <c r="K16" s="23" t="str">
        <f t="array" ref="K16">IFERROR(INDEX(TabBD[Evenement],MATCH(Mois!$E$16&amp;Mois!K$13,TabBD[Nom-Prenom]&amp;TabBD[Date],0)),"")</f>
        <v/>
      </c>
      <c r="L16" s="23" t="str">
        <f t="array" ref="L16">IFERROR(INDEX(TabBD[Evenement],MATCH(Mois!$E$16&amp;Mois!L$13,TabBD[Nom-Prenom]&amp;TabBD[Date],0)),"")</f>
        <v/>
      </c>
      <c r="M16" s="23" t="str">
        <f t="array" ref="M16">IFERROR(INDEX(TabBD[Evenement],MATCH(Mois!$E$16&amp;Mois!M$13,TabBD[Nom-Prenom]&amp;TabBD[Date],0)),"")</f>
        <v>G10</v>
      </c>
      <c r="N16" s="23" t="str">
        <f t="array" ref="N16">IFERROR(INDEX(TabBD[Evenement],MATCH(Mois!$E$16&amp;Mois!N$13,TabBD[Nom-Prenom]&amp;TabBD[Date],0)),"")</f>
        <v/>
      </c>
      <c r="O16" s="23" t="str">
        <f t="array" ref="O16">IFERROR(INDEX(TabBD[Evenement],MATCH(Mois!$E$16&amp;Mois!O$13,TabBD[Nom-Prenom]&amp;TabBD[Date],0)),"")</f>
        <v>G10</v>
      </c>
      <c r="P16" s="23" t="str">
        <f t="array" ref="P16">IFERROR(INDEX(TabBD[Evenement],MATCH(Mois!$E$16&amp;Mois!P$13,TabBD[Nom-Prenom]&amp;TabBD[Date],0)),"")</f>
        <v/>
      </c>
      <c r="Q16" s="23" t="str">
        <f t="array" ref="Q16">IFERROR(INDEX(TabBD[Evenement],MATCH(Mois!$E$16&amp;Mois!Q$13,TabBD[Nom-Prenom]&amp;TabBD[Date],0)),"")</f>
        <v/>
      </c>
      <c r="R16" s="23" t="str">
        <f t="array" ref="R16">IFERROR(INDEX(TabBD[Evenement],MATCH(Mois!$E$16&amp;Mois!R$13,TabBD[Nom-Prenom]&amp;TabBD[Date],0)),"")</f>
        <v/>
      </c>
      <c r="S16" s="23" t="str">
        <f t="array" ref="S16">IFERROR(INDEX(TabBD[Evenement],MATCH(Mois!$E$16&amp;Mois!S$13,TabBD[Nom-Prenom]&amp;TabBD[Date],0)),"")</f>
        <v/>
      </c>
      <c r="T16" s="23" t="str">
        <f t="array" ref="T16">IFERROR(INDEX(TabBD[Evenement],MATCH(Mois!$E$16&amp;Mois!T$13,TabBD[Nom-Prenom]&amp;TabBD[Date],0)),"")</f>
        <v/>
      </c>
      <c r="U16" s="23" t="str">
        <f t="array" ref="U16">IFERROR(INDEX(TabBD[Evenement],MATCH(Mois!$E$16&amp;Mois!U$13,TabBD[Nom-Prenom]&amp;TabBD[Date],0)),"")</f>
        <v/>
      </c>
      <c r="V16" s="23" t="str">
        <f t="array" ref="V16">IFERROR(INDEX(TabBD[Evenement],MATCH(Mois!$E$16&amp;Mois!V$13,TabBD[Nom-Prenom]&amp;TabBD[Date],0)),"")</f>
        <v/>
      </c>
      <c r="W16" s="23" t="str">
        <f t="array" ref="W16">IFERROR(INDEX(TabBD[Evenement],MATCH(Mois!$E$16&amp;Mois!W$13,TabBD[Nom-Prenom]&amp;TabBD[Date],0)),"")</f>
        <v/>
      </c>
      <c r="X16" s="23" t="str">
        <f t="array" ref="X16">IFERROR(INDEX(TabBD[Evenement],MATCH(Mois!$E$16&amp;Mois!X$13,TabBD[Nom-Prenom]&amp;TabBD[Date],0)),"")</f>
        <v/>
      </c>
      <c r="Y16" s="23" t="str">
        <f t="array" ref="Y16">IFERROR(INDEX(TabBD[Evenement],MATCH(Mois!$E$16&amp;Mois!Y$13,TabBD[Nom-Prenom]&amp;TabBD[Date],0)),"")</f>
        <v/>
      </c>
      <c r="Z16" s="23" t="str">
        <f t="array" ref="Z16">IFERROR(INDEX(TabBD[Evenement],MATCH(Mois!$E$16&amp;Mois!Z$13,TabBD[Nom-Prenom]&amp;TabBD[Date],0)),"")</f>
        <v/>
      </c>
      <c r="AA16" s="23" t="str">
        <f t="array" ref="AA16">IFERROR(INDEX(TabBD[Evenement],MATCH(Mois!$E$16&amp;Mois!AA$13,TabBD[Nom-Prenom]&amp;TabBD[Date],0)),"")</f>
        <v/>
      </c>
      <c r="AB16" s="23" t="str">
        <f t="array" ref="AB16">IFERROR(INDEX(TabBD[Evenement],MATCH(Mois!$E$16&amp;Mois!AB$13,TabBD[Nom-Prenom]&amp;TabBD[Date],0)),"")</f>
        <v/>
      </c>
      <c r="AC16" s="23" t="str">
        <f t="array" ref="AC16">IFERROR(INDEX(TabBD[Evenement],MATCH(Mois!$E$16&amp;Mois!AC$13,TabBD[Nom-Prenom]&amp;TabBD[Date],0)),"")</f>
        <v/>
      </c>
      <c r="AD16" s="23" t="str">
        <f t="array" ref="AD16">IFERROR(INDEX(TabBD[Evenement],MATCH(Mois!$E$16&amp;Mois!AD$13,TabBD[Nom-Prenom]&amp;TabBD[Date],0)),"")</f>
        <v/>
      </c>
      <c r="AE16" s="23" t="str">
        <f t="array" ref="AE16">IFERROR(INDEX(TabBD[Evenement],MATCH(Mois!$E$16&amp;Mois!AE$13,TabBD[Nom-Prenom]&amp;TabBD[Date],0)),"")</f>
        <v/>
      </c>
      <c r="AF16" s="23" t="str">
        <f t="array" ref="AF16">IFERROR(INDEX(TabBD[Evenement],MATCH(Mois!$E$16&amp;Mois!AF$13,TabBD[Nom-Prenom]&amp;TabBD[Date],0)),"")</f>
        <v/>
      </c>
      <c r="AG16" s="23" t="str">
        <f t="array" ref="AG16">IFERROR(INDEX(TabBD[Evenement],MATCH(Mois!$E$16&amp;Mois!AG$13,TabBD[Nom-Prenom]&amp;TabBD[Date],0)),"")</f>
        <v/>
      </c>
      <c r="AH16" s="23" t="str">
        <f t="array" ref="AH16">IFERROR(INDEX(TabBD[Evenement],MATCH(Mois!$E$16&amp;Mois!AH$13,TabBD[Nom-Prenom]&amp;TabBD[Date],0)),"")</f>
        <v/>
      </c>
      <c r="AI16" s="23" t="str">
        <f t="array" ref="AI16">IFERROR(INDEX(TabBD[Evenement],MATCH(Mois!$E$16&amp;Mois!AI$13,TabBD[Nom-Prenom]&amp;TabBD[Date],0)),"")</f>
        <v/>
      </c>
      <c r="AJ16" s="23" t="str">
        <f t="array" ref="AJ16">IFERROR(INDEX(TabBD[Evenement],MATCH(Mois!$E$16&amp;Mois!AJ$13,TabBD[Nom-Prenom]&amp;TabBD[Date],0)),"")</f>
        <v/>
      </c>
      <c r="AL16" s="42">
        <f>COUNTIF(F16:AJ16,Liste!$N$2)*Liste!$O$2+COUNTIF(F16:AJ16,Liste!$N$3)*Liste!$O$3</f>
        <v>48</v>
      </c>
      <c r="AM16" s="41">
        <f>COUNTIF($F16:$AJ16,$AM$15)</f>
        <v>0</v>
      </c>
      <c r="AN16" s="41">
        <f>COUNTIF($F16:$AJ16,$AN$15)</f>
        <v>0</v>
      </c>
      <c r="AO16" s="41">
        <f>COUNTIF($F16:$AJ16,$AO$15)</f>
        <v>0</v>
      </c>
      <c r="AP16" s="40">
        <f>COUNTIF($F16:$AJ16,$AP$15)</f>
        <v>0</v>
      </c>
      <c r="AQ16" s="40">
        <f>COUNTIF($F16:$AJ16,$AQ$15)</f>
        <v>0</v>
      </c>
      <c r="AR16" s="39">
        <f>COUNTIF($F16:$AJ16,$AR$15)</f>
        <v>0</v>
      </c>
      <c r="AS16" s="39">
        <f>COUNTIF($F16:$AJ16,$AS$15)</f>
        <v>0</v>
      </c>
      <c r="AT16" s="39">
        <f>COUNTIF($F16:$AJ16,$AT$15)</f>
        <v>0</v>
      </c>
    </row>
    <row r="17" spans="3:46" ht="20.100000000000001" customHeight="1" x14ac:dyDescent="0.2">
      <c r="C17" s="16" t="str">
        <f t="array" ref="C17">IFERROR(INDEX(TabAgent[Ordre],SMALL(IF((TabAgent[Ordre]&lt;&gt;"")*(TabAgent[Status]="Actif"),ROW(TabAgent[Ordre])-MIN(ROW(Agent!$A$2))+1,""),ROWS(C$16:C17))),"")</f>
        <v>ADJ</v>
      </c>
      <c r="D17" s="17" t="str">
        <f>IFERROR(INDEX(TabAgent[Fonction abrége],MATCH(Mois!C17,TabAgent[Ordre],0)),"")</f>
        <v>CE</v>
      </c>
      <c r="E17" s="22" t="str">
        <f>IFERROR(INDEX(TabAgent[Nom Prénom],MATCH(Mois!C17,TabAgent[Ordre],0)),"")</f>
        <v>Nom2 Prénom2</v>
      </c>
      <c r="F17" s="23" t="str">
        <f t="array" ref="F17">IFERROR(INDEX(TabBD[Evenement],MATCH(Mois!$E$17&amp;Mois!F$13,TabBD[Nom-Prenom]&amp;TabBD[Date],0)),"")</f>
        <v>F.ex</v>
      </c>
      <c r="G17" s="23" t="str">
        <f t="array" ref="G17">IFERROR(INDEX(TabBD[Evenement],MATCH(Mois!$E$17&amp;Mois!G$13,TabBD[Nom-Prenom]&amp;TabBD[Date],0)),"")</f>
        <v>F.ex</v>
      </c>
      <c r="H17" s="23" t="str">
        <f t="array" ref="H17">IFERROR(INDEX(TabBD[Evenement],MATCH(Mois!$E$17&amp;Mois!H$13,TabBD[Nom-Prenom]&amp;TabBD[Date],0)),"")</f>
        <v>F.ex</v>
      </c>
      <c r="I17" s="23" t="str">
        <f t="array" ref="I17">IFERROR(INDEX(TabBD[Evenement],MATCH(Mois!$E$17&amp;Mois!I$13,TabBD[Nom-Prenom]&amp;TabBD[Date],0)),"")</f>
        <v>F.ex</v>
      </c>
      <c r="J17" s="23" t="str">
        <f t="array" ref="J17">IFERROR(INDEX(TabBD[Evenement],MATCH(Mois!$E$17&amp;Mois!J$13,TabBD[Nom-Prenom]&amp;TabBD[Date],0)),"")</f>
        <v>F.in</v>
      </c>
      <c r="K17" s="23" t="str">
        <f t="array" ref="K17">IFERROR(INDEX(TabBD[Evenement],MATCH(Mois!$E$17&amp;Mois!K$13,TabBD[Nom-Prenom]&amp;TabBD[Date],0)),"")</f>
        <v/>
      </c>
      <c r="L17" s="23" t="str">
        <f t="array" ref="L17">IFERROR(INDEX(TabBD[Evenement],MATCH(Mois!$E$17&amp;Mois!L$13,TabBD[Nom-Prenom]&amp;TabBD[Date],0)),"")</f>
        <v/>
      </c>
      <c r="M17" s="23" t="str">
        <f t="array" ref="M17">IFERROR(INDEX(TabBD[Evenement],MATCH(Mois!$E$17&amp;Mois!M$13,TabBD[Nom-Prenom]&amp;TabBD[Date],0)),"")</f>
        <v>CP</v>
      </c>
      <c r="N17" s="23" t="str">
        <f t="array" ref="N17">IFERROR(INDEX(TabBD[Evenement],MATCH(Mois!$E$17&amp;Mois!N$13,TabBD[Nom-Prenom]&amp;TabBD[Date],0)),"")</f>
        <v/>
      </c>
      <c r="O17" s="23" t="str">
        <f t="array" ref="O17">IFERROR(INDEX(TabBD[Evenement],MATCH(Mois!$E$17&amp;Mois!O$13,TabBD[Nom-Prenom]&amp;TabBD[Date],0)),"")</f>
        <v/>
      </c>
      <c r="P17" s="23" t="str">
        <f t="array" ref="P17">IFERROR(INDEX(TabBD[Evenement],MATCH(Mois!$E$17&amp;Mois!P$13,TabBD[Nom-Prenom]&amp;TabBD[Date],0)),"")</f>
        <v/>
      </c>
      <c r="Q17" s="23" t="str">
        <f t="array" ref="Q17">IFERROR(INDEX(TabBD[Evenement],MATCH(Mois!$E$17&amp;Mois!Q$13,TabBD[Nom-Prenom]&amp;TabBD[Date],0)),"")</f>
        <v/>
      </c>
      <c r="R17" s="23" t="str">
        <f t="array" ref="R17">IFERROR(INDEX(TabBD[Evenement],MATCH(Mois!$E$17&amp;Mois!R$13,TabBD[Nom-Prenom]&amp;TabBD[Date],0)),"")</f>
        <v/>
      </c>
      <c r="S17" s="23" t="str">
        <f t="array" ref="S17">IFERROR(INDEX(TabBD[Evenement],MATCH(Mois!$E$17&amp;Mois!S$13,TabBD[Nom-Prenom]&amp;TabBD[Date],0)),"")</f>
        <v/>
      </c>
      <c r="T17" s="23" t="str">
        <f t="array" ref="T17">IFERROR(INDEX(TabBD[Evenement],MATCH(Mois!$E$17&amp;Mois!T$13,TabBD[Nom-Prenom]&amp;TabBD[Date],0)),"")</f>
        <v/>
      </c>
      <c r="U17" s="23" t="str">
        <f t="array" ref="U17">IFERROR(INDEX(TabBD[Evenement],MATCH(Mois!$E$17&amp;Mois!U$13,TabBD[Nom-Prenom]&amp;TabBD[Date],0)),"")</f>
        <v/>
      </c>
      <c r="V17" s="23" t="str">
        <f t="array" ref="V17">IFERROR(INDEX(TabBD[Evenement],MATCH(Mois!$E$17&amp;Mois!V$13,TabBD[Nom-Prenom]&amp;TabBD[Date],0)),"")</f>
        <v/>
      </c>
      <c r="W17" s="23" t="str">
        <f t="array" ref="W17">IFERROR(INDEX(TabBD[Evenement],MATCH(Mois!$E$17&amp;Mois!W$13,TabBD[Nom-Prenom]&amp;TabBD[Date],0)),"")</f>
        <v/>
      </c>
      <c r="X17" s="23" t="str">
        <f t="array" ref="X17">IFERROR(INDEX(TabBD[Evenement],MATCH(Mois!$E$17&amp;Mois!X$13,TabBD[Nom-Prenom]&amp;TabBD[Date],0)),"")</f>
        <v/>
      </c>
      <c r="Y17" s="23" t="str">
        <f t="array" ref="Y17">IFERROR(INDEX(TabBD[Evenement],MATCH(Mois!$E$17&amp;Mois!Y$13,TabBD[Nom-Prenom]&amp;TabBD[Date],0)),"")</f>
        <v/>
      </c>
      <c r="Z17" s="23" t="str">
        <f t="array" ref="Z17">IFERROR(INDEX(TabBD[Evenement],MATCH(Mois!$E$17&amp;Mois!Z$13,TabBD[Nom-Prenom]&amp;TabBD[Date],0)),"")</f>
        <v/>
      </c>
      <c r="AA17" s="23" t="str">
        <f t="array" ref="AA17">IFERROR(INDEX(TabBD[Evenement],MATCH(Mois!$E$17&amp;Mois!AA$13,TabBD[Nom-Prenom]&amp;TabBD[Date],0)),"")</f>
        <v/>
      </c>
      <c r="AB17" s="23" t="str">
        <f t="array" ref="AB17">IFERROR(INDEX(TabBD[Evenement],MATCH(Mois!$E$17&amp;Mois!AB$13,TabBD[Nom-Prenom]&amp;TabBD[Date],0)),"")</f>
        <v/>
      </c>
      <c r="AC17" s="23" t="str">
        <f t="array" ref="AC17">IFERROR(INDEX(TabBD[Evenement],MATCH(Mois!$E$17&amp;Mois!AC$13,TabBD[Nom-Prenom]&amp;TabBD[Date],0)),"")</f>
        <v/>
      </c>
      <c r="AD17" s="23" t="str">
        <f t="array" ref="AD17">IFERROR(INDEX(TabBD[Evenement],MATCH(Mois!$E$17&amp;Mois!AD$13,TabBD[Nom-Prenom]&amp;TabBD[Date],0)),"")</f>
        <v/>
      </c>
      <c r="AE17" s="23" t="str">
        <f t="array" ref="AE17">IFERROR(INDEX(TabBD[Evenement],MATCH(Mois!$E$17&amp;Mois!AE$13,TabBD[Nom-Prenom]&amp;TabBD[Date],0)),"")</f>
        <v/>
      </c>
      <c r="AF17" s="23" t="str">
        <f t="array" ref="AF17">IFERROR(INDEX(TabBD[Evenement],MATCH(Mois!$E$17&amp;Mois!AF$13,TabBD[Nom-Prenom]&amp;TabBD[Date],0)),"")</f>
        <v/>
      </c>
      <c r="AG17" s="23" t="str">
        <f t="array" ref="AG17">IFERROR(INDEX(TabBD[Evenement],MATCH(Mois!$E$17&amp;Mois!AG$13,TabBD[Nom-Prenom]&amp;TabBD[Date],0)),"")</f>
        <v/>
      </c>
      <c r="AH17" s="23" t="str">
        <f t="array" ref="AH17">IFERROR(INDEX(TabBD[Evenement],MATCH(Mois!$E$17&amp;Mois!AH$13,TabBD[Nom-Prenom]&amp;TabBD[Date],0)),"")</f>
        <v/>
      </c>
      <c r="AI17" s="23" t="str">
        <f t="array" ref="AI17">IFERROR(INDEX(TabBD[Evenement],MATCH(Mois!$E$17&amp;Mois!AI$13,TabBD[Nom-Prenom]&amp;TabBD[Date],0)),"")</f>
        <v/>
      </c>
      <c r="AJ17" s="23" t="str">
        <f t="array" ref="AJ17">IFERROR(INDEX(TabBD[Evenement],MATCH(Mois!$E$17&amp;Mois!AJ$13,TabBD[Nom-Prenom]&amp;TabBD[Date],0)),"")</f>
        <v/>
      </c>
      <c r="AL17" s="42">
        <f>COUNTIF(F17:AJ17,Liste!$N$2)*Liste!$O$2+COUNTIF(F17:AJ17,Liste!$N$3)*Liste!$O$3</f>
        <v>0</v>
      </c>
      <c r="AM17" s="41">
        <f t="shared" ref="AM17:AM25" si="12">COUNTIF($F17:$AJ17,$AM$15)</f>
        <v>1</v>
      </c>
      <c r="AN17" s="41">
        <f t="shared" ref="AN17:AN25" si="13">COUNTIF($F17:$AJ17,$AN$15)</f>
        <v>0</v>
      </c>
      <c r="AO17" s="41">
        <f t="shared" ref="AO17:AO25" si="14">COUNTIF($F17:$AJ17,$AO$15)</f>
        <v>0</v>
      </c>
      <c r="AP17" s="40">
        <f t="shared" ref="AP17:AP25" si="15">COUNTIF($F17:$AJ17,$AP$15)</f>
        <v>1</v>
      </c>
      <c r="AQ17" s="40">
        <f t="shared" ref="AQ17:AQ25" si="16">COUNTIF($F17:$AJ17,$AQ$15)</f>
        <v>4</v>
      </c>
      <c r="AR17" s="39">
        <f t="shared" ref="AR17:AR25" si="17">COUNTIF($F17:$AJ17,$AR$15)</f>
        <v>0</v>
      </c>
      <c r="AS17" s="39">
        <f t="shared" ref="AS17:AS25" si="18">COUNTIF($F17:$AJ17,$AS$15)</f>
        <v>0</v>
      </c>
      <c r="AT17" s="39">
        <f t="shared" ref="AT17:AT25" si="19">COUNTIF($F17:$AJ17,$AT$15)</f>
        <v>0</v>
      </c>
    </row>
    <row r="18" spans="3:46" ht="20.100000000000001" customHeight="1" x14ac:dyDescent="0.2">
      <c r="C18" s="16" t="str">
        <f t="array" ref="C18">IFERROR(INDEX(TabAgent[Ordre],SMALL(IF((TabAgent[Ordre]&lt;&gt;"")*(TabAgent[Status]="Actif"),ROW(TabAgent[Ordre])-MIN(ROW(Agent!$A$2))+1,""),ROWS(C$16:C18))),"")</f>
        <v>AGT1</v>
      </c>
      <c r="D18" s="17" t="str">
        <f>IFERROR(INDEX(TabAgent[Fonction abrége],MATCH(Mois!C18,TabAgent[Ordre],0)),"")</f>
        <v>SP</v>
      </c>
      <c r="E18" s="22" t="str">
        <f>IFERROR(INDEX(TabAgent[Nom Prénom],MATCH(Mois!C18,TabAgent[Ordre],0)),"")</f>
        <v>Nom3 Prénom3</v>
      </c>
      <c r="F18" s="23" t="str">
        <f t="array" ref="F18">IFERROR(INDEX(TabBD[Evenement],MATCH(Mois!$E$18&amp;Mois!F$13,TabBD[Nom-Prenom]&amp;TabBD[Date],0)),"")</f>
        <v/>
      </c>
      <c r="G18" s="23" t="str">
        <f t="array" ref="G18">IFERROR(INDEX(TabBD[Evenement],MATCH(Mois!$E$18&amp;Mois!G$13,TabBD[Nom-Prenom]&amp;TabBD[Date],0)),"")</f>
        <v>G10</v>
      </c>
      <c r="H18" s="23" t="str">
        <f t="array" ref="H18">IFERROR(INDEX(TabBD[Evenement],MATCH(Mois!$E$18&amp;Mois!H$13,TabBD[Nom-Prenom]&amp;TabBD[Date],0)),"")</f>
        <v>G10</v>
      </c>
      <c r="I18" s="23" t="str">
        <f t="array" ref="I18">IFERROR(INDEX(TabBD[Evenement],MATCH(Mois!$E$18&amp;Mois!I$13,TabBD[Nom-Prenom]&amp;TabBD[Date],0)),"")</f>
        <v>G10</v>
      </c>
      <c r="J18" s="23" t="str">
        <f t="array" ref="J18">IFERROR(INDEX(TabBD[Evenement],MATCH(Mois!$E$18&amp;Mois!J$13,TabBD[Nom-Prenom]&amp;TabBD[Date],0)),"")</f>
        <v/>
      </c>
      <c r="K18" s="23" t="str">
        <f t="array" ref="K18">IFERROR(INDEX(TabBD[Evenement],MATCH(Mois!$E$18&amp;Mois!K$13,TabBD[Nom-Prenom]&amp;TabBD[Date],0)),"")</f>
        <v/>
      </c>
      <c r="L18" s="23" t="str">
        <f t="array" ref="L18">IFERROR(INDEX(TabBD[Evenement],MATCH(Mois!$E$18&amp;Mois!L$13,TabBD[Nom-Prenom]&amp;TabBD[Date],0)),"")</f>
        <v/>
      </c>
      <c r="M18" s="23" t="str">
        <f t="array" ref="M18">IFERROR(INDEX(TabBD[Evenement],MATCH(Mois!$E$18&amp;Mois!M$13,TabBD[Nom-Prenom]&amp;TabBD[Date],0)),"")</f>
        <v>G10</v>
      </c>
      <c r="N18" s="23" t="str">
        <f t="array" ref="N18">IFERROR(INDEX(TabBD[Evenement],MATCH(Mois!$E$18&amp;Mois!N$13,TabBD[Nom-Prenom]&amp;TabBD[Date],0)),"")</f>
        <v/>
      </c>
      <c r="O18" s="23" t="str">
        <f t="array" ref="O18">IFERROR(INDEX(TabBD[Evenement],MATCH(Mois!$E$18&amp;Mois!O$13,TabBD[Nom-Prenom]&amp;TabBD[Date],0)),"")</f>
        <v/>
      </c>
      <c r="P18" s="23" t="str">
        <f t="array" ref="P18">IFERROR(INDEX(TabBD[Evenement],MATCH(Mois!$E$18&amp;Mois!P$13,TabBD[Nom-Prenom]&amp;TabBD[Date],0)),"")</f>
        <v/>
      </c>
      <c r="Q18" s="23" t="str">
        <f t="array" ref="Q18">IFERROR(INDEX(TabBD[Evenement],MATCH(Mois!$E$18&amp;Mois!Q$13,TabBD[Nom-Prenom]&amp;TabBD[Date],0)),"")</f>
        <v/>
      </c>
      <c r="R18" s="23" t="str">
        <f t="array" ref="R18">IFERROR(INDEX(TabBD[Evenement],MATCH(Mois!$E$18&amp;Mois!R$13,TabBD[Nom-Prenom]&amp;TabBD[Date],0)),"")</f>
        <v/>
      </c>
      <c r="S18" s="23" t="str">
        <f t="array" ref="S18">IFERROR(INDEX(TabBD[Evenement],MATCH(Mois!$E$18&amp;Mois!S$13,TabBD[Nom-Prenom]&amp;TabBD[Date],0)),"")</f>
        <v/>
      </c>
      <c r="T18" s="23" t="str">
        <f t="array" ref="T18">IFERROR(INDEX(TabBD[Evenement],MATCH(Mois!$E$18&amp;Mois!T$13,TabBD[Nom-Prenom]&amp;TabBD[Date],0)),"")</f>
        <v/>
      </c>
      <c r="U18" s="23" t="str">
        <f t="array" ref="U18">IFERROR(INDEX(TabBD[Evenement],MATCH(Mois!$E$18&amp;Mois!U$13,TabBD[Nom-Prenom]&amp;TabBD[Date],0)),"")</f>
        <v/>
      </c>
      <c r="V18" s="23" t="str">
        <f t="array" ref="V18">IFERROR(INDEX(TabBD[Evenement],MATCH(Mois!$E$18&amp;Mois!V$13,TabBD[Nom-Prenom]&amp;TabBD[Date],0)),"")</f>
        <v/>
      </c>
      <c r="W18" s="23" t="str">
        <f t="array" ref="W18">IFERROR(INDEX(TabBD[Evenement],MATCH(Mois!$E$18&amp;Mois!W$13,TabBD[Nom-Prenom]&amp;TabBD[Date],0)),"")</f>
        <v/>
      </c>
      <c r="X18" s="23" t="str">
        <f t="array" ref="X18">IFERROR(INDEX(TabBD[Evenement],MATCH(Mois!$E$18&amp;Mois!X$13,TabBD[Nom-Prenom]&amp;TabBD[Date],0)),"")</f>
        <v/>
      </c>
      <c r="Y18" s="23" t="str">
        <f t="array" ref="Y18">IFERROR(INDEX(TabBD[Evenement],MATCH(Mois!$E$18&amp;Mois!Y$13,TabBD[Nom-Prenom]&amp;TabBD[Date],0)),"")</f>
        <v/>
      </c>
      <c r="Z18" s="23" t="str">
        <f t="array" ref="Z18">IFERROR(INDEX(TabBD[Evenement],MATCH(Mois!$E$18&amp;Mois!Z$13,TabBD[Nom-Prenom]&amp;TabBD[Date],0)),"")</f>
        <v/>
      </c>
      <c r="AA18" s="23" t="str">
        <f t="array" ref="AA18">IFERROR(INDEX(TabBD[Evenement],MATCH(Mois!$E$18&amp;Mois!AA$13,TabBD[Nom-Prenom]&amp;TabBD[Date],0)),"")</f>
        <v/>
      </c>
      <c r="AB18" s="23" t="str">
        <f t="array" ref="AB18">IFERROR(INDEX(TabBD[Evenement],MATCH(Mois!$E$18&amp;Mois!AB$13,TabBD[Nom-Prenom]&amp;TabBD[Date],0)),"")</f>
        <v/>
      </c>
      <c r="AC18" s="23" t="str">
        <f t="array" ref="AC18">IFERROR(INDEX(TabBD[Evenement],MATCH(Mois!$E$18&amp;Mois!AC$13,TabBD[Nom-Prenom]&amp;TabBD[Date],0)),"")</f>
        <v/>
      </c>
      <c r="AD18" s="23" t="str">
        <f t="array" ref="AD18">IFERROR(INDEX(TabBD[Evenement],MATCH(Mois!$E$18&amp;Mois!AD$13,TabBD[Nom-Prenom]&amp;TabBD[Date],0)),"")</f>
        <v/>
      </c>
      <c r="AE18" s="23" t="str">
        <f t="array" ref="AE18">IFERROR(INDEX(TabBD[Evenement],MATCH(Mois!$E$18&amp;Mois!AE$13,TabBD[Nom-Prenom]&amp;TabBD[Date],0)),"")</f>
        <v/>
      </c>
      <c r="AF18" s="23" t="str">
        <f t="array" ref="AF18">IFERROR(INDEX(TabBD[Evenement],MATCH(Mois!$E$18&amp;Mois!AF$13,TabBD[Nom-Prenom]&amp;TabBD[Date],0)),"")</f>
        <v/>
      </c>
      <c r="AG18" s="23" t="str">
        <f t="array" ref="AG18">IFERROR(INDEX(TabBD[Evenement],MATCH(Mois!$E$18&amp;Mois!AG$13,TabBD[Nom-Prenom]&amp;TabBD[Date],0)),"")</f>
        <v/>
      </c>
      <c r="AH18" s="23" t="str">
        <f t="array" ref="AH18">IFERROR(INDEX(TabBD[Evenement],MATCH(Mois!$E$18&amp;Mois!AH$13,TabBD[Nom-Prenom]&amp;TabBD[Date],0)),"")</f>
        <v/>
      </c>
      <c r="AI18" s="23" t="str">
        <f t="array" ref="AI18">IFERROR(INDEX(TabBD[Evenement],MATCH(Mois!$E$18&amp;Mois!AI$13,TabBD[Nom-Prenom]&amp;TabBD[Date],0)),"")</f>
        <v/>
      </c>
      <c r="AJ18" s="23" t="str">
        <f t="array" ref="AJ18">IFERROR(INDEX(TabBD[Evenement],MATCH(Mois!$E$18&amp;Mois!AJ$13,TabBD[Nom-Prenom]&amp;TabBD[Date],0)),"")</f>
        <v/>
      </c>
      <c r="AL18" s="42">
        <f>COUNTIF(F18:AJ18,Liste!$N$2)*Liste!$O$2+COUNTIF(F18:AJ18,Liste!$N$3)*Liste!$O$3</f>
        <v>40</v>
      </c>
      <c r="AM18" s="41">
        <f t="shared" si="12"/>
        <v>0</v>
      </c>
      <c r="AN18" s="41">
        <f t="shared" si="13"/>
        <v>0</v>
      </c>
      <c r="AO18" s="41">
        <f t="shared" si="14"/>
        <v>0</v>
      </c>
      <c r="AP18" s="40">
        <f t="shared" si="15"/>
        <v>0</v>
      </c>
      <c r="AQ18" s="40">
        <f t="shared" si="16"/>
        <v>0</v>
      </c>
      <c r="AR18" s="39">
        <f t="shared" si="17"/>
        <v>0</v>
      </c>
      <c r="AS18" s="39">
        <f t="shared" si="18"/>
        <v>0</v>
      </c>
      <c r="AT18" s="39">
        <f t="shared" si="19"/>
        <v>0</v>
      </c>
    </row>
    <row r="19" spans="3:46" ht="20.100000000000001" customHeight="1" x14ac:dyDescent="0.2">
      <c r="C19" s="16" t="str">
        <f t="array" ref="C19">IFERROR(INDEX(TabAgent[Ordre],SMALL(IF((TabAgent[Ordre]&lt;&gt;"")*(TabAgent[Status]="Actif"),ROW(TabAgent[Ordre])-MIN(ROW(Agent!$A$2))+1,""),ROWS(C$16:C19))),"")</f>
        <v>AGT2</v>
      </c>
      <c r="D19" s="17" t="str">
        <f>IFERROR(INDEX(TabAgent[Fonction abrége],MATCH(Mois!C19,TabAgent[Ordre],0)),"")</f>
        <v>SP</v>
      </c>
      <c r="E19" s="22" t="str">
        <f>IFERROR(INDEX(TabAgent[Nom Prénom],MATCH(Mois!C19,TabAgent[Ordre],0)),"")</f>
        <v>Nom4 Prénom4</v>
      </c>
      <c r="F19" s="23" t="str">
        <f t="array" ref="F19">IFERROR(INDEX(TabBD[Evenement],MATCH(Mois!$E$19&amp;Mois!F$13,TabBD[Nom-Prenom]&amp;TabBD[Date],0)),"")</f>
        <v>G10</v>
      </c>
      <c r="G19" s="23" t="str">
        <f t="array" ref="G19">IFERROR(INDEX(TabBD[Evenement],MATCH(Mois!$E$19&amp;Mois!G$13,TabBD[Nom-Prenom]&amp;TabBD[Date],0)),"")</f>
        <v>G10</v>
      </c>
      <c r="H19" s="23" t="str">
        <f t="array" ref="H19">IFERROR(INDEX(TabBD[Evenement],MATCH(Mois!$E$19&amp;Mois!H$13,TabBD[Nom-Prenom]&amp;TabBD[Date],0)),"")</f>
        <v/>
      </c>
      <c r="I19" s="23" t="str">
        <f t="array" ref="I19">IFERROR(INDEX(TabBD[Evenement],MATCH(Mois!$E$19&amp;Mois!I$13,TabBD[Nom-Prenom]&amp;TabBD[Date],0)),"")</f>
        <v/>
      </c>
      <c r="J19" s="23" t="str">
        <f t="array" ref="J19">IFERROR(INDEX(TabBD[Evenement],MATCH(Mois!$E$19&amp;Mois!J$13,TabBD[Nom-Prenom]&amp;TabBD[Date],0)),"")</f>
        <v>G8</v>
      </c>
      <c r="K19" s="23" t="str">
        <f t="array" ref="K19">IFERROR(INDEX(TabBD[Evenement],MATCH(Mois!$E$19&amp;Mois!K$13,TabBD[Nom-Prenom]&amp;TabBD[Date],0)),"")</f>
        <v/>
      </c>
      <c r="L19" s="23" t="str">
        <f t="array" ref="L19">IFERROR(INDEX(TabBD[Evenement],MATCH(Mois!$E$19&amp;Mois!L$13,TabBD[Nom-Prenom]&amp;TabBD[Date],0)),"")</f>
        <v/>
      </c>
      <c r="M19" s="23" t="str">
        <f t="array" ref="M19">IFERROR(INDEX(TabBD[Evenement],MATCH(Mois!$E$19&amp;Mois!M$13,TabBD[Nom-Prenom]&amp;TabBD[Date],0)),"")</f>
        <v/>
      </c>
      <c r="N19" s="23" t="str">
        <f t="array" ref="N19">IFERROR(INDEX(TabBD[Evenement],MATCH(Mois!$E$19&amp;Mois!N$13,TabBD[Nom-Prenom]&amp;TabBD[Date],0)),"")</f>
        <v>G10</v>
      </c>
      <c r="O19" s="23" t="str">
        <f t="array" ref="O19">IFERROR(INDEX(TabBD[Evenement],MATCH(Mois!$E$19&amp;Mois!O$13,TabBD[Nom-Prenom]&amp;TabBD[Date],0)),"")</f>
        <v/>
      </c>
      <c r="P19" s="23" t="str">
        <f t="array" ref="P19">IFERROR(INDEX(TabBD[Evenement],MATCH(Mois!$E$19&amp;Mois!P$13,TabBD[Nom-Prenom]&amp;TabBD[Date],0)),"")</f>
        <v/>
      </c>
      <c r="Q19" s="23" t="str">
        <f t="array" ref="Q19">IFERROR(INDEX(TabBD[Evenement],MATCH(Mois!$E$19&amp;Mois!Q$13,TabBD[Nom-Prenom]&amp;TabBD[Date],0)),"")</f>
        <v/>
      </c>
      <c r="R19" s="23" t="str">
        <f t="array" ref="R19">IFERROR(INDEX(TabBD[Evenement],MATCH(Mois!$E$19&amp;Mois!R$13,TabBD[Nom-Prenom]&amp;TabBD[Date],0)),"")</f>
        <v/>
      </c>
      <c r="S19" s="23" t="str">
        <f t="array" ref="S19">IFERROR(INDEX(TabBD[Evenement],MATCH(Mois!$E$19&amp;Mois!S$13,TabBD[Nom-Prenom]&amp;TabBD[Date],0)),"")</f>
        <v/>
      </c>
      <c r="T19" s="23" t="str">
        <f t="array" ref="T19">IFERROR(INDEX(TabBD[Evenement],MATCH(Mois!$E$19&amp;Mois!T$13,TabBD[Nom-Prenom]&amp;TabBD[Date],0)),"")</f>
        <v/>
      </c>
      <c r="U19" s="23" t="str">
        <f t="array" ref="U19">IFERROR(INDEX(TabBD[Evenement],MATCH(Mois!$E$19&amp;Mois!U$13,TabBD[Nom-Prenom]&amp;TabBD[Date],0)),"")</f>
        <v/>
      </c>
      <c r="V19" s="23" t="str">
        <f t="array" ref="V19">IFERROR(INDEX(TabBD[Evenement],MATCH(Mois!$E$19&amp;Mois!V$13,TabBD[Nom-Prenom]&amp;TabBD[Date],0)),"")</f>
        <v/>
      </c>
      <c r="W19" s="23" t="str">
        <f t="array" ref="W19">IFERROR(INDEX(TabBD[Evenement],MATCH(Mois!$E$19&amp;Mois!W$13,TabBD[Nom-Prenom]&amp;TabBD[Date],0)),"")</f>
        <v/>
      </c>
      <c r="X19" s="23" t="str">
        <f t="array" ref="X19">IFERROR(INDEX(TabBD[Evenement],MATCH(Mois!$E$19&amp;Mois!X$13,TabBD[Nom-Prenom]&amp;TabBD[Date],0)),"")</f>
        <v/>
      </c>
      <c r="Y19" s="23" t="str">
        <f t="array" ref="Y19">IFERROR(INDEX(TabBD[Evenement],MATCH(Mois!$E$19&amp;Mois!Y$13,TabBD[Nom-Prenom]&amp;TabBD[Date],0)),"")</f>
        <v/>
      </c>
      <c r="Z19" s="23" t="str">
        <f t="array" ref="Z19">IFERROR(INDEX(TabBD[Evenement],MATCH(Mois!$E$19&amp;Mois!Z$13,TabBD[Nom-Prenom]&amp;TabBD[Date],0)),"")</f>
        <v/>
      </c>
      <c r="AA19" s="23" t="str">
        <f t="array" ref="AA19">IFERROR(INDEX(TabBD[Evenement],MATCH(Mois!$E$19&amp;Mois!AA$13,TabBD[Nom-Prenom]&amp;TabBD[Date],0)),"")</f>
        <v/>
      </c>
      <c r="AB19" s="23" t="str">
        <f t="array" ref="AB19">IFERROR(INDEX(TabBD[Evenement],MATCH(Mois!$E$19&amp;Mois!AB$13,TabBD[Nom-Prenom]&amp;TabBD[Date],0)),"")</f>
        <v/>
      </c>
      <c r="AC19" s="23" t="str">
        <f t="array" ref="AC19">IFERROR(INDEX(TabBD[Evenement],MATCH(Mois!$E$19&amp;Mois!AC$13,TabBD[Nom-Prenom]&amp;TabBD[Date],0)),"")</f>
        <v/>
      </c>
      <c r="AD19" s="23" t="str">
        <f t="array" ref="AD19">IFERROR(INDEX(TabBD[Evenement],MATCH(Mois!$E$19&amp;Mois!AD$13,TabBD[Nom-Prenom]&amp;TabBD[Date],0)),"")</f>
        <v/>
      </c>
      <c r="AE19" s="23" t="str">
        <f t="array" ref="AE19">IFERROR(INDEX(TabBD[Evenement],MATCH(Mois!$E$19&amp;Mois!AE$13,TabBD[Nom-Prenom]&amp;TabBD[Date],0)),"")</f>
        <v/>
      </c>
      <c r="AF19" s="23" t="str">
        <f t="array" ref="AF19">IFERROR(INDEX(TabBD[Evenement],MATCH(Mois!$E$19&amp;Mois!AF$13,TabBD[Nom-Prenom]&amp;TabBD[Date],0)),"")</f>
        <v/>
      </c>
      <c r="AG19" s="23" t="str">
        <f t="array" ref="AG19">IFERROR(INDEX(TabBD[Evenement],MATCH(Mois!$E$19&amp;Mois!AG$13,TabBD[Nom-Prenom]&amp;TabBD[Date],0)),"")</f>
        <v/>
      </c>
      <c r="AH19" s="23" t="str">
        <f t="array" ref="AH19">IFERROR(INDEX(TabBD[Evenement],MATCH(Mois!$E$19&amp;Mois!AH$13,TabBD[Nom-Prenom]&amp;TabBD[Date],0)),"")</f>
        <v/>
      </c>
      <c r="AI19" s="23" t="str">
        <f t="array" ref="AI19">IFERROR(INDEX(TabBD[Evenement],MATCH(Mois!$E$19&amp;Mois!AI$13,TabBD[Nom-Prenom]&amp;TabBD[Date],0)),"")</f>
        <v/>
      </c>
      <c r="AJ19" s="23" t="str">
        <f t="array" ref="AJ19">IFERROR(INDEX(TabBD[Evenement],MATCH(Mois!$E$19&amp;Mois!AJ$13,TabBD[Nom-Prenom]&amp;TabBD[Date],0)),"")</f>
        <v/>
      </c>
      <c r="AL19" s="42">
        <f>COUNTIF(F19:AJ19,Liste!$N$2)*Liste!$O$2+COUNTIF(F19:AJ19,Liste!$N$3)*Liste!$O$3</f>
        <v>38</v>
      </c>
      <c r="AM19" s="41">
        <f t="shared" si="12"/>
        <v>0</v>
      </c>
      <c r="AN19" s="41">
        <f t="shared" si="13"/>
        <v>0</v>
      </c>
      <c r="AO19" s="41">
        <f t="shared" si="14"/>
        <v>0</v>
      </c>
      <c r="AP19" s="40">
        <f t="shared" si="15"/>
        <v>0</v>
      </c>
      <c r="AQ19" s="40">
        <f t="shared" si="16"/>
        <v>0</v>
      </c>
      <c r="AR19" s="39">
        <f t="shared" si="17"/>
        <v>0</v>
      </c>
      <c r="AS19" s="39">
        <f t="shared" si="18"/>
        <v>0</v>
      </c>
      <c r="AT19" s="39">
        <f t="shared" si="19"/>
        <v>0</v>
      </c>
    </row>
    <row r="20" spans="3:46" ht="20.100000000000001" customHeight="1" x14ac:dyDescent="0.2">
      <c r="C20" s="16" t="str">
        <f t="array" ref="C20">IFERROR(INDEX(TabAgent[Ordre],SMALL(IF((TabAgent[Ordre]&lt;&gt;"")*(TabAgent[Status]="Actif"),ROW(TabAgent[Ordre])-MIN(ROW(Agent!$A$2))+1,""),ROWS(C$16:C20))),"")</f>
        <v>AGT3</v>
      </c>
      <c r="D20" s="17" t="str">
        <f>IFERROR(INDEX(TabAgent[Fonction abrége],MATCH(Mois!C20,TabAgent[Ordre],0)),"")</f>
        <v>SP</v>
      </c>
      <c r="E20" s="22" t="str">
        <f>IFERROR(INDEX(TabAgent[Nom Prénom],MATCH(Mois!C20,TabAgent[Ordre],0)),"")</f>
        <v>Nom5 Prénom5</v>
      </c>
      <c r="F20" s="23" t="str">
        <f t="array" ref="F20">IFERROR(INDEX(TabBD[Evenement],MATCH(Mois!$E$20&amp;Mois!F$13,TabBD[Nom-Prenom]&amp;TabBD[Date],0)),"")</f>
        <v/>
      </c>
      <c r="G20" s="23" t="str">
        <f t="array" ref="G20">IFERROR(INDEX(TabBD[Evenement],MATCH(Mois!$E$20&amp;Mois!G$13,TabBD[Nom-Prenom]&amp;TabBD[Date],0)),"")</f>
        <v/>
      </c>
      <c r="H20" s="23" t="str">
        <f t="array" ref="H20">IFERROR(INDEX(TabBD[Evenement],MATCH(Mois!$E$20&amp;Mois!H$13,TabBD[Nom-Prenom]&amp;TabBD[Date],0)),"")</f>
        <v>G10</v>
      </c>
      <c r="I20" s="23" t="str">
        <f t="array" ref="I20">IFERROR(INDEX(TabBD[Evenement],MATCH(Mois!$E$20&amp;Mois!I$13,TabBD[Nom-Prenom]&amp;TabBD[Date],0)),"")</f>
        <v>AM</v>
      </c>
      <c r="J20" s="23" t="str">
        <f t="array" ref="J20">IFERROR(INDEX(TabBD[Evenement],MATCH(Mois!$E$20&amp;Mois!J$13,TabBD[Nom-Prenom]&amp;TabBD[Date],0)),"")</f>
        <v>G8</v>
      </c>
      <c r="K20" s="23" t="str">
        <f t="array" ref="K20">IFERROR(INDEX(TabBD[Evenement],MATCH(Mois!$E$20&amp;Mois!K$13,TabBD[Nom-Prenom]&amp;TabBD[Date],0)),"")</f>
        <v/>
      </c>
      <c r="L20" s="23" t="str">
        <f t="array" ref="L20">IFERROR(INDEX(TabBD[Evenement],MATCH(Mois!$E$20&amp;Mois!L$13,TabBD[Nom-Prenom]&amp;TabBD[Date],0)),"")</f>
        <v/>
      </c>
      <c r="M20" s="23" t="str">
        <f t="array" ref="M20">IFERROR(INDEX(TabBD[Evenement],MATCH(Mois!$E$20&amp;Mois!M$13,TabBD[Nom-Prenom]&amp;TabBD[Date],0)),"")</f>
        <v/>
      </c>
      <c r="N20" s="23" t="str">
        <f t="array" ref="N20">IFERROR(INDEX(TabBD[Evenement],MATCH(Mois!$E$20&amp;Mois!N$13,TabBD[Nom-Prenom]&amp;TabBD[Date],0)),"")</f>
        <v>G10</v>
      </c>
      <c r="O20" s="23" t="str">
        <f t="array" ref="O20">IFERROR(INDEX(TabBD[Evenement],MATCH(Mois!$E$20&amp;Mois!O$13,TabBD[Nom-Prenom]&amp;TabBD[Date],0)),"")</f>
        <v/>
      </c>
      <c r="P20" s="23" t="str">
        <f t="array" ref="P20">IFERROR(INDEX(TabBD[Evenement],MATCH(Mois!$E$20&amp;Mois!P$13,TabBD[Nom-Prenom]&amp;TabBD[Date],0)),"")</f>
        <v/>
      </c>
      <c r="Q20" s="23" t="str">
        <f t="array" ref="Q20">IFERROR(INDEX(TabBD[Evenement],MATCH(Mois!$E$20&amp;Mois!Q$13,TabBD[Nom-Prenom]&amp;TabBD[Date],0)),"")</f>
        <v/>
      </c>
      <c r="R20" s="23" t="str">
        <f t="array" ref="R20">IFERROR(INDEX(TabBD[Evenement],MATCH(Mois!$E$20&amp;Mois!R$13,TabBD[Nom-Prenom]&amp;TabBD[Date],0)),"")</f>
        <v/>
      </c>
      <c r="S20" s="23" t="str">
        <f t="array" ref="S20">IFERROR(INDEX(TabBD[Evenement],MATCH(Mois!$E$20&amp;Mois!S$13,TabBD[Nom-Prenom]&amp;TabBD[Date],0)),"")</f>
        <v/>
      </c>
      <c r="T20" s="23" t="str">
        <f t="array" ref="T20">IFERROR(INDEX(TabBD[Evenement],MATCH(Mois!$E$20&amp;Mois!T$13,TabBD[Nom-Prenom]&amp;TabBD[Date],0)),"")</f>
        <v/>
      </c>
      <c r="U20" s="23" t="str">
        <f t="array" ref="U20">IFERROR(INDEX(TabBD[Evenement],MATCH(Mois!$E$20&amp;Mois!U$13,TabBD[Nom-Prenom]&amp;TabBD[Date],0)),"")</f>
        <v/>
      </c>
      <c r="V20" s="23" t="str">
        <f t="array" ref="V20">IFERROR(INDEX(TabBD[Evenement],MATCH(Mois!$E$20&amp;Mois!V$13,TabBD[Nom-Prenom]&amp;TabBD[Date],0)),"")</f>
        <v/>
      </c>
      <c r="W20" s="23" t="str">
        <f t="array" ref="W20">IFERROR(INDEX(TabBD[Evenement],MATCH(Mois!$E$20&amp;Mois!W$13,TabBD[Nom-Prenom]&amp;TabBD[Date],0)),"")</f>
        <v/>
      </c>
      <c r="X20" s="23" t="str">
        <f t="array" ref="X20">IFERROR(INDEX(TabBD[Evenement],MATCH(Mois!$E$20&amp;Mois!X$13,TabBD[Nom-Prenom]&amp;TabBD[Date],0)),"")</f>
        <v/>
      </c>
      <c r="Y20" s="23" t="str">
        <f t="array" ref="Y20">IFERROR(INDEX(TabBD[Evenement],MATCH(Mois!$E$20&amp;Mois!Y$13,TabBD[Nom-Prenom]&amp;TabBD[Date],0)),"")</f>
        <v/>
      </c>
      <c r="Z20" s="23" t="str">
        <f t="array" ref="Z20">IFERROR(INDEX(TabBD[Evenement],MATCH(Mois!$E$20&amp;Mois!Z$13,TabBD[Nom-Prenom]&amp;TabBD[Date],0)),"")</f>
        <v/>
      </c>
      <c r="AA20" s="23" t="str">
        <f t="array" ref="AA20">IFERROR(INDEX(TabBD[Evenement],MATCH(Mois!$E$20&amp;Mois!AA$13,TabBD[Nom-Prenom]&amp;TabBD[Date],0)),"")</f>
        <v/>
      </c>
      <c r="AB20" s="23" t="str">
        <f t="array" ref="AB20">IFERROR(INDEX(TabBD[Evenement],MATCH(Mois!$E$20&amp;Mois!AB$13,TabBD[Nom-Prenom]&amp;TabBD[Date],0)),"")</f>
        <v/>
      </c>
      <c r="AC20" s="23" t="str">
        <f t="array" ref="AC20">IFERROR(INDEX(TabBD[Evenement],MATCH(Mois!$E$20&amp;Mois!AC$13,TabBD[Nom-Prenom]&amp;TabBD[Date],0)),"")</f>
        <v/>
      </c>
      <c r="AD20" s="23" t="str">
        <f t="array" ref="AD20">IFERROR(INDEX(TabBD[Evenement],MATCH(Mois!$E$20&amp;Mois!AD$13,TabBD[Nom-Prenom]&amp;TabBD[Date],0)),"")</f>
        <v/>
      </c>
      <c r="AE20" s="23" t="str">
        <f t="array" ref="AE20">IFERROR(INDEX(TabBD[Evenement],MATCH(Mois!$E$20&amp;Mois!AE$13,TabBD[Nom-Prenom]&amp;TabBD[Date],0)),"")</f>
        <v/>
      </c>
      <c r="AF20" s="23" t="str">
        <f t="array" ref="AF20">IFERROR(INDEX(TabBD[Evenement],MATCH(Mois!$E$20&amp;Mois!AF$13,TabBD[Nom-Prenom]&amp;TabBD[Date],0)),"")</f>
        <v/>
      </c>
      <c r="AG20" s="23" t="str">
        <f t="array" ref="AG20">IFERROR(INDEX(TabBD[Evenement],MATCH(Mois!$E$20&amp;Mois!AG$13,TabBD[Nom-Prenom]&amp;TabBD[Date],0)),"")</f>
        <v/>
      </c>
      <c r="AH20" s="23" t="str">
        <f t="array" ref="AH20">IFERROR(INDEX(TabBD[Evenement],MATCH(Mois!$E$20&amp;Mois!AH$13,TabBD[Nom-Prenom]&amp;TabBD[Date],0)),"")</f>
        <v/>
      </c>
      <c r="AI20" s="23" t="str">
        <f t="array" ref="AI20">IFERROR(INDEX(TabBD[Evenement],MATCH(Mois!$E$20&amp;Mois!AI$13,TabBD[Nom-Prenom]&amp;TabBD[Date],0)),"")</f>
        <v/>
      </c>
      <c r="AJ20" s="23" t="str">
        <f t="array" ref="AJ20">IFERROR(INDEX(TabBD[Evenement],MATCH(Mois!$E$20&amp;Mois!AJ$13,TabBD[Nom-Prenom]&amp;TabBD[Date],0)),"")</f>
        <v/>
      </c>
      <c r="AL20" s="42">
        <f>COUNTIF(F20:AJ20,Liste!$N$2)*Liste!$O$2+COUNTIF(F20:AJ20,Liste!$N$3)*Liste!$O$3</f>
        <v>28</v>
      </c>
      <c r="AM20" s="41">
        <f t="shared" si="12"/>
        <v>0</v>
      </c>
      <c r="AN20" s="41">
        <f t="shared" si="13"/>
        <v>0</v>
      </c>
      <c r="AO20" s="41">
        <f t="shared" si="14"/>
        <v>0</v>
      </c>
      <c r="AP20" s="40">
        <f t="shared" si="15"/>
        <v>0</v>
      </c>
      <c r="AQ20" s="40">
        <f t="shared" si="16"/>
        <v>0</v>
      </c>
      <c r="AR20" s="39">
        <f t="shared" si="17"/>
        <v>1</v>
      </c>
      <c r="AS20" s="39">
        <f t="shared" si="18"/>
        <v>0</v>
      </c>
      <c r="AT20" s="39">
        <f t="shared" si="19"/>
        <v>0</v>
      </c>
    </row>
    <row r="21" spans="3:46" ht="20.100000000000001" customHeight="1" x14ac:dyDescent="0.2">
      <c r="C21" s="16" t="str">
        <f t="array" ref="C21">IFERROR(INDEX(TabAgent[Ordre],SMALL(IF((TabAgent[Ordre]&lt;&gt;"")*(TabAgent[Status]="Actif"),ROW(TabAgent[Ordre])-MIN(ROW(Agent!$A$2))+1,""),ROWS(C$16:C21))),"")</f>
        <v>AGT5</v>
      </c>
      <c r="D21" s="17" t="str">
        <f>IFERROR(INDEX(TabAgent[Fonction abrége],MATCH(Mois!C21,TabAgent[Ordre],0)),"")</f>
        <v>CE</v>
      </c>
      <c r="E21" s="22" t="str">
        <f>IFERROR(INDEX(TabAgent[Nom Prénom],MATCH(Mois!C21,TabAgent[Ordre],0)),"")</f>
        <v>Nom7 Prénom7</v>
      </c>
      <c r="F21" s="23" t="str">
        <f t="array" ref="F21">IFERROR(INDEX(TabBD[Evenement],MATCH(Mois!$E$21&amp;Mois!F$13,TabBD[Nom-Prenom]&amp;TabBD[Date],0)),"")</f>
        <v>CP</v>
      </c>
      <c r="G21" s="23" t="str">
        <f t="array" ref="G21">IFERROR(INDEX(TabBD[Evenement],MATCH(Mois!$E$21&amp;Mois!G$13,TabBD[Nom-Prenom]&amp;TabBD[Date],0)),"")</f>
        <v>CP</v>
      </c>
      <c r="H21" s="23" t="str">
        <f t="array" ref="H21">IFERROR(INDEX(TabBD[Evenement],MATCH(Mois!$E$21&amp;Mois!H$13,TabBD[Nom-Prenom]&amp;TabBD[Date],0)),"")</f>
        <v>CP</v>
      </c>
      <c r="I21" s="23" t="str">
        <f t="array" ref="I21">IFERROR(INDEX(TabBD[Evenement],MATCH(Mois!$E$21&amp;Mois!I$13,TabBD[Nom-Prenom]&amp;TabBD[Date],0)),"")</f>
        <v>CP</v>
      </c>
      <c r="J21" s="23" t="str">
        <f t="array" ref="J21">IFERROR(INDEX(TabBD[Evenement],MATCH(Mois!$E$21&amp;Mois!J$13,TabBD[Nom-Prenom]&amp;TabBD[Date],0)),"")</f>
        <v>CP</v>
      </c>
      <c r="K21" s="23" t="str">
        <f t="array" ref="K21">IFERROR(INDEX(TabBD[Evenement],MATCH(Mois!$E$21&amp;Mois!K$13,TabBD[Nom-Prenom]&amp;TabBD[Date],0)),"")</f>
        <v/>
      </c>
      <c r="L21" s="23" t="str">
        <f t="array" ref="L21">IFERROR(INDEX(TabBD[Evenement],MATCH(Mois!$E$21&amp;Mois!L$13,TabBD[Nom-Prenom]&amp;TabBD[Date],0)),"")</f>
        <v/>
      </c>
      <c r="M21" s="23" t="str">
        <f t="array" ref="M21">IFERROR(INDEX(TabBD[Evenement],MATCH(Mois!$E$21&amp;Mois!M$13,TabBD[Nom-Prenom]&amp;TabBD[Date],0)),"")</f>
        <v/>
      </c>
      <c r="N21" s="23" t="str">
        <f t="array" ref="N21">IFERROR(INDEX(TabBD[Evenement],MATCH(Mois!$E$21&amp;Mois!N$13,TabBD[Nom-Prenom]&amp;TabBD[Date],0)),"")</f>
        <v>G10</v>
      </c>
      <c r="O21" s="23" t="str">
        <f t="array" ref="O21">IFERROR(INDEX(TabBD[Evenement],MATCH(Mois!$E$21&amp;Mois!O$13,TabBD[Nom-Prenom]&amp;TabBD[Date],0)),"")</f>
        <v/>
      </c>
      <c r="P21" s="23" t="str">
        <f t="array" ref="P21">IFERROR(INDEX(TabBD[Evenement],MATCH(Mois!$E$21&amp;Mois!P$13,TabBD[Nom-Prenom]&amp;TabBD[Date],0)),"")</f>
        <v/>
      </c>
      <c r="Q21" s="23" t="str">
        <f t="array" ref="Q21">IFERROR(INDEX(TabBD[Evenement],MATCH(Mois!$E$21&amp;Mois!Q$13,TabBD[Nom-Prenom]&amp;TabBD[Date],0)),"")</f>
        <v/>
      </c>
      <c r="R21" s="23" t="str">
        <f t="array" ref="R21">IFERROR(INDEX(TabBD[Evenement],MATCH(Mois!$E$21&amp;Mois!R$13,TabBD[Nom-Prenom]&amp;TabBD[Date],0)),"")</f>
        <v/>
      </c>
      <c r="S21" s="23" t="str">
        <f t="array" ref="S21">IFERROR(INDEX(TabBD[Evenement],MATCH(Mois!$E$21&amp;Mois!S$13,TabBD[Nom-Prenom]&amp;TabBD[Date],0)),"")</f>
        <v/>
      </c>
      <c r="T21" s="23" t="str">
        <f t="array" ref="T21">IFERROR(INDEX(TabBD[Evenement],MATCH(Mois!$E$21&amp;Mois!T$13,TabBD[Nom-Prenom]&amp;TabBD[Date],0)),"")</f>
        <v/>
      </c>
      <c r="U21" s="23" t="str">
        <f t="array" ref="U21">IFERROR(INDEX(TabBD[Evenement],MATCH(Mois!$E$21&amp;Mois!U$13,TabBD[Nom-Prenom]&amp;TabBD[Date],0)),"")</f>
        <v/>
      </c>
      <c r="V21" s="23" t="str">
        <f t="array" ref="V21">IFERROR(INDEX(TabBD[Evenement],MATCH(Mois!$E$21&amp;Mois!V$13,TabBD[Nom-Prenom]&amp;TabBD[Date],0)),"")</f>
        <v/>
      </c>
      <c r="W21" s="23" t="str">
        <f t="array" ref="W21">IFERROR(INDEX(TabBD[Evenement],MATCH(Mois!$E$21&amp;Mois!W$13,TabBD[Nom-Prenom]&amp;TabBD[Date],0)),"")</f>
        <v/>
      </c>
      <c r="X21" s="23" t="str">
        <f t="array" ref="X21">IFERROR(INDEX(TabBD[Evenement],MATCH(Mois!$E$21&amp;Mois!X$13,TabBD[Nom-Prenom]&amp;TabBD[Date],0)),"")</f>
        <v/>
      </c>
      <c r="Y21" s="23" t="str">
        <f t="array" ref="Y21">IFERROR(INDEX(TabBD[Evenement],MATCH(Mois!$E$21&amp;Mois!Y$13,TabBD[Nom-Prenom]&amp;TabBD[Date],0)),"")</f>
        <v/>
      </c>
      <c r="Z21" s="23" t="str">
        <f t="array" ref="Z21">IFERROR(INDEX(TabBD[Evenement],MATCH(Mois!$E$21&amp;Mois!Z$13,TabBD[Nom-Prenom]&amp;TabBD[Date],0)),"")</f>
        <v/>
      </c>
      <c r="AA21" s="23" t="str">
        <f t="array" ref="AA21">IFERROR(INDEX(TabBD[Evenement],MATCH(Mois!$E$21&amp;Mois!AA$13,TabBD[Nom-Prenom]&amp;TabBD[Date],0)),"")</f>
        <v/>
      </c>
      <c r="AB21" s="23" t="str">
        <f t="array" ref="AB21">IFERROR(INDEX(TabBD[Evenement],MATCH(Mois!$E$21&amp;Mois!AB$13,TabBD[Nom-Prenom]&amp;TabBD[Date],0)),"")</f>
        <v/>
      </c>
      <c r="AC21" s="23" t="str">
        <f t="array" ref="AC21">IFERROR(INDEX(TabBD[Evenement],MATCH(Mois!$E$21&amp;Mois!AC$13,TabBD[Nom-Prenom]&amp;TabBD[Date],0)),"")</f>
        <v/>
      </c>
      <c r="AD21" s="23" t="str">
        <f t="array" ref="AD21">IFERROR(INDEX(TabBD[Evenement],MATCH(Mois!$E$21&amp;Mois!AD$13,TabBD[Nom-Prenom]&amp;TabBD[Date],0)),"")</f>
        <v/>
      </c>
      <c r="AE21" s="23" t="str">
        <f t="array" ref="AE21">IFERROR(INDEX(TabBD[Evenement],MATCH(Mois!$E$21&amp;Mois!AE$13,TabBD[Nom-Prenom]&amp;TabBD[Date],0)),"")</f>
        <v/>
      </c>
      <c r="AF21" s="23" t="str">
        <f t="array" ref="AF21">IFERROR(INDEX(TabBD[Evenement],MATCH(Mois!$E$21&amp;Mois!AF$13,TabBD[Nom-Prenom]&amp;TabBD[Date],0)),"")</f>
        <v/>
      </c>
      <c r="AG21" s="23" t="str">
        <f t="array" ref="AG21">IFERROR(INDEX(TabBD[Evenement],MATCH(Mois!$E$21&amp;Mois!AG$13,TabBD[Nom-Prenom]&amp;TabBD[Date],0)),"")</f>
        <v/>
      </c>
      <c r="AH21" s="23" t="str">
        <f t="array" ref="AH21">IFERROR(INDEX(TabBD[Evenement],MATCH(Mois!$E$21&amp;Mois!AH$13,TabBD[Nom-Prenom]&amp;TabBD[Date],0)),"")</f>
        <v/>
      </c>
      <c r="AI21" s="23" t="str">
        <f t="array" ref="AI21">IFERROR(INDEX(TabBD[Evenement],MATCH(Mois!$E$21&amp;Mois!AI$13,TabBD[Nom-Prenom]&amp;TabBD[Date],0)),"")</f>
        <v/>
      </c>
      <c r="AJ21" s="23" t="str">
        <f t="array" ref="AJ21">IFERROR(INDEX(TabBD[Evenement],MATCH(Mois!$E$21&amp;Mois!AJ$13,TabBD[Nom-Prenom]&amp;TabBD[Date],0)),"")</f>
        <v/>
      </c>
      <c r="AL21" s="42">
        <f>COUNTIF(F21:AJ21,Liste!$N$2)*Liste!$O$2+COUNTIF(F21:AJ21,Liste!$N$3)*Liste!$O$3</f>
        <v>10</v>
      </c>
      <c r="AM21" s="41">
        <f t="shared" si="12"/>
        <v>5</v>
      </c>
      <c r="AN21" s="41">
        <f t="shared" si="13"/>
        <v>0</v>
      </c>
      <c r="AO21" s="41">
        <f t="shared" si="14"/>
        <v>0</v>
      </c>
      <c r="AP21" s="40">
        <f t="shared" si="15"/>
        <v>0</v>
      </c>
      <c r="AQ21" s="40">
        <f t="shared" si="16"/>
        <v>0</v>
      </c>
      <c r="AR21" s="39">
        <f t="shared" si="17"/>
        <v>0</v>
      </c>
      <c r="AS21" s="39">
        <f t="shared" si="18"/>
        <v>0</v>
      </c>
      <c r="AT21" s="39">
        <f t="shared" si="19"/>
        <v>0</v>
      </c>
    </row>
    <row r="22" spans="3:46" ht="20.100000000000001" customHeight="1" x14ac:dyDescent="0.2">
      <c r="C22" s="16" t="str">
        <f t="array" ref="C22">IFERROR(INDEX(TabAgent[Ordre],SMALL(IF((TabAgent[Ordre]&lt;&gt;"")*(TabAgent[Status]="Actif"),ROW(TabAgent[Ordre])-MIN(ROW(Agent!$A$2))+1,""),ROWS(C$16:C22))),"")</f>
        <v>AGT6</v>
      </c>
      <c r="D22" s="17" t="str">
        <f>IFERROR(INDEX(TabAgent[Fonction abrége],MATCH(Mois!C22,TabAgent[Ordre],0)),"")</f>
        <v>CE</v>
      </c>
      <c r="E22" s="22" t="str">
        <f>IFERROR(INDEX(TabAgent[Nom Prénom],MATCH(Mois!C22,TabAgent[Ordre],0)),"")</f>
        <v>Nom8 Prénom8</v>
      </c>
      <c r="F22" s="23" t="str">
        <f t="array" ref="F22">IFERROR(INDEX(TabBD[Evenement],MATCH(Mois!$E$22&amp;Mois!F$13,TabBD[Nom-Prenom]&amp;TabBD[Date],0)),"")</f>
        <v>G10</v>
      </c>
      <c r="G22" s="23" t="str">
        <f t="array" ref="G22">IFERROR(INDEX(TabBD[Evenement],MATCH(Mois!$E$22&amp;Mois!G$13,TabBD[Nom-Prenom]&amp;TabBD[Date],0)),"")</f>
        <v/>
      </c>
      <c r="H22" s="23" t="str">
        <f t="array" ref="H22">IFERROR(INDEX(TabBD[Evenement],MATCH(Mois!$E$22&amp;Mois!H$13,TabBD[Nom-Prenom]&amp;TabBD[Date],0)),"")</f>
        <v>G10</v>
      </c>
      <c r="I22" s="23" t="str">
        <f t="array" ref="I22">IFERROR(INDEX(TabBD[Evenement],MATCH(Mois!$E$22&amp;Mois!I$13,TabBD[Nom-Prenom]&amp;TabBD[Date],0)),"")</f>
        <v>G10</v>
      </c>
      <c r="J22" s="23" t="str">
        <f t="array" ref="J22">IFERROR(INDEX(TabBD[Evenement],MATCH(Mois!$E$22&amp;Mois!J$13,TabBD[Nom-Prenom]&amp;TabBD[Date],0)),"")</f>
        <v/>
      </c>
      <c r="K22" s="23" t="str">
        <f t="array" ref="K22">IFERROR(INDEX(TabBD[Evenement],MATCH(Mois!$E$22&amp;Mois!K$13,TabBD[Nom-Prenom]&amp;TabBD[Date],0)),"")</f>
        <v/>
      </c>
      <c r="L22" s="23" t="str">
        <f t="array" ref="L22">IFERROR(INDEX(TabBD[Evenement],MATCH(Mois!$E$22&amp;Mois!L$13,TabBD[Nom-Prenom]&amp;TabBD[Date],0)),"")</f>
        <v/>
      </c>
      <c r="M22" s="23" t="str">
        <f t="array" ref="M22">IFERROR(INDEX(TabBD[Evenement],MATCH(Mois!$E$22&amp;Mois!M$13,TabBD[Nom-Prenom]&amp;TabBD[Date],0)),"")</f>
        <v/>
      </c>
      <c r="N22" s="23" t="str">
        <f t="array" ref="N22">IFERROR(INDEX(TabBD[Evenement],MATCH(Mois!$E$22&amp;Mois!N$13,TabBD[Nom-Prenom]&amp;TabBD[Date],0)),"")</f>
        <v/>
      </c>
      <c r="O22" s="23" t="str">
        <f t="array" ref="O22">IFERROR(INDEX(TabBD[Evenement],MATCH(Mois!$E$22&amp;Mois!O$13,TabBD[Nom-Prenom]&amp;TabBD[Date],0)),"")</f>
        <v>G10</v>
      </c>
      <c r="P22" s="23" t="str">
        <f t="array" ref="P22">IFERROR(INDEX(TabBD[Evenement],MATCH(Mois!$E$22&amp;Mois!P$13,TabBD[Nom-Prenom]&amp;TabBD[Date],0)),"")</f>
        <v/>
      </c>
      <c r="Q22" s="23" t="str">
        <f t="array" ref="Q22">IFERROR(INDEX(TabBD[Evenement],MATCH(Mois!$E$22&amp;Mois!Q$13,TabBD[Nom-Prenom]&amp;TabBD[Date],0)),"")</f>
        <v/>
      </c>
      <c r="R22" s="23" t="str">
        <f t="array" ref="R22">IFERROR(INDEX(TabBD[Evenement],MATCH(Mois!$E$22&amp;Mois!R$13,TabBD[Nom-Prenom]&amp;TabBD[Date],0)),"")</f>
        <v/>
      </c>
      <c r="S22" s="23" t="str">
        <f t="array" ref="S22">IFERROR(INDEX(TabBD[Evenement],MATCH(Mois!$E$22&amp;Mois!S$13,TabBD[Nom-Prenom]&amp;TabBD[Date],0)),"")</f>
        <v/>
      </c>
      <c r="T22" s="23" t="str">
        <f t="array" ref="T22">IFERROR(INDEX(TabBD[Evenement],MATCH(Mois!$E$22&amp;Mois!T$13,TabBD[Nom-Prenom]&amp;TabBD[Date],0)),"")</f>
        <v/>
      </c>
      <c r="U22" s="23" t="str">
        <f t="array" ref="U22">IFERROR(INDEX(TabBD[Evenement],MATCH(Mois!$E$22&amp;Mois!U$13,TabBD[Nom-Prenom]&amp;TabBD[Date],0)),"")</f>
        <v/>
      </c>
      <c r="V22" s="23" t="str">
        <f t="array" ref="V22">IFERROR(INDEX(TabBD[Evenement],MATCH(Mois!$E$22&amp;Mois!V$13,TabBD[Nom-Prenom]&amp;TabBD[Date],0)),"")</f>
        <v/>
      </c>
      <c r="W22" s="23" t="str">
        <f t="array" ref="W22">IFERROR(INDEX(TabBD[Evenement],MATCH(Mois!$E$22&amp;Mois!W$13,TabBD[Nom-Prenom]&amp;TabBD[Date],0)),"")</f>
        <v/>
      </c>
      <c r="X22" s="23" t="str">
        <f t="array" ref="X22">IFERROR(INDEX(TabBD[Evenement],MATCH(Mois!$E$22&amp;Mois!X$13,TabBD[Nom-Prenom]&amp;TabBD[Date],0)),"")</f>
        <v/>
      </c>
      <c r="Y22" s="23" t="str">
        <f t="array" ref="Y22">IFERROR(INDEX(TabBD[Evenement],MATCH(Mois!$E$22&amp;Mois!Y$13,TabBD[Nom-Prenom]&amp;TabBD[Date],0)),"")</f>
        <v/>
      </c>
      <c r="Z22" s="23" t="str">
        <f t="array" ref="Z22">IFERROR(INDEX(TabBD[Evenement],MATCH(Mois!$E$22&amp;Mois!Z$13,TabBD[Nom-Prenom]&amp;TabBD[Date],0)),"")</f>
        <v/>
      </c>
      <c r="AA22" s="23" t="str">
        <f t="array" ref="AA22">IFERROR(INDEX(TabBD[Evenement],MATCH(Mois!$E$22&amp;Mois!AA$13,TabBD[Nom-Prenom]&amp;TabBD[Date],0)),"")</f>
        <v/>
      </c>
      <c r="AB22" s="23" t="str">
        <f t="array" ref="AB22">IFERROR(INDEX(TabBD[Evenement],MATCH(Mois!$E$22&amp;Mois!AB$13,TabBD[Nom-Prenom]&amp;TabBD[Date],0)),"")</f>
        <v/>
      </c>
      <c r="AC22" s="23" t="str">
        <f t="array" ref="AC22">IFERROR(INDEX(TabBD[Evenement],MATCH(Mois!$E$22&amp;Mois!AC$13,TabBD[Nom-Prenom]&amp;TabBD[Date],0)),"")</f>
        <v/>
      </c>
      <c r="AD22" s="23" t="str">
        <f t="array" ref="AD22">IFERROR(INDEX(TabBD[Evenement],MATCH(Mois!$E$22&amp;Mois!AD$13,TabBD[Nom-Prenom]&amp;TabBD[Date],0)),"")</f>
        <v/>
      </c>
      <c r="AE22" s="23" t="str">
        <f t="array" ref="AE22">IFERROR(INDEX(TabBD[Evenement],MATCH(Mois!$E$22&amp;Mois!AE$13,TabBD[Nom-Prenom]&amp;TabBD[Date],0)),"")</f>
        <v/>
      </c>
      <c r="AF22" s="23" t="str">
        <f t="array" ref="AF22">IFERROR(INDEX(TabBD[Evenement],MATCH(Mois!$E$22&amp;Mois!AF$13,TabBD[Nom-Prenom]&amp;TabBD[Date],0)),"")</f>
        <v/>
      </c>
      <c r="AG22" s="23" t="str">
        <f t="array" ref="AG22">IFERROR(INDEX(TabBD[Evenement],MATCH(Mois!$E$22&amp;Mois!AG$13,TabBD[Nom-Prenom]&amp;TabBD[Date],0)),"")</f>
        <v/>
      </c>
      <c r="AH22" s="23" t="str">
        <f t="array" ref="AH22">IFERROR(INDEX(TabBD[Evenement],MATCH(Mois!$E$22&amp;Mois!AH$13,TabBD[Nom-Prenom]&amp;TabBD[Date],0)),"")</f>
        <v/>
      </c>
      <c r="AI22" s="23" t="str">
        <f t="array" ref="AI22">IFERROR(INDEX(TabBD[Evenement],MATCH(Mois!$E$22&amp;Mois!AI$13,TabBD[Nom-Prenom]&amp;TabBD[Date],0)),"")</f>
        <v/>
      </c>
      <c r="AJ22" s="23" t="str">
        <f t="array" ref="AJ22">IFERROR(INDEX(TabBD[Evenement],MATCH(Mois!$E$22&amp;Mois!AJ$13,TabBD[Nom-Prenom]&amp;TabBD[Date],0)),"")</f>
        <v/>
      </c>
      <c r="AL22" s="42">
        <f>COUNTIF(F22:AJ22,Liste!$N$2)*Liste!$O$2+COUNTIF(F22:AJ22,Liste!$N$3)*Liste!$O$3</f>
        <v>40</v>
      </c>
      <c r="AM22" s="41">
        <f t="shared" si="12"/>
        <v>0</v>
      </c>
      <c r="AN22" s="41">
        <f t="shared" si="13"/>
        <v>0</v>
      </c>
      <c r="AO22" s="41">
        <f t="shared" si="14"/>
        <v>0</v>
      </c>
      <c r="AP22" s="40">
        <f t="shared" si="15"/>
        <v>0</v>
      </c>
      <c r="AQ22" s="40">
        <f t="shared" si="16"/>
        <v>0</v>
      </c>
      <c r="AR22" s="39">
        <f t="shared" si="17"/>
        <v>0</v>
      </c>
      <c r="AS22" s="39">
        <f t="shared" si="18"/>
        <v>0</v>
      </c>
      <c r="AT22" s="39">
        <f t="shared" si="19"/>
        <v>0</v>
      </c>
    </row>
    <row r="23" spans="3:46" ht="20.100000000000001" customHeight="1" x14ac:dyDescent="0.2">
      <c r="C23" s="16" t="str">
        <f t="array" ref="C23">IFERROR(INDEX(TabAgent[Ordre],SMALL(IF((TabAgent[Ordre]&lt;&gt;"")*(TabAgent[Status]="Actif"),ROW(TabAgent[Ordre])-MIN(ROW(Agent!$A$2))+1,""),ROWS(C$16:C23))),"")</f>
        <v>AGT7</v>
      </c>
      <c r="D23" s="17" t="str">
        <f>IFERROR(INDEX(TabAgent[Fonction abrége],MATCH(Mois!C23,TabAgent[Ordre],0)),"")</f>
        <v>SP</v>
      </c>
      <c r="E23" s="22" t="str">
        <f>IFERROR(INDEX(TabAgent[Nom Prénom],MATCH(Mois!C23,TabAgent[Ordre],0)),"")</f>
        <v>Nom9 Prénom9</v>
      </c>
      <c r="F23" s="23" t="str">
        <f t="array" ref="F23">IFERROR(INDEX(TabBD[Evenement],MATCH(Mois!$E$23&amp;Mois!F$13,TabBD[Nom-Prenom]&amp;TabBD[Date],0)),"")</f>
        <v/>
      </c>
      <c r="G23" s="23" t="str">
        <f t="array" ref="G23">IFERROR(INDEX(TabBD[Evenement],MATCH(Mois!$E$23&amp;Mois!G$13,TabBD[Nom-Prenom]&amp;TabBD[Date],0)),"")</f>
        <v/>
      </c>
      <c r="H23" s="23" t="str">
        <f t="array" ref="H23">IFERROR(INDEX(TabBD[Evenement],MATCH(Mois!$E$23&amp;Mois!H$13,TabBD[Nom-Prenom]&amp;TabBD[Date],0)),"")</f>
        <v/>
      </c>
      <c r="I23" s="23" t="str">
        <f t="array" ref="I23">IFERROR(INDEX(TabBD[Evenement],MATCH(Mois!$E$23&amp;Mois!I$13,TabBD[Nom-Prenom]&amp;TabBD[Date],0)),"")</f>
        <v>G10</v>
      </c>
      <c r="J23" s="23" t="str">
        <f t="array" ref="J23">IFERROR(INDEX(TabBD[Evenement],MATCH(Mois!$E$23&amp;Mois!J$13,TabBD[Nom-Prenom]&amp;TabBD[Date],0)),"")</f>
        <v/>
      </c>
      <c r="K23" s="23" t="str">
        <f t="array" ref="K23">IFERROR(INDEX(TabBD[Evenement],MATCH(Mois!$E$23&amp;Mois!K$13,TabBD[Nom-Prenom]&amp;TabBD[Date],0)),"")</f>
        <v/>
      </c>
      <c r="L23" s="23" t="str">
        <f t="array" ref="L23">IFERROR(INDEX(TabBD[Evenement],MATCH(Mois!$E$23&amp;Mois!L$13,TabBD[Nom-Prenom]&amp;TabBD[Date],0)),"")</f>
        <v/>
      </c>
      <c r="M23" s="23" t="str">
        <f t="array" ref="M23">IFERROR(INDEX(TabBD[Evenement],MATCH(Mois!$E$23&amp;Mois!M$13,TabBD[Nom-Prenom]&amp;TabBD[Date],0)),"")</f>
        <v/>
      </c>
      <c r="N23" s="23" t="str">
        <f t="array" ref="N23">IFERROR(INDEX(TabBD[Evenement],MATCH(Mois!$E$23&amp;Mois!N$13,TabBD[Nom-Prenom]&amp;TabBD[Date],0)),"")</f>
        <v/>
      </c>
      <c r="O23" s="23" t="str">
        <f t="array" ref="O23">IFERROR(INDEX(TabBD[Evenement],MATCH(Mois!$E$23&amp;Mois!O$13,TabBD[Nom-Prenom]&amp;TabBD[Date],0)),"")</f>
        <v>G10</v>
      </c>
      <c r="P23" s="23" t="str">
        <f t="array" ref="P23">IFERROR(INDEX(TabBD[Evenement],MATCH(Mois!$E$23&amp;Mois!P$13,TabBD[Nom-Prenom]&amp;TabBD[Date],0)),"")</f>
        <v/>
      </c>
      <c r="Q23" s="23" t="str">
        <f t="array" ref="Q23">IFERROR(INDEX(TabBD[Evenement],MATCH(Mois!$E$23&amp;Mois!Q$13,TabBD[Nom-Prenom]&amp;TabBD[Date],0)),"")</f>
        <v/>
      </c>
      <c r="R23" s="23" t="str">
        <f t="array" ref="R23">IFERROR(INDEX(TabBD[Evenement],MATCH(Mois!$E$23&amp;Mois!R$13,TabBD[Nom-Prenom]&amp;TabBD[Date],0)),"")</f>
        <v/>
      </c>
      <c r="S23" s="23" t="str">
        <f t="array" ref="S23">IFERROR(INDEX(TabBD[Evenement],MATCH(Mois!$E$23&amp;Mois!S$13,TabBD[Nom-Prenom]&amp;TabBD[Date],0)),"")</f>
        <v/>
      </c>
      <c r="T23" s="23" t="str">
        <f t="array" ref="T23">IFERROR(INDEX(TabBD[Evenement],MATCH(Mois!$E$23&amp;Mois!T$13,TabBD[Nom-Prenom]&amp;TabBD[Date],0)),"")</f>
        <v/>
      </c>
      <c r="U23" s="23" t="str">
        <f t="array" ref="U23">IFERROR(INDEX(TabBD[Evenement],MATCH(Mois!$E$23&amp;Mois!U$13,TabBD[Nom-Prenom]&amp;TabBD[Date],0)),"")</f>
        <v/>
      </c>
      <c r="V23" s="23" t="str">
        <f t="array" ref="V23">IFERROR(INDEX(TabBD[Evenement],MATCH(Mois!$E$23&amp;Mois!V$13,TabBD[Nom-Prenom]&amp;TabBD[Date],0)),"")</f>
        <v/>
      </c>
      <c r="W23" s="23" t="str">
        <f t="array" ref="W23">IFERROR(INDEX(TabBD[Evenement],MATCH(Mois!$E$23&amp;Mois!W$13,TabBD[Nom-Prenom]&amp;TabBD[Date],0)),"")</f>
        <v/>
      </c>
      <c r="X23" s="23" t="str">
        <f t="array" ref="X23">IFERROR(INDEX(TabBD[Evenement],MATCH(Mois!$E$23&amp;Mois!X$13,TabBD[Nom-Prenom]&amp;TabBD[Date],0)),"")</f>
        <v/>
      </c>
      <c r="Y23" s="23" t="str">
        <f t="array" ref="Y23">IFERROR(INDEX(TabBD[Evenement],MATCH(Mois!$E$23&amp;Mois!Y$13,TabBD[Nom-Prenom]&amp;TabBD[Date],0)),"")</f>
        <v/>
      </c>
      <c r="Z23" s="23" t="str">
        <f t="array" ref="Z23">IFERROR(INDEX(TabBD[Evenement],MATCH(Mois!$E$23&amp;Mois!Z$13,TabBD[Nom-Prenom]&amp;TabBD[Date],0)),"")</f>
        <v/>
      </c>
      <c r="AA23" s="23" t="str">
        <f t="array" ref="AA23">IFERROR(INDEX(TabBD[Evenement],MATCH(Mois!$E$23&amp;Mois!AA$13,TabBD[Nom-Prenom]&amp;TabBD[Date],0)),"")</f>
        <v/>
      </c>
      <c r="AB23" s="23" t="str">
        <f t="array" ref="AB23">IFERROR(INDEX(TabBD[Evenement],MATCH(Mois!$E$23&amp;Mois!AB$13,TabBD[Nom-Prenom]&amp;TabBD[Date],0)),"")</f>
        <v/>
      </c>
      <c r="AC23" s="23" t="str">
        <f t="array" ref="AC23">IFERROR(INDEX(TabBD[Evenement],MATCH(Mois!$E$23&amp;Mois!AC$13,TabBD[Nom-Prenom]&amp;TabBD[Date],0)),"")</f>
        <v/>
      </c>
      <c r="AD23" s="23" t="str">
        <f t="array" ref="AD23">IFERROR(INDEX(TabBD[Evenement],MATCH(Mois!$E$23&amp;Mois!AD$13,TabBD[Nom-Prenom]&amp;TabBD[Date],0)),"")</f>
        <v/>
      </c>
      <c r="AE23" s="23" t="str">
        <f t="array" ref="AE23">IFERROR(INDEX(TabBD[Evenement],MATCH(Mois!$E$23&amp;Mois!AE$13,TabBD[Nom-Prenom]&amp;TabBD[Date],0)),"")</f>
        <v/>
      </c>
      <c r="AF23" s="23" t="str">
        <f t="array" ref="AF23">IFERROR(INDEX(TabBD[Evenement],MATCH(Mois!$E$23&amp;Mois!AF$13,TabBD[Nom-Prenom]&amp;TabBD[Date],0)),"")</f>
        <v/>
      </c>
      <c r="AG23" s="23" t="str">
        <f t="array" ref="AG23">IFERROR(INDEX(TabBD[Evenement],MATCH(Mois!$E$23&amp;Mois!AG$13,TabBD[Nom-Prenom]&amp;TabBD[Date],0)),"")</f>
        <v/>
      </c>
      <c r="AH23" s="23" t="str">
        <f t="array" ref="AH23">IFERROR(INDEX(TabBD[Evenement],MATCH(Mois!$E$23&amp;Mois!AH$13,TabBD[Nom-Prenom]&amp;TabBD[Date],0)),"")</f>
        <v/>
      </c>
      <c r="AI23" s="23" t="str">
        <f t="array" ref="AI23">IFERROR(INDEX(TabBD[Evenement],MATCH(Mois!$E$23&amp;Mois!AI$13,TabBD[Nom-Prenom]&amp;TabBD[Date],0)),"")</f>
        <v/>
      </c>
      <c r="AJ23" s="23" t="str">
        <f t="array" ref="AJ23">IFERROR(INDEX(TabBD[Evenement],MATCH(Mois!$E$23&amp;Mois!AJ$13,TabBD[Nom-Prenom]&amp;TabBD[Date],0)),"")</f>
        <v/>
      </c>
      <c r="AL23" s="42">
        <f>COUNTIF(F23:AJ23,Liste!$N$2)*Liste!$O$2+COUNTIF(F23:AJ23,Liste!$N$3)*Liste!$O$3</f>
        <v>20</v>
      </c>
      <c r="AM23" s="41">
        <f t="shared" si="12"/>
        <v>0</v>
      </c>
      <c r="AN23" s="41">
        <f t="shared" si="13"/>
        <v>0</v>
      </c>
      <c r="AO23" s="41">
        <f t="shared" si="14"/>
        <v>0</v>
      </c>
      <c r="AP23" s="40">
        <f t="shared" si="15"/>
        <v>0</v>
      </c>
      <c r="AQ23" s="40">
        <f t="shared" si="16"/>
        <v>0</v>
      </c>
      <c r="AR23" s="39">
        <f t="shared" si="17"/>
        <v>0</v>
      </c>
      <c r="AS23" s="39">
        <f t="shared" si="18"/>
        <v>0</v>
      </c>
      <c r="AT23" s="39">
        <f t="shared" si="19"/>
        <v>0</v>
      </c>
    </row>
    <row r="24" spans="3:46" ht="20.100000000000001" customHeight="1" x14ac:dyDescent="0.2">
      <c r="C24" s="16" t="str">
        <f t="array" ref="C24">IFERROR(INDEX(TabAgent[Ordre],SMALL(IF((TabAgent[Ordre]&lt;&gt;"")*(TabAgent[Status]="Actif"),ROW(TabAgent[Ordre])-MIN(ROW(Agent!$A$2))+1,""),ROWS(C$16:C24))),"")</f>
        <v/>
      </c>
      <c r="D24" s="17" t="str">
        <f>IFERROR(INDEX(TabAgent[Fonction abrége],MATCH(Mois!C24,TabAgent[Ordre],0)),"")</f>
        <v/>
      </c>
      <c r="E24" s="22" t="str">
        <f>IFERROR(INDEX(TabAgent[Nom Prénom],MATCH(Mois!C24,TabAgent[Ordre],0)),"")</f>
        <v/>
      </c>
      <c r="F24" s="23" t="str">
        <f t="array" ref="F24">IFERROR(INDEX(TabBD[Evenement],MATCH(Mois!$E$24&amp;Mois!F$13,TabBD[Nom-Prenom]&amp;TabBD[Date],0)),"")</f>
        <v/>
      </c>
      <c r="G24" s="23" t="str">
        <f t="array" ref="G24">IFERROR(INDEX(TabBD[Evenement],MATCH(Mois!$E$24&amp;Mois!G$13,TabBD[Nom-Prenom]&amp;TabBD[Date],0)),"")</f>
        <v/>
      </c>
      <c r="H24" s="23" t="str">
        <f t="array" ref="H24">IFERROR(INDEX(TabBD[Evenement],MATCH(Mois!$E$24&amp;Mois!H$13,TabBD[Nom-Prenom]&amp;TabBD[Date],0)),"")</f>
        <v/>
      </c>
      <c r="I24" s="23" t="str">
        <f t="array" ref="I24">IFERROR(INDEX(TabBD[Evenement],MATCH(Mois!$E$24&amp;Mois!I$13,TabBD[Nom-Prenom]&amp;TabBD[Date],0)),"")</f>
        <v/>
      </c>
      <c r="J24" s="23" t="str">
        <f t="array" ref="J24">IFERROR(INDEX(TabBD[Evenement],MATCH(Mois!$E$24&amp;Mois!J$13,TabBD[Nom-Prenom]&amp;TabBD[Date],0)),"")</f>
        <v/>
      </c>
      <c r="K24" s="23" t="str">
        <f t="array" ref="K24">IFERROR(INDEX(TabBD[Evenement],MATCH(Mois!$E$24&amp;Mois!K$13,TabBD[Nom-Prenom]&amp;TabBD[Date],0)),"")</f>
        <v/>
      </c>
      <c r="L24" s="23" t="str">
        <f t="array" ref="L24">IFERROR(INDEX(TabBD[Evenement],MATCH(Mois!$E$24&amp;Mois!L$13,TabBD[Nom-Prenom]&amp;TabBD[Date],0)),"")</f>
        <v/>
      </c>
      <c r="M24" s="23" t="str">
        <f t="array" ref="M24">IFERROR(INDEX(TabBD[Evenement],MATCH(Mois!$E$24&amp;Mois!M$13,TabBD[Nom-Prenom]&amp;TabBD[Date],0)),"")</f>
        <v/>
      </c>
      <c r="N24" s="23" t="str">
        <f t="array" ref="N24">IFERROR(INDEX(TabBD[Evenement],MATCH(Mois!$E$24&amp;Mois!N$13,TabBD[Nom-Prenom]&amp;TabBD[Date],0)),"")</f>
        <v/>
      </c>
      <c r="O24" s="23" t="str">
        <f t="array" ref="O24">IFERROR(INDEX(TabBD[Evenement],MATCH(Mois!$E$24&amp;Mois!O$13,TabBD[Nom-Prenom]&amp;TabBD[Date],0)),"")</f>
        <v/>
      </c>
      <c r="P24" s="23" t="str">
        <f t="array" ref="P24">IFERROR(INDEX(TabBD[Evenement],MATCH(Mois!$E$24&amp;Mois!P$13,TabBD[Nom-Prenom]&amp;TabBD[Date],0)),"")</f>
        <v/>
      </c>
      <c r="Q24" s="23" t="str">
        <f t="array" ref="Q24">IFERROR(INDEX(TabBD[Evenement],MATCH(Mois!$E$24&amp;Mois!Q$13,TabBD[Nom-Prenom]&amp;TabBD[Date],0)),"")</f>
        <v/>
      </c>
      <c r="R24" s="23" t="str">
        <f t="array" ref="R24">IFERROR(INDEX(TabBD[Evenement],MATCH(Mois!$E$24&amp;Mois!R$13,TabBD[Nom-Prenom]&amp;TabBD[Date],0)),"")</f>
        <v/>
      </c>
      <c r="S24" s="23" t="str">
        <f t="array" ref="S24">IFERROR(INDEX(TabBD[Evenement],MATCH(Mois!$E$24&amp;Mois!S$13,TabBD[Nom-Prenom]&amp;TabBD[Date],0)),"")</f>
        <v/>
      </c>
      <c r="T24" s="23" t="str">
        <f t="array" ref="T24">IFERROR(INDEX(TabBD[Evenement],MATCH(Mois!$E$24&amp;Mois!T$13,TabBD[Nom-Prenom]&amp;TabBD[Date],0)),"")</f>
        <v/>
      </c>
      <c r="U24" s="23" t="str">
        <f t="array" ref="U24">IFERROR(INDEX(TabBD[Evenement],MATCH(Mois!$E$24&amp;Mois!U$13,TabBD[Nom-Prenom]&amp;TabBD[Date],0)),"")</f>
        <v/>
      </c>
      <c r="V24" s="23" t="str">
        <f t="array" ref="V24">IFERROR(INDEX(TabBD[Evenement],MATCH(Mois!$E$24&amp;Mois!V$13,TabBD[Nom-Prenom]&amp;TabBD[Date],0)),"")</f>
        <v/>
      </c>
      <c r="W24" s="23" t="str">
        <f t="array" ref="W24">IFERROR(INDEX(TabBD[Evenement],MATCH(Mois!$E$24&amp;Mois!W$13,TabBD[Nom-Prenom]&amp;TabBD[Date],0)),"")</f>
        <v/>
      </c>
      <c r="X24" s="23" t="str">
        <f t="array" ref="X24">IFERROR(INDEX(TabBD[Evenement],MATCH(Mois!$E$24&amp;Mois!X$13,TabBD[Nom-Prenom]&amp;TabBD[Date],0)),"")</f>
        <v/>
      </c>
      <c r="Y24" s="23" t="str">
        <f t="array" ref="Y24">IFERROR(INDEX(TabBD[Evenement],MATCH(Mois!$E$24&amp;Mois!Y$13,TabBD[Nom-Prenom]&amp;TabBD[Date],0)),"")</f>
        <v/>
      </c>
      <c r="Z24" s="23" t="str">
        <f t="array" ref="Z24">IFERROR(INDEX(TabBD[Evenement],MATCH(Mois!$E$24&amp;Mois!Z$13,TabBD[Nom-Prenom]&amp;TabBD[Date],0)),"")</f>
        <v/>
      </c>
      <c r="AA24" s="23" t="str">
        <f t="array" ref="AA24">IFERROR(INDEX(TabBD[Evenement],MATCH(Mois!$E$24&amp;Mois!AA$13,TabBD[Nom-Prenom]&amp;TabBD[Date],0)),"")</f>
        <v/>
      </c>
      <c r="AB24" s="23" t="str">
        <f t="array" ref="AB24">IFERROR(INDEX(TabBD[Evenement],MATCH(Mois!$E$24&amp;Mois!AB$13,TabBD[Nom-Prenom]&amp;TabBD[Date],0)),"")</f>
        <v/>
      </c>
      <c r="AC24" s="23" t="str">
        <f t="array" ref="AC24">IFERROR(INDEX(TabBD[Evenement],MATCH(Mois!$E$24&amp;Mois!AC$13,TabBD[Nom-Prenom]&amp;TabBD[Date],0)),"")</f>
        <v/>
      </c>
      <c r="AD24" s="23" t="str">
        <f t="array" ref="AD24">IFERROR(INDEX(TabBD[Evenement],MATCH(Mois!$E$24&amp;Mois!AD$13,TabBD[Nom-Prenom]&amp;TabBD[Date],0)),"")</f>
        <v/>
      </c>
      <c r="AE24" s="23" t="str">
        <f t="array" ref="AE24">IFERROR(INDEX(TabBD[Evenement],MATCH(Mois!$E$24&amp;Mois!AE$13,TabBD[Nom-Prenom]&amp;TabBD[Date],0)),"")</f>
        <v/>
      </c>
      <c r="AF24" s="23" t="str">
        <f t="array" ref="AF24">IFERROR(INDEX(TabBD[Evenement],MATCH(Mois!$E$24&amp;Mois!AF$13,TabBD[Nom-Prenom]&amp;TabBD[Date],0)),"")</f>
        <v/>
      </c>
      <c r="AG24" s="23" t="str">
        <f t="array" ref="AG24">IFERROR(INDEX(TabBD[Evenement],MATCH(Mois!$E$24&amp;Mois!AG$13,TabBD[Nom-Prenom]&amp;TabBD[Date],0)),"")</f>
        <v/>
      </c>
      <c r="AH24" s="23" t="str">
        <f t="array" ref="AH24">IFERROR(INDEX(TabBD[Evenement],MATCH(Mois!$E$24&amp;Mois!AH$13,TabBD[Nom-Prenom]&amp;TabBD[Date],0)),"")</f>
        <v/>
      </c>
      <c r="AI24" s="23" t="str">
        <f t="array" ref="AI24">IFERROR(INDEX(TabBD[Evenement],MATCH(Mois!$E$24&amp;Mois!AI$13,TabBD[Nom-Prenom]&amp;TabBD[Date],0)),"")</f>
        <v/>
      </c>
      <c r="AJ24" s="23" t="str">
        <f t="array" ref="AJ24">IFERROR(INDEX(TabBD[Evenement],MATCH(Mois!$E$24&amp;Mois!AJ$13,TabBD[Nom-Prenom]&amp;TabBD[Date],0)),"")</f>
        <v/>
      </c>
      <c r="AL24" s="42">
        <f>COUNTIF(F24:AJ24,Liste!$N$2)*Liste!$O$2+COUNTIF(F24:AJ24,Liste!$N$3)*Liste!$O$3</f>
        <v>0</v>
      </c>
      <c r="AM24" s="41">
        <f t="shared" si="12"/>
        <v>0</v>
      </c>
      <c r="AN24" s="41">
        <f t="shared" si="13"/>
        <v>0</v>
      </c>
      <c r="AO24" s="41">
        <f t="shared" si="14"/>
        <v>0</v>
      </c>
      <c r="AP24" s="40">
        <f t="shared" si="15"/>
        <v>0</v>
      </c>
      <c r="AQ24" s="40">
        <f t="shared" si="16"/>
        <v>0</v>
      </c>
      <c r="AR24" s="39">
        <f t="shared" si="17"/>
        <v>0</v>
      </c>
      <c r="AS24" s="39">
        <f t="shared" si="18"/>
        <v>0</v>
      </c>
      <c r="AT24" s="39">
        <f t="shared" si="19"/>
        <v>0</v>
      </c>
    </row>
    <row r="25" spans="3:46" ht="20.100000000000001" customHeight="1" x14ac:dyDescent="0.2">
      <c r="C25" s="16" t="str">
        <f t="array" ref="C25">IFERROR(INDEX(TabAgent[Ordre],SMALL(IF((TabAgent[Ordre]&lt;&gt;"")*(TabAgent[Status]="Actif"),ROW(TabAgent[Ordre])-MIN(ROW(Agent!$A$2))+1,""),ROWS(C$16:C25))),"")</f>
        <v/>
      </c>
      <c r="D25" s="17" t="str">
        <f>IFERROR(INDEX(TabAgent[Fonction abrége],MATCH(Mois!C25,TabAgent[Ordre],0)),"")</f>
        <v/>
      </c>
      <c r="E25" s="22" t="str">
        <f>IFERROR(INDEX(TabAgent[Nom Prénom],MATCH(Mois!C25,TabAgent[Ordre],0)),"")</f>
        <v/>
      </c>
      <c r="F25" s="23" t="str">
        <f t="array" ref="F25">IFERROR(INDEX(TabBD[Evenement],MATCH(Mois!$E$25&amp;Mois!F$13,TabBD[Nom-Prenom]&amp;TabBD[Date],0)),"")</f>
        <v/>
      </c>
      <c r="G25" s="23" t="str">
        <f t="array" ref="G25">IFERROR(INDEX(TabBD[Evenement],MATCH(Mois!$E$25&amp;Mois!G$13,TabBD[Nom-Prenom]&amp;TabBD[Date],0)),"")</f>
        <v/>
      </c>
      <c r="H25" s="23" t="str">
        <f t="array" ref="H25">IFERROR(INDEX(TabBD[Evenement],MATCH(Mois!$E$25&amp;Mois!H$13,TabBD[Nom-Prenom]&amp;TabBD[Date],0)),"")</f>
        <v/>
      </c>
      <c r="I25" s="23" t="str">
        <f t="array" ref="I25">IFERROR(INDEX(TabBD[Evenement],MATCH(Mois!$E$25&amp;Mois!I$13,TabBD[Nom-Prenom]&amp;TabBD[Date],0)),"")</f>
        <v/>
      </c>
      <c r="J25" s="23" t="str">
        <f t="array" ref="J25">IFERROR(INDEX(TabBD[Evenement],MATCH(Mois!$E$25&amp;Mois!J$13,TabBD[Nom-Prenom]&amp;TabBD[Date],0)),"")</f>
        <v/>
      </c>
      <c r="K25" s="23" t="str">
        <f t="array" ref="K25">IFERROR(INDEX(TabBD[Evenement],MATCH(Mois!$E$25&amp;Mois!K$13,TabBD[Nom-Prenom]&amp;TabBD[Date],0)),"")</f>
        <v/>
      </c>
      <c r="L25" s="23" t="str">
        <f t="array" ref="L25">IFERROR(INDEX(TabBD[Evenement],MATCH(Mois!$E$25&amp;Mois!L$13,TabBD[Nom-Prenom]&amp;TabBD[Date],0)),"")</f>
        <v/>
      </c>
      <c r="M25" s="23" t="str">
        <f t="array" ref="M25">IFERROR(INDEX(TabBD[Evenement],MATCH(Mois!$E$25&amp;Mois!M$13,TabBD[Nom-Prenom]&amp;TabBD[Date],0)),"")</f>
        <v/>
      </c>
      <c r="N25" s="23" t="str">
        <f t="array" ref="N25">IFERROR(INDEX(TabBD[Evenement],MATCH(Mois!$E$25&amp;Mois!N$13,TabBD[Nom-Prenom]&amp;TabBD[Date],0)),"")</f>
        <v/>
      </c>
      <c r="O25" s="23" t="str">
        <f t="array" ref="O25">IFERROR(INDEX(TabBD[Evenement],MATCH(Mois!$E$25&amp;Mois!O$13,TabBD[Nom-Prenom]&amp;TabBD[Date],0)),"")</f>
        <v/>
      </c>
      <c r="P25" s="23" t="str">
        <f t="array" ref="P25">IFERROR(INDEX(TabBD[Evenement],MATCH(Mois!$E$25&amp;Mois!P$13,TabBD[Nom-Prenom]&amp;TabBD[Date],0)),"")</f>
        <v/>
      </c>
      <c r="Q25" s="23" t="str">
        <f t="array" ref="Q25">IFERROR(INDEX(TabBD[Evenement],MATCH(Mois!$E$25&amp;Mois!Q$13,TabBD[Nom-Prenom]&amp;TabBD[Date],0)),"")</f>
        <v/>
      </c>
      <c r="R25" s="23" t="str">
        <f t="array" ref="R25">IFERROR(INDEX(TabBD[Evenement],MATCH(Mois!$E$25&amp;Mois!R$13,TabBD[Nom-Prenom]&amp;TabBD[Date],0)),"")</f>
        <v/>
      </c>
      <c r="S25" s="23" t="str">
        <f t="array" ref="S25">IFERROR(INDEX(TabBD[Evenement],MATCH(Mois!$E$25&amp;Mois!S$13,TabBD[Nom-Prenom]&amp;TabBD[Date],0)),"")</f>
        <v/>
      </c>
      <c r="T25" s="23" t="str">
        <f t="array" ref="T25">IFERROR(INDEX(TabBD[Evenement],MATCH(Mois!$E$25&amp;Mois!T$13,TabBD[Nom-Prenom]&amp;TabBD[Date],0)),"")</f>
        <v/>
      </c>
      <c r="U25" s="23" t="str">
        <f t="array" ref="U25">IFERROR(INDEX(TabBD[Evenement],MATCH(Mois!$E$25&amp;Mois!U$13,TabBD[Nom-Prenom]&amp;TabBD[Date],0)),"")</f>
        <v/>
      </c>
      <c r="V25" s="23" t="str">
        <f t="array" ref="V25">IFERROR(INDEX(TabBD[Evenement],MATCH(Mois!$E$25&amp;Mois!V$13,TabBD[Nom-Prenom]&amp;TabBD[Date],0)),"")</f>
        <v/>
      </c>
      <c r="W25" s="23" t="str">
        <f t="array" ref="W25">IFERROR(INDEX(TabBD[Evenement],MATCH(Mois!$E$25&amp;Mois!W$13,TabBD[Nom-Prenom]&amp;TabBD[Date],0)),"")</f>
        <v/>
      </c>
      <c r="X25" s="23" t="str">
        <f t="array" ref="X25">IFERROR(INDEX(TabBD[Evenement],MATCH(Mois!$E$25&amp;Mois!X$13,TabBD[Nom-Prenom]&amp;TabBD[Date],0)),"")</f>
        <v/>
      </c>
      <c r="Y25" s="23" t="str">
        <f t="array" ref="Y25">IFERROR(INDEX(TabBD[Evenement],MATCH(Mois!$E$25&amp;Mois!Y$13,TabBD[Nom-Prenom]&amp;TabBD[Date],0)),"")</f>
        <v/>
      </c>
      <c r="Z25" s="23" t="str">
        <f t="array" ref="Z25">IFERROR(INDEX(TabBD[Evenement],MATCH(Mois!$E$25&amp;Mois!Z$13,TabBD[Nom-Prenom]&amp;TabBD[Date],0)),"")</f>
        <v/>
      </c>
      <c r="AA25" s="23" t="str">
        <f t="array" ref="AA25">IFERROR(INDEX(TabBD[Evenement],MATCH(Mois!$E$25&amp;Mois!AA$13,TabBD[Nom-Prenom]&amp;TabBD[Date],0)),"")</f>
        <v/>
      </c>
      <c r="AB25" s="23" t="str">
        <f t="array" ref="AB25">IFERROR(INDEX(TabBD[Evenement],MATCH(Mois!$E$25&amp;Mois!AB$13,TabBD[Nom-Prenom]&amp;TabBD[Date],0)),"")</f>
        <v/>
      </c>
      <c r="AC25" s="23" t="str">
        <f t="array" ref="AC25">IFERROR(INDEX(TabBD[Evenement],MATCH(Mois!$E$25&amp;Mois!AC$13,TabBD[Nom-Prenom]&amp;TabBD[Date],0)),"")</f>
        <v/>
      </c>
      <c r="AD25" s="23" t="str">
        <f t="array" ref="AD25">IFERROR(INDEX(TabBD[Evenement],MATCH(Mois!$E$25&amp;Mois!AD$13,TabBD[Nom-Prenom]&amp;TabBD[Date],0)),"")</f>
        <v/>
      </c>
      <c r="AE25" s="23" t="str">
        <f t="array" ref="AE25">IFERROR(INDEX(TabBD[Evenement],MATCH(Mois!$E$25&amp;Mois!AE$13,TabBD[Nom-Prenom]&amp;TabBD[Date],0)),"")</f>
        <v/>
      </c>
      <c r="AF25" s="23" t="str">
        <f t="array" ref="AF25">IFERROR(INDEX(TabBD[Evenement],MATCH(Mois!$E$25&amp;Mois!AF$13,TabBD[Nom-Prenom]&amp;TabBD[Date],0)),"")</f>
        <v/>
      </c>
      <c r="AG25" s="23" t="str">
        <f t="array" ref="AG25">IFERROR(INDEX(TabBD[Evenement],MATCH(Mois!$E$25&amp;Mois!AG$13,TabBD[Nom-Prenom]&amp;TabBD[Date],0)),"")</f>
        <v/>
      </c>
      <c r="AH25" s="23" t="str">
        <f t="array" ref="AH25">IFERROR(INDEX(TabBD[Evenement],MATCH(Mois!$E$25&amp;Mois!AH$13,TabBD[Nom-Prenom]&amp;TabBD[Date],0)),"")</f>
        <v/>
      </c>
      <c r="AI25" s="23" t="str">
        <f t="array" ref="AI25">IFERROR(INDEX(TabBD[Evenement],MATCH(Mois!$E$25&amp;Mois!AI$13,TabBD[Nom-Prenom]&amp;TabBD[Date],0)),"")</f>
        <v/>
      </c>
      <c r="AJ25" s="23" t="str">
        <f t="array" ref="AJ25">IFERROR(INDEX(TabBD[Evenement],MATCH(Mois!$E$25&amp;Mois!AJ$13,TabBD[Nom-Prenom]&amp;TabBD[Date],0)),"")</f>
        <v/>
      </c>
      <c r="AL25" s="42">
        <f>COUNTIF(F25:AJ25,Liste!$N$2)*Liste!$O$2+COUNTIF(F25:AJ25,Liste!$N$3)*Liste!$O$3</f>
        <v>0</v>
      </c>
      <c r="AM25" s="41">
        <f t="shared" si="12"/>
        <v>0</v>
      </c>
      <c r="AN25" s="41">
        <f t="shared" si="13"/>
        <v>0</v>
      </c>
      <c r="AO25" s="41">
        <f t="shared" si="14"/>
        <v>0</v>
      </c>
      <c r="AP25" s="40">
        <f t="shared" si="15"/>
        <v>0</v>
      </c>
      <c r="AQ25" s="40">
        <f t="shared" si="16"/>
        <v>0</v>
      </c>
      <c r="AR25" s="39">
        <f t="shared" si="17"/>
        <v>0</v>
      </c>
      <c r="AS25" s="39">
        <f t="shared" si="18"/>
        <v>0</v>
      </c>
      <c r="AT25" s="39">
        <f t="shared" si="19"/>
        <v>0</v>
      </c>
    </row>
    <row r="27" spans="3:46" x14ac:dyDescent="0.2">
      <c r="E27" s="31" t="s">
        <v>75</v>
      </c>
    </row>
    <row r="28" spans="3:46" x14ac:dyDescent="0.2">
      <c r="E28" s="20" t="s">
        <v>76</v>
      </c>
      <c r="F28" s="20" t="s">
        <v>50</v>
      </c>
    </row>
    <row r="29" spans="3:46" x14ac:dyDescent="0.2">
      <c r="E29" s="20" t="s">
        <v>77</v>
      </c>
      <c r="F29" s="20" t="s">
        <v>51</v>
      </c>
    </row>
    <row r="32" spans="3:46" x14ac:dyDescent="0.2">
      <c r="E32" s="13" t="s">
        <v>46</v>
      </c>
    </row>
    <row r="33" spans="5:6" x14ac:dyDescent="0.2">
      <c r="E33" s="20" t="s">
        <v>67</v>
      </c>
      <c r="F33" s="20" t="s">
        <v>58</v>
      </c>
    </row>
    <row r="34" spans="5:6" x14ac:dyDescent="0.2">
      <c r="E34" s="20" t="s">
        <v>68</v>
      </c>
      <c r="F34" s="20" t="s">
        <v>64</v>
      </c>
    </row>
    <row r="35" spans="5:6" x14ac:dyDescent="0.2">
      <c r="E35" s="20" t="s">
        <v>69</v>
      </c>
      <c r="F35" s="20" t="s">
        <v>65</v>
      </c>
    </row>
    <row r="36" spans="5:6" x14ac:dyDescent="0.2">
      <c r="E36" s="13" t="s">
        <v>48</v>
      </c>
    </row>
    <row r="37" spans="5:6" x14ac:dyDescent="0.2">
      <c r="E37" s="20" t="s">
        <v>70</v>
      </c>
      <c r="F37" s="20" t="s">
        <v>61</v>
      </c>
    </row>
    <row r="38" spans="5:6" x14ac:dyDescent="0.2">
      <c r="E38" s="20" t="s">
        <v>71</v>
      </c>
      <c r="F38" s="20" t="s">
        <v>62</v>
      </c>
    </row>
    <row r="39" spans="5:6" x14ac:dyDescent="0.2">
      <c r="E39" s="13" t="s">
        <v>47</v>
      </c>
    </row>
    <row r="40" spans="5:6" x14ac:dyDescent="0.2">
      <c r="E40" s="20" t="s">
        <v>72</v>
      </c>
      <c r="F40" s="20" t="s">
        <v>66</v>
      </c>
    </row>
    <row r="41" spans="5:6" x14ac:dyDescent="0.2">
      <c r="E41" s="20" t="s">
        <v>73</v>
      </c>
      <c r="F41" s="20" t="s">
        <v>59</v>
      </c>
    </row>
    <row r="42" spans="5:6" x14ac:dyDescent="0.2">
      <c r="E42" s="20" t="s">
        <v>74</v>
      </c>
      <c r="F42" s="20" t="s">
        <v>60</v>
      </c>
    </row>
  </sheetData>
  <mergeCells count="5">
    <mergeCell ref="AL14:AL15"/>
    <mergeCell ref="F1:AJ2"/>
    <mergeCell ref="AM14:AO14"/>
    <mergeCell ref="AP14:AQ14"/>
    <mergeCell ref="AR14:AT14"/>
  </mergeCells>
  <conditionalFormatting sqref="F12:AJ15">
    <cfRule type="expression" dxfId="10" priority="13">
      <formula>WEEKDAY(F$14,2)&gt;5</formula>
    </cfRule>
  </conditionalFormatting>
  <conditionalFormatting sqref="F4:AJ6 F8:AJ10 F16:AJ25">
    <cfRule type="expression" dxfId="9" priority="8">
      <formula>MATCH(F$13,Feries,0)</formula>
    </cfRule>
    <cfRule type="expression" dxfId="8" priority="11">
      <formula>WEEKDAY(F$14,2)&gt;5</formula>
    </cfRule>
  </conditionalFormatting>
  <conditionalFormatting sqref="F14:AJ15">
    <cfRule type="expression" dxfId="7" priority="9">
      <formula>MATCH(F$13,Feries,0)</formula>
    </cfRule>
  </conditionalFormatting>
  <conditionalFormatting sqref="F12:AJ12">
    <cfRule type="cellIs" dxfId="6" priority="7" operator="notEqual">
      <formula>""""""</formula>
    </cfRule>
  </conditionalFormatting>
  <conditionalFormatting sqref="F4:AJ4">
    <cfRule type="cellIs" dxfId="5" priority="6" operator="equal">
      <formula>"ok"</formula>
    </cfRule>
  </conditionalFormatting>
  <conditionalFormatting sqref="E16:E25">
    <cfRule type="expression" dxfId="4" priority="5">
      <formula>$D16="SP"</formula>
    </cfRule>
  </conditionalFormatting>
  <conditionalFormatting sqref="F16:AJ25">
    <cfRule type="beginsWith" dxfId="3" priority="1" operator="beginsWith" text="G">
      <formula>LEFT(F16,LEN("G"))="G"</formula>
    </cfRule>
    <cfRule type="beginsWith" dxfId="2" priority="2" operator="beginsWith" text="F">
      <formula>LEFT(F16,LEN("F"))="F"</formula>
    </cfRule>
    <cfRule type="beginsWith" dxfId="1" priority="3" operator="beginsWith" text="A">
      <formula>LEFT(F16,LEN("A"))="A"</formula>
    </cfRule>
    <cfRule type="beginsWith" dxfId="0" priority="4" operator="beginsWith" text="C">
      <formula>LEFT(F16,LEN("C"))="C"</formula>
    </cfRule>
  </conditionalFormatting>
  <pageMargins left="0.11811023622047245" right="0.11811023622047245" top="0.55118110236220474" bottom="0.35433070866141736" header="0.31496062992125984" footer="0.31496062992125984"/>
  <pageSetup paperSize="9" scale="67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B355CD-43F6-4768-B37F-5205B401CBB1}">
          <x14:formula1>
            <xm:f>Liste!$C$1:$C$12</xm:f>
          </x14:formula1>
          <xm:sqref>E1</xm:sqref>
        </x14:dataValidation>
        <x14:dataValidation type="list" allowBlank="1" showInputMessage="1" showErrorMessage="1" xr:uid="{0EF138F1-566D-4FDD-84A2-6B82C29B3242}">
          <x14:formula1>
            <xm:f>Liste!$B$1:$B$11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</vt:lpstr>
      <vt:lpstr>BDD</vt:lpstr>
      <vt:lpstr>Agent</vt:lpstr>
      <vt:lpstr>Mois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F Leroy</cp:lastModifiedBy>
  <cp:lastPrinted>2019-04-26T21:51:07Z</cp:lastPrinted>
  <dcterms:created xsi:type="dcterms:W3CDTF">2019-04-17T17:30:12Z</dcterms:created>
  <dcterms:modified xsi:type="dcterms:W3CDTF">2019-04-30T22:23:07Z</dcterms:modified>
</cp:coreProperties>
</file>