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3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mpaero\Desktop\"/>
    </mc:Choice>
  </mc:AlternateContent>
  <bookViews>
    <workbookView xWindow="0" yWindow="0" windowWidth="18765" windowHeight="9720" activeTab="4" xr2:uid="{6F9C8EDB-3619-4F6F-B501-7E35D82FC131}"/>
  </bookViews>
  <sheets>
    <sheet name="Produit" sheetId="1" r:id="rId1"/>
    <sheet name="Mvts" sheetId="2" r:id="rId2"/>
    <sheet name="TCD" sheetId="3" r:id="rId3"/>
    <sheet name="TbDeBord" sheetId="4" r:id="rId4"/>
    <sheet name="Feuil5" sheetId="5" r:id="rId5"/>
  </sheets>
  <externalReferences>
    <externalReference r:id="rId6"/>
  </externalReferences>
  <definedNames>
    <definedName name="Segment_Années">#N/A</definedName>
    <definedName name="Segment_Date">#N/A</definedName>
  </definedNames>
  <calcPr calcId="171027"/>
  <pivotCaches>
    <pivotCache cacheId="112" r:id="rId7"/>
    <pivotCache cacheId="115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5" l="1"/>
  <c r="C8" i="5"/>
  <c r="C9" i="5"/>
  <c r="C6" i="5"/>
  <c r="G9" i="2"/>
  <c r="G8" i="2"/>
  <c r="G7" i="2"/>
  <c r="G6" i="2"/>
  <c r="G5" i="2"/>
  <c r="G4" i="2"/>
  <c r="G3" i="2"/>
  <c r="G2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D74" i="2"/>
  <c r="G74" i="2"/>
  <c r="H74" i="2"/>
  <c r="D73" i="2"/>
  <c r="G73" i="2"/>
  <c r="H73" i="2"/>
  <c r="D72" i="2"/>
  <c r="G72" i="2"/>
  <c r="H72" i="2"/>
  <c r="D71" i="2"/>
  <c r="G71" i="2"/>
  <c r="H71" i="2"/>
  <c r="D70" i="2"/>
  <c r="G70" i="2"/>
  <c r="H70" i="2"/>
  <c r="D69" i="2"/>
  <c r="G69" i="2"/>
  <c r="H69" i="2"/>
  <c r="D68" i="2"/>
  <c r="G68" i="2"/>
  <c r="H68" i="2"/>
  <c r="D67" i="2"/>
  <c r="G67" i="2"/>
  <c r="H67" i="2"/>
  <c r="D66" i="2"/>
  <c r="G66" i="2"/>
  <c r="H66" i="2"/>
  <c r="D65" i="2"/>
  <c r="G65" i="2"/>
  <c r="H65" i="2"/>
  <c r="D64" i="2"/>
  <c r="G64" i="2"/>
  <c r="H64" i="2"/>
  <c r="D63" i="2"/>
  <c r="G63" i="2"/>
  <c r="H63" i="2"/>
  <c r="D62" i="2"/>
  <c r="G62" i="2"/>
  <c r="H62" i="2"/>
  <c r="D61" i="2"/>
  <c r="G61" i="2"/>
  <c r="H61" i="2"/>
  <c r="D60" i="2"/>
  <c r="G60" i="2"/>
  <c r="H60" i="2"/>
  <c r="D59" i="2"/>
  <c r="G59" i="2"/>
  <c r="H59" i="2"/>
  <c r="D58" i="2"/>
  <c r="G58" i="2"/>
  <c r="H58" i="2"/>
  <c r="D57" i="2"/>
  <c r="G57" i="2"/>
  <c r="H57" i="2"/>
  <c r="D56" i="2"/>
  <c r="G56" i="2"/>
  <c r="H56" i="2"/>
  <c r="D55" i="2"/>
  <c r="G55" i="2"/>
  <c r="H55" i="2"/>
  <c r="D54" i="2"/>
  <c r="G54" i="2"/>
  <c r="H54" i="2"/>
  <c r="D53" i="2"/>
  <c r="G53" i="2"/>
  <c r="H53" i="2"/>
  <c r="D52" i="2"/>
  <c r="G52" i="2"/>
  <c r="H52" i="2"/>
  <c r="D51" i="2"/>
  <c r="G51" i="2"/>
  <c r="H51" i="2"/>
  <c r="D50" i="2"/>
  <c r="G50" i="2"/>
  <c r="H50" i="2"/>
  <c r="D49" i="2"/>
  <c r="G49" i="2"/>
  <c r="H49" i="2"/>
  <c r="D48" i="2"/>
  <c r="G48" i="2"/>
  <c r="H48" i="2"/>
  <c r="D47" i="2"/>
  <c r="G47" i="2"/>
  <c r="H47" i="2"/>
  <c r="D46" i="2"/>
  <c r="G46" i="2"/>
  <c r="H46" i="2"/>
  <c r="D45" i="2"/>
  <c r="G45" i="2"/>
  <c r="H45" i="2"/>
  <c r="D44" i="2"/>
  <c r="G44" i="2"/>
  <c r="H44" i="2"/>
  <c r="D43" i="2"/>
  <c r="G43" i="2"/>
  <c r="H43" i="2"/>
  <c r="D42" i="2"/>
  <c r="G42" i="2"/>
  <c r="H42" i="2"/>
  <c r="D41" i="2"/>
  <c r="G41" i="2"/>
  <c r="H41" i="2"/>
  <c r="D40" i="2"/>
  <c r="G40" i="2"/>
  <c r="H40" i="2"/>
  <c r="D39" i="2"/>
  <c r="G39" i="2"/>
  <c r="H39" i="2"/>
  <c r="D38" i="2"/>
  <c r="G38" i="2"/>
  <c r="H38" i="2"/>
  <c r="D37" i="2"/>
  <c r="H37" i="2"/>
  <c r="D36" i="2"/>
  <c r="H36" i="2"/>
  <c r="D35" i="2"/>
  <c r="H35" i="2"/>
  <c r="D34" i="2"/>
  <c r="H34" i="2"/>
  <c r="D33" i="2"/>
  <c r="H33" i="2"/>
  <c r="D32" i="2"/>
  <c r="H32" i="2"/>
  <c r="D31" i="2"/>
  <c r="H31" i="2"/>
  <c r="D30" i="2"/>
  <c r="H30" i="2"/>
  <c r="D29" i="2"/>
  <c r="H29" i="2"/>
  <c r="D28" i="2"/>
  <c r="H28" i="2"/>
  <c r="D27" i="2"/>
  <c r="H27" i="2"/>
  <c r="D26" i="2"/>
  <c r="H26" i="2"/>
  <c r="D25" i="2"/>
  <c r="H25" i="2"/>
  <c r="D24" i="2"/>
  <c r="H24" i="2"/>
  <c r="D23" i="2"/>
  <c r="H23" i="2"/>
  <c r="D22" i="2"/>
  <c r="H22" i="2"/>
  <c r="D21" i="2"/>
  <c r="H21" i="2"/>
  <c r="D20" i="2"/>
  <c r="H20" i="2"/>
  <c r="D19" i="2"/>
  <c r="H19" i="2"/>
  <c r="D18" i="2"/>
  <c r="H18" i="2"/>
  <c r="D17" i="2"/>
  <c r="H17" i="2"/>
  <c r="D11" i="2"/>
  <c r="I7" i="5"/>
  <c r="I8" i="5"/>
  <c r="I9" i="5"/>
  <c r="I6" i="5"/>
  <c r="H16" i="2" l="1"/>
  <c r="D16" i="2"/>
  <c r="H15" i="2"/>
  <c r="D15" i="2"/>
  <c r="H14" i="2"/>
  <c r="D14" i="2"/>
  <c r="H13" i="2"/>
  <c r="D13" i="2"/>
  <c r="H12" i="2"/>
  <c r="D12" i="2"/>
  <c r="H11" i="2"/>
  <c r="H10" i="2"/>
  <c r="D10" i="2"/>
  <c r="H9" i="2"/>
  <c r="D9" i="2"/>
  <c r="H8" i="2"/>
  <c r="D8" i="2"/>
  <c r="H7" i="2"/>
  <c r="D7" i="2"/>
  <c r="H6" i="2"/>
  <c r="D6" i="2"/>
  <c r="H5" i="2"/>
  <c r="D5" i="2"/>
  <c r="H4" i="2"/>
  <c r="D4" i="2"/>
  <c r="H3" i="2"/>
  <c r="D3" i="2"/>
  <c r="H2" i="2"/>
  <c r="D2" i="2"/>
</calcChain>
</file>

<file path=xl/sharedStrings.xml><?xml version="1.0" encoding="utf-8"?>
<sst xmlns="http://schemas.openxmlformats.org/spreadsheetml/2006/main" count="242" uniqueCount="44">
  <si>
    <t>Produit</t>
  </si>
  <si>
    <t>Solde Initial</t>
  </si>
  <si>
    <t>Stock sécurité</t>
  </si>
  <si>
    <t>Stock minimum</t>
  </si>
  <si>
    <t>Lieu</t>
  </si>
  <si>
    <t>Emulseur (Cu)</t>
  </si>
  <si>
    <t>Cuve</t>
  </si>
  <si>
    <t>Emulseur (Co)</t>
  </si>
  <si>
    <t>Container</t>
  </si>
  <si>
    <t>Emulseur (S2)</t>
  </si>
  <si>
    <t>Sécu 2</t>
  </si>
  <si>
    <t>Emulseur (S3)</t>
  </si>
  <si>
    <t>Sécu 3</t>
  </si>
  <si>
    <t>Date</t>
  </si>
  <si>
    <t>N° Commande</t>
  </si>
  <si>
    <t>Produits</t>
  </si>
  <si>
    <t>Mouvement</t>
  </si>
  <si>
    <t>Quantité</t>
  </si>
  <si>
    <t>Solde</t>
  </si>
  <si>
    <t>Sortie</t>
  </si>
  <si>
    <t>Entrée</t>
  </si>
  <si>
    <t>Étiquettes de colonnes</t>
  </si>
  <si>
    <t>Total général</t>
  </si>
  <si>
    <t>2017</t>
  </si>
  <si>
    <t>janv</t>
  </si>
  <si>
    <t>Étiquettes de lignes</t>
  </si>
  <si>
    <t>Somme de Solde</t>
  </si>
  <si>
    <t xml:space="preserve"> </t>
  </si>
  <si>
    <t>Solde produit année</t>
  </si>
  <si>
    <t>Somme de Quantité</t>
  </si>
  <si>
    <t>CMD-1</t>
  </si>
  <si>
    <t>CMD-2</t>
  </si>
  <si>
    <t>févr</t>
  </si>
  <si>
    <t>mars</t>
  </si>
  <si>
    <t>Initial</t>
  </si>
  <si>
    <t>Sécurité</t>
  </si>
  <si>
    <t>Minimum</t>
  </si>
  <si>
    <t>Stock</t>
  </si>
  <si>
    <t>Quantité restante</t>
  </si>
  <si>
    <t>Alerte mini</t>
  </si>
  <si>
    <t>Pourquoi pas ajouter d'autre choses auquelles je ne pense pas.</t>
  </si>
  <si>
    <t>Stock restant</t>
  </si>
  <si>
    <t>Entrées</t>
  </si>
  <si>
    <t>Sorties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</si>
</sst>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Times New Roman"/>
      <family val="2"/>
    </font>
    <font>
      <sz val="10"/>
      <color rgb="FFFF0000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 indent="1"/>
    </xf>
    <xf numFmtId="0" fontId="0" fillId="0" borderId="0" xfId="0" applyNumberFormat="1" applyAlignment="1">
      <alignment horizontal="center" vertical="center"/>
    </xf>
    <xf numFmtId="0" fontId="1" fillId="0" borderId="0" xfId="0" applyFont="1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197"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font>
        <color rgb="FFFF0000"/>
      </font>
    </dxf>
    <dxf>
      <alignment horizontal="center"/>
    </dxf>
    <dxf>
      <alignment horizontal="center"/>
    </dxf>
    <dxf>
      <alignment vertical="center"/>
    </dxf>
    <dxf>
      <alignment vertical="center"/>
    </dxf>
    <dxf>
      <fill>
        <patternFill patternType="solid">
          <bgColor theme="9" tint="0.79998168889431442"/>
        </patternFill>
      </fill>
    </dxf>
    <dxf>
      <fill>
        <patternFill patternType="solid">
          <bgColor theme="9" tint="0.79998168889431442"/>
        </patternFill>
      </fill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fill>
        <patternFill patternType="solid">
          <bgColor theme="9" tint="0.79998168889431442"/>
        </patternFill>
      </fill>
    </dxf>
    <dxf>
      <fill>
        <patternFill patternType="solid">
          <bgColor theme="9" tint="0.79998168889431442"/>
        </patternFill>
      </fill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[Produit.xlsx]TCD!Tableau croisé dynamique5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bar"/>
        <c:grouping val="clustered"/>
        <c:varyColors val="0"/>
        <c:ser>
          <c:idx val="0"/>
          <c:order val="0"/>
          <c:tx>
            <c:strRef>
              <c:f>TCD!$S$3:$S$4</c:f>
              <c:strCache>
                <c:ptCount val="1"/>
                <c:pt idx="0">
                  <c:v>Entrée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TCD!$R$5:$R$8</c:f>
              <c:strCache>
                <c:ptCount val="4"/>
                <c:pt idx="0">
                  <c:v>Emulseur (Co)</c:v>
                </c:pt>
                <c:pt idx="1">
                  <c:v>Emulseur (Cu)</c:v>
                </c:pt>
                <c:pt idx="2">
                  <c:v>Emulseur (S2)</c:v>
                </c:pt>
                <c:pt idx="3">
                  <c:v>Emulseur (S3)</c:v>
                </c:pt>
              </c:strCache>
            </c:strRef>
          </c:cat>
          <c:val>
            <c:numRef>
              <c:f>TCD!$S$5:$S$8</c:f>
              <c:numCache>
                <c:formatCode>General</c:formatCode>
                <c:ptCount val="4"/>
                <c:pt idx="0">
                  <c:v>2000</c:v>
                </c:pt>
                <c:pt idx="1">
                  <c:v>3000</c:v>
                </c:pt>
                <c:pt idx="2">
                  <c:v>3315</c:v>
                </c:pt>
                <c:pt idx="3">
                  <c:v>1145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F81-49A5-B659-04CB28B1D608}"/>
            </c:ext>
          </c:extLst>
        </c:ser>
        <c:ser>
          <c:idx val="1"/>
          <c:order val="1"/>
          <c:tx>
            <c:strRef>
              <c:f>TCD!$T$3:$T$4</c:f>
              <c:strCache>
                <c:ptCount val="1"/>
                <c:pt idx="0">
                  <c:v>Sortie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TCD!$R$5:$R$8</c:f>
              <c:strCache>
                <c:ptCount val="4"/>
                <c:pt idx="0">
                  <c:v>Emulseur (Co)</c:v>
                </c:pt>
                <c:pt idx="1">
                  <c:v>Emulseur (Cu)</c:v>
                </c:pt>
                <c:pt idx="2">
                  <c:v>Emulseur (S2)</c:v>
                </c:pt>
                <c:pt idx="3">
                  <c:v>Emulseur (S3)</c:v>
                </c:pt>
              </c:strCache>
            </c:strRef>
          </c:cat>
          <c:val>
            <c:numRef>
              <c:f>TCD!$T$5:$T$8</c:f>
              <c:numCache>
                <c:formatCode>General</c:formatCode>
                <c:ptCount val="4"/>
                <c:pt idx="0">
                  <c:v>3000</c:v>
                </c:pt>
                <c:pt idx="1">
                  <c:v>3405</c:v>
                </c:pt>
                <c:pt idx="2">
                  <c:v>2265</c:v>
                </c:pt>
                <c:pt idx="3">
                  <c:v>1145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F81-49A5-B659-04CB28B1D6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533263648"/>
        <c:axId val="533258400"/>
        <c:axId val="0"/>
      </c:bar3DChart>
      <c:catAx>
        <c:axId val="53326364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3258400"/>
        <c:crosses val="autoZero"/>
        <c:auto val="1"/>
        <c:lblAlgn val="ctr"/>
        <c:lblOffset val="100"/>
        <c:noMultiLvlLbl val="0"/>
      </c:catAx>
      <c:valAx>
        <c:axId val="53325840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32636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[Produit.xlsx]TCD!Tableau croisé dynamique2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2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200"/>
              <a:t>mouvements lieu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diamond"/>
          <c:size val="6"/>
          <c:spPr>
            <a:solidFill>
              <a:schemeClr val="accent1"/>
            </a:solidFill>
            <a:ln w="9525">
              <a:solidFill>
                <a:schemeClr val="accent1"/>
              </a:solidFill>
              <a:round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square"/>
          <c:size val="6"/>
          <c:spPr>
            <a:solidFill>
              <a:schemeClr val="accent2"/>
            </a:solidFill>
            <a:ln w="9525">
              <a:solidFill>
                <a:schemeClr val="accent2"/>
              </a:solidFill>
              <a:round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triangle"/>
          <c:size val="6"/>
          <c:spPr>
            <a:solidFill>
              <a:schemeClr val="accent3"/>
            </a:solidFill>
            <a:ln w="9525">
              <a:solidFill>
                <a:schemeClr val="accent3"/>
              </a:solidFill>
              <a:round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x"/>
          <c:size val="6"/>
          <c:spPr>
            <a:noFill/>
            <a:ln w="9525">
              <a:solidFill>
                <a:schemeClr val="accent4"/>
              </a:solidFill>
              <a:round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TCD!$L$3:$L$4</c:f>
              <c:strCache>
                <c:ptCount val="1"/>
                <c:pt idx="0">
                  <c:v>Container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TCD!$K$5:$K$9</c:f>
              <c:strCache>
                <c:ptCount val="4"/>
                <c:pt idx="0">
                  <c:v>Emulseur (Co)</c:v>
                </c:pt>
                <c:pt idx="1">
                  <c:v>Emulseur (Cu)</c:v>
                </c:pt>
                <c:pt idx="2">
                  <c:v>Emulseur (S2)</c:v>
                </c:pt>
                <c:pt idx="3">
                  <c:v>Emulseur (S3)</c:v>
                </c:pt>
              </c:strCache>
            </c:strRef>
          </c:cat>
          <c:val>
            <c:numRef>
              <c:f>TCD!$L$5:$L$9</c:f>
              <c:numCache>
                <c:formatCode>General</c:formatCode>
                <c:ptCount val="4"/>
                <c:pt idx="0">
                  <c:v>2000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161-4447-B014-C65BCE40ECB3}"/>
            </c:ext>
          </c:extLst>
        </c:ser>
        <c:ser>
          <c:idx val="1"/>
          <c:order val="1"/>
          <c:tx>
            <c:strRef>
              <c:f>TCD!$M$3:$M$4</c:f>
              <c:strCache>
                <c:ptCount val="1"/>
                <c:pt idx="0">
                  <c:v>Cuve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TCD!$K$5:$K$9</c:f>
              <c:strCache>
                <c:ptCount val="4"/>
                <c:pt idx="0">
                  <c:v>Emulseur (Co)</c:v>
                </c:pt>
                <c:pt idx="1">
                  <c:v>Emulseur (Cu)</c:v>
                </c:pt>
                <c:pt idx="2">
                  <c:v>Emulseur (S2)</c:v>
                </c:pt>
                <c:pt idx="3">
                  <c:v>Emulseur (S3)</c:v>
                </c:pt>
              </c:strCache>
            </c:strRef>
          </c:cat>
          <c:val>
            <c:numRef>
              <c:f>TCD!$M$5:$M$9</c:f>
              <c:numCache>
                <c:formatCode>General</c:formatCode>
                <c:ptCount val="4"/>
                <c:pt idx="1">
                  <c:v>2380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D-8161-4447-B014-C65BCE40ECB3}"/>
            </c:ext>
          </c:extLst>
        </c:ser>
        <c:ser>
          <c:idx val="2"/>
          <c:order val="2"/>
          <c:tx>
            <c:strRef>
              <c:f>TCD!$N$3:$N$4</c:f>
              <c:strCache>
                <c:ptCount val="1"/>
                <c:pt idx="0">
                  <c:v>Sécu 2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TCD!$K$5:$K$9</c:f>
              <c:strCache>
                <c:ptCount val="4"/>
                <c:pt idx="0">
                  <c:v>Emulseur (Co)</c:v>
                </c:pt>
                <c:pt idx="1">
                  <c:v>Emulseur (Cu)</c:v>
                </c:pt>
                <c:pt idx="2">
                  <c:v>Emulseur (S2)</c:v>
                </c:pt>
                <c:pt idx="3">
                  <c:v>Emulseur (S3)</c:v>
                </c:pt>
              </c:strCache>
            </c:strRef>
          </c:cat>
          <c:val>
            <c:numRef>
              <c:f>TCD!$N$5:$N$9</c:f>
              <c:numCache>
                <c:formatCode>General</c:formatCode>
                <c:ptCount val="4"/>
                <c:pt idx="2">
                  <c:v>11400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6-8161-4447-B014-C65BCE40ECB3}"/>
            </c:ext>
          </c:extLst>
        </c:ser>
        <c:ser>
          <c:idx val="3"/>
          <c:order val="3"/>
          <c:tx>
            <c:strRef>
              <c:f>TCD!$O$3:$O$4</c:f>
              <c:strCache>
                <c:ptCount val="1"/>
                <c:pt idx="0">
                  <c:v>Sécu 3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TCD!$K$5:$K$9</c:f>
              <c:strCache>
                <c:ptCount val="4"/>
                <c:pt idx="0">
                  <c:v>Emulseur (Co)</c:v>
                </c:pt>
                <c:pt idx="1">
                  <c:v>Emulseur (Cu)</c:v>
                </c:pt>
                <c:pt idx="2">
                  <c:v>Emulseur (S2)</c:v>
                </c:pt>
                <c:pt idx="3">
                  <c:v>Emulseur (S3)</c:v>
                </c:pt>
              </c:strCache>
            </c:strRef>
          </c:cat>
          <c:val>
            <c:numRef>
              <c:f>TCD!$O$5:$O$9</c:f>
              <c:numCache>
                <c:formatCode>General</c:formatCode>
                <c:ptCount val="4"/>
                <c:pt idx="3">
                  <c:v>3120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8-8161-4447-B014-C65BCE40ECB3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534551024"/>
        <c:axId val="534558240"/>
      </c:barChart>
      <c:catAx>
        <c:axId val="53455102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4558240"/>
        <c:crosses val="autoZero"/>
        <c:auto val="1"/>
        <c:lblAlgn val="ctr"/>
        <c:lblOffset val="100"/>
        <c:noMultiLvlLbl val="0"/>
      </c:catAx>
      <c:valAx>
        <c:axId val="534558240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5345510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[Produit.xlsx]TbDeBord!Tableau croisé dynamique3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2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200"/>
              <a:t>mouvements produits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spPr>
          <a:solidFill>
            <a:schemeClr val="accent1"/>
          </a:solidFill>
          <a:ln>
            <a:noFill/>
          </a:ln>
          <a:effectLst/>
        </c:spPr>
        <c:marker>
          <c:symbol val="triangle"/>
          <c:size val="6"/>
          <c:spPr>
            <a:solidFill>
              <a:schemeClr val="accent3"/>
            </a:solidFill>
            <a:ln w="9525">
              <a:solidFill>
                <a:schemeClr val="accent3"/>
              </a:solidFill>
              <a:round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spPr>
          <a:solidFill>
            <a:schemeClr val="accent1"/>
          </a:solidFill>
          <a:ln>
            <a:noFill/>
          </a:ln>
          <a:effectLst/>
        </c:spPr>
        <c:marker>
          <c:symbol val="x"/>
          <c:size val="6"/>
          <c:spPr>
            <a:noFill/>
            <a:ln w="9525">
              <a:solidFill>
                <a:schemeClr val="accent4"/>
              </a:solidFill>
              <a:round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spPr>
          <a:solidFill>
            <a:schemeClr val="accent1"/>
          </a:solidFill>
          <a:ln>
            <a:noFill/>
          </a:ln>
          <a:effectLst/>
        </c:spPr>
        <c:marker>
          <c:symbol val="square"/>
          <c:size val="6"/>
          <c:spPr>
            <a:solidFill>
              <a:schemeClr val="accent2"/>
            </a:solidFill>
            <a:ln w="9525">
              <a:solidFill>
                <a:schemeClr val="accent2"/>
              </a:solidFill>
              <a:round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spPr>
          <a:solidFill>
            <a:schemeClr val="accent1"/>
          </a:solidFill>
          <a:ln>
            <a:noFill/>
          </a:ln>
          <a:effectLst/>
        </c:spPr>
        <c:marker>
          <c:symbol val="diamond"/>
          <c:size val="6"/>
          <c:spPr>
            <a:solidFill>
              <a:schemeClr val="accent1"/>
            </a:solidFill>
            <a:ln w="9525">
              <a:solidFill>
                <a:schemeClr val="accent1"/>
              </a:solidFill>
              <a:round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TbDeBord!$C$11:$C$12</c:f>
              <c:strCache>
                <c:ptCount val="1"/>
                <c:pt idx="0">
                  <c:v>Emulseur (Co)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TbDeBord!$B$13:$B$15</c:f>
              <c:strCache>
                <c:ptCount val="2"/>
                <c:pt idx="0">
                  <c:v>Entrée</c:v>
                </c:pt>
                <c:pt idx="1">
                  <c:v>Sortie</c:v>
                </c:pt>
              </c:strCache>
            </c:strRef>
          </c:cat>
          <c:val>
            <c:numRef>
              <c:f>TbDeBord!$C$13:$C$15</c:f>
              <c:numCache>
                <c:formatCode>General</c:formatCode>
                <c:ptCount val="2"/>
                <c:pt idx="0">
                  <c:v>1000</c:v>
                </c:pt>
                <c:pt idx="1">
                  <c:v>1000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5F7-4FE6-9219-933CBE497389}"/>
            </c:ext>
          </c:extLst>
        </c:ser>
        <c:ser>
          <c:idx val="1"/>
          <c:order val="1"/>
          <c:tx>
            <c:strRef>
              <c:f>TbDeBord!$D$11:$D$12</c:f>
              <c:strCache>
                <c:ptCount val="1"/>
                <c:pt idx="0">
                  <c:v>Emulseur (Cu)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TbDeBord!$B$13:$B$15</c:f>
              <c:strCache>
                <c:ptCount val="2"/>
                <c:pt idx="0">
                  <c:v>Entrée</c:v>
                </c:pt>
                <c:pt idx="1">
                  <c:v>Sortie</c:v>
                </c:pt>
              </c:strCache>
            </c:strRef>
          </c:cat>
          <c:val>
            <c:numRef>
              <c:f>TbDeBord!$D$13:$D$15</c:f>
              <c:numCache>
                <c:formatCode>General</c:formatCode>
                <c:ptCount val="2"/>
                <c:pt idx="0">
                  <c:v>1000</c:v>
                </c:pt>
                <c:pt idx="1">
                  <c:v>1400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65-25F7-4FE6-9219-933CBE497389}"/>
            </c:ext>
          </c:extLst>
        </c:ser>
        <c:ser>
          <c:idx val="2"/>
          <c:order val="2"/>
          <c:tx>
            <c:strRef>
              <c:f>TbDeBord!$E$11:$E$12</c:f>
              <c:strCache>
                <c:ptCount val="1"/>
                <c:pt idx="0">
                  <c:v>Emulseur (S2)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TbDeBord!$B$13:$B$15</c:f>
              <c:strCache>
                <c:ptCount val="2"/>
                <c:pt idx="0">
                  <c:v>Entrée</c:v>
                </c:pt>
                <c:pt idx="1">
                  <c:v>Sortie</c:v>
                </c:pt>
              </c:strCache>
            </c:strRef>
          </c:cat>
          <c:val>
            <c:numRef>
              <c:f>TbDeBord!$E$13:$E$15</c:f>
              <c:numCache>
                <c:formatCode>General</c:formatCode>
                <c:ptCount val="2"/>
                <c:pt idx="0">
                  <c:v>1000</c:v>
                </c:pt>
                <c:pt idx="1">
                  <c:v>1000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6A-25F7-4FE6-9219-933CBE497389}"/>
            </c:ext>
          </c:extLst>
        </c:ser>
        <c:ser>
          <c:idx val="3"/>
          <c:order val="3"/>
          <c:tx>
            <c:strRef>
              <c:f>TbDeBord!$F$11:$F$12</c:f>
              <c:strCache>
                <c:ptCount val="1"/>
                <c:pt idx="0">
                  <c:v>Emulseur (S3)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TbDeBord!$B$13:$B$15</c:f>
              <c:strCache>
                <c:ptCount val="2"/>
                <c:pt idx="0">
                  <c:v>Entrée</c:v>
                </c:pt>
                <c:pt idx="1">
                  <c:v>Sortie</c:v>
                </c:pt>
              </c:strCache>
            </c:strRef>
          </c:cat>
          <c:val>
            <c:numRef>
              <c:f>TbDeBord!$F$13:$F$15</c:f>
              <c:numCache>
                <c:formatCode>General</c:formatCode>
                <c:ptCount val="2"/>
                <c:pt idx="0">
                  <c:v>400</c:v>
                </c:pt>
                <c:pt idx="1">
                  <c:v>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6C-25F7-4FE6-9219-933CBE497389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505641632"/>
        <c:axId val="505641960"/>
      </c:barChart>
      <c:catAx>
        <c:axId val="5056416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5641960"/>
        <c:crosses val="autoZero"/>
        <c:auto val="1"/>
        <c:lblAlgn val="ctr"/>
        <c:lblOffset val="100"/>
        <c:noMultiLvlLbl val="0"/>
      </c:catAx>
      <c:valAx>
        <c:axId val="505641960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5056416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Scroll" dx="22" fmlaLink="$B$5" max="3" min="1" page="1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695325</xdr:colOff>
      <xdr:row>11</xdr:row>
      <xdr:rowOff>23812</xdr:rowOff>
    </xdr:from>
    <xdr:to>
      <xdr:col>16</xdr:col>
      <xdr:colOff>257175</xdr:colOff>
      <xdr:row>28</xdr:row>
      <xdr:rowOff>14287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3931764E-5457-48F5-8F07-C4C42B03297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19049</xdr:colOff>
      <xdr:row>1</xdr:row>
      <xdr:rowOff>19050</xdr:rowOff>
    </xdr:from>
    <xdr:to>
      <xdr:col>11</xdr:col>
      <xdr:colOff>613349</xdr:colOff>
      <xdr:row>4</xdr:row>
      <xdr:rowOff>109275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389CE1FB-C871-4C07-861F-6EF16B8D0E9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38124" y="180975"/>
              <a:ext cx="8100000" cy="57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19051</xdr:colOff>
      <xdr:row>4</xdr:row>
      <xdr:rowOff>133349</xdr:rowOff>
    </xdr:from>
    <xdr:to>
      <xdr:col>11</xdr:col>
      <xdr:colOff>613351</xdr:colOff>
      <xdr:row>8</xdr:row>
      <xdr:rowOff>61649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Années">
              <a:extLst>
                <a:ext uri="{FF2B5EF4-FFF2-40B4-BE49-F238E27FC236}">
                  <a16:creationId xmlns:a16="http://schemas.microsoft.com/office/drawing/2014/main" id="{084E2430-1339-458E-AB4B-85ABE1A0018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38126" y="781049"/>
              <a:ext cx="8100000" cy="57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0</xdr:colOff>
      <xdr:row>28</xdr:row>
      <xdr:rowOff>0</xdr:rowOff>
    </xdr:from>
    <xdr:to>
      <xdr:col>4</xdr:col>
      <xdr:colOff>645300</xdr:colOff>
      <xdr:row>39</xdr:row>
      <xdr:rowOff>18825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254AC097-0004-447F-A44C-6BDD2E316D2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16</xdr:row>
      <xdr:rowOff>0</xdr:rowOff>
    </xdr:from>
    <xdr:to>
      <xdr:col>5</xdr:col>
      <xdr:colOff>340500</xdr:colOff>
      <xdr:row>27</xdr:row>
      <xdr:rowOff>18825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20DBB383-A1A6-4F98-94D7-2170A5B9CD6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447674</xdr:colOff>
          <xdr:row>5</xdr:row>
          <xdr:rowOff>19050</xdr:rowOff>
        </xdr:from>
        <xdr:to>
          <xdr:col>1</xdr:col>
          <xdr:colOff>685799</xdr:colOff>
          <xdr:row>10</xdr:row>
          <xdr:rowOff>161924</xdr:rowOff>
        </xdr:to>
        <xdr:sp macro="" textlink="">
          <xdr:nvSpPr>
            <xdr:cNvPr id="5121" name="Barre de défilement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B5964425-A16E-474B-A311-B264E96EA75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rbura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carbu"/>
      <sheetName val="Conficarbu"/>
      <sheetName val="CDBcarbu"/>
      <sheetName val="ListeEmul"/>
      <sheetName val="Suivi stock"/>
      <sheetName val="TCDemul"/>
      <sheetName val="Feuil4"/>
    </sheetNames>
    <sheetDataSet>
      <sheetData sheetId="0" refreshError="1"/>
      <sheetData sheetId="1" refreshError="1"/>
      <sheetData sheetId="2" refreshError="1"/>
      <sheetData sheetId="3"/>
      <sheetData sheetId="4"/>
      <sheetData sheetId="5" refreshError="1"/>
      <sheetData sheetId="6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ompaero" refreshedDate="43058.841996643518" createdVersion="6" refreshedVersion="6" minRefreshableVersion="3" recordCount="73" xr:uid="{8019735F-4B13-40E5-97B3-95711B89D418}">
  <cacheSource type="worksheet">
    <worksheetSource name="Tableau3"/>
  </cacheSource>
  <cacheFields count="9">
    <cacheField name="Date" numFmtId="14">
      <sharedItems containsSemiMixedTypes="0" containsNonDate="0" containsDate="1" containsString="0" minDate="2017-01-15T00:00:00" maxDate="2018-03-12T00:00:00" count="21">
        <d v="2017-01-15T00:00:00"/>
        <d v="2017-01-22T00:00:00"/>
        <d v="2017-02-15T00:00:00"/>
        <d v="2017-03-10T00:00:00"/>
        <d v="2017-04-20T00:00:00"/>
        <d v="2017-05-02T00:00:00"/>
        <d v="2017-05-15T00:00:00"/>
        <d v="2017-06-20T00:00:00"/>
        <d v="2017-07-05T00:00:00"/>
        <d v="2017-08-17T00:00:00"/>
        <d v="2017-09-10T00:00:00"/>
        <d v="2017-10-25T00:00:00"/>
        <d v="2017-11-05T00:00:00"/>
        <d v="2017-12-18T00:00:00"/>
        <d v="2018-01-05T00:00:00"/>
        <d v="2018-02-06T00:00:00"/>
        <d v="2018-02-07T00:00:00"/>
        <d v="2018-02-08T00:00:00"/>
        <d v="2018-02-09T00:00:00"/>
        <d v="2018-03-10T00:00:00"/>
        <d v="2018-03-11T00:00:00"/>
      </sharedItems>
      <fieldGroup par="8" base="0">
        <rangePr groupBy="months" startDate="2017-01-15T00:00:00" endDate="2018-03-12T00:00:00"/>
        <groupItems count="14">
          <s v="&lt;15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2/03/2018"/>
        </groupItems>
      </fieldGroup>
    </cacheField>
    <cacheField name="N° Commande" numFmtId="0">
      <sharedItems containsBlank="1"/>
    </cacheField>
    <cacheField name="Produits" numFmtId="0">
      <sharedItems containsBlank="1" count="5">
        <s v="Emulseur (S2)"/>
        <s v="Emulseur (S3)"/>
        <s v="Emulseur (Cu)"/>
        <s v="Emulseur (Co)"/>
        <m u="1"/>
      </sharedItems>
    </cacheField>
    <cacheField name="Lieu" numFmtId="0">
      <sharedItems count="5">
        <s v="Sécu 2"/>
        <s v="Sécu 3"/>
        <s v="Cuve"/>
        <s v="Container"/>
        <s v="" u="1"/>
      </sharedItems>
    </cacheField>
    <cacheField name="Mouvement" numFmtId="0">
      <sharedItems containsBlank="1" count="3">
        <s v="Sortie"/>
        <s v="Entrée"/>
        <m u="1"/>
      </sharedItems>
    </cacheField>
    <cacheField name="Quantité" numFmtId="0">
      <sharedItems containsSemiMixedTypes="0" containsString="0" containsNumber="1" containsInteger="1" minValue="5" maxValue="1000"/>
    </cacheField>
    <cacheField name="Solde" numFmtId="0">
      <sharedItems containsSemiMixedTypes="0" containsString="0" containsNumber="1" containsInteger="1" minValue="595" maxValue="1900"/>
    </cacheField>
    <cacheField name="Stock minimum" numFmtId="0">
      <sharedItems containsSemiMixedTypes="0" containsString="0" containsNumber="1" containsInteger="1" minValue="200" maxValue="1500"/>
    </cacheField>
    <cacheField name="Années" numFmtId="0" databaseField="0">
      <fieldGroup base="0">
        <rangePr groupBy="years" startDate="2017-01-15T00:00:00" endDate="2018-03-12T00:00:00"/>
        <groupItems count="4">
          <s v="&lt;15/01/2017"/>
          <s v="2017"/>
          <s v="2018"/>
          <s v="&gt;12/03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ompaero" refreshedDate="43058.841999189812" createdVersion="6" refreshedVersion="6" minRefreshableVersion="3" recordCount="4" xr:uid="{6B7C67DE-74C4-4000-92E2-98DBCB43F673}">
  <cacheSource type="worksheet">
    <worksheetSource name="TProduits"/>
  </cacheSource>
  <cacheFields count="5">
    <cacheField name="Produit" numFmtId="0">
      <sharedItems/>
    </cacheField>
    <cacheField name="Solde Initial" numFmtId="0">
      <sharedItems containsSemiMixedTypes="0" containsString="0" containsNumber="1" containsInteger="1" minValue="900" maxValue="3000"/>
    </cacheField>
    <cacheField name="Stock sécurité" numFmtId="0">
      <sharedItems containsSemiMixedTypes="0" containsString="0" containsNumber="1" containsInteger="1" minValue="500" maxValue="1800"/>
    </cacheField>
    <cacheField name="Stock minimum" numFmtId="0">
      <sharedItems containsSemiMixedTypes="0" containsString="0" containsNumber="1" containsInteger="1" minValue="200" maxValue="1500"/>
    </cacheField>
    <cacheField name="Lieu" numFmtId="0">
      <sharedItems count="4">
        <s v="Cuve"/>
        <s v="Container"/>
        <s v="Sécu 2"/>
        <s v="Sécu 3"/>
      </sharedItems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3">
  <r>
    <x v="0"/>
    <m/>
    <x v="0"/>
    <x v="0"/>
    <x v="0"/>
    <n v="100"/>
    <n v="1900"/>
    <n v="750"/>
  </r>
  <r>
    <x v="0"/>
    <m/>
    <x v="1"/>
    <x v="1"/>
    <x v="0"/>
    <n v="100"/>
    <n v="780"/>
    <n v="680"/>
  </r>
  <r>
    <x v="0"/>
    <m/>
    <x v="2"/>
    <x v="2"/>
    <x v="0"/>
    <n v="200"/>
    <n v="595"/>
    <n v="200"/>
  </r>
  <r>
    <x v="0"/>
    <m/>
    <x v="0"/>
    <x v="0"/>
    <x v="1"/>
    <n v="100"/>
    <n v="1900"/>
    <n v="750"/>
  </r>
  <r>
    <x v="0"/>
    <m/>
    <x v="1"/>
    <x v="1"/>
    <x v="1"/>
    <n v="100"/>
    <n v="780"/>
    <n v="680"/>
  </r>
  <r>
    <x v="1"/>
    <m/>
    <x v="0"/>
    <x v="0"/>
    <x v="0"/>
    <n v="500"/>
    <n v="1900"/>
    <n v="750"/>
  </r>
  <r>
    <x v="1"/>
    <m/>
    <x v="1"/>
    <x v="1"/>
    <x v="0"/>
    <n v="300"/>
    <n v="780"/>
    <n v="680"/>
  </r>
  <r>
    <x v="1"/>
    <m/>
    <x v="2"/>
    <x v="2"/>
    <x v="0"/>
    <n v="800"/>
    <n v="595"/>
    <n v="200"/>
  </r>
  <r>
    <x v="1"/>
    <m/>
    <x v="0"/>
    <x v="0"/>
    <x v="1"/>
    <n v="500"/>
    <n v="1900"/>
    <n v="750"/>
  </r>
  <r>
    <x v="1"/>
    <m/>
    <x v="1"/>
    <x v="1"/>
    <x v="1"/>
    <n v="300"/>
    <n v="780"/>
    <n v="680"/>
  </r>
  <r>
    <x v="1"/>
    <m/>
    <x v="3"/>
    <x v="3"/>
    <x v="0"/>
    <n v="1000"/>
    <n v="1000"/>
    <n v="1500"/>
  </r>
  <r>
    <x v="1"/>
    <m/>
    <x v="2"/>
    <x v="2"/>
    <x v="1"/>
    <n v="1000"/>
    <n v="595"/>
    <n v="200"/>
  </r>
  <r>
    <x v="2"/>
    <s v="CMD-1"/>
    <x v="3"/>
    <x v="3"/>
    <x v="1"/>
    <n v="1000"/>
    <n v="1000"/>
    <n v="1500"/>
  </r>
  <r>
    <x v="3"/>
    <m/>
    <x v="0"/>
    <x v="0"/>
    <x v="0"/>
    <n v="400"/>
    <n v="1900"/>
    <n v="750"/>
  </r>
  <r>
    <x v="3"/>
    <m/>
    <x v="2"/>
    <x v="2"/>
    <x v="0"/>
    <n v="400"/>
    <n v="595"/>
    <n v="200"/>
  </r>
  <r>
    <x v="3"/>
    <m/>
    <x v="0"/>
    <x v="0"/>
    <x v="1"/>
    <n v="400"/>
    <n v="1900"/>
    <n v="750"/>
  </r>
  <r>
    <x v="4"/>
    <m/>
    <x v="1"/>
    <x v="1"/>
    <x v="0"/>
    <n v="250"/>
    <n v="780"/>
    <n v="680"/>
  </r>
  <r>
    <x v="4"/>
    <m/>
    <x v="0"/>
    <x v="0"/>
    <x v="0"/>
    <n v="350"/>
    <n v="1900"/>
    <n v="750"/>
  </r>
  <r>
    <x v="4"/>
    <m/>
    <x v="2"/>
    <x v="2"/>
    <x v="0"/>
    <n v="600"/>
    <n v="595"/>
    <n v="200"/>
  </r>
  <r>
    <x v="4"/>
    <m/>
    <x v="1"/>
    <x v="1"/>
    <x v="1"/>
    <n v="250"/>
    <n v="780"/>
    <n v="680"/>
  </r>
  <r>
    <x v="4"/>
    <m/>
    <x v="0"/>
    <x v="0"/>
    <x v="1"/>
    <n v="350"/>
    <n v="1900"/>
    <n v="750"/>
  </r>
  <r>
    <x v="4"/>
    <m/>
    <x v="3"/>
    <x v="3"/>
    <x v="0"/>
    <n v="1000"/>
    <n v="1000"/>
    <n v="1500"/>
  </r>
  <r>
    <x v="4"/>
    <m/>
    <x v="2"/>
    <x v="2"/>
    <x v="1"/>
    <n v="1000"/>
    <n v="595"/>
    <n v="200"/>
  </r>
  <r>
    <x v="5"/>
    <s v="CMD-2"/>
    <x v="3"/>
    <x v="3"/>
    <x v="1"/>
    <n v="1000"/>
    <n v="1000"/>
    <n v="1500"/>
  </r>
  <r>
    <x v="6"/>
    <m/>
    <x v="0"/>
    <x v="0"/>
    <x v="0"/>
    <n v="50"/>
    <n v="1900"/>
    <n v="750"/>
  </r>
  <r>
    <x v="6"/>
    <m/>
    <x v="1"/>
    <x v="1"/>
    <x v="0"/>
    <n v="50"/>
    <n v="780"/>
    <n v="680"/>
  </r>
  <r>
    <x v="6"/>
    <m/>
    <x v="2"/>
    <x v="2"/>
    <x v="0"/>
    <n v="100"/>
    <n v="595"/>
    <n v="200"/>
  </r>
  <r>
    <x v="6"/>
    <m/>
    <x v="0"/>
    <x v="0"/>
    <x v="1"/>
    <n v="50"/>
    <n v="1900"/>
    <n v="750"/>
  </r>
  <r>
    <x v="6"/>
    <m/>
    <x v="1"/>
    <x v="1"/>
    <x v="1"/>
    <n v="50"/>
    <n v="780"/>
    <n v="680"/>
  </r>
  <r>
    <x v="7"/>
    <m/>
    <x v="0"/>
    <x v="0"/>
    <x v="0"/>
    <n v="100"/>
    <n v="1900"/>
    <n v="750"/>
  </r>
  <r>
    <x v="7"/>
    <m/>
    <x v="1"/>
    <x v="1"/>
    <x v="0"/>
    <n v="80"/>
    <n v="780"/>
    <n v="680"/>
  </r>
  <r>
    <x v="7"/>
    <m/>
    <x v="2"/>
    <x v="2"/>
    <x v="0"/>
    <n v="180"/>
    <n v="595"/>
    <n v="200"/>
  </r>
  <r>
    <x v="7"/>
    <m/>
    <x v="0"/>
    <x v="0"/>
    <x v="1"/>
    <n v="100"/>
    <n v="1900"/>
    <n v="750"/>
  </r>
  <r>
    <x v="7"/>
    <m/>
    <x v="1"/>
    <x v="1"/>
    <x v="1"/>
    <n v="80"/>
    <n v="780"/>
    <n v="680"/>
  </r>
  <r>
    <x v="8"/>
    <m/>
    <x v="0"/>
    <x v="0"/>
    <x v="0"/>
    <n v="90"/>
    <n v="1900"/>
    <n v="750"/>
  </r>
  <r>
    <x v="8"/>
    <m/>
    <x v="1"/>
    <x v="1"/>
    <x v="0"/>
    <n v="80"/>
    <n v="780"/>
    <n v="680"/>
  </r>
  <r>
    <x v="8"/>
    <m/>
    <x v="2"/>
    <x v="2"/>
    <x v="0"/>
    <n v="170"/>
    <n v="595"/>
    <n v="200"/>
  </r>
  <r>
    <x v="8"/>
    <m/>
    <x v="0"/>
    <x v="0"/>
    <x v="1"/>
    <n v="90"/>
    <n v="1900"/>
    <n v="750"/>
  </r>
  <r>
    <x v="8"/>
    <m/>
    <x v="1"/>
    <x v="1"/>
    <x v="1"/>
    <n v="80"/>
    <n v="780"/>
    <n v="680"/>
  </r>
  <r>
    <x v="9"/>
    <m/>
    <x v="0"/>
    <x v="0"/>
    <x v="0"/>
    <n v="70"/>
    <n v="1900"/>
    <n v="750"/>
  </r>
  <r>
    <x v="9"/>
    <m/>
    <x v="1"/>
    <x v="1"/>
    <x v="0"/>
    <n v="85"/>
    <n v="780"/>
    <n v="680"/>
  </r>
  <r>
    <x v="9"/>
    <m/>
    <x v="2"/>
    <x v="2"/>
    <x v="0"/>
    <n v="155"/>
    <n v="595"/>
    <n v="200"/>
  </r>
  <r>
    <x v="9"/>
    <m/>
    <x v="0"/>
    <x v="0"/>
    <x v="1"/>
    <n v="70"/>
    <n v="1900"/>
    <n v="750"/>
  </r>
  <r>
    <x v="9"/>
    <m/>
    <x v="1"/>
    <x v="1"/>
    <x v="1"/>
    <n v="85"/>
    <n v="780"/>
    <n v="680"/>
  </r>
  <r>
    <x v="10"/>
    <m/>
    <x v="0"/>
    <x v="0"/>
    <x v="0"/>
    <n v="110"/>
    <n v="1900"/>
    <n v="750"/>
  </r>
  <r>
    <x v="10"/>
    <m/>
    <x v="1"/>
    <x v="1"/>
    <x v="0"/>
    <n v="80"/>
    <n v="780"/>
    <n v="680"/>
  </r>
  <r>
    <x v="10"/>
    <m/>
    <x v="2"/>
    <x v="2"/>
    <x v="0"/>
    <n v="190"/>
    <n v="595"/>
    <n v="200"/>
  </r>
  <r>
    <x v="10"/>
    <m/>
    <x v="0"/>
    <x v="0"/>
    <x v="1"/>
    <n v="110"/>
    <n v="1900"/>
    <n v="750"/>
  </r>
  <r>
    <x v="10"/>
    <m/>
    <x v="1"/>
    <x v="1"/>
    <x v="1"/>
    <n v="80"/>
    <n v="780"/>
    <n v="680"/>
  </r>
  <r>
    <x v="11"/>
    <m/>
    <x v="0"/>
    <x v="0"/>
    <x v="0"/>
    <n v="90"/>
    <n v="1900"/>
    <n v="750"/>
  </r>
  <r>
    <x v="11"/>
    <m/>
    <x v="1"/>
    <x v="1"/>
    <x v="0"/>
    <n v="120"/>
    <n v="780"/>
    <n v="680"/>
  </r>
  <r>
    <x v="11"/>
    <m/>
    <x v="2"/>
    <x v="2"/>
    <x v="0"/>
    <n v="205"/>
    <n v="595"/>
    <n v="200"/>
  </r>
  <r>
    <x v="11"/>
    <m/>
    <x v="0"/>
    <x v="0"/>
    <x v="1"/>
    <n v="90"/>
    <n v="1900"/>
    <n v="750"/>
  </r>
  <r>
    <x v="11"/>
    <m/>
    <x v="1"/>
    <x v="1"/>
    <x v="1"/>
    <n v="115"/>
    <n v="780"/>
    <n v="680"/>
  </r>
  <r>
    <x v="11"/>
    <m/>
    <x v="3"/>
    <x v="3"/>
    <x v="0"/>
    <n v="1000"/>
    <n v="1000"/>
    <n v="1500"/>
  </r>
  <r>
    <x v="11"/>
    <m/>
    <x v="2"/>
    <x v="2"/>
    <x v="1"/>
    <n v="1000"/>
    <n v="595"/>
    <n v="200"/>
  </r>
  <r>
    <x v="11"/>
    <m/>
    <x v="1"/>
    <x v="1"/>
    <x v="1"/>
    <n v="5"/>
    <n v="780"/>
    <n v="680"/>
  </r>
  <r>
    <x v="12"/>
    <m/>
    <x v="0"/>
    <x v="0"/>
    <x v="0"/>
    <n v="300"/>
    <n v="1900"/>
    <n v="750"/>
  </r>
  <r>
    <x v="12"/>
    <m/>
    <x v="2"/>
    <x v="2"/>
    <x v="0"/>
    <n v="300"/>
    <n v="595"/>
    <n v="200"/>
  </r>
  <r>
    <x v="12"/>
    <m/>
    <x v="0"/>
    <x v="0"/>
    <x v="1"/>
    <n v="300"/>
    <n v="1900"/>
    <n v="750"/>
  </r>
  <r>
    <x v="13"/>
    <m/>
    <x v="0"/>
    <x v="0"/>
    <x v="0"/>
    <n v="105"/>
    <n v="1900"/>
    <n v="750"/>
  </r>
  <r>
    <x v="13"/>
    <m/>
    <x v="2"/>
    <x v="2"/>
    <x v="0"/>
    <n v="105"/>
    <n v="595"/>
    <n v="200"/>
  </r>
  <r>
    <x v="13"/>
    <m/>
    <x v="0"/>
    <x v="0"/>
    <x v="1"/>
    <n v="105"/>
    <n v="1900"/>
    <n v="750"/>
  </r>
  <r>
    <x v="14"/>
    <m/>
    <x v="0"/>
    <x v="0"/>
    <x v="1"/>
    <n v="105"/>
    <n v="1900"/>
    <n v="750"/>
  </r>
  <r>
    <x v="14"/>
    <m/>
    <x v="0"/>
    <x v="0"/>
    <x v="1"/>
    <n v="105"/>
    <n v="1900"/>
    <n v="750"/>
  </r>
  <r>
    <x v="14"/>
    <m/>
    <x v="0"/>
    <x v="0"/>
    <x v="1"/>
    <n v="105"/>
    <n v="1900"/>
    <n v="750"/>
  </r>
  <r>
    <x v="14"/>
    <m/>
    <x v="0"/>
    <x v="0"/>
    <x v="1"/>
    <n v="105"/>
    <n v="1900"/>
    <n v="750"/>
  </r>
  <r>
    <x v="15"/>
    <m/>
    <x v="0"/>
    <x v="0"/>
    <x v="1"/>
    <n v="105"/>
    <n v="1900"/>
    <n v="750"/>
  </r>
  <r>
    <x v="16"/>
    <m/>
    <x v="0"/>
    <x v="0"/>
    <x v="1"/>
    <n v="105"/>
    <n v="1900"/>
    <n v="750"/>
  </r>
  <r>
    <x v="17"/>
    <m/>
    <x v="0"/>
    <x v="0"/>
    <x v="1"/>
    <n v="105"/>
    <n v="1900"/>
    <n v="750"/>
  </r>
  <r>
    <x v="18"/>
    <m/>
    <x v="0"/>
    <x v="0"/>
    <x v="1"/>
    <n v="105"/>
    <n v="1900"/>
    <n v="750"/>
  </r>
  <r>
    <x v="19"/>
    <m/>
    <x v="0"/>
    <x v="0"/>
    <x v="1"/>
    <n v="105"/>
    <n v="1900"/>
    <n v="750"/>
  </r>
  <r>
    <x v="20"/>
    <m/>
    <x v="0"/>
    <x v="0"/>
    <x v="1"/>
    <n v="105"/>
    <n v="1900"/>
    <n v="75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s v="Emulseur (Cu)"/>
    <n v="1000"/>
    <n v="500"/>
    <n v="200"/>
    <x v="0"/>
  </r>
  <r>
    <s v="Emulseur (Co)"/>
    <n v="3000"/>
    <n v="1800"/>
    <n v="1500"/>
    <x v="1"/>
  </r>
  <r>
    <s v="Emulseur (S2)"/>
    <n v="1100"/>
    <n v="800"/>
    <n v="750"/>
    <x v="2"/>
  </r>
  <r>
    <s v="Emulseur (S3)"/>
    <n v="900"/>
    <n v="730"/>
    <n v="680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AA0C18A-F70D-462B-B41A-3B8BF1DAE69C}" name="Tableau croisé dynamique6" cacheId="1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R12:U18" firstHeaderRow="1" firstDataRow="2" firstDataCol="1"/>
  <pivotFields count="9">
    <pivotField numFmtId="14" subtotalTop="0" showAll="0"/>
    <pivotField subtotalTop="0" showAll="0"/>
    <pivotField axis="axisRow" subtotalTop="0" showAll="0">
      <items count="6">
        <item x="3"/>
        <item x="2"/>
        <item x="0"/>
        <item x="1"/>
        <item m="1" x="4"/>
        <item t="default"/>
      </items>
    </pivotField>
    <pivotField subtotalTop="0" showAll="0"/>
    <pivotField axis="axisCol" subtotalTop="0" showAll="0">
      <items count="4">
        <item x="1"/>
        <item x="0"/>
        <item m="1" x="2"/>
        <item t="default"/>
      </items>
    </pivotField>
    <pivotField dataField="1" subtotalTop="0" showAll="0"/>
    <pivotField subtotalTop="0" showAll="0"/>
    <pivotField subtotalTop="0" showAll="0"/>
    <pivotField subtotalTop="0" showAll="0" defaultSubtotal="0"/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Somme de Quantité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79D08D8-86A7-458E-987E-41338FA86A06}" name="Tableau croisé dynamique5" cacheId="112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chartFormat="1" rowHeaderCaption=" " colHeaderCaption=" ">
  <location ref="R3:T8" firstHeaderRow="1" firstDataRow="2" firstDataCol="1"/>
  <pivotFields count="9">
    <pivotField numFmtId="14" subtotalTop="0" showAll="0"/>
    <pivotField subtotalTop="0" showAll="0"/>
    <pivotField axis="axisRow" subtotalTop="0" showAll="0">
      <items count="6">
        <item x="3"/>
        <item x="2"/>
        <item x="0"/>
        <item x="1"/>
        <item m="1" x="4"/>
        <item t="default"/>
      </items>
    </pivotField>
    <pivotField subtotalTop="0" showAll="0"/>
    <pivotField axis="axisCol" subtotalTop="0" showAll="0">
      <items count="4">
        <item x="1"/>
        <item x="0"/>
        <item m="1" x="2"/>
        <item t="default"/>
      </items>
    </pivotField>
    <pivotField dataField="1" subtotalTop="0" showAll="0"/>
    <pivotField subtotalTop="0" showAll="0"/>
    <pivotField subtotalTop="0" showAll="0"/>
    <pivotField subtotalTop="0" showAll="0" defaultSubtotal="0"/>
  </pivotFields>
  <rowFields count="1">
    <field x="2"/>
  </rowFields>
  <rowItems count="4">
    <i>
      <x/>
    </i>
    <i>
      <x v="1"/>
    </i>
    <i>
      <x v="2"/>
    </i>
    <i>
      <x v="3"/>
    </i>
  </rowItems>
  <colFields count="1">
    <field x="4"/>
  </colFields>
  <colItems count="2">
    <i>
      <x/>
    </i>
    <i>
      <x v="1"/>
    </i>
  </colItems>
  <dataFields count="1">
    <dataField name="Somme de Quantité" fld="5" baseField="2" baseItem="2"/>
  </dataFields>
  <formats count="2">
    <format dxfId="149">
      <pivotArea outline="0" collapsedLevelsAreSubtotals="1" fieldPosition="0"/>
    </format>
    <format dxfId="148">
      <pivotArea outline="0" collapsedLevelsAreSubtotals="1" fieldPosition="0"/>
    </format>
  </formats>
  <chartFormats count="2">
    <chartFormat chart="0" format="4" series="1">
      <pivotArea type="data" outline="0" fieldPosition="0">
        <references count="1">
          <reference field="4" count="1" selected="0">
            <x v="1"/>
          </reference>
        </references>
      </pivotArea>
    </chartFormat>
    <chartFormat chart="0" format="5" series="1">
      <pivotArea type="data" outline="0" fieldPosition="0">
        <references count="1">
          <reference field="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5283FF8-0977-4333-A67F-70E085C4A235}" name="Tableau croisé dynamique2" cacheId="1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 colHeaderCaption=" ">
  <location ref="K3:P9" firstHeaderRow="1" firstDataRow="2" firstDataCol="1"/>
  <pivotFields count="9">
    <pivotField numFmtId="14" subtotalTop="0" showAll="0">
      <items count="15">
        <item h="1" x="0"/>
        <item x="1"/>
        <item x="2"/>
        <item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t="default"/>
      </items>
    </pivotField>
    <pivotField subtotalTop="0" showAll="0"/>
    <pivotField axis="axisRow" subtotalTop="0" showAll="0">
      <items count="6">
        <item x="3"/>
        <item x="2"/>
        <item x="0"/>
        <item x="1"/>
        <item m="1" x="4"/>
        <item t="default"/>
      </items>
    </pivotField>
    <pivotField axis="axisCol" subtotalTop="0" showAll="0">
      <items count="6">
        <item x="3"/>
        <item x="2"/>
        <item x="0"/>
        <item x="1"/>
        <item m="1" x="4"/>
        <item t="default"/>
      </items>
    </pivotField>
    <pivotField subtotalTop="0" showAll="0"/>
    <pivotField subtotalTop="0" showAll="0"/>
    <pivotField dataField="1" subtotalTop="0" showAll="0"/>
    <pivotField subtotalTop="0" showAll="0"/>
    <pivotField subtotalTop="0" showAll="0" defaultSubtotal="0">
      <items count="4">
        <item sd="0" x="1"/>
        <item h="1" x="0"/>
        <item h="1" x="2"/>
        <item h="1" x="3"/>
      </items>
    </pivotField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Fields count="1">
    <field x="3"/>
  </colFields>
  <colItems count="5">
    <i>
      <x/>
    </i>
    <i>
      <x v="1"/>
    </i>
    <i>
      <x v="2"/>
    </i>
    <i>
      <x v="3"/>
    </i>
    <i t="grand">
      <x/>
    </i>
  </colItems>
  <dataFields count="1">
    <dataField name="Somme de Solde" fld="6" baseField="0" baseItem="0"/>
  </dataFields>
  <chartFormats count="9">
    <chartFormat chart="2" format="16" series="1">
      <pivotArea type="data" outline="0" fieldPosition="0">
        <references count="1">
          <reference field="3" count="1" selected="0">
            <x v="0"/>
          </reference>
        </references>
      </pivotArea>
    </chartFormat>
    <chartFormat chart="2" format="17" series="1">
      <pivotArea type="data" outline="0" fieldPosition="0">
        <references count="1">
          <reference field="3" count="1" selected="0">
            <x v="1"/>
          </reference>
        </references>
      </pivotArea>
    </chartFormat>
    <chartFormat chart="2" format="18" series="1">
      <pivotArea type="data" outline="0" fieldPosition="0">
        <references count="1">
          <reference field="3" count="1" selected="0">
            <x v="2"/>
          </reference>
        </references>
      </pivotArea>
    </chartFormat>
    <chartFormat chart="2" format="19" series="1">
      <pivotArea type="data" outline="0" fieldPosition="0">
        <references count="1">
          <reference field="3" count="1" selected="0">
            <x v="3"/>
          </reference>
        </references>
      </pivotArea>
    </chartFormat>
    <chartFormat chart="2" format="2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2" format="2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2" format="2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2" format="2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2" format="2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47B7919-20CB-46A0-B1D2-3AECC2642178}" name="Tableau croisé dynamique1" cacheId="1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5" rowHeaderCaption=" " colHeaderCaption=" ">
  <location ref="B3:G9" firstHeaderRow="1" firstDataRow="2" firstDataCol="1"/>
  <pivotFields count="9">
    <pivotField axis="axisRow" numFmtId="14" subtotalTop="0" showAll="0">
      <items count="15">
        <item h="1" x="0"/>
        <item x="1"/>
        <item x="2"/>
        <item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t="default"/>
      </items>
    </pivotField>
    <pivotField subtotalTop="0" showAll="0"/>
    <pivotField axis="axisCol" subtotalTop="0" showAll="0">
      <items count="6">
        <item x="3"/>
        <item x="2"/>
        <item x="0"/>
        <item x="1"/>
        <item m="1" x="4"/>
        <item t="default"/>
      </items>
    </pivotField>
    <pivotField subtotalTop="0" showAll="0"/>
    <pivotField subtotalTop="0" showAll="0"/>
    <pivotField subtotalTop="0" showAll="0"/>
    <pivotField dataField="1" subtotalTop="0" showAll="0"/>
    <pivotField subtotalTop="0" showAll="0"/>
    <pivotField axis="axisRow" showAll="0">
      <items count="5">
        <item x="1"/>
        <item h="1" x="0"/>
        <item h="1" x="2"/>
        <item h="1" x="3"/>
        <item t="default"/>
      </items>
    </pivotField>
  </pivotFields>
  <rowFields count="2">
    <field x="8"/>
    <field x="0"/>
  </rowFields>
  <rowItems count="5">
    <i>
      <x/>
    </i>
    <i r="1">
      <x v="1"/>
    </i>
    <i r="1">
      <x v="2"/>
    </i>
    <i r="1">
      <x v="3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 " fld="6" baseField="0" baseItem="0"/>
  </dataFields>
  <formats count="6">
    <format dxfId="179">
      <pivotArea outline="0" collapsedLevelsAreSubtotals="1" fieldPosition="0"/>
    </format>
    <format dxfId="178">
      <pivotArea dataOnly="0" labelOnly="1" fieldPosition="0">
        <references count="1">
          <reference field="2" count="3">
            <x v="0"/>
            <x v="1"/>
            <x v="3"/>
          </reference>
        </references>
      </pivotArea>
    </format>
    <format dxfId="177">
      <pivotArea dataOnly="0" labelOnly="1" grandCol="1" outline="0" fieldPosition="0"/>
    </format>
    <format dxfId="176">
      <pivotArea outline="0" collapsedLevelsAreSubtotals="1" fieldPosition="0"/>
    </format>
    <format dxfId="175">
      <pivotArea dataOnly="0" labelOnly="1" fieldPosition="0">
        <references count="1">
          <reference field="2" count="3">
            <x v="0"/>
            <x v="1"/>
            <x v="3"/>
          </reference>
        </references>
      </pivotArea>
    </format>
    <format dxfId="174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58F0D12-CA95-4DC7-BA1C-3965FA8FB18F}" name="Tableau croisé dynamique4" cacheId="115" applyNumberFormats="0" applyBorderFormats="0" applyFontFormats="0" applyPatternFormats="0" applyAlignmentFormats="0" applyWidthHeightFormats="1" dataCaption="Valeurs" updatedVersion="6" minRefreshableVersion="3" rowGrandTotals="0" itemPrintTitles="1" createdVersion="6" indent="0" outline="1" outlineData="1" multipleFieldFilters="0" rowHeaderCaption="Stock">
  <location ref="I11:L15" firstHeaderRow="0" firstDataRow="1" firstDataCol="1"/>
  <pivotFields count="5">
    <pivotField subtotalTop="0" showAll="0"/>
    <pivotField dataField="1" subtotalTop="0" showAll="0"/>
    <pivotField dataField="1" subtotalTop="0" showAll="0"/>
    <pivotField dataField="1" subtotalTop="0" showAll="0"/>
    <pivotField axis="axisRow" subtotalTop="0" showAll="0">
      <items count="5">
        <item x="1"/>
        <item x="0"/>
        <item x="2"/>
        <item x="3"/>
        <item t="default"/>
      </items>
    </pivotField>
  </pivotFields>
  <rowFields count="1">
    <field x="4"/>
  </rowFields>
  <rowItems count="4">
    <i>
      <x/>
    </i>
    <i>
      <x v="1"/>
    </i>
    <i>
      <x v="2"/>
    </i>
    <i>
      <x v="3"/>
    </i>
  </rowItems>
  <colFields count="1">
    <field x="-2"/>
  </colFields>
  <colItems count="3">
    <i>
      <x/>
    </i>
    <i i="1">
      <x v="1"/>
    </i>
    <i i="2">
      <x v="2"/>
    </i>
  </colItems>
  <dataFields count="3">
    <dataField name="Initial" fld="1" baseField="0" baseItem="0"/>
    <dataField name="Sécurité" fld="2" baseField="0" baseItem="0"/>
    <dataField name="Minimum" fld="3" baseField="0" baseItem="0"/>
  </dataFields>
  <formats count="6">
    <format dxfId="164">
      <pivotArea outline="0" collapsedLevelsAreSubtotals="1" fieldPosition="0"/>
    </format>
    <format dxfId="16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66">
      <pivotArea outline="0" collapsedLevelsAreSubtotals="1" fieldPosition="0"/>
    </format>
    <format dxfId="167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63">
      <pivotArea field="4" type="button" dataOnly="0" labelOnly="1" outline="0" axis="axisRow" fieldPosition="0"/>
    </format>
    <format dxfId="16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F474E38-D405-4352-9689-FE7D4D9F7828}" name="Tableau croisé dynamique3" cacheId="112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3" rowHeaderCaption=" " colHeaderCaption=" ">
  <location ref="B11:G15" firstHeaderRow="1" firstDataRow="2" firstDataCol="1"/>
  <pivotFields count="9">
    <pivotField numFmtId="14" subtotalTop="0" showAll="0">
      <items count="15">
        <item h="1" x="0"/>
        <item x="1"/>
        <item x="2"/>
        <item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t="default"/>
      </items>
    </pivotField>
    <pivotField subtotalTop="0" showAll="0"/>
    <pivotField axis="axisCol" subtotalTop="0" showAll="0">
      <items count="6">
        <item x="3"/>
        <item x="2"/>
        <item x="0"/>
        <item x="1"/>
        <item m="1" x="4"/>
        <item t="default"/>
      </items>
    </pivotField>
    <pivotField subtotalTop="0" showAll="0"/>
    <pivotField axis="axisRow" subtotalTop="0" showAll="0">
      <items count="4">
        <item x="1"/>
        <item x="0"/>
        <item m="1" x="2"/>
        <item t="default"/>
      </items>
    </pivotField>
    <pivotField dataField="1" subtotalTop="0" showAll="0"/>
    <pivotField subtotalTop="0" showAll="0"/>
    <pivotField subtotalTop="0" showAll="0"/>
    <pivotField subtotalTop="0" showAll="0" defaultSubtotal="0">
      <items count="4">
        <item sd="0" x="1"/>
        <item h="1" x="0"/>
        <item h="1" x="2"/>
        <item h="1" x="3"/>
      </items>
    </pivotField>
  </pivotFields>
  <rowFields count="1">
    <field x="4"/>
  </rowFields>
  <rowItems count="3">
    <i>
      <x/>
    </i>
    <i>
      <x v="1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 " fld="5" baseField="0" baseItem="0"/>
  </dataFields>
  <formats count="6">
    <format dxfId="173">
      <pivotArea outline="0" collapsedLevelsAreSubtotals="1" fieldPosition="0"/>
    </format>
    <format dxfId="172">
      <pivotArea dataOnly="0" labelOnly="1" fieldPosition="0">
        <references count="1">
          <reference field="2" count="0"/>
        </references>
      </pivotArea>
    </format>
    <format dxfId="171">
      <pivotArea dataOnly="0" labelOnly="1" grandCol="1" outline="0" fieldPosition="0"/>
    </format>
    <format dxfId="170">
      <pivotArea outline="0" collapsedLevelsAreSubtotals="1" fieldPosition="0"/>
    </format>
    <format dxfId="169">
      <pivotArea dataOnly="0" labelOnly="1" fieldPosition="0">
        <references count="1">
          <reference field="2" count="0"/>
        </references>
      </pivotArea>
    </format>
    <format dxfId="168">
      <pivotArea dataOnly="0" labelOnly="1" grandCol="1" outline="0" fieldPosition="0"/>
    </format>
  </formats>
  <chartFormats count="5">
    <chartFormat chart="2" format="8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2" format="8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" format="8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2" format="8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" format="8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567D7DFA-AE36-4AD6-ABD7-B027D4D7B4E8}" sourceName="Date">
  <pivotTables>
    <pivotTable tabId="3" name="Tableau croisé dynamique1"/>
    <pivotTable tabId="3" name="Tableau croisé dynamique2"/>
    <pivotTable tabId="4" name="Tableau croisé dynamique3"/>
  </pivotTables>
  <data>
    <tabular pivotCacheId="1">
      <items count="14">
        <i x="1" s="1"/>
        <i x="2" s="1"/>
        <i x="3" s="1"/>
        <i x="4"/>
        <i x="5"/>
        <i x="6"/>
        <i x="7"/>
        <i x="8"/>
        <i x="9"/>
        <i x="10"/>
        <i x="11"/>
        <i x="12"/>
        <i x="0" nd="1"/>
        <i x="1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" xr10:uid="{7C65AB6C-4440-44C5-8D83-100D6690426E}" sourceName="Années">
  <pivotTables>
    <pivotTable tabId="3" name="Tableau croisé dynamique1"/>
    <pivotTable tabId="3" name="Tableau croisé dynamique2"/>
    <pivotTable tabId="4" name="Tableau croisé dynamique3"/>
  </pivotTables>
  <data>
    <tabular pivotCacheId="1">
      <items count="4">
        <i x="1" s="1"/>
        <i x="2"/>
        <i x="0" nd="1"/>
        <i x="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" xr10:uid="{5C729A02-605E-430E-973E-86FF5821BE94}" cache="Segment_Date" caption="Mois" columnCount="12" style="SlicerStyleLight2" rowHeight="209550"/>
  <slicer name="Années" xr10:uid="{E31E687C-8F77-4CEB-8EF6-F0C0B692BBC6}" cache="Segment_Années" caption="Années" columnCount="12" style="SlicerStyleLight4" rowHeight="2095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AEF44F-6389-411C-89E5-DA623DCD52CC}" name="TProduits" displayName="TProduits" ref="A1:E5" totalsRowShown="0" headerRowDxfId="196" dataDxfId="195">
  <autoFilter ref="A1:E5" xr:uid="{185DA03A-9EB5-4E94-BCB9-4F92645AB5B9}"/>
  <tableColumns count="5">
    <tableColumn id="1" xr3:uid="{70D7BC47-9B88-4EF1-BAB4-A88ABC4FB583}" name="Produit" dataDxfId="194" totalsRowDxfId="97"/>
    <tableColumn id="2" xr3:uid="{B40D5650-26EE-436C-8289-BA8D709CBF51}" name="Solde Initial" dataDxfId="193" totalsRowDxfId="96"/>
    <tableColumn id="3" xr3:uid="{947E00F5-18C6-41DD-A384-EB2856AC170F}" name="Stock sécurité" dataDxfId="192" totalsRowDxfId="95"/>
    <tableColumn id="4" xr3:uid="{79477471-DAEC-4602-96C6-6B5D78D9DCC1}" name="Stock minimum" dataDxfId="191" totalsRowDxfId="94"/>
    <tableColumn id="5" xr3:uid="{9940808F-889E-4658-B06A-2195BAAAF6E4}" name="Lieu" dataDxfId="190" totalsRowDxfId="9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8EF500F-7A37-4153-B062-66A098CEBB34}" name="Tableau3" displayName="Tableau3" ref="A1:H74" totalsRowShown="0" headerRowDxfId="189" dataDxfId="188">
  <autoFilter ref="A1:H74" xr:uid="{752D0184-1693-448C-AECE-8E57365E810B}"/>
  <tableColumns count="8">
    <tableColumn id="1" xr3:uid="{6C75D30B-0BBA-4019-BF94-5AED59055D81}" name="Date" dataDxfId="187"/>
    <tableColumn id="2" xr3:uid="{419E6AA3-C5FC-4D09-9D7F-BD7552E87F42}" name="N° Commande" dataDxfId="186"/>
    <tableColumn id="3" xr3:uid="{F9814C3F-5FA0-41DA-BEEB-D4A419844224}" name="Produits" dataDxfId="185"/>
    <tableColumn id="9" xr3:uid="{D77D9491-09D0-4030-A673-1A73C6FE6700}" name="Lieu" dataDxfId="184">
      <calculatedColumnFormula>IFERROR(VLOOKUP(Tableau3[Produits],[1]!TProduits[#Data],5,FALSE),"")</calculatedColumnFormula>
    </tableColumn>
    <tableColumn id="5" xr3:uid="{96E41374-6BB0-48EF-A8C6-E266DF2C6183}" name="Mouvement" dataDxfId="183"/>
    <tableColumn id="6" xr3:uid="{95CAD7C0-1179-4587-865F-0F8611FE5D34}" name="Quantité" dataDxfId="182"/>
    <tableColumn id="7" xr3:uid="{05AAD73C-5657-4DC1-8086-2B441AD37DC0}" name="Solde" dataDxfId="181">
      <calculatedColumnFormula>IFERROR(VLOOKUP(Tableau3[Produits],[1]!TProduits[#Data],2,0)+SUMIFS(F$2:F74,C$2:C74,Tableau3[Produits],E$2:E74,"Entrée")-SUMIFS(F$2:F74,C$2:C74,Tableau3[Produits],E$2:E74,"Sortie"),"")</calculatedColumnFormula>
    </tableColumn>
    <tableColumn id="8" xr3:uid="{CD20CE4A-92CD-41DA-9749-890ECD0D156F}" name="Stock minimum" dataDxfId="180">
      <calculatedColumnFormula>IFERROR(VLOOKUP(Tableau3[Produits],[1]!TProduits[#Data],4,FALSE),"")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1.xml"/><Relationship Id="rId4" Type="http://schemas.openxmlformats.org/officeDocument/2006/relationships/pivotTable" Target="../pivotTables/pivotTable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6.xml"/><Relationship Id="rId1" Type="http://schemas.openxmlformats.org/officeDocument/2006/relationships/pivotTable" Target="../pivotTables/pivotTable5.xml"/><Relationship Id="rId5" Type="http://schemas.microsoft.com/office/2007/relationships/slicer" Target="../slicers/slicer1.xml"/><Relationship Id="rId4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1FAB21-C6DD-43DA-98CF-FB049EF3C83E}">
  <dimension ref="A1:E5"/>
  <sheetViews>
    <sheetView workbookViewId="0">
      <selection activeCell="B4" sqref="B4"/>
    </sheetView>
  </sheetViews>
  <sheetFormatPr baseColWidth="10" defaultRowHeight="12.75" x14ac:dyDescent="0.2"/>
  <cols>
    <col min="1" max="1" width="13.6640625" style="2" bestFit="1" customWidth="1"/>
    <col min="2" max="2" width="14.6640625" style="1" customWidth="1"/>
    <col min="3" max="3" width="17" style="1" customWidth="1"/>
    <col min="4" max="4" width="18.1640625" style="1" customWidth="1"/>
    <col min="5" max="5" width="9.83203125" style="2" bestFit="1" customWidth="1"/>
  </cols>
  <sheetData>
    <row r="1" spans="1:5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">
      <c r="A2" s="2" t="s">
        <v>5</v>
      </c>
      <c r="B2" s="1">
        <v>1000</v>
      </c>
      <c r="C2" s="1">
        <v>500</v>
      </c>
      <c r="D2" s="1">
        <v>200</v>
      </c>
      <c r="E2" s="2" t="s">
        <v>6</v>
      </c>
    </row>
    <row r="3" spans="1:5" x14ac:dyDescent="0.2">
      <c r="A3" s="2" t="s">
        <v>7</v>
      </c>
      <c r="B3" s="1">
        <v>3000</v>
      </c>
      <c r="C3" s="1">
        <v>1800</v>
      </c>
      <c r="D3" s="1">
        <v>1500</v>
      </c>
      <c r="E3" s="2" t="s">
        <v>8</v>
      </c>
    </row>
    <row r="4" spans="1:5" x14ac:dyDescent="0.2">
      <c r="A4" s="2" t="s">
        <v>9</v>
      </c>
      <c r="B4" s="1">
        <v>1100</v>
      </c>
      <c r="C4" s="1">
        <v>800</v>
      </c>
      <c r="D4" s="1">
        <v>750</v>
      </c>
      <c r="E4" s="2" t="s">
        <v>10</v>
      </c>
    </row>
    <row r="5" spans="1:5" x14ac:dyDescent="0.2">
      <c r="A5" s="2" t="s">
        <v>11</v>
      </c>
      <c r="B5" s="1">
        <v>900</v>
      </c>
      <c r="C5" s="1">
        <v>730</v>
      </c>
      <c r="D5" s="1">
        <v>680</v>
      </c>
      <c r="E5" s="2" t="s">
        <v>12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A228B1-6820-4691-A284-3CF3ADE52EA1}">
  <dimension ref="A1:H74"/>
  <sheetViews>
    <sheetView workbookViewId="0">
      <selection activeCell="B7" sqref="B7"/>
    </sheetView>
  </sheetViews>
  <sheetFormatPr baseColWidth="10" defaultRowHeight="12.75" x14ac:dyDescent="0.2"/>
  <cols>
    <col min="1" max="1" width="10.6640625" style="1" bestFit="1" customWidth="1"/>
    <col min="2" max="2" width="19.33203125" style="1" bestFit="1" customWidth="1"/>
    <col min="3" max="3" width="14.33203125" style="2" bestFit="1" customWidth="1"/>
    <col min="4" max="4" width="10.6640625" style="2" bestFit="1" customWidth="1"/>
    <col min="5" max="5" width="16.83203125" style="1" bestFit="1" customWidth="1"/>
    <col min="6" max="6" width="14.5" style="1" bestFit="1" customWidth="1"/>
    <col min="7" max="7" width="11.5" style="1" bestFit="1" customWidth="1"/>
    <col min="8" max="8" width="21" style="1" bestFit="1" customWidth="1"/>
  </cols>
  <sheetData>
    <row r="1" spans="1:8" x14ac:dyDescent="0.2">
      <c r="A1" s="1" t="s">
        <v>13</v>
      </c>
      <c r="B1" s="1" t="s">
        <v>14</v>
      </c>
      <c r="C1" s="1" t="s">
        <v>15</v>
      </c>
      <c r="D1" s="1" t="s">
        <v>4</v>
      </c>
      <c r="E1" s="1" t="s">
        <v>16</v>
      </c>
      <c r="F1" s="1" t="s">
        <v>17</v>
      </c>
      <c r="G1" s="1" t="s">
        <v>18</v>
      </c>
      <c r="H1" s="1" t="s">
        <v>3</v>
      </c>
    </row>
    <row r="2" spans="1:8" x14ac:dyDescent="0.2">
      <c r="A2" s="3">
        <v>42750</v>
      </c>
      <c r="C2" s="2" t="s">
        <v>9</v>
      </c>
      <c r="D2" s="2" t="str">
        <f>IFERROR(VLOOKUP(Tableau3[Produits],[1]!TProduits[#Data],5,FALSE),"")</f>
        <v>Sécu 2</v>
      </c>
      <c r="E2" s="1" t="s">
        <v>19</v>
      </c>
      <c r="F2" s="1">
        <v>100</v>
      </c>
      <c r="G2" s="1">
        <f>IFERROR(VLOOKUP(Tableau3[Produits],[1]!TProduits[#Data],2,0)+SUMIFS(F$2:F74,C$2:C74,Tableau3[Produits],E$2:E74,"Entrée")-SUMIFS(F$2:F74,C$2:C74,Tableau3[Produits],E$2:E74,"Sortie"),"")</f>
        <v>1900</v>
      </c>
      <c r="H2" s="1">
        <f>IFERROR(VLOOKUP(Tableau3[Produits],[1]!TProduits[#Data],4,FALSE),"")</f>
        <v>750</v>
      </c>
    </row>
    <row r="3" spans="1:8" x14ac:dyDescent="0.2">
      <c r="A3" s="3">
        <v>42750</v>
      </c>
      <c r="C3" s="2" t="s">
        <v>11</v>
      </c>
      <c r="D3" s="2" t="str">
        <f>IFERROR(VLOOKUP(Tableau3[Produits],[1]!TProduits[#Data],5,FALSE),"")</f>
        <v>Sécu 3</v>
      </c>
      <c r="E3" s="1" t="s">
        <v>19</v>
      </c>
      <c r="F3" s="1">
        <v>100</v>
      </c>
      <c r="G3" s="1">
        <f>IFERROR(VLOOKUP(Tableau3[Produits],[1]!TProduits[#Data],2,0)+SUMIFS(F$2:F74,C$2:C74,Tableau3[Produits],E$2:E74,"Entrée")-SUMIFS(F$2:F74,C$2:C74,Tableau3[Produits],E$2:E74,"Sortie"),"")</f>
        <v>780</v>
      </c>
      <c r="H3" s="1">
        <f>IFERROR(VLOOKUP(Tableau3[Produits],[1]!TProduits[#Data],4,FALSE),"")</f>
        <v>680</v>
      </c>
    </row>
    <row r="4" spans="1:8" x14ac:dyDescent="0.2">
      <c r="A4" s="3">
        <v>42750</v>
      </c>
      <c r="C4" s="2" t="s">
        <v>5</v>
      </c>
      <c r="D4" s="2" t="str">
        <f>IFERROR(VLOOKUP(Tableau3[Produits],[1]!TProduits[#Data],5,FALSE),"")</f>
        <v>Cuve</v>
      </c>
      <c r="E4" s="1" t="s">
        <v>19</v>
      </c>
      <c r="F4" s="1">
        <v>200</v>
      </c>
      <c r="G4" s="1">
        <f>IFERROR(VLOOKUP(Tableau3[Produits],[1]!TProduits[#Data],2,0)+SUMIFS(F$2:F74,C$2:C74,Tableau3[Produits],E$2:E74,"Entrée")-SUMIFS(F$2:F74,C$2:C74,Tableau3[Produits],E$2:E74,"Sortie"),"")</f>
        <v>595</v>
      </c>
      <c r="H4" s="1">
        <f>IFERROR(VLOOKUP(Tableau3[Produits],[1]!TProduits[#Data],4,FALSE),"")</f>
        <v>200</v>
      </c>
    </row>
    <row r="5" spans="1:8" x14ac:dyDescent="0.2">
      <c r="A5" s="3">
        <v>42750</v>
      </c>
      <c r="C5" s="2" t="s">
        <v>9</v>
      </c>
      <c r="D5" s="2" t="str">
        <f>IFERROR(VLOOKUP(Tableau3[Produits],[1]!TProduits[#Data],5,FALSE),"")</f>
        <v>Sécu 2</v>
      </c>
      <c r="E5" s="1" t="s">
        <v>20</v>
      </c>
      <c r="F5" s="1">
        <v>100</v>
      </c>
      <c r="G5" s="1">
        <f>IFERROR(VLOOKUP(Tableau3[Produits],[1]!TProduits[#Data],2,0)+SUMIFS(F$2:F74,C$2:C74,Tableau3[Produits],E$2:E74,"Entrée")-SUMIFS(F$2:F74,C$2:C74,Tableau3[Produits],E$2:E74,"Sortie"),"")</f>
        <v>1900</v>
      </c>
      <c r="H5" s="1">
        <f>IFERROR(VLOOKUP(Tableau3[Produits],[1]!TProduits[#Data],4,FALSE),"")</f>
        <v>750</v>
      </c>
    </row>
    <row r="6" spans="1:8" x14ac:dyDescent="0.2">
      <c r="A6" s="3">
        <v>42750</v>
      </c>
      <c r="C6" s="2" t="s">
        <v>11</v>
      </c>
      <c r="D6" s="2" t="str">
        <f>IFERROR(VLOOKUP(Tableau3[Produits],[1]!TProduits[#Data],5,FALSE),"")</f>
        <v>Sécu 3</v>
      </c>
      <c r="E6" s="1" t="s">
        <v>20</v>
      </c>
      <c r="F6" s="1">
        <v>100</v>
      </c>
      <c r="G6" s="1">
        <f>IFERROR(VLOOKUP(Tableau3[Produits],[1]!TProduits[#Data],2,0)+SUMIFS(F$2:F74,C$2:C74,Tableau3[Produits],E$2:E74,"Entrée")-SUMIFS(F$2:F74,C$2:C74,Tableau3[Produits],E$2:E74,"Sortie"),"")</f>
        <v>780</v>
      </c>
      <c r="H6" s="1">
        <f>IFERROR(VLOOKUP(Tableau3[Produits],[1]!TProduits[#Data],4,FALSE),"")</f>
        <v>680</v>
      </c>
    </row>
    <row r="7" spans="1:8" x14ac:dyDescent="0.2">
      <c r="A7" s="3">
        <v>42757</v>
      </c>
      <c r="C7" s="2" t="s">
        <v>9</v>
      </c>
      <c r="D7" s="2" t="str">
        <f>IFERROR(VLOOKUP(Tableau3[Produits],[1]!TProduits[#Data],5,FALSE),"")</f>
        <v>Sécu 2</v>
      </c>
      <c r="E7" s="1" t="s">
        <v>19</v>
      </c>
      <c r="F7" s="1">
        <v>500</v>
      </c>
      <c r="G7" s="1">
        <f>IFERROR(VLOOKUP(Tableau3[Produits],[1]!TProduits[#Data],2,0)+SUMIFS(F$2:F74,C$2:C74,Tableau3[Produits],E$2:E74,"Entrée")-SUMIFS(F$2:F74,C$2:C74,Tableau3[Produits],E$2:E74,"Sortie"),"")</f>
        <v>1900</v>
      </c>
      <c r="H7" s="1">
        <f>IFERROR(VLOOKUP(Tableau3[Produits],[1]!TProduits[#Data],4,FALSE),"")</f>
        <v>750</v>
      </c>
    </row>
    <row r="8" spans="1:8" x14ac:dyDescent="0.2">
      <c r="A8" s="3">
        <v>42757</v>
      </c>
      <c r="C8" s="2" t="s">
        <v>11</v>
      </c>
      <c r="D8" s="4" t="str">
        <f>IFERROR(VLOOKUP(Tableau3[Produits],[1]!TProduits[#Data],5,FALSE),"")</f>
        <v>Sécu 3</v>
      </c>
      <c r="E8" s="1" t="s">
        <v>19</v>
      </c>
      <c r="F8" s="1">
        <v>300</v>
      </c>
      <c r="G8" s="1">
        <f>IFERROR(VLOOKUP(Tableau3[Produits],[1]!TProduits[#Data],2,0)+SUMIFS(F$2:F74,C$2:C74,Tableau3[Produits],E$2:E74,"Entrée")-SUMIFS(F$2:F74,C$2:C74,Tableau3[Produits],E$2:E74,"Sortie"),"")</f>
        <v>780</v>
      </c>
      <c r="H8" s="1">
        <f>IFERROR(VLOOKUP(Tableau3[Produits],[1]!TProduits[#Data],4,FALSE),"")</f>
        <v>680</v>
      </c>
    </row>
    <row r="9" spans="1:8" x14ac:dyDescent="0.2">
      <c r="A9" s="3">
        <v>42757</v>
      </c>
      <c r="C9" s="2" t="s">
        <v>5</v>
      </c>
      <c r="D9" s="4" t="str">
        <f>IFERROR(VLOOKUP(Tableau3[Produits],[1]!TProduits[#Data],5,FALSE),"")</f>
        <v>Cuve</v>
      </c>
      <c r="E9" s="1" t="s">
        <v>19</v>
      </c>
      <c r="F9" s="1">
        <v>800</v>
      </c>
      <c r="G9" s="1">
        <f>IFERROR(VLOOKUP(Tableau3[Produits],[1]!TProduits[#Data],2,0)+SUMIFS(F$2:F74,C$2:C74,Tableau3[Produits],E$2:E74,"Entrée")-SUMIFS(F$2:F74,C$2:C74,Tableau3[Produits],E$2:E74,"Sortie"),"")</f>
        <v>595</v>
      </c>
      <c r="H9" s="1">
        <f>IFERROR(VLOOKUP(Tableau3[Produits],[1]!TProduits[#Data],4,FALSE),"")</f>
        <v>200</v>
      </c>
    </row>
    <row r="10" spans="1:8" x14ac:dyDescent="0.2">
      <c r="A10" s="3">
        <v>42757</v>
      </c>
      <c r="C10" s="2" t="s">
        <v>9</v>
      </c>
      <c r="D10" s="4" t="str">
        <f>IFERROR(VLOOKUP(Tableau3[Produits],[1]!TProduits[#Data],5,FALSE),"")</f>
        <v>Sécu 2</v>
      </c>
      <c r="E10" s="1" t="s">
        <v>20</v>
      </c>
      <c r="F10" s="1">
        <v>500</v>
      </c>
      <c r="G10" s="1">
        <f>IFERROR(VLOOKUP(Tableau3[Produits],[1]!TProduits[#Data],2,0)+SUMIFS(F$2:F74,C$2:C74,Tableau3[Produits],E$2:E74,"Entrée")-SUMIFS(F$2:F74,C$2:C74,Tableau3[Produits],E$2:E74,"Sortie"),"")</f>
        <v>1900</v>
      </c>
      <c r="H10" s="1">
        <f>IFERROR(VLOOKUP(Tableau3[Produits],[1]!TProduits[#Data],4,FALSE),"")</f>
        <v>750</v>
      </c>
    </row>
    <row r="11" spans="1:8" x14ac:dyDescent="0.2">
      <c r="A11" s="3">
        <v>42757</v>
      </c>
      <c r="C11" s="2" t="s">
        <v>11</v>
      </c>
      <c r="D11" s="4" t="str">
        <f>IFERROR(VLOOKUP(Tableau3[Produits],[1]!TProduits[#Data],5,FALSE),"")</f>
        <v>Sécu 3</v>
      </c>
      <c r="E11" s="1" t="s">
        <v>20</v>
      </c>
      <c r="F11" s="1">
        <v>300</v>
      </c>
      <c r="G11" s="1">
        <f>IFERROR(VLOOKUP(Tableau3[Produits],[1]!TProduits[#Data],2,0)+SUMIFS(F$2:F74,C$2:C74,Tableau3[Produits],E$2:E74,"Entrée")-SUMIFS(F$2:F74,C$2:C74,Tableau3[Produits],E$2:E74,"Sortie"),"")</f>
        <v>780</v>
      </c>
      <c r="H11" s="1">
        <f>IFERROR(VLOOKUP(Tableau3[Produits],[1]!TProduits[#Data],4,FALSE),"")</f>
        <v>680</v>
      </c>
    </row>
    <row r="12" spans="1:8" x14ac:dyDescent="0.2">
      <c r="A12" s="3">
        <v>42757</v>
      </c>
      <c r="C12" s="2" t="s">
        <v>7</v>
      </c>
      <c r="D12" s="4" t="str">
        <f>IFERROR(VLOOKUP(Tableau3[Produits],[1]!TProduits[#Data],5,FALSE),"")</f>
        <v>Container</v>
      </c>
      <c r="E12" s="1" t="s">
        <v>19</v>
      </c>
      <c r="F12" s="1">
        <v>1000</v>
      </c>
      <c r="G12" s="1">
        <f>IFERROR(VLOOKUP(Tableau3[Produits],[1]!TProduits[#Data],2,0)+SUMIFS(F$2:F74,C$2:C74,Tableau3[Produits],E$2:E74,"Entrée")-SUMIFS(F$2:F74,C$2:C74,Tableau3[Produits],E$2:E74,"Sortie"),"")</f>
        <v>1000</v>
      </c>
      <c r="H12" s="1">
        <f>IFERROR(VLOOKUP(Tableau3[Produits],[1]!TProduits[#Data],4,FALSE),"")</f>
        <v>1500</v>
      </c>
    </row>
    <row r="13" spans="1:8" x14ac:dyDescent="0.2">
      <c r="A13" s="3">
        <v>42757</v>
      </c>
      <c r="C13" s="2" t="s">
        <v>5</v>
      </c>
      <c r="D13" s="4" t="str">
        <f>IFERROR(VLOOKUP(Tableau3[Produits],[1]!TProduits[#Data],5,FALSE),"")</f>
        <v>Cuve</v>
      </c>
      <c r="E13" s="1" t="s">
        <v>20</v>
      </c>
      <c r="F13" s="1">
        <v>1000</v>
      </c>
      <c r="G13" s="1">
        <f>IFERROR(VLOOKUP(Tableau3[Produits],[1]!TProduits[#Data],2,0)+SUMIFS(F$2:F74,C$2:C74,Tableau3[Produits],E$2:E74,"Entrée")-SUMIFS(F$2:F74,C$2:C74,Tableau3[Produits],E$2:E74,"Sortie"),"")</f>
        <v>595</v>
      </c>
      <c r="H13" s="1">
        <f>IFERROR(VLOOKUP(Tableau3[Produits],[1]!TProduits[#Data],4,FALSE),"")</f>
        <v>200</v>
      </c>
    </row>
    <row r="14" spans="1:8" x14ac:dyDescent="0.2">
      <c r="A14" s="3">
        <v>42781</v>
      </c>
      <c r="B14" s="1" t="s">
        <v>30</v>
      </c>
      <c r="C14" s="2" t="s">
        <v>7</v>
      </c>
      <c r="D14" s="4" t="str">
        <f>IFERROR(VLOOKUP(Tableau3[Produits],[1]!TProduits[#Data],5,FALSE),"")</f>
        <v>Container</v>
      </c>
      <c r="E14" s="1" t="s">
        <v>20</v>
      </c>
      <c r="F14" s="1">
        <v>1000</v>
      </c>
      <c r="G14" s="1">
        <f>IFERROR(VLOOKUP(Tableau3[Produits],[1]!TProduits[#Data],2,0)+SUMIFS(F$2:F74,C$2:C74,Tableau3[Produits],E$2:E74,"Entrée")-SUMIFS(F$2:F74,C$2:C74,Tableau3[Produits],E$2:E74,"Sortie"),"")</f>
        <v>1000</v>
      </c>
      <c r="H14" s="1">
        <f>IFERROR(VLOOKUP(Tableau3[Produits],[1]!TProduits[#Data],4,FALSE),"")</f>
        <v>1500</v>
      </c>
    </row>
    <row r="15" spans="1:8" x14ac:dyDescent="0.2">
      <c r="A15" s="3">
        <v>42804</v>
      </c>
      <c r="C15" s="2" t="s">
        <v>9</v>
      </c>
      <c r="D15" s="4" t="str">
        <f>IFERROR(VLOOKUP(Tableau3[Produits],[1]!TProduits[#Data],5,FALSE),"")</f>
        <v>Sécu 2</v>
      </c>
      <c r="E15" s="1" t="s">
        <v>19</v>
      </c>
      <c r="F15" s="1">
        <v>400</v>
      </c>
      <c r="G15" s="1">
        <f>IFERROR(VLOOKUP(Tableau3[Produits],[1]!TProduits[#Data],2,0)+SUMIFS(F$2:F74,C$2:C74,Tableau3[Produits],E$2:E74,"Entrée")-SUMIFS(F$2:F74,C$2:C74,Tableau3[Produits],E$2:E74,"Sortie"),"")</f>
        <v>1900</v>
      </c>
      <c r="H15" s="1">
        <f>IFERROR(VLOOKUP(Tableau3[Produits],[1]!TProduits[#Data],4,FALSE),"")</f>
        <v>750</v>
      </c>
    </row>
    <row r="16" spans="1:8" x14ac:dyDescent="0.2">
      <c r="A16" s="3">
        <v>42804</v>
      </c>
      <c r="C16" s="2" t="s">
        <v>5</v>
      </c>
      <c r="D16" s="4" t="str">
        <f>IFERROR(VLOOKUP(Tableau3[Produits],[1]!TProduits[#Data],5,FALSE),"")</f>
        <v>Cuve</v>
      </c>
      <c r="E16" s="1" t="s">
        <v>19</v>
      </c>
      <c r="F16" s="1">
        <v>400</v>
      </c>
      <c r="G16" s="1">
        <f>IFERROR(VLOOKUP(Tableau3[Produits],[1]!TProduits[#Data],2,0)+SUMIFS(F$2:F74,C$2:C74,Tableau3[Produits],E$2:E74,"Entrée")-SUMIFS(F$2:F74,C$2:C74,Tableau3[Produits],E$2:E74,"Sortie"),"")</f>
        <v>595</v>
      </c>
      <c r="H16" s="1">
        <f>IFERROR(VLOOKUP(Tableau3[Produits],[1]!TProduits[#Data],4,FALSE),"")</f>
        <v>200</v>
      </c>
    </row>
    <row r="17" spans="1:8" x14ac:dyDescent="0.2">
      <c r="A17" s="3">
        <v>42804</v>
      </c>
      <c r="C17" s="2" t="s">
        <v>9</v>
      </c>
      <c r="D17" s="4" t="str">
        <f>IFERROR(VLOOKUP(Tableau3[Produits],[1]!TProduits[#Data],5,FALSE),"")</f>
        <v>Sécu 2</v>
      </c>
      <c r="E17" s="1" t="s">
        <v>20</v>
      </c>
      <c r="F17" s="1">
        <v>400</v>
      </c>
      <c r="G17" s="1">
        <f>IFERROR(VLOOKUP(Tableau3[Produits],[1]!TProduits[#Data],2,0)+SUMIFS(F$2:F74,C$2:C74,Tableau3[Produits],E$2:E74,"Entrée")-SUMIFS(F$2:F74,C$2:C74,Tableau3[Produits],E$2:E74,"Sortie"),"")</f>
        <v>1900</v>
      </c>
      <c r="H17" s="1">
        <f>IFERROR(VLOOKUP(Tableau3[Produits],[1]!TProduits[#Data],4,FALSE),"")</f>
        <v>750</v>
      </c>
    </row>
    <row r="18" spans="1:8" x14ac:dyDescent="0.2">
      <c r="A18" s="3">
        <v>42845</v>
      </c>
      <c r="C18" s="2" t="s">
        <v>11</v>
      </c>
      <c r="D18" s="4" t="str">
        <f>IFERROR(VLOOKUP(Tableau3[Produits],[1]!TProduits[#Data],5,FALSE),"")</f>
        <v>Sécu 3</v>
      </c>
      <c r="E18" s="1" t="s">
        <v>19</v>
      </c>
      <c r="F18" s="1">
        <v>250</v>
      </c>
      <c r="G18" s="1">
        <f>IFERROR(VLOOKUP(Tableau3[Produits],[1]!TProduits[#Data],2,0)+SUMIFS(F$2:F74,C$2:C74,Tableau3[Produits],E$2:E74,"Entrée")-SUMIFS(F$2:F74,C$2:C74,Tableau3[Produits],E$2:E74,"Sortie"),"")</f>
        <v>780</v>
      </c>
      <c r="H18" s="1">
        <f>IFERROR(VLOOKUP(Tableau3[Produits],[1]!TProduits[#Data],4,FALSE),"")</f>
        <v>680</v>
      </c>
    </row>
    <row r="19" spans="1:8" x14ac:dyDescent="0.2">
      <c r="A19" s="3">
        <v>42845</v>
      </c>
      <c r="C19" s="2" t="s">
        <v>9</v>
      </c>
      <c r="D19" s="4" t="str">
        <f>IFERROR(VLOOKUP(Tableau3[Produits],[1]!TProduits[#Data],5,FALSE),"")</f>
        <v>Sécu 2</v>
      </c>
      <c r="E19" s="1" t="s">
        <v>19</v>
      </c>
      <c r="F19" s="1">
        <v>350</v>
      </c>
      <c r="G19" s="1">
        <f>IFERROR(VLOOKUP(Tableau3[Produits],[1]!TProduits[#Data],2,0)+SUMIFS(F$2:F74,C$2:C74,Tableau3[Produits],E$2:E74,"Entrée")-SUMIFS(F$2:F74,C$2:C74,Tableau3[Produits],E$2:E74,"Sortie"),"")</f>
        <v>1900</v>
      </c>
      <c r="H19" s="1">
        <f>IFERROR(VLOOKUP(Tableau3[Produits],[1]!TProduits[#Data],4,FALSE),"")</f>
        <v>750</v>
      </c>
    </row>
    <row r="20" spans="1:8" x14ac:dyDescent="0.2">
      <c r="A20" s="3">
        <v>42845</v>
      </c>
      <c r="C20" s="2" t="s">
        <v>5</v>
      </c>
      <c r="D20" s="4" t="str">
        <f>IFERROR(VLOOKUP(Tableau3[Produits],[1]!TProduits[#Data],5,FALSE),"")</f>
        <v>Cuve</v>
      </c>
      <c r="E20" s="1" t="s">
        <v>19</v>
      </c>
      <c r="F20" s="1">
        <v>600</v>
      </c>
      <c r="G20" s="1">
        <f>IFERROR(VLOOKUP(Tableau3[Produits],[1]!TProduits[#Data],2,0)+SUMIFS(F$2:F74,C$2:C74,Tableau3[Produits],E$2:E74,"Entrée")-SUMIFS(F$2:F74,C$2:C74,Tableau3[Produits],E$2:E74,"Sortie"),"")</f>
        <v>595</v>
      </c>
      <c r="H20" s="1">
        <f>IFERROR(VLOOKUP(Tableau3[Produits],[1]!TProduits[#Data],4,FALSE),"")</f>
        <v>200</v>
      </c>
    </row>
    <row r="21" spans="1:8" x14ac:dyDescent="0.2">
      <c r="A21" s="3">
        <v>42845</v>
      </c>
      <c r="C21" s="2" t="s">
        <v>11</v>
      </c>
      <c r="D21" s="4" t="str">
        <f>IFERROR(VLOOKUP(Tableau3[Produits],[1]!TProduits[#Data],5,FALSE),"")</f>
        <v>Sécu 3</v>
      </c>
      <c r="E21" s="1" t="s">
        <v>20</v>
      </c>
      <c r="F21" s="1">
        <v>250</v>
      </c>
      <c r="G21" s="1">
        <f>IFERROR(VLOOKUP(Tableau3[Produits],[1]!TProduits[#Data],2,0)+SUMIFS(F$2:F74,C$2:C74,Tableau3[Produits],E$2:E74,"Entrée")-SUMIFS(F$2:F74,C$2:C74,Tableau3[Produits],E$2:E74,"Sortie"),"")</f>
        <v>780</v>
      </c>
      <c r="H21" s="1">
        <f>IFERROR(VLOOKUP(Tableau3[Produits],[1]!TProduits[#Data],4,FALSE),"")</f>
        <v>680</v>
      </c>
    </row>
    <row r="22" spans="1:8" x14ac:dyDescent="0.2">
      <c r="A22" s="3">
        <v>42845</v>
      </c>
      <c r="C22" s="2" t="s">
        <v>9</v>
      </c>
      <c r="D22" s="4" t="str">
        <f>IFERROR(VLOOKUP(Tableau3[Produits],[1]!TProduits[#Data],5,FALSE),"")</f>
        <v>Sécu 2</v>
      </c>
      <c r="E22" s="1" t="s">
        <v>20</v>
      </c>
      <c r="F22" s="1">
        <v>350</v>
      </c>
      <c r="G22" s="1">
        <f>IFERROR(VLOOKUP(Tableau3[Produits],[1]!TProduits[#Data],2,0)+SUMIFS(F$2:F74,C$2:C74,Tableau3[Produits],E$2:E74,"Entrée")-SUMIFS(F$2:F74,C$2:C74,Tableau3[Produits],E$2:E74,"Sortie"),"")</f>
        <v>1900</v>
      </c>
      <c r="H22" s="1">
        <f>IFERROR(VLOOKUP(Tableau3[Produits],[1]!TProduits[#Data],4,FALSE),"")</f>
        <v>750</v>
      </c>
    </row>
    <row r="23" spans="1:8" x14ac:dyDescent="0.2">
      <c r="A23" s="3">
        <v>42845</v>
      </c>
      <c r="C23" s="2" t="s">
        <v>7</v>
      </c>
      <c r="D23" s="4" t="str">
        <f>IFERROR(VLOOKUP(Tableau3[Produits],[1]!TProduits[#Data],5,FALSE),"")</f>
        <v>Container</v>
      </c>
      <c r="E23" s="1" t="s">
        <v>19</v>
      </c>
      <c r="F23" s="1">
        <v>1000</v>
      </c>
      <c r="G23" s="1">
        <f>IFERROR(VLOOKUP(Tableau3[Produits],[1]!TProduits[#Data],2,0)+SUMIFS(F$2:F74,C$2:C74,Tableau3[Produits],E$2:E74,"Entrée")-SUMIFS(F$2:F74,C$2:C74,Tableau3[Produits],E$2:E74,"Sortie"),"")</f>
        <v>1000</v>
      </c>
      <c r="H23" s="1">
        <f>IFERROR(VLOOKUP(Tableau3[Produits],[1]!TProduits[#Data],4,FALSE),"")</f>
        <v>1500</v>
      </c>
    </row>
    <row r="24" spans="1:8" x14ac:dyDescent="0.2">
      <c r="A24" s="3">
        <v>42845</v>
      </c>
      <c r="C24" s="2" t="s">
        <v>5</v>
      </c>
      <c r="D24" s="4" t="str">
        <f>IFERROR(VLOOKUP(Tableau3[Produits],[1]!TProduits[#Data],5,FALSE),"")</f>
        <v>Cuve</v>
      </c>
      <c r="E24" s="1" t="s">
        <v>20</v>
      </c>
      <c r="F24" s="1">
        <v>1000</v>
      </c>
      <c r="G24" s="1">
        <f>IFERROR(VLOOKUP(Tableau3[Produits],[1]!TProduits[#Data],2,0)+SUMIFS(F$2:F74,C$2:C74,Tableau3[Produits],E$2:E74,"Entrée")-SUMIFS(F$2:F74,C$2:C74,Tableau3[Produits],E$2:E74,"Sortie"),"")</f>
        <v>595</v>
      </c>
      <c r="H24" s="1">
        <f>IFERROR(VLOOKUP(Tableau3[Produits],[1]!TProduits[#Data],4,FALSE),"")</f>
        <v>200</v>
      </c>
    </row>
    <row r="25" spans="1:8" x14ac:dyDescent="0.2">
      <c r="A25" s="3">
        <v>42857</v>
      </c>
      <c r="B25" s="1" t="s">
        <v>31</v>
      </c>
      <c r="C25" s="2" t="s">
        <v>7</v>
      </c>
      <c r="D25" s="4" t="str">
        <f>IFERROR(VLOOKUP(Tableau3[Produits],[1]!TProduits[#Data],5,FALSE),"")</f>
        <v>Container</v>
      </c>
      <c r="E25" s="1" t="s">
        <v>20</v>
      </c>
      <c r="F25" s="1">
        <v>1000</v>
      </c>
      <c r="G25" s="1">
        <f>IFERROR(VLOOKUP(Tableau3[Produits],[1]!TProduits[#Data],2,0)+SUMIFS(F$2:F74,C$2:C74,Tableau3[Produits],E$2:E74,"Entrée")-SUMIFS(F$2:F74,C$2:C74,Tableau3[Produits],E$2:E74,"Sortie"),"")</f>
        <v>1000</v>
      </c>
      <c r="H25" s="1">
        <f>IFERROR(VLOOKUP(Tableau3[Produits],[1]!TProduits[#Data],4,FALSE),"")</f>
        <v>1500</v>
      </c>
    </row>
    <row r="26" spans="1:8" x14ac:dyDescent="0.2">
      <c r="A26" s="3">
        <v>42870</v>
      </c>
      <c r="C26" s="2" t="s">
        <v>9</v>
      </c>
      <c r="D26" s="4" t="str">
        <f>IFERROR(VLOOKUP(Tableau3[Produits],[1]!TProduits[#Data],5,FALSE),"")</f>
        <v>Sécu 2</v>
      </c>
      <c r="E26" s="1" t="s">
        <v>19</v>
      </c>
      <c r="F26" s="1">
        <v>50</v>
      </c>
      <c r="G26" s="1">
        <f>IFERROR(VLOOKUP(Tableau3[Produits],[1]!TProduits[#Data],2,0)+SUMIFS(F$2:F74,C$2:C74,Tableau3[Produits],E$2:E74,"Entrée")-SUMIFS(F$2:F74,C$2:C74,Tableau3[Produits],E$2:E74,"Sortie"),"")</f>
        <v>1900</v>
      </c>
      <c r="H26" s="1">
        <f>IFERROR(VLOOKUP(Tableau3[Produits],[1]!TProduits[#Data],4,FALSE),"")</f>
        <v>750</v>
      </c>
    </row>
    <row r="27" spans="1:8" x14ac:dyDescent="0.2">
      <c r="A27" s="3">
        <v>42870</v>
      </c>
      <c r="C27" s="2" t="s">
        <v>11</v>
      </c>
      <c r="D27" s="4" t="str">
        <f>IFERROR(VLOOKUP(Tableau3[Produits],[1]!TProduits[#Data],5,FALSE),"")</f>
        <v>Sécu 3</v>
      </c>
      <c r="E27" s="1" t="s">
        <v>19</v>
      </c>
      <c r="F27" s="1">
        <v>50</v>
      </c>
      <c r="G27" s="1">
        <f>IFERROR(VLOOKUP(Tableau3[Produits],[1]!TProduits[#Data],2,0)+SUMIFS(F$2:F74,C$2:C74,Tableau3[Produits],E$2:E74,"Entrée")-SUMIFS(F$2:F74,C$2:C74,Tableau3[Produits],E$2:E74,"Sortie"),"")</f>
        <v>780</v>
      </c>
      <c r="H27" s="1">
        <f>IFERROR(VLOOKUP(Tableau3[Produits],[1]!TProduits[#Data],4,FALSE),"")</f>
        <v>680</v>
      </c>
    </row>
    <row r="28" spans="1:8" x14ac:dyDescent="0.2">
      <c r="A28" s="3">
        <v>42870</v>
      </c>
      <c r="C28" s="2" t="s">
        <v>5</v>
      </c>
      <c r="D28" s="4" t="str">
        <f>IFERROR(VLOOKUP(Tableau3[Produits],[1]!TProduits[#Data],5,FALSE),"")</f>
        <v>Cuve</v>
      </c>
      <c r="E28" s="1" t="s">
        <v>19</v>
      </c>
      <c r="F28" s="1">
        <v>100</v>
      </c>
      <c r="G28" s="1">
        <f>IFERROR(VLOOKUP(Tableau3[Produits],[1]!TProduits[#Data],2,0)+SUMIFS(F$2:F74,C$2:C74,Tableau3[Produits],E$2:E74,"Entrée")-SUMIFS(F$2:F74,C$2:C74,Tableau3[Produits],E$2:E74,"Sortie"),"")</f>
        <v>595</v>
      </c>
      <c r="H28" s="1">
        <f>IFERROR(VLOOKUP(Tableau3[Produits],[1]!TProduits[#Data],4,FALSE),"")</f>
        <v>200</v>
      </c>
    </row>
    <row r="29" spans="1:8" x14ac:dyDescent="0.2">
      <c r="A29" s="3">
        <v>42870</v>
      </c>
      <c r="C29" s="2" t="s">
        <v>9</v>
      </c>
      <c r="D29" s="4" t="str">
        <f>IFERROR(VLOOKUP(Tableau3[Produits],[1]!TProduits[#Data],5,FALSE),"")</f>
        <v>Sécu 2</v>
      </c>
      <c r="E29" s="1" t="s">
        <v>20</v>
      </c>
      <c r="F29" s="1">
        <v>50</v>
      </c>
      <c r="G29" s="1">
        <f>IFERROR(VLOOKUP(Tableau3[Produits],[1]!TProduits[#Data],2,0)+SUMIFS(F$2:F74,C$2:C74,Tableau3[Produits],E$2:E74,"Entrée")-SUMIFS(F$2:F74,C$2:C74,Tableau3[Produits],E$2:E74,"Sortie"),"")</f>
        <v>1900</v>
      </c>
      <c r="H29" s="1">
        <f>IFERROR(VLOOKUP(Tableau3[Produits],[1]!TProduits[#Data],4,FALSE),"")</f>
        <v>750</v>
      </c>
    </row>
    <row r="30" spans="1:8" x14ac:dyDescent="0.2">
      <c r="A30" s="3">
        <v>42870</v>
      </c>
      <c r="C30" s="2" t="s">
        <v>11</v>
      </c>
      <c r="D30" s="4" t="str">
        <f>IFERROR(VLOOKUP(Tableau3[Produits],[1]!TProduits[#Data],5,FALSE),"")</f>
        <v>Sécu 3</v>
      </c>
      <c r="E30" s="1" t="s">
        <v>20</v>
      </c>
      <c r="F30" s="1">
        <v>50</v>
      </c>
      <c r="G30" s="1">
        <f>IFERROR(VLOOKUP(Tableau3[Produits],[1]!TProduits[#Data],2,0)+SUMIFS(F$2:F74,C$2:C74,Tableau3[Produits],E$2:E74,"Entrée")-SUMIFS(F$2:F74,C$2:C74,Tableau3[Produits],E$2:E74,"Sortie"),"")</f>
        <v>780</v>
      </c>
      <c r="H30" s="1">
        <f>IFERROR(VLOOKUP(Tableau3[Produits],[1]!TProduits[#Data],4,FALSE),"")</f>
        <v>680</v>
      </c>
    </row>
    <row r="31" spans="1:8" x14ac:dyDescent="0.2">
      <c r="A31" s="3">
        <v>42906</v>
      </c>
      <c r="C31" s="2" t="s">
        <v>9</v>
      </c>
      <c r="D31" s="4" t="str">
        <f>IFERROR(VLOOKUP(Tableau3[Produits],[1]!TProduits[#Data],5,FALSE),"")</f>
        <v>Sécu 2</v>
      </c>
      <c r="E31" s="1" t="s">
        <v>19</v>
      </c>
      <c r="F31" s="1">
        <v>100</v>
      </c>
      <c r="G31" s="1">
        <f>IFERROR(VLOOKUP(Tableau3[Produits],[1]!TProduits[#Data],2,0)+SUMIFS(F$2:F74,C$2:C74,Tableau3[Produits],E$2:E74,"Entrée")-SUMIFS(F$2:F74,C$2:C74,Tableau3[Produits],E$2:E74,"Sortie"),"")</f>
        <v>1900</v>
      </c>
      <c r="H31" s="1">
        <f>IFERROR(VLOOKUP(Tableau3[Produits],[1]!TProduits[#Data],4,FALSE),"")</f>
        <v>750</v>
      </c>
    </row>
    <row r="32" spans="1:8" x14ac:dyDescent="0.2">
      <c r="A32" s="3">
        <v>42906</v>
      </c>
      <c r="C32" s="2" t="s">
        <v>11</v>
      </c>
      <c r="D32" s="4" t="str">
        <f>IFERROR(VLOOKUP(Tableau3[Produits],[1]!TProduits[#Data],5,FALSE),"")</f>
        <v>Sécu 3</v>
      </c>
      <c r="E32" s="1" t="s">
        <v>19</v>
      </c>
      <c r="F32" s="1">
        <v>80</v>
      </c>
      <c r="G32" s="1">
        <f>IFERROR(VLOOKUP(Tableau3[Produits],[1]!TProduits[#Data],2,0)+SUMIFS(F$2:F74,C$2:C74,Tableau3[Produits],E$2:E74,"Entrée")-SUMIFS(F$2:F74,C$2:C74,Tableau3[Produits],E$2:E74,"Sortie"),"")</f>
        <v>780</v>
      </c>
      <c r="H32" s="1">
        <f>IFERROR(VLOOKUP(Tableau3[Produits],[1]!TProduits[#Data],4,FALSE),"")</f>
        <v>680</v>
      </c>
    </row>
    <row r="33" spans="1:8" x14ac:dyDescent="0.2">
      <c r="A33" s="3">
        <v>42906</v>
      </c>
      <c r="C33" s="2" t="s">
        <v>5</v>
      </c>
      <c r="D33" s="4" t="str">
        <f>IFERROR(VLOOKUP(Tableau3[Produits],[1]!TProduits[#Data],5,FALSE),"")</f>
        <v>Cuve</v>
      </c>
      <c r="E33" s="1" t="s">
        <v>19</v>
      </c>
      <c r="F33" s="1">
        <v>180</v>
      </c>
      <c r="G33" s="1">
        <f>IFERROR(VLOOKUP(Tableau3[Produits],[1]!TProduits[#Data],2,0)+SUMIFS(F$2:F74,C$2:C74,Tableau3[Produits],E$2:E74,"Entrée")-SUMIFS(F$2:F74,C$2:C74,Tableau3[Produits],E$2:E74,"Sortie"),"")</f>
        <v>595</v>
      </c>
      <c r="H33" s="1">
        <f>IFERROR(VLOOKUP(Tableau3[Produits],[1]!TProduits[#Data],4,FALSE),"")</f>
        <v>200</v>
      </c>
    </row>
    <row r="34" spans="1:8" x14ac:dyDescent="0.2">
      <c r="A34" s="3">
        <v>42906</v>
      </c>
      <c r="C34" s="2" t="s">
        <v>9</v>
      </c>
      <c r="D34" s="4" t="str">
        <f>IFERROR(VLOOKUP(Tableau3[Produits],[1]!TProduits[#Data],5,FALSE),"")</f>
        <v>Sécu 2</v>
      </c>
      <c r="E34" s="1" t="s">
        <v>20</v>
      </c>
      <c r="F34" s="1">
        <v>100</v>
      </c>
      <c r="G34" s="1">
        <f>IFERROR(VLOOKUP(Tableau3[Produits],[1]!TProduits[#Data],2,0)+SUMIFS(F$2:F74,C$2:C74,Tableau3[Produits],E$2:E74,"Entrée")-SUMIFS(F$2:F74,C$2:C74,Tableau3[Produits],E$2:E74,"Sortie"),"")</f>
        <v>1900</v>
      </c>
      <c r="H34" s="1">
        <f>IFERROR(VLOOKUP(Tableau3[Produits],[1]!TProduits[#Data],4,FALSE),"")</f>
        <v>750</v>
      </c>
    </row>
    <row r="35" spans="1:8" x14ac:dyDescent="0.2">
      <c r="A35" s="3">
        <v>42906</v>
      </c>
      <c r="C35" s="2" t="s">
        <v>11</v>
      </c>
      <c r="D35" s="4" t="str">
        <f>IFERROR(VLOOKUP(Tableau3[Produits],[1]!TProduits[#Data],5,FALSE),"")</f>
        <v>Sécu 3</v>
      </c>
      <c r="E35" s="1" t="s">
        <v>20</v>
      </c>
      <c r="F35" s="1">
        <v>80</v>
      </c>
      <c r="G35" s="1">
        <f>IFERROR(VLOOKUP(Tableau3[Produits],[1]!TProduits[#Data],2,0)+SUMIFS(F$2:F74,C$2:C74,Tableau3[Produits],E$2:E74,"Entrée")-SUMIFS(F$2:F74,C$2:C74,Tableau3[Produits],E$2:E74,"Sortie"),"")</f>
        <v>780</v>
      </c>
      <c r="H35" s="1">
        <f>IFERROR(VLOOKUP(Tableau3[Produits],[1]!TProduits[#Data],4,FALSE),"")</f>
        <v>680</v>
      </c>
    </row>
    <row r="36" spans="1:8" x14ac:dyDescent="0.2">
      <c r="A36" s="3">
        <v>42921</v>
      </c>
      <c r="C36" s="2" t="s">
        <v>9</v>
      </c>
      <c r="D36" s="4" t="str">
        <f>IFERROR(VLOOKUP(Tableau3[Produits],[1]!TProduits[#Data],5,FALSE),"")</f>
        <v>Sécu 2</v>
      </c>
      <c r="E36" s="1" t="s">
        <v>19</v>
      </c>
      <c r="F36" s="1">
        <v>90</v>
      </c>
      <c r="G36" s="1">
        <f>IFERROR(VLOOKUP(Tableau3[Produits],[1]!TProduits[#Data],2,0)+SUMIFS(F$2:F74,C$2:C74,Tableau3[Produits],E$2:E74,"Entrée")-SUMIFS(F$2:F74,C$2:C74,Tableau3[Produits],E$2:E74,"Sortie"),"")</f>
        <v>1900</v>
      </c>
      <c r="H36" s="1">
        <f>IFERROR(VLOOKUP(Tableau3[Produits],[1]!TProduits[#Data],4,FALSE),"")</f>
        <v>750</v>
      </c>
    </row>
    <row r="37" spans="1:8" x14ac:dyDescent="0.2">
      <c r="A37" s="3">
        <v>42921</v>
      </c>
      <c r="C37" s="2" t="s">
        <v>11</v>
      </c>
      <c r="D37" s="4" t="str">
        <f>IFERROR(VLOOKUP(Tableau3[Produits],[1]!TProduits[#Data],5,FALSE),"")</f>
        <v>Sécu 3</v>
      </c>
      <c r="E37" s="1" t="s">
        <v>19</v>
      </c>
      <c r="F37" s="1">
        <v>80</v>
      </c>
      <c r="G37" s="1">
        <f>IFERROR(VLOOKUP(Tableau3[Produits],[1]!TProduits[#Data],2,0)+SUMIFS(F$2:F74,C$2:C74,Tableau3[Produits],E$2:E74,"Entrée")-SUMIFS(F$2:F74,C$2:C74,Tableau3[Produits],E$2:E74,"Sortie"),"")</f>
        <v>780</v>
      </c>
      <c r="H37" s="1">
        <f>IFERROR(VLOOKUP(Tableau3[Produits],[1]!TProduits[#Data],4,FALSE),"")</f>
        <v>680</v>
      </c>
    </row>
    <row r="38" spans="1:8" x14ac:dyDescent="0.2">
      <c r="A38" s="3">
        <v>42921</v>
      </c>
      <c r="C38" s="2" t="s">
        <v>5</v>
      </c>
      <c r="D38" s="4" t="str">
        <f>IFERROR(VLOOKUP(Tableau3[Produits],[1]!TProduits[#Data],5,FALSE),"")</f>
        <v>Cuve</v>
      </c>
      <c r="E38" s="1" t="s">
        <v>19</v>
      </c>
      <c r="F38" s="1">
        <v>170</v>
      </c>
      <c r="G38" s="1">
        <f>IFERROR(VLOOKUP(Tableau3[Produits],[1]!TProduits[#Data],2,0)+SUMIFS(F$2:F74,C$2:C74,Tableau3[Produits],E$2:E74,"Entrée")-SUMIFS(F$2:F74,C$2:C74,Tableau3[Produits],E$2:E74,"Sortie"),"")</f>
        <v>595</v>
      </c>
      <c r="H38" s="1">
        <f>IFERROR(VLOOKUP(Tableau3[Produits],[1]!TProduits[#Data],4,FALSE),"")</f>
        <v>200</v>
      </c>
    </row>
    <row r="39" spans="1:8" x14ac:dyDescent="0.2">
      <c r="A39" s="3">
        <v>42921</v>
      </c>
      <c r="C39" s="2" t="s">
        <v>9</v>
      </c>
      <c r="D39" s="4" t="str">
        <f>IFERROR(VLOOKUP(Tableau3[Produits],[1]!TProduits[#Data],5,FALSE),"")</f>
        <v>Sécu 2</v>
      </c>
      <c r="E39" s="1" t="s">
        <v>20</v>
      </c>
      <c r="F39" s="1">
        <v>90</v>
      </c>
      <c r="G39" s="1">
        <f>IFERROR(VLOOKUP(Tableau3[Produits],[1]!TProduits[#Data],2,0)+SUMIFS(F$2:F76,C$2:C76,Tableau3[Produits],E$2:E76,"Entrée")-SUMIFS(F$2:F76,C$2:C76,Tableau3[Produits],E$2:E76,"Sortie"),"")</f>
        <v>1900</v>
      </c>
      <c r="H39" s="1">
        <f>IFERROR(VLOOKUP(Tableau3[Produits],[1]!TProduits[#Data],4,FALSE),"")</f>
        <v>750</v>
      </c>
    </row>
    <row r="40" spans="1:8" x14ac:dyDescent="0.2">
      <c r="A40" s="3">
        <v>42921</v>
      </c>
      <c r="C40" s="2" t="s">
        <v>11</v>
      </c>
      <c r="D40" s="4" t="str">
        <f>IFERROR(VLOOKUP(Tableau3[Produits],[1]!TProduits[#Data],5,FALSE),"")</f>
        <v>Sécu 3</v>
      </c>
      <c r="E40" s="1" t="s">
        <v>20</v>
      </c>
      <c r="F40" s="1">
        <v>80</v>
      </c>
      <c r="G40" s="1">
        <f>IFERROR(VLOOKUP(Tableau3[Produits],[1]!TProduits[#Data],2,0)+SUMIFS(F$2:F78,C$2:C78,Tableau3[Produits],E$2:E78,"Entrée")-SUMIFS(F$2:F78,C$2:C78,Tableau3[Produits],E$2:E78,"Sortie"),"")</f>
        <v>780</v>
      </c>
      <c r="H40" s="1">
        <f>IFERROR(VLOOKUP(Tableau3[Produits],[1]!TProduits[#Data],4,FALSE),"")</f>
        <v>680</v>
      </c>
    </row>
    <row r="41" spans="1:8" x14ac:dyDescent="0.2">
      <c r="A41" s="3">
        <v>42964</v>
      </c>
      <c r="C41" s="2" t="s">
        <v>9</v>
      </c>
      <c r="D41" s="4" t="str">
        <f>IFERROR(VLOOKUP(Tableau3[Produits],[1]!TProduits[#Data],5,FALSE),"")</f>
        <v>Sécu 2</v>
      </c>
      <c r="E41" s="1" t="s">
        <v>19</v>
      </c>
      <c r="F41" s="1">
        <v>70</v>
      </c>
      <c r="G41" s="1">
        <f>IFERROR(VLOOKUP(Tableau3[Produits],[1]!TProduits[#Data],2,0)+SUMIFS(F$2:F80,C$2:C80,Tableau3[Produits],E$2:E80,"Entrée")-SUMIFS(F$2:F80,C$2:C80,Tableau3[Produits],E$2:E80,"Sortie"),"")</f>
        <v>1900</v>
      </c>
      <c r="H41" s="1">
        <f>IFERROR(VLOOKUP(Tableau3[Produits],[1]!TProduits[#Data],4,FALSE),"")</f>
        <v>750</v>
      </c>
    </row>
    <row r="42" spans="1:8" x14ac:dyDescent="0.2">
      <c r="A42" s="3">
        <v>42964</v>
      </c>
      <c r="C42" s="2" t="s">
        <v>11</v>
      </c>
      <c r="D42" s="4" t="str">
        <f>IFERROR(VLOOKUP(Tableau3[Produits],[1]!TProduits[#Data],5,FALSE),"")</f>
        <v>Sécu 3</v>
      </c>
      <c r="E42" s="1" t="s">
        <v>19</v>
      </c>
      <c r="F42" s="1">
        <v>85</v>
      </c>
      <c r="G42" s="1">
        <f>IFERROR(VLOOKUP(Tableau3[Produits],[1]!TProduits[#Data],2,0)+SUMIFS(F$2:F82,C$2:C82,Tableau3[Produits],E$2:E82,"Entrée")-SUMIFS(F$2:F82,C$2:C82,Tableau3[Produits],E$2:E82,"Sortie"),"")</f>
        <v>780</v>
      </c>
      <c r="H42" s="1">
        <f>IFERROR(VLOOKUP(Tableau3[Produits],[1]!TProduits[#Data],4,FALSE),"")</f>
        <v>680</v>
      </c>
    </row>
    <row r="43" spans="1:8" x14ac:dyDescent="0.2">
      <c r="A43" s="3">
        <v>42964</v>
      </c>
      <c r="C43" s="2" t="s">
        <v>5</v>
      </c>
      <c r="D43" s="4" t="str">
        <f>IFERROR(VLOOKUP(Tableau3[Produits],[1]!TProduits[#Data],5,FALSE),"")</f>
        <v>Cuve</v>
      </c>
      <c r="E43" s="1" t="s">
        <v>19</v>
      </c>
      <c r="F43" s="1">
        <v>155</v>
      </c>
      <c r="G43" s="1">
        <f>IFERROR(VLOOKUP(Tableau3[Produits],[1]!TProduits[#Data],2,0)+SUMIFS(F$2:F84,C$2:C84,Tableau3[Produits],E$2:E84,"Entrée")-SUMIFS(F$2:F84,C$2:C84,Tableau3[Produits],E$2:E84,"Sortie"),"")</f>
        <v>595</v>
      </c>
      <c r="H43" s="1">
        <f>IFERROR(VLOOKUP(Tableau3[Produits],[1]!TProduits[#Data],4,FALSE),"")</f>
        <v>200</v>
      </c>
    </row>
    <row r="44" spans="1:8" x14ac:dyDescent="0.2">
      <c r="A44" s="3">
        <v>42964</v>
      </c>
      <c r="C44" s="2" t="s">
        <v>9</v>
      </c>
      <c r="D44" s="4" t="str">
        <f>IFERROR(VLOOKUP(Tableau3[Produits],[1]!TProduits[#Data],5,FALSE),"")</f>
        <v>Sécu 2</v>
      </c>
      <c r="E44" s="1" t="s">
        <v>20</v>
      </c>
      <c r="F44" s="1">
        <v>70</v>
      </c>
      <c r="G44" s="1">
        <f>IFERROR(VLOOKUP(Tableau3[Produits],[1]!TProduits[#Data],2,0)+SUMIFS(F$2:F86,C$2:C86,Tableau3[Produits],E$2:E86,"Entrée")-SUMIFS(F$2:F86,C$2:C86,Tableau3[Produits],E$2:E86,"Sortie"),"")</f>
        <v>1900</v>
      </c>
      <c r="H44" s="1">
        <f>IFERROR(VLOOKUP(Tableau3[Produits],[1]!TProduits[#Data],4,FALSE),"")</f>
        <v>750</v>
      </c>
    </row>
    <row r="45" spans="1:8" x14ac:dyDescent="0.2">
      <c r="A45" s="3">
        <v>42964</v>
      </c>
      <c r="C45" s="2" t="s">
        <v>11</v>
      </c>
      <c r="D45" s="4" t="str">
        <f>IFERROR(VLOOKUP(Tableau3[Produits],[1]!TProduits[#Data],5,FALSE),"")</f>
        <v>Sécu 3</v>
      </c>
      <c r="E45" s="1" t="s">
        <v>20</v>
      </c>
      <c r="F45" s="1">
        <v>85</v>
      </c>
      <c r="G45" s="1">
        <f>IFERROR(VLOOKUP(Tableau3[Produits],[1]!TProduits[#Data],2,0)+SUMIFS(F$2:F88,C$2:C88,Tableau3[Produits],E$2:E88,"Entrée")-SUMIFS(F$2:F88,C$2:C88,Tableau3[Produits],E$2:E88,"Sortie"),"")</f>
        <v>780</v>
      </c>
      <c r="H45" s="1">
        <f>IFERROR(VLOOKUP(Tableau3[Produits],[1]!TProduits[#Data],4,FALSE),"")</f>
        <v>680</v>
      </c>
    </row>
    <row r="46" spans="1:8" x14ac:dyDescent="0.2">
      <c r="A46" s="3">
        <v>42988</v>
      </c>
      <c r="C46" s="2" t="s">
        <v>9</v>
      </c>
      <c r="D46" s="4" t="str">
        <f>IFERROR(VLOOKUP(Tableau3[Produits],[1]!TProduits[#Data],5,FALSE),"")</f>
        <v>Sécu 2</v>
      </c>
      <c r="E46" s="1" t="s">
        <v>19</v>
      </c>
      <c r="F46" s="1">
        <v>110</v>
      </c>
      <c r="G46" s="1">
        <f>IFERROR(VLOOKUP(Tableau3[Produits],[1]!TProduits[#Data],2,0)+SUMIFS(F$2:F90,C$2:C90,Tableau3[Produits],E$2:E90,"Entrée")-SUMIFS(F$2:F90,C$2:C90,Tableau3[Produits],E$2:E90,"Sortie"),"")</f>
        <v>1900</v>
      </c>
      <c r="H46" s="1">
        <f>IFERROR(VLOOKUP(Tableau3[Produits],[1]!TProduits[#Data],4,FALSE),"")</f>
        <v>750</v>
      </c>
    </row>
    <row r="47" spans="1:8" x14ac:dyDescent="0.2">
      <c r="A47" s="3">
        <v>42988</v>
      </c>
      <c r="C47" s="2" t="s">
        <v>11</v>
      </c>
      <c r="D47" s="4" t="str">
        <f>IFERROR(VLOOKUP(Tableau3[Produits],[1]!TProduits[#Data],5,FALSE),"")</f>
        <v>Sécu 3</v>
      </c>
      <c r="E47" s="1" t="s">
        <v>19</v>
      </c>
      <c r="F47" s="1">
        <v>80</v>
      </c>
      <c r="G47" s="1">
        <f>IFERROR(VLOOKUP(Tableau3[Produits],[1]!TProduits[#Data],2,0)+SUMIFS(F$2:F92,C$2:C92,Tableau3[Produits],E$2:E92,"Entrée")-SUMIFS(F$2:F92,C$2:C92,Tableau3[Produits],E$2:E92,"Sortie"),"")</f>
        <v>780</v>
      </c>
      <c r="H47" s="1">
        <f>IFERROR(VLOOKUP(Tableau3[Produits],[1]!TProduits[#Data],4,FALSE),"")</f>
        <v>680</v>
      </c>
    </row>
    <row r="48" spans="1:8" x14ac:dyDescent="0.2">
      <c r="A48" s="3">
        <v>42988</v>
      </c>
      <c r="C48" s="2" t="s">
        <v>5</v>
      </c>
      <c r="D48" s="4" t="str">
        <f>IFERROR(VLOOKUP(Tableau3[Produits],[1]!TProduits[#Data],5,FALSE),"")</f>
        <v>Cuve</v>
      </c>
      <c r="E48" s="1" t="s">
        <v>19</v>
      </c>
      <c r="F48" s="1">
        <v>190</v>
      </c>
      <c r="G48" s="1">
        <f>IFERROR(VLOOKUP(Tableau3[Produits],[1]!TProduits[#Data],2,0)+SUMIFS(F$2:F94,C$2:C94,Tableau3[Produits],E$2:E94,"Entrée")-SUMIFS(F$2:F94,C$2:C94,Tableau3[Produits],E$2:E94,"Sortie"),"")</f>
        <v>595</v>
      </c>
      <c r="H48" s="1">
        <f>IFERROR(VLOOKUP(Tableau3[Produits],[1]!TProduits[#Data],4,FALSE),"")</f>
        <v>200</v>
      </c>
    </row>
    <row r="49" spans="1:8" x14ac:dyDescent="0.2">
      <c r="A49" s="3">
        <v>42988</v>
      </c>
      <c r="C49" s="2" t="s">
        <v>9</v>
      </c>
      <c r="D49" s="4" t="str">
        <f>IFERROR(VLOOKUP(Tableau3[Produits],[1]!TProduits[#Data],5,FALSE),"")</f>
        <v>Sécu 2</v>
      </c>
      <c r="E49" s="1" t="s">
        <v>20</v>
      </c>
      <c r="F49" s="1">
        <v>110</v>
      </c>
      <c r="G49" s="1">
        <f>IFERROR(VLOOKUP(Tableau3[Produits],[1]!TProduits[#Data],2,0)+SUMIFS(F$2:F96,C$2:C96,Tableau3[Produits],E$2:E96,"Entrée")-SUMIFS(F$2:F96,C$2:C96,Tableau3[Produits],E$2:E96,"Sortie"),"")</f>
        <v>1900</v>
      </c>
      <c r="H49" s="1">
        <f>IFERROR(VLOOKUP(Tableau3[Produits],[1]!TProduits[#Data],4,FALSE),"")</f>
        <v>750</v>
      </c>
    </row>
    <row r="50" spans="1:8" x14ac:dyDescent="0.2">
      <c r="A50" s="3">
        <v>42988</v>
      </c>
      <c r="C50" s="2" t="s">
        <v>11</v>
      </c>
      <c r="D50" s="4" t="str">
        <f>IFERROR(VLOOKUP(Tableau3[Produits],[1]!TProduits[#Data],5,FALSE),"")</f>
        <v>Sécu 3</v>
      </c>
      <c r="E50" s="1" t="s">
        <v>20</v>
      </c>
      <c r="F50" s="1">
        <v>80</v>
      </c>
      <c r="G50" s="1">
        <f>IFERROR(VLOOKUP(Tableau3[Produits],[1]!TProduits[#Data],2,0)+SUMIFS(F$2:F98,C$2:C98,Tableau3[Produits],E$2:E98,"Entrée")-SUMIFS(F$2:F98,C$2:C98,Tableau3[Produits],E$2:E98,"Sortie"),"")</f>
        <v>780</v>
      </c>
      <c r="H50" s="1">
        <f>IFERROR(VLOOKUP(Tableau3[Produits],[1]!TProduits[#Data],4,FALSE),"")</f>
        <v>680</v>
      </c>
    </row>
    <row r="51" spans="1:8" x14ac:dyDescent="0.2">
      <c r="A51" s="3">
        <v>43033</v>
      </c>
      <c r="C51" s="2" t="s">
        <v>9</v>
      </c>
      <c r="D51" s="4" t="str">
        <f>IFERROR(VLOOKUP(Tableau3[Produits],[1]!TProduits[#Data],5,FALSE),"")</f>
        <v>Sécu 2</v>
      </c>
      <c r="E51" s="1" t="s">
        <v>19</v>
      </c>
      <c r="F51" s="1">
        <v>90</v>
      </c>
      <c r="G51" s="1">
        <f>IFERROR(VLOOKUP(Tableau3[Produits],[1]!TProduits[#Data],2,0)+SUMIFS(F$2:F100,C$2:C100,Tableau3[Produits],E$2:E100,"Entrée")-SUMIFS(F$2:F100,C$2:C100,Tableau3[Produits],E$2:E100,"Sortie"),"")</f>
        <v>1900</v>
      </c>
      <c r="H51" s="1">
        <f>IFERROR(VLOOKUP(Tableau3[Produits],[1]!TProduits[#Data],4,FALSE),"")</f>
        <v>750</v>
      </c>
    </row>
    <row r="52" spans="1:8" x14ac:dyDescent="0.2">
      <c r="A52" s="3">
        <v>43033</v>
      </c>
      <c r="C52" s="2" t="s">
        <v>11</v>
      </c>
      <c r="D52" s="4" t="str">
        <f>IFERROR(VLOOKUP(Tableau3[Produits],[1]!TProduits[#Data],5,FALSE),"")</f>
        <v>Sécu 3</v>
      </c>
      <c r="E52" s="1" t="s">
        <v>19</v>
      </c>
      <c r="F52" s="1">
        <v>120</v>
      </c>
      <c r="G52" s="1">
        <f>IFERROR(VLOOKUP(Tableau3[Produits],[1]!TProduits[#Data],2,0)+SUMIFS(F$2:F102,C$2:C102,Tableau3[Produits],E$2:E102,"Entrée")-SUMIFS(F$2:F102,C$2:C102,Tableau3[Produits],E$2:E102,"Sortie"),"")</f>
        <v>780</v>
      </c>
      <c r="H52" s="1">
        <f>IFERROR(VLOOKUP(Tableau3[Produits],[1]!TProduits[#Data],4,FALSE),"")</f>
        <v>680</v>
      </c>
    </row>
    <row r="53" spans="1:8" x14ac:dyDescent="0.2">
      <c r="A53" s="3">
        <v>43033</v>
      </c>
      <c r="C53" s="2" t="s">
        <v>5</v>
      </c>
      <c r="D53" s="4" t="str">
        <f>IFERROR(VLOOKUP(Tableau3[Produits],[1]!TProduits[#Data],5,FALSE),"")</f>
        <v>Cuve</v>
      </c>
      <c r="E53" s="1" t="s">
        <v>19</v>
      </c>
      <c r="F53" s="1">
        <v>205</v>
      </c>
      <c r="G53" s="1">
        <f>IFERROR(VLOOKUP(Tableau3[Produits],[1]!TProduits[#Data],2,0)+SUMIFS(F$2:F104,C$2:C104,Tableau3[Produits],E$2:E104,"Entrée")-SUMIFS(F$2:F104,C$2:C104,Tableau3[Produits],E$2:E104,"Sortie"),"")</f>
        <v>595</v>
      </c>
      <c r="H53" s="1">
        <f>IFERROR(VLOOKUP(Tableau3[Produits],[1]!TProduits[#Data],4,FALSE),"")</f>
        <v>200</v>
      </c>
    </row>
    <row r="54" spans="1:8" x14ac:dyDescent="0.2">
      <c r="A54" s="3">
        <v>43033</v>
      </c>
      <c r="C54" s="2" t="s">
        <v>9</v>
      </c>
      <c r="D54" s="4" t="str">
        <f>IFERROR(VLOOKUP(Tableau3[Produits],[1]!TProduits[#Data],5,FALSE),"")</f>
        <v>Sécu 2</v>
      </c>
      <c r="E54" s="1" t="s">
        <v>20</v>
      </c>
      <c r="F54" s="1">
        <v>90</v>
      </c>
      <c r="G54" s="1">
        <f>IFERROR(VLOOKUP(Tableau3[Produits],[1]!TProduits[#Data],2,0)+SUMIFS(F$2:F106,C$2:C106,Tableau3[Produits],E$2:E106,"Entrée")-SUMIFS(F$2:F106,C$2:C106,Tableau3[Produits],E$2:E106,"Sortie"),"")</f>
        <v>1900</v>
      </c>
      <c r="H54" s="1">
        <f>IFERROR(VLOOKUP(Tableau3[Produits],[1]!TProduits[#Data],4,FALSE),"")</f>
        <v>750</v>
      </c>
    </row>
    <row r="55" spans="1:8" x14ac:dyDescent="0.2">
      <c r="A55" s="3">
        <v>43033</v>
      </c>
      <c r="C55" s="2" t="s">
        <v>11</v>
      </c>
      <c r="D55" s="4" t="str">
        <f>IFERROR(VLOOKUP(Tableau3[Produits],[1]!TProduits[#Data],5,FALSE),"")</f>
        <v>Sécu 3</v>
      </c>
      <c r="E55" s="1" t="s">
        <v>20</v>
      </c>
      <c r="F55" s="1">
        <v>115</v>
      </c>
      <c r="G55" s="1">
        <f>IFERROR(VLOOKUP(Tableau3[Produits],[1]!TProduits[#Data],2,0)+SUMIFS(F$2:F108,C$2:C108,Tableau3[Produits],E$2:E108,"Entrée")-SUMIFS(F$2:F108,C$2:C108,Tableau3[Produits],E$2:E108,"Sortie"),"")</f>
        <v>780</v>
      </c>
      <c r="H55" s="1">
        <f>IFERROR(VLOOKUP(Tableau3[Produits],[1]!TProduits[#Data],4,FALSE),"")</f>
        <v>680</v>
      </c>
    </row>
    <row r="56" spans="1:8" x14ac:dyDescent="0.2">
      <c r="A56" s="3">
        <v>43033</v>
      </c>
      <c r="C56" s="2" t="s">
        <v>7</v>
      </c>
      <c r="D56" s="4" t="str">
        <f>IFERROR(VLOOKUP(Tableau3[Produits],[1]!TProduits[#Data],5,FALSE),"")</f>
        <v>Container</v>
      </c>
      <c r="E56" s="1" t="s">
        <v>19</v>
      </c>
      <c r="F56" s="1">
        <v>1000</v>
      </c>
      <c r="G56" s="1">
        <f>IFERROR(VLOOKUP(Tableau3[Produits],[1]!TProduits[#Data],2,0)+SUMIFS(F$2:F110,C$2:C110,Tableau3[Produits],E$2:E110,"Entrée")-SUMIFS(F$2:F110,C$2:C110,Tableau3[Produits],E$2:E110,"Sortie"),"")</f>
        <v>1000</v>
      </c>
      <c r="H56" s="1">
        <f>IFERROR(VLOOKUP(Tableau3[Produits],[1]!TProduits[#Data],4,FALSE),"")</f>
        <v>1500</v>
      </c>
    </row>
    <row r="57" spans="1:8" x14ac:dyDescent="0.2">
      <c r="A57" s="3">
        <v>43033</v>
      </c>
      <c r="C57" s="2" t="s">
        <v>5</v>
      </c>
      <c r="D57" s="4" t="str">
        <f>IFERROR(VLOOKUP(Tableau3[Produits],[1]!TProduits[#Data],5,FALSE),"")</f>
        <v>Cuve</v>
      </c>
      <c r="E57" s="1" t="s">
        <v>20</v>
      </c>
      <c r="F57" s="1">
        <v>1000</v>
      </c>
      <c r="G57" s="1">
        <f>IFERROR(VLOOKUP(Tableau3[Produits],[1]!TProduits[#Data],2,0)+SUMIFS(F$2:F112,C$2:C112,Tableau3[Produits],E$2:E112,"Entrée")-SUMIFS(F$2:F112,C$2:C112,Tableau3[Produits],E$2:E112,"Sortie"),"")</f>
        <v>595</v>
      </c>
      <c r="H57" s="1">
        <f>IFERROR(VLOOKUP(Tableau3[Produits],[1]!TProduits[#Data],4,FALSE),"")</f>
        <v>200</v>
      </c>
    </row>
    <row r="58" spans="1:8" x14ac:dyDescent="0.2">
      <c r="A58" s="3">
        <v>43033</v>
      </c>
      <c r="C58" s="2" t="s">
        <v>11</v>
      </c>
      <c r="D58" s="4" t="str">
        <f>IFERROR(VLOOKUP(Tableau3[Produits],[1]!TProduits[#Data],5,FALSE),"")</f>
        <v>Sécu 3</v>
      </c>
      <c r="E58" s="1" t="s">
        <v>20</v>
      </c>
      <c r="F58" s="1">
        <v>5</v>
      </c>
      <c r="G58" s="1">
        <f>IFERROR(VLOOKUP(Tableau3[Produits],[1]!TProduits[#Data],2,0)+SUMIFS(F$2:F114,C$2:C114,Tableau3[Produits],E$2:E114,"Entrée")-SUMIFS(F$2:F114,C$2:C114,Tableau3[Produits],E$2:E114,"Sortie"),"")</f>
        <v>780</v>
      </c>
      <c r="H58" s="1">
        <f>IFERROR(VLOOKUP(Tableau3[Produits],[1]!TProduits[#Data],4,FALSE),"")</f>
        <v>680</v>
      </c>
    </row>
    <row r="59" spans="1:8" x14ac:dyDescent="0.2">
      <c r="A59" s="3">
        <v>43044</v>
      </c>
      <c r="C59" s="2" t="s">
        <v>9</v>
      </c>
      <c r="D59" s="4" t="str">
        <f>IFERROR(VLOOKUP(Tableau3[Produits],[1]!TProduits[#Data],5,FALSE),"")</f>
        <v>Sécu 2</v>
      </c>
      <c r="E59" s="1" t="s">
        <v>19</v>
      </c>
      <c r="F59" s="1">
        <v>300</v>
      </c>
      <c r="G59" s="1">
        <f>IFERROR(VLOOKUP(Tableau3[Produits],[1]!TProduits[#Data],2,0)+SUMIFS(F$2:F116,C$2:C116,Tableau3[Produits],E$2:E116,"Entrée")-SUMIFS(F$2:F116,C$2:C116,Tableau3[Produits],E$2:E116,"Sortie"),"")</f>
        <v>1900</v>
      </c>
      <c r="H59" s="1">
        <f>IFERROR(VLOOKUP(Tableau3[Produits],[1]!TProduits[#Data],4,FALSE),"")</f>
        <v>750</v>
      </c>
    </row>
    <row r="60" spans="1:8" x14ac:dyDescent="0.2">
      <c r="A60" s="3">
        <v>43044</v>
      </c>
      <c r="C60" s="2" t="s">
        <v>5</v>
      </c>
      <c r="D60" s="4" t="str">
        <f>IFERROR(VLOOKUP(Tableau3[Produits],[1]!TProduits[#Data],5,FALSE),"")</f>
        <v>Cuve</v>
      </c>
      <c r="E60" s="1" t="s">
        <v>19</v>
      </c>
      <c r="F60" s="1">
        <v>300</v>
      </c>
      <c r="G60" s="1">
        <f>IFERROR(VLOOKUP(Tableau3[Produits],[1]!TProduits[#Data],2,0)+SUMIFS(F$2:F118,C$2:C118,Tableau3[Produits],E$2:E118,"Entrée")-SUMIFS(F$2:F118,C$2:C118,Tableau3[Produits],E$2:E118,"Sortie"),"")</f>
        <v>595</v>
      </c>
      <c r="H60" s="1">
        <f>IFERROR(VLOOKUP(Tableau3[Produits],[1]!TProduits[#Data],4,FALSE),"")</f>
        <v>200</v>
      </c>
    </row>
    <row r="61" spans="1:8" x14ac:dyDescent="0.2">
      <c r="A61" s="3">
        <v>43044</v>
      </c>
      <c r="C61" s="2" t="s">
        <v>9</v>
      </c>
      <c r="D61" s="4" t="str">
        <f>IFERROR(VLOOKUP(Tableau3[Produits],[1]!TProduits[#Data],5,FALSE),"")</f>
        <v>Sécu 2</v>
      </c>
      <c r="E61" s="1" t="s">
        <v>20</v>
      </c>
      <c r="F61" s="1">
        <v>300</v>
      </c>
      <c r="G61" s="1">
        <f>IFERROR(VLOOKUP(Tableau3[Produits],[1]!TProduits[#Data],2,0)+SUMIFS(F$2:F120,C$2:C120,Tableau3[Produits],E$2:E120,"Entrée")-SUMIFS(F$2:F120,C$2:C120,Tableau3[Produits],E$2:E120,"Sortie"),"")</f>
        <v>1900</v>
      </c>
      <c r="H61" s="1">
        <f>IFERROR(VLOOKUP(Tableau3[Produits],[1]!TProduits[#Data],4,FALSE),"")</f>
        <v>750</v>
      </c>
    </row>
    <row r="62" spans="1:8" x14ac:dyDescent="0.2">
      <c r="A62" s="3">
        <v>43087</v>
      </c>
      <c r="C62" s="2" t="s">
        <v>9</v>
      </c>
      <c r="D62" s="4" t="str">
        <f>IFERROR(VLOOKUP(Tableau3[Produits],[1]!TProduits[#Data],5,FALSE),"")</f>
        <v>Sécu 2</v>
      </c>
      <c r="E62" s="1" t="s">
        <v>19</v>
      </c>
      <c r="F62" s="1">
        <v>105</v>
      </c>
      <c r="G62" s="1">
        <f>IFERROR(VLOOKUP(Tableau3[Produits],[1]!TProduits[#Data],2,0)+SUMIFS(F$2:F122,C$2:C122,Tableau3[Produits],E$2:E122,"Entrée")-SUMIFS(F$2:F122,C$2:C122,Tableau3[Produits],E$2:E122,"Sortie"),"")</f>
        <v>1900</v>
      </c>
      <c r="H62" s="1">
        <f>IFERROR(VLOOKUP(Tableau3[Produits],[1]!TProduits[#Data],4,FALSE),"")</f>
        <v>750</v>
      </c>
    </row>
    <row r="63" spans="1:8" x14ac:dyDescent="0.2">
      <c r="A63" s="3">
        <v>43087</v>
      </c>
      <c r="C63" s="2" t="s">
        <v>5</v>
      </c>
      <c r="D63" s="4" t="str">
        <f>IFERROR(VLOOKUP(Tableau3[Produits],[1]!TProduits[#Data],5,FALSE),"")</f>
        <v>Cuve</v>
      </c>
      <c r="E63" s="1" t="s">
        <v>19</v>
      </c>
      <c r="F63" s="1">
        <v>105</v>
      </c>
      <c r="G63" s="1">
        <f>IFERROR(VLOOKUP(Tableau3[Produits],[1]!TProduits[#Data],2,0)+SUMIFS(F$2:F124,C$2:C124,Tableau3[Produits],E$2:E124,"Entrée")-SUMIFS(F$2:F124,C$2:C124,Tableau3[Produits],E$2:E124,"Sortie"),"")</f>
        <v>595</v>
      </c>
      <c r="H63" s="1">
        <f>IFERROR(VLOOKUP(Tableau3[Produits],[1]!TProduits[#Data],4,FALSE),"")</f>
        <v>200</v>
      </c>
    </row>
    <row r="64" spans="1:8" x14ac:dyDescent="0.2">
      <c r="A64" s="3">
        <v>43087</v>
      </c>
      <c r="C64" s="2" t="s">
        <v>9</v>
      </c>
      <c r="D64" s="4" t="str">
        <f>IFERROR(VLOOKUP(Tableau3[Produits],[1]!TProduits[#Data],5,FALSE),"")</f>
        <v>Sécu 2</v>
      </c>
      <c r="E64" s="1" t="s">
        <v>20</v>
      </c>
      <c r="F64" s="1">
        <v>105</v>
      </c>
      <c r="G64" s="1">
        <f>IFERROR(VLOOKUP(Tableau3[Produits],[1]!TProduits[#Data],2,0)+SUMIFS(F$2:F126,C$2:C126,Tableau3[Produits],E$2:E126,"Entrée")-SUMIFS(F$2:F126,C$2:C126,Tableau3[Produits],E$2:E126,"Sortie"),"")</f>
        <v>1900</v>
      </c>
      <c r="H64" s="1">
        <f>IFERROR(VLOOKUP(Tableau3[Produits],[1]!TProduits[#Data],4,FALSE),"")</f>
        <v>750</v>
      </c>
    </row>
    <row r="65" spans="1:8" x14ac:dyDescent="0.2">
      <c r="A65" s="3">
        <v>43105</v>
      </c>
      <c r="C65" s="2" t="s">
        <v>9</v>
      </c>
      <c r="D65" s="4" t="str">
        <f>IFERROR(VLOOKUP(Tableau3[Produits],[1]!TProduits[#Data],5,FALSE),"")</f>
        <v>Sécu 2</v>
      </c>
      <c r="E65" s="1" t="s">
        <v>20</v>
      </c>
      <c r="F65" s="1">
        <v>105</v>
      </c>
      <c r="G65" s="1">
        <f>IFERROR(VLOOKUP(Tableau3[Produits],[1]!TProduits[#Data],2,0)+SUMIFS(F$2:F128,C$2:C128,Tableau3[Produits],E$2:E128,"Entrée")-SUMIFS(F$2:F128,C$2:C128,Tableau3[Produits],E$2:E128,"Sortie"),"")</f>
        <v>1900</v>
      </c>
      <c r="H65" s="1">
        <f>IFERROR(VLOOKUP(Tableau3[Produits],[1]!TProduits[#Data],4,FALSE),"")</f>
        <v>750</v>
      </c>
    </row>
    <row r="66" spans="1:8" x14ac:dyDescent="0.2">
      <c r="A66" s="3">
        <v>43105</v>
      </c>
      <c r="C66" s="2" t="s">
        <v>9</v>
      </c>
      <c r="D66" s="4" t="str">
        <f>IFERROR(VLOOKUP(Tableau3[Produits],[1]!TProduits[#Data],5,FALSE),"")</f>
        <v>Sécu 2</v>
      </c>
      <c r="E66" s="1" t="s">
        <v>20</v>
      </c>
      <c r="F66" s="1">
        <v>105</v>
      </c>
      <c r="G66" s="1">
        <f>IFERROR(VLOOKUP(Tableau3[Produits],[1]!TProduits[#Data],2,0)+SUMIFS(F$2:F130,C$2:C130,Tableau3[Produits],E$2:E130,"Entrée")-SUMIFS(F$2:F130,C$2:C130,Tableau3[Produits],E$2:E130,"Sortie"),"")</f>
        <v>1900</v>
      </c>
      <c r="H66" s="1">
        <f>IFERROR(VLOOKUP(Tableau3[Produits],[1]!TProduits[#Data],4,FALSE),"")</f>
        <v>750</v>
      </c>
    </row>
    <row r="67" spans="1:8" x14ac:dyDescent="0.2">
      <c r="A67" s="3">
        <v>43105</v>
      </c>
      <c r="C67" s="2" t="s">
        <v>9</v>
      </c>
      <c r="D67" s="4" t="str">
        <f>IFERROR(VLOOKUP(Tableau3[Produits],[1]!TProduits[#Data],5,FALSE),"")</f>
        <v>Sécu 2</v>
      </c>
      <c r="E67" s="1" t="s">
        <v>20</v>
      </c>
      <c r="F67" s="1">
        <v>105</v>
      </c>
      <c r="G67" s="1">
        <f>IFERROR(VLOOKUP(Tableau3[Produits],[1]!TProduits[#Data],2,0)+SUMIFS(F$2:F132,C$2:C132,Tableau3[Produits],E$2:E132,"Entrée")-SUMIFS(F$2:F132,C$2:C132,Tableau3[Produits],E$2:E132,"Sortie"),"")</f>
        <v>1900</v>
      </c>
      <c r="H67" s="1">
        <f>IFERROR(VLOOKUP(Tableau3[Produits],[1]!TProduits[#Data],4,FALSE),"")</f>
        <v>750</v>
      </c>
    </row>
    <row r="68" spans="1:8" x14ac:dyDescent="0.2">
      <c r="A68" s="3">
        <v>43105</v>
      </c>
      <c r="C68" s="2" t="s">
        <v>9</v>
      </c>
      <c r="D68" s="4" t="str">
        <f>IFERROR(VLOOKUP(Tableau3[Produits],[1]!TProduits[#Data],5,FALSE),"")</f>
        <v>Sécu 2</v>
      </c>
      <c r="E68" s="1" t="s">
        <v>20</v>
      </c>
      <c r="F68" s="1">
        <v>105</v>
      </c>
      <c r="G68" s="1">
        <f>IFERROR(VLOOKUP(Tableau3[Produits],[1]!TProduits[#Data],2,0)+SUMIFS(F$2:F134,C$2:C134,Tableau3[Produits],E$2:E134,"Entrée")-SUMIFS(F$2:F134,C$2:C134,Tableau3[Produits],E$2:E134,"Sortie"),"")</f>
        <v>1900</v>
      </c>
      <c r="H68" s="1">
        <f>IFERROR(VLOOKUP(Tableau3[Produits],[1]!TProduits[#Data],4,FALSE),"")</f>
        <v>750</v>
      </c>
    </row>
    <row r="69" spans="1:8" x14ac:dyDescent="0.2">
      <c r="A69" s="3">
        <v>43137</v>
      </c>
      <c r="C69" s="2" t="s">
        <v>9</v>
      </c>
      <c r="D69" s="4" t="str">
        <f>IFERROR(VLOOKUP(Tableau3[Produits],[1]!TProduits[#Data],5,FALSE),"")</f>
        <v>Sécu 2</v>
      </c>
      <c r="E69" s="1" t="s">
        <v>20</v>
      </c>
      <c r="F69" s="1">
        <v>105</v>
      </c>
      <c r="G69" s="1">
        <f>IFERROR(VLOOKUP(Tableau3[Produits],[1]!TProduits[#Data],2,0)+SUMIFS(F$2:F136,C$2:C136,Tableau3[Produits],E$2:E136,"Entrée")-SUMIFS(F$2:F136,C$2:C136,Tableau3[Produits],E$2:E136,"Sortie"),"")</f>
        <v>1900</v>
      </c>
      <c r="H69" s="1">
        <f>IFERROR(VLOOKUP(Tableau3[Produits],[1]!TProduits[#Data],4,FALSE),"")</f>
        <v>750</v>
      </c>
    </row>
    <row r="70" spans="1:8" x14ac:dyDescent="0.2">
      <c r="A70" s="3">
        <v>43138</v>
      </c>
      <c r="C70" s="2" t="s">
        <v>9</v>
      </c>
      <c r="D70" s="4" t="str">
        <f>IFERROR(VLOOKUP(Tableau3[Produits],[1]!TProduits[#Data],5,FALSE),"")</f>
        <v>Sécu 2</v>
      </c>
      <c r="E70" s="1" t="s">
        <v>20</v>
      </c>
      <c r="F70" s="1">
        <v>105</v>
      </c>
      <c r="G70" s="1">
        <f>IFERROR(VLOOKUP(Tableau3[Produits],[1]!TProduits[#Data],2,0)+SUMIFS(F$2:F138,C$2:C138,Tableau3[Produits],E$2:E138,"Entrée")-SUMIFS(F$2:F138,C$2:C138,Tableau3[Produits],E$2:E138,"Sortie"),"")</f>
        <v>1900</v>
      </c>
      <c r="H70" s="1">
        <f>IFERROR(VLOOKUP(Tableau3[Produits],[1]!TProduits[#Data],4,FALSE),"")</f>
        <v>750</v>
      </c>
    </row>
    <row r="71" spans="1:8" x14ac:dyDescent="0.2">
      <c r="A71" s="3">
        <v>43139</v>
      </c>
      <c r="C71" s="2" t="s">
        <v>9</v>
      </c>
      <c r="D71" s="4" t="str">
        <f>IFERROR(VLOOKUP(Tableau3[Produits],[1]!TProduits[#Data],5,FALSE),"")</f>
        <v>Sécu 2</v>
      </c>
      <c r="E71" s="1" t="s">
        <v>20</v>
      </c>
      <c r="F71" s="1">
        <v>105</v>
      </c>
      <c r="G71" s="1">
        <f>IFERROR(VLOOKUP(Tableau3[Produits],[1]!TProduits[#Data],2,0)+SUMIFS(F$2:F140,C$2:C140,Tableau3[Produits],E$2:E140,"Entrée")-SUMIFS(F$2:F140,C$2:C140,Tableau3[Produits],E$2:E140,"Sortie"),"")</f>
        <v>1900</v>
      </c>
      <c r="H71" s="1">
        <f>IFERROR(VLOOKUP(Tableau3[Produits],[1]!TProduits[#Data],4,FALSE),"")</f>
        <v>750</v>
      </c>
    </row>
    <row r="72" spans="1:8" x14ac:dyDescent="0.2">
      <c r="A72" s="3">
        <v>43140</v>
      </c>
      <c r="C72" s="2" t="s">
        <v>9</v>
      </c>
      <c r="D72" s="4" t="str">
        <f>IFERROR(VLOOKUP(Tableau3[Produits],[1]!TProduits[#Data],5,FALSE),"")</f>
        <v>Sécu 2</v>
      </c>
      <c r="E72" s="1" t="s">
        <v>20</v>
      </c>
      <c r="F72" s="1">
        <v>105</v>
      </c>
      <c r="G72" s="1">
        <f>IFERROR(VLOOKUP(Tableau3[Produits],[1]!TProduits[#Data],2,0)+SUMIFS(F$2:F142,C$2:C142,Tableau3[Produits],E$2:E142,"Entrée")-SUMIFS(F$2:F142,C$2:C142,Tableau3[Produits],E$2:E142,"Sortie"),"")</f>
        <v>1900</v>
      </c>
      <c r="H72" s="1">
        <f>IFERROR(VLOOKUP(Tableau3[Produits],[1]!TProduits[#Data],4,FALSE),"")</f>
        <v>750</v>
      </c>
    </row>
    <row r="73" spans="1:8" x14ac:dyDescent="0.2">
      <c r="A73" s="3">
        <v>43169</v>
      </c>
      <c r="C73" s="2" t="s">
        <v>9</v>
      </c>
      <c r="D73" s="4" t="str">
        <f>IFERROR(VLOOKUP(Tableau3[Produits],[1]!TProduits[#Data],5,FALSE),"")</f>
        <v>Sécu 2</v>
      </c>
      <c r="E73" s="1" t="s">
        <v>20</v>
      </c>
      <c r="F73" s="1">
        <v>105</v>
      </c>
      <c r="G73" s="1">
        <f>IFERROR(VLOOKUP(Tableau3[Produits],[1]!TProduits[#Data],2,0)+SUMIFS(F$2:F144,C$2:C144,Tableau3[Produits],E$2:E144,"Entrée")-SUMIFS(F$2:F144,C$2:C144,Tableau3[Produits],E$2:E144,"Sortie"),"")</f>
        <v>1900</v>
      </c>
      <c r="H73" s="1">
        <f>IFERROR(VLOOKUP(Tableau3[Produits],[1]!TProduits[#Data],4,FALSE),"")</f>
        <v>750</v>
      </c>
    </row>
    <row r="74" spans="1:8" x14ac:dyDescent="0.2">
      <c r="A74" s="3">
        <v>43170</v>
      </c>
      <c r="C74" s="2" t="s">
        <v>9</v>
      </c>
      <c r="D74" s="4" t="str">
        <f>IFERROR(VLOOKUP(Tableau3[Produits],[1]!TProduits[#Data],5,FALSE),"")</f>
        <v>Sécu 2</v>
      </c>
      <c r="E74" s="1" t="s">
        <v>20</v>
      </c>
      <c r="F74" s="1">
        <v>105</v>
      </c>
      <c r="G74" s="1">
        <f>IFERROR(VLOOKUP(Tableau3[Produits],[1]!TProduits[#Data],2,0)+SUMIFS(F$2:F146,C$2:C146,Tableau3[Produits],E$2:E146,"Entrée")-SUMIFS(F$2:F146,C$2:C146,Tableau3[Produits],E$2:E146,"Sortie"),"")</f>
        <v>1900</v>
      </c>
      <c r="H74" s="1">
        <f>IFERROR(VLOOKUP(Tableau3[Produits],[1]!TProduits[#Data],4,FALSE),"")</f>
        <v>750</v>
      </c>
    </row>
  </sheetData>
  <conditionalFormatting sqref="A2:H74">
    <cfRule type="expression" dxfId="72" priority="1">
      <formula>$G2&lt;=$H2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E0AD8C-29ED-4894-BB5B-4B6A8BF24313}">
  <dimension ref="B2:U18"/>
  <sheetViews>
    <sheetView workbookViewId="0">
      <selection activeCell="U21" sqref="U21"/>
    </sheetView>
  </sheetViews>
  <sheetFormatPr baseColWidth="10" defaultRowHeight="12.75" x14ac:dyDescent="0.2"/>
  <cols>
    <col min="2" max="2" width="13.33203125" bestFit="1" customWidth="1"/>
    <col min="3" max="3" width="14.33203125" bestFit="1" customWidth="1"/>
    <col min="4" max="4" width="14.5" bestFit="1" customWidth="1"/>
    <col min="5" max="6" width="14.33203125" bestFit="1" customWidth="1"/>
    <col min="7" max="8" width="13.33203125" bestFit="1" customWidth="1"/>
    <col min="9" max="10" width="5.83203125" bestFit="1" customWidth="1"/>
    <col min="11" max="11" width="21.6640625" bestFit="1" customWidth="1"/>
    <col min="12" max="12" width="10.33203125" bestFit="1" customWidth="1"/>
    <col min="13" max="13" width="5.83203125" bestFit="1" customWidth="1"/>
    <col min="14" max="15" width="7.33203125" bestFit="1" customWidth="1"/>
    <col min="16" max="16" width="13.33203125" bestFit="1" customWidth="1"/>
    <col min="17" max="18" width="19" bestFit="1" customWidth="1"/>
    <col min="19" max="19" width="7.1640625" bestFit="1" customWidth="1"/>
    <col min="20" max="20" width="6.83203125" bestFit="1" customWidth="1"/>
    <col min="21" max="21" width="13.33203125" bestFit="1" customWidth="1"/>
    <col min="22" max="22" width="14.33203125" bestFit="1" customWidth="1"/>
    <col min="23" max="23" width="24.5" bestFit="1" customWidth="1"/>
    <col min="24" max="24" width="14.5" bestFit="1" customWidth="1"/>
    <col min="25" max="26" width="14.33203125" bestFit="1" customWidth="1"/>
    <col min="27" max="27" width="25.6640625" bestFit="1" customWidth="1"/>
    <col min="28" max="28" width="14.5" bestFit="1" customWidth="1"/>
    <col min="29" max="30" width="14.33203125" bestFit="1" customWidth="1"/>
    <col min="31" max="31" width="27.5" bestFit="1" customWidth="1"/>
    <col min="32" max="32" width="29.83203125" bestFit="1" customWidth="1"/>
    <col min="33" max="33" width="31" bestFit="1" customWidth="1"/>
  </cols>
  <sheetData>
    <row r="2" spans="2:21" x14ac:dyDescent="0.2">
      <c r="B2" t="s">
        <v>28</v>
      </c>
    </row>
    <row r="3" spans="2:21" x14ac:dyDescent="0.2">
      <c r="B3" s="5" t="s">
        <v>27</v>
      </c>
      <c r="C3" s="5" t="s">
        <v>27</v>
      </c>
      <c r="K3" s="5" t="s">
        <v>26</v>
      </c>
      <c r="L3" s="5" t="s">
        <v>27</v>
      </c>
      <c r="R3" s="5" t="s">
        <v>29</v>
      </c>
      <c r="S3" s="5" t="s">
        <v>27</v>
      </c>
    </row>
    <row r="4" spans="2:21" x14ac:dyDescent="0.2">
      <c r="B4" s="5" t="s">
        <v>27</v>
      </c>
      <c r="C4" s="1" t="s">
        <v>7</v>
      </c>
      <c r="D4" s="1" t="s">
        <v>5</v>
      </c>
      <c r="E4" t="s">
        <v>9</v>
      </c>
      <c r="F4" s="1" t="s">
        <v>11</v>
      </c>
      <c r="G4" s="1" t="s">
        <v>22</v>
      </c>
      <c r="K4" s="5" t="s">
        <v>25</v>
      </c>
      <c r="L4" t="s">
        <v>8</v>
      </c>
      <c r="M4" t="s">
        <v>6</v>
      </c>
      <c r="N4" t="s">
        <v>10</v>
      </c>
      <c r="O4" t="s">
        <v>12</v>
      </c>
      <c r="P4" t="s">
        <v>22</v>
      </c>
      <c r="R4" s="5" t="s">
        <v>27</v>
      </c>
      <c r="S4" t="s">
        <v>20</v>
      </c>
      <c r="T4" t="s">
        <v>19</v>
      </c>
    </row>
    <row r="5" spans="2:21" x14ac:dyDescent="0.2">
      <c r="B5" s="6" t="s">
        <v>23</v>
      </c>
      <c r="C5" s="9">
        <v>2000</v>
      </c>
      <c r="D5" s="9">
        <v>2380</v>
      </c>
      <c r="E5" s="9">
        <v>11400</v>
      </c>
      <c r="F5" s="9">
        <v>3120</v>
      </c>
      <c r="G5" s="9">
        <v>18900</v>
      </c>
      <c r="K5" s="6" t="s">
        <v>7</v>
      </c>
      <c r="L5" s="7">
        <v>2000</v>
      </c>
      <c r="M5" s="7"/>
      <c r="N5" s="7"/>
      <c r="O5" s="7"/>
      <c r="P5" s="7">
        <v>2000</v>
      </c>
      <c r="R5" s="6" t="s">
        <v>7</v>
      </c>
      <c r="S5" s="9">
        <v>2000</v>
      </c>
      <c r="T5" s="9">
        <v>3000</v>
      </c>
    </row>
    <row r="6" spans="2:21" x14ac:dyDescent="0.2">
      <c r="B6" s="8" t="s">
        <v>24</v>
      </c>
      <c r="C6" s="9">
        <v>1000</v>
      </c>
      <c r="D6" s="9">
        <v>1785</v>
      </c>
      <c r="E6" s="9">
        <v>7600</v>
      </c>
      <c r="F6" s="9">
        <v>3120</v>
      </c>
      <c r="G6" s="9">
        <v>13505</v>
      </c>
      <c r="K6" s="6" t="s">
        <v>5</v>
      </c>
      <c r="L6" s="7"/>
      <c r="M6" s="7">
        <v>2380</v>
      </c>
      <c r="N6" s="7"/>
      <c r="O6" s="7"/>
      <c r="P6" s="7">
        <v>2380</v>
      </c>
      <c r="R6" s="6" t="s">
        <v>5</v>
      </c>
      <c r="S6" s="9">
        <v>3000</v>
      </c>
      <c r="T6" s="9">
        <v>3405</v>
      </c>
    </row>
    <row r="7" spans="2:21" x14ac:dyDescent="0.2">
      <c r="B7" s="8" t="s">
        <v>32</v>
      </c>
      <c r="C7" s="9">
        <v>1000</v>
      </c>
      <c r="D7" s="9"/>
      <c r="E7" s="9"/>
      <c r="F7" s="9"/>
      <c r="G7" s="9">
        <v>1000</v>
      </c>
      <c r="K7" s="6" t="s">
        <v>9</v>
      </c>
      <c r="L7" s="7"/>
      <c r="M7" s="7"/>
      <c r="N7" s="7">
        <v>11400</v>
      </c>
      <c r="O7" s="7"/>
      <c r="P7" s="7">
        <v>11400</v>
      </c>
      <c r="R7" s="6" t="s">
        <v>9</v>
      </c>
      <c r="S7" s="9">
        <v>3315</v>
      </c>
      <c r="T7" s="9">
        <v>2265</v>
      </c>
    </row>
    <row r="8" spans="2:21" x14ac:dyDescent="0.2">
      <c r="B8" s="8" t="s">
        <v>33</v>
      </c>
      <c r="C8" s="9"/>
      <c r="D8" s="9">
        <v>595</v>
      </c>
      <c r="E8" s="9">
        <v>3800</v>
      </c>
      <c r="F8" s="9"/>
      <c r="G8" s="9">
        <v>4395</v>
      </c>
      <c r="K8" s="6" t="s">
        <v>11</v>
      </c>
      <c r="L8" s="7"/>
      <c r="M8" s="7"/>
      <c r="N8" s="7"/>
      <c r="O8" s="7">
        <v>3120</v>
      </c>
      <c r="P8" s="7">
        <v>3120</v>
      </c>
      <c r="R8" s="6" t="s">
        <v>11</v>
      </c>
      <c r="S8" s="9">
        <v>1145</v>
      </c>
      <c r="T8" s="9">
        <v>1145</v>
      </c>
    </row>
    <row r="9" spans="2:21" x14ac:dyDescent="0.2">
      <c r="B9" s="6" t="s">
        <v>22</v>
      </c>
      <c r="C9" s="9">
        <v>2000</v>
      </c>
      <c r="D9" s="9">
        <v>2380</v>
      </c>
      <c r="E9" s="9">
        <v>11400</v>
      </c>
      <c r="F9" s="9">
        <v>3120</v>
      </c>
      <c r="G9" s="9">
        <v>18900</v>
      </c>
      <c r="K9" s="6" t="s">
        <v>22</v>
      </c>
      <c r="L9" s="7">
        <v>2000</v>
      </c>
      <c r="M9" s="7">
        <v>2380</v>
      </c>
      <c r="N9" s="7">
        <v>11400</v>
      </c>
      <c r="O9" s="7">
        <v>3120</v>
      </c>
      <c r="P9" s="7">
        <v>18900</v>
      </c>
    </row>
    <row r="12" spans="2:21" x14ac:dyDescent="0.2">
      <c r="R12" s="5" t="s">
        <v>29</v>
      </c>
      <c r="S12" s="5" t="s">
        <v>21</v>
      </c>
    </row>
    <row r="13" spans="2:21" x14ac:dyDescent="0.2">
      <c r="R13" s="5" t="s">
        <v>25</v>
      </c>
      <c r="S13" t="s">
        <v>20</v>
      </c>
      <c r="T13" t="s">
        <v>19</v>
      </c>
      <c r="U13" t="s">
        <v>22</v>
      </c>
    </row>
    <row r="14" spans="2:21" x14ac:dyDescent="0.2">
      <c r="R14" s="6" t="s">
        <v>7</v>
      </c>
      <c r="S14" s="7">
        <v>2000</v>
      </c>
      <c r="T14" s="7">
        <v>3000</v>
      </c>
      <c r="U14" s="7">
        <v>5000</v>
      </c>
    </row>
    <row r="15" spans="2:21" x14ac:dyDescent="0.2">
      <c r="R15" s="6" t="s">
        <v>5</v>
      </c>
      <c r="S15" s="7">
        <v>3000</v>
      </c>
      <c r="T15" s="7">
        <v>3405</v>
      </c>
      <c r="U15" s="7">
        <v>6405</v>
      </c>
    </row>
    <row r="16" spans="2:21" x14ac:dyDescent="0.2">
      <c r="R16" s="6" t="s">
        <v>9</v>
      </c>
      <c r="S16" s="7">
        <v>3315</v>
      </c>
      <c r="T16" s="7">
        <v>2265</v>
      </c>
      <c r="U16" s="7">
        <v>5580</v>
      </c>
    </row>
    <row r="17" spans="18:21" x14ac:dyDescent="0.2">
      <c r="R17" s="6" t="s">
        <v>11</v>
      </c>
      <c r="S17" s="7">
        <v>1145</v>
      </c>
      <c r="T17" s="7">
        <v>1145</v>
      </c>
      <c r="U17" s="7">
        <v>2290</v>
      </c>
    </row>
    <row r="18" spans="18:21" x14ac:dyDescent="0.2">
      <c r="R18" s="6" t="s">
        <v>22</v>
      </c>
      <c r="S18" s="7">
        <v>9460</v>
      </c>
      <c r="T18" s="7">
        <v>9815</v>
      </c>
      <c r="U18" s="7">
        <v>19275</v>
      </c>
    </row>
  </sheetData>
  <pageMargins left="0.7" right="0.7" top="0.75" bottom="0.75" header="0.3" footer="0.3"/>
  <drawing r:id="rId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8789B2-95C1-44CA-AB47-4465CFE2684C}">
  <dimension ref="B7:O28"/>
  <sheetViews>
    <sheetView workbookViewId="0">
      <selection activeCell="O23" sqref="O23"/>
    </sheetView>
  </sheetViews>
  <sheetFormatPr baseColWidth="10" defaultRowHeight="12.75" x14ac:dyDescent="0.2"/>
  <cols>
    <col min="1" max="1" width="3.83203125" customWidth="1"/>
    <col min="2" max="7" width="15.83203125" customWidth="1"/>
    <col min="8" max="8" width="3.83203125" customWidth="1"/>
    <col min="9" max="12" width="10.83203125" customWidth="1"/>
    <col min="13" max="13" width="3.83203125" customWidth="1"/>
  </cols>
  <sheetData>
    <row r="7" spans="2:15" x14ac:dyDescent="0.2">
      <c r="O7" s="10" t="s">
        <v>40</v>
      </c>
    </row>
    <row r="11" spans="2:15" x14ac:dyDescent="0.2">
      <c r="B11" s="5" t="s">
        <v>27</v>
      </c>
      <c r="C11" s="5" t="s">
        <v>27</v>
      </c>
      <c r="I11" s="11" t="s">
        <v>37</v>
      </c>
      <c r="J11" s="12" t="s">
        <v>34</v>
      </c>
      <c r="K11" s="12" t="s">
        <v>35</v>
      </c>
      <c r="L11" s="12" t="s">
        <v>36</v>
      </c>
    </row>
    <row r="12" spans="2:15" x14ac:dyDescent="0.2">
      <c r="B12" s="5" t="s">
        <v>27</v>
      </c>
      <c r="C12" s="1" t="s">
        <v>7</v>
      </c>
      <c r="D12" s="1" t="s">
        <v>5</v>
      </c>
      <c r="E12" s="1" t="s">
        <v>9</v>
      </c>
      <c r="F12" s="1" t="s">
        <v>11</v>
      </c>
      <c r="G12" s="1" t="s">
        <v>22</v>
      </c>
      <c r="I12" s="6" t="s">
        <v>8</v>
      </c>
      <c r="J12" s="9">
        <v>3000</v>
      </c>
      <c r="K12" s="9">
        <v>1800</v>
      </c>
      <c r="L12" s="9">
        <v>1500</v>
      </c>
    </row>
    <row r="13" spans="2:15" x14ac:dyDescent="0.2">
      <c r="B13" s="6" t="s">
        <v>20</v>
      </c>
      <c r="C13" s="9">
        <v>1000</v>
      </c>
      <c r="D13" s="9">
        <v>1000</v>
      </c>
      <c r="E13" s="9">
        <v>1000</v>
      </c>
      <c r="F13" s="9">
        <v>400</v>
      </c>
      <c r="G13" s="9">
        <v>3400</v>
      </c>
      <c r="I13" s="6" t="s">
        <v>6</v>
      </c>
      <c r="J13" s="9">
        <v>1000</v>
      </c>
      <c r="K13" s="9">
        <v>500</v>
      </c>
      <c r="L13" s="9">
        <v>200</v>
      </c>
    </row>
    <row r="14" spans="2:15" x14ac:dyDescent="0.2">
      <c r="B14" s="6" t="s">
        <v>19</v>
      </c>
      <c r="C14" s="9">
        <v>1000</v>
      </c>
      <c r="D14" s="9">
        <v>1400</v>
      </c>
      <c r="E14" s="9">
        <v>1000</v>
      </c>
      <c r="F14" s="9">
        <v>400</v>
      </c>
      <c r="G14" s="9">
        <v>3800</v>
      </c>
      <c r="I14" s="6" t="s">
        <v>10</v>
      </c>
      <c r="J14" s="9">
        <v>1100</v>
      </c>
      <c r="K14" s="9">
        <v>800</v>
      </c>
      <c r="L14" s="9">
        <v>750</v>
      </c>
    </row>
    <row r="15" spans="2:15" x14ac:dyDescent="0.2">
      <c r="B15" s="6" t="s">
        <v>22</v>
      </c>
      <c r="C15" s="9">
        <v>2000</v>
      </c>
      <c r="D15" s="9">
        <v>2400</v>
      </c>
      <c r="E15" s="9">
        <v>2000</v>
      </c>
      <c r="F15" s="9">
        <v>800</v>
      </c>
      <c r="G15" s="9">
        <v>7200</v>
      </c>
      <c r="I15" s="6" t="s">
        <v>12</v>
      </c>
      <c r="J15" s="9">
        <v>900</v>
      </c>
      <c r="K15" s="9">
        <v>730</v>
      </c>
      <c r="L15" s="9">
        <v>680</v>
      </c>
    </row>
    <row r="18" spans="9:9" x14ac:dyDescent="0.2">
      <c r="I18" s="6" t="s">
        <v>39</v>
      </c>
    </row>
    <row r="19" spans="9:9" x14ac:dyDescent="0.2">
      <c r="I19" s="6"/>
    </row>
    <row r="28" spans="9:9" x14ac:dyDescent="0.2">
      <c r="I28" t="s">
        <v>38</v>
      </c>
    </row>
  </sheetData>
  <printOptions horizontalCentered="1"/>
  <pageMargins left="0.31496062992125984" right="0.31496062992125984" top="0.35433070866141736" bottom="0.35433070866141736" header="0.11811023622047245" footer="0.31496062992125984"/>
  <pageSetup paperSize="9" orientation="landscape" r:id="rId3"/>
  <headerFooter>
    <oddHeader>&amp;C&amp;"Times New Roman,Gras"&amp;12GESTION EMULSEUR SSLIA</oddHeader>
  </headerFooter>
  <drawing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758420-A10F-4D56-9A30-8D8AF6E202C8}">
  <dimension ref="B5:M9"/>
  <sheetViews>
    <sheetView tabSelected="1" workbookViewId="0">
      <selection activeCell="K23" sqref="K23"/>
    </sheetView>
  </sheetViews>
  <sheetFormatPr baseColWidth="10" defaultRowHeight="12.75" x14ac:dyDescent="0.2"/>
  <sheetData>
    <row r="5" spans="2:13" x14ac:dyDescent="0.2">
      <c r="B5">
        <v>1</v>
      </c>
      <c r="C5" s="13" t="s">
        <v>15</v>
      </c>
      <c r="D5" s="13"/>
      <c r="F5" s="14" t="s">
        <v>41</v>
      </c>
      <c r="G5" s="14"/>
      <c r="I5" s="14" t="s">
        <v>42</v>
      </c>
      <c r="J5" s="14"/>
      <c r="L5" s="14" t="s">
        <v>43</v>
      </c>
      <c r="M5" s="14"/>
    </row>
    <row r="6" spans="2:13" x14ac:dyDescent="0.2">
      <c r="C6" t="str">
        <f>INDEX(Produit!A2:A5,Feuil5!$B$5)</f>
        <v>Emulseur (Cu)</v>
      </c>
      <c r="I6" s="15">
        <f>IFERROR(GETPIVOTDATA("Somme de Quantité (Entrée)",TCD!$S$14,"TProduits",C6),0)</f>
        <v>0</v>
      </c>
    </row>
    <row r="7" spans="2:13" x14ac:dyDescent="0.2">
      <c r="C7" t="str">
        <f>INDEX(Produit!A3:A5,Feuil5!$B$5)</f>
        <v>Emulseur (Co)</v>
      </c>
      <c r="I7" s="15">
        <f>IFERROR(GETPIVOTDATA("Somme de Quantité (Entrée)",TCD!$S$14,"TProduits",C7),0)</f>
        <v>0</v>
      </c>
    </row>
    <row r="8" spans="2:13" x14ac:dyDescent="0.2">
      <c r="C8" t="str">
        <f>INDEX(Produit!A4:A6,Feuil5!$B$5)</f>
        <v>Emulseur (S2)</v>
      </c>
      <c r="I8" s="15">
        <f>IFERROR(GETPIVOTDATA("Somme de Quantité (Entrée)",TCD!$S$14,"TProduits",C8),0)</f>
        <v>0</v>
      </c>
    </row>
    <row r="9" spans="2:13" x14ac:dyDescent="0.2">
      <c r="C9" t="str">
        <f>INDEX(Produit!A5:A7,Feuil5!$B$5)</f>
        <v>Emulseur (S3)</v>
      </c>
      <c r="I9" s="15">
        <f>IFERROR(GETPIVOTDATA("Somme de Quantité (Entrée)",TCD!$S$14,"TProduits",C9),0)</f>
        <v>0</v>
      </c>
    </row>
  </sheetData>
  <mergeCells count="3">
    <mergeCell ref="L5:M5"/>
    <mergeCell ref="I5:J5"/>
    <mergeCell ref="F5:G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Scroll Bar 1">
              <controlPr defaultSize="0" autoPict="0">
                <anchor moveWithCells="1">
                  <from>
                    <xdr:col>1</xdr:col>
                    <xdr:colOff>447675</xdr:colOff>
                    <xdr:row>5</xdr:row>
                    <xdr:rowOff>19050</xdr:rowOff>
                  </from>
                  <to>
                    <xdr:col>1</xdr:col>
                    <xdr:colOff>685800</xdr:colOff>
                    <xdr:row>10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Produit</vt:lpstr>
      <vt:lpstr>Mvts</vt:lpstr>
      <vt:lpstr>TCD</vt:lpstr>
      <vt:lpstr>TbDeBord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pompaero</dc:creator>
  <cp:lastModifiedBy>pompaero</cp:lastModifiedBy>
  <cp:lastPrinted>2017-11-19T16:53:19Z</cp:lastPrinted>
  <dcterms:created xsi:type="dcterms:W3CDTF">2017-11-19T10:31:28Z</dcterms:created>
  <dcterms:modified xsi:type="dcterms:W3CDTF">2017-11-19T20:35:57Z</dcterms:modified>
</cp:coreProperties>
</file>