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545"/>
  </bookViews>
  <sheets>
    <sheet name="Param" sheetId="1" r:id="rId1"/>
    <sheet name="Avril" sheetId="2" r:id="rId2"/>
    <sheet name="Feuil3" sheetId="3" r:id="rId3"/>
  </sheets>
  <definedNames>
    <definedName name="De">Param!$B$16</definedName>
    <definedName name="Feries">Param!$H$6:$H$27</definedName>
    <definedName name="Féries">Param!$H$6:$H$27</definedName>
    <definedName name="Fi">Param!$C$16</definedName>
  </definedNames>
  <calcPr calcId="125725"/>
</workbook>
</file>

<file path=xl/calcChain.xml><?xml version="1.0" encoding="utf-8"?>
<calcChain xmlns="http://schemas.openxmlformats.org/spreadsheetml/2006/main">
  <c r="H30" i="1"/>
  <c r="H22" s="1"/>
  <c r="H29"/>
  <c r="H11" s="1"/>
  <c r="H27"/>
  <c r="H26"/>
  <c r="H25"/>
  <c r="H24"/>
  <c r="H23"/>
  <c r="H21"/>
  <c r="H20"/>
  <c r="H19"/>
  <c r="H17"/>
  <c r="H16"/>
  <c r="H15"/>
  <c r="H14"/>
  <c r="H13"/>
  <c r="H12"/>
  <c r="H10"/>
  <c r="H9"/>
  <c r="H8"/>
  <c r="H6"/>
  <c r="G5"/>
  <c r="P37" i="2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F5"/>
  <c r="N5" s="1"/>
  <c r="AF6"/>
  <c r="AF7"/>
  <c r="N7" s="1"/>
  <c r="AF8"/>
  <c r="N8" s="1"/>
  <c r="AF9"/>
  <c r="N9" s="1"/>
  <c r="AF10"/>
  <c r="N10" s="1"/>
  <c r="AF11"/>
  <c r="N11" s="1"/>
  <c r="AF12"/>
  <c r="N12" s="1"/>
  <c r="AF13"/>
  <c r="N13" s="1"/>
  <c r="AF14"/>
  <c r="AF15"/>
  <c r="AF16"/>
  <c r="AF17"/>
  <c r="AF18"/>
  <c r="AF19"/>
  <c r="AF20"/>
  <c r="AF21"/>
  <c r="N21" s="1"/>
  <c r="AF22"/>
  <c r="N22" s="1"/>
  <c r="AF23"/>
  <c r="N23" s="1"/>
  <c r="AF24"/>
  <c r="AF25"/>
  <c r="N25" s="1"/>
  <c r="AF26"/>
  <c r="AF27"/>
  <c r="N27" s="1"/>
  <c r="AF28"/>
  <c r="AF29"/>
  <c r="N29" s="1"/>
  <c r="AF30"/>
  <c r="AF31"/>
  <c r="N31" s="1"/>
  <c r="AF32"/>
  <c r="AF33"/>
  <c r="N33" s="1"/>
  <c r="AF34"/>
  <c r="AD5"/>
  <c r="AD6"/>
  <c r="AD7"/>
  <c r="AD8"/>
  <c r="AD9"/>
  <c r="AD10"/>
  <c r="AD11"/>
  <c r="AD12"/>
  <c r="AD13"/>
  <c r="AD14"/>
  <c r="AD15"/>
  <c r="AD16"/>
  <c r="AD17"/>
  <c r="J17" s="1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C6"/>
  <c r="J6" s="1"/>
  <c r="AA6" s="1"/>
  <c r="AC7"/>
  <c r="AC8"/>
  <c r="J8" s="1"/>
  <c r="AC9"/>
  <c r="J9" s="1"/>
  <c r="AC10"/>
  <c r="J10" s="1"/>
  <c r="AC11"/>
  <c r="J11" s="1"/>
  <c r="AC12"/>
  <c r="J12" s="1"/>
  <c r="AC13"/>
  <c r="J13" s="1"/>
  <c r="AC14"/>
  <c r="J14" s="1"/>
  <c r="AA14" s="1"/>
  <c r="AC15"/>
  <c r="AC16"/>
  <c r="J16" s="1"/>
  <c r="AA16" s="1"/>
  <c r="AC17"/>
  <c r="AC18"/>
  <c r="AC19"/>
  <c r="AC20"/>
  <c r="J20" s="1"/>
  <c r="AA20" s="1"/>
  <c r="AC21"/>
  <c r="AC22"/>
  <c r="J22" s="1"/>
  <c r="AC23"/>
  <c r="AC24"/>
  <c r="J24" s="1"/>
  <c r="AA24" s="1"/>
  <c r="AC25"/>
  <c r="AC26"/>
  <c r="J26" s="1"/>
  <c r="AC27"/>
  <c r="AC28"/>
  <c r="J28" s="1"/>
  <c r="AA28" s="1"/>
  <c r="AC29"/>
  <c r="AC30"/>
  <c r="J30" s="1"/>
  <c r="AA30" s="1"/>
  <c r="AC31"/>
  <c r="AC32"/>
  <c r="J32" s="1"/>
  <c r="AA32" s="1"/>
  <c r="AC33"/>
  <c r="AC34"/>
  <c r="J34" s="1"/>
  <c r="AC5"/>
  <c r="AG4"/>
  <c r="AF4"/>
  <c r="AD4"/>
  <c r="AC4"/>
  <c r="AA5"/>
  <c r="AA8"/>
  <c r="AA10"/>
  <c r="AA12"/>
  <c r="AA22"/>
  <c r="AA26"/>
  <c r="AA33"/>
  <c r="AA34"/>
  <c r="N6"/>
  <c r="N14"/>
  <c r="N16"/>
  <c r="N20"/>
  <c r="N24"/>
  <c r="N26"/>
  <c r="N28"/>
  <c r="N30"/>
  <c r="N32"/>
  <c r="N34"/>
  <c r="J7"/>
  <c r="J21"/>
  <c r="M21" s="1"/>
  <c r="J23"/>
  <c r="AA23" s="1"/>
  <c r="J25"/>
  <c r="J27"/>
  <c r="AA27" s="1"/>
  <c r="J29"/>
  <c r="J31"/>
  <c r="AA31" s="1"/>
  <c r="J33"/>
  <c r="J5"/>
  <c r="C4"/>
  <c r="K4" s="1"/>
  <c r="M33" l="1"/>
  <c r="M29"/>
  <c r="M25"/>
  <c r="N18"/>
  <c r="N17"/>
  <c r="J19"/>
  <c r="AA19" s="1"/>
  <c r="N19"/>
  <c r="J18"/>
  <c r="AA18" s="1"/>
  <c r="M9"/>
  <c r="M17"/>
  <c r="M13"/>
  <c r="AA13"/>
  <c r="N15"/>
  <c r="J15"/>
  <c r="AA21"/>
  <c r="AA17"/>
  <c r="J4"/>
  <c r="H18" i="1"/>
  <c r="H7"/>
  <c r="B4" i="2"/>
  <c r="AO4"/>
  <c r="AM4"/>
  <c r="AJ4"/>
  <c r="AI4"/>
  <c r="C5"/>
  <c r="AP4"/>
  <c r="AL4"/>
  <c r="M5"/>
  <c r="M31"/>
  <c r="M27"/>
  <c r="M23"/>
  <c r="M19"/>
  <c r="M15"/>
  <c r="M11"/>
  <c r="M7"/>
  <c r="M34"/>
  <c r="M26"/>
  <c r="M22"/>
  <c r="M12"/>
  <c r="M10"/>
  <c r="M8"/>
  <c r="M32"/>
  <c r="M30"/>
  <c r="M28"/>
  <c r="M24"/>
  <c r="M20"/>
  <c r="M18"/>
  <c r="M16"/>
  <c r="M14"/>
  <c r="M6"/>
  <c r="AA29"/>
  <c r="AA25"/>
  <c r="AA15"/>
  <c r="AA11"/>
  <c r="AA9"/>
  <c r="AA7"/>
  <c r="K37"/>
  <c r="N4"/>
  <c r="N35" s="1"/>
  <c r="AA4"/>
  <c r="P4" l="1"/>
  <c r="AN4"/>
  <c r="M4"/>
  <c r="B5"/>
  <c r="AP5"/>
  <c r="AO5"/>
  <c r="AM5"/>
  <c r="AL5"/>
  <c r="AI5"/>
  <c r="K5"/>
  <c r="AJ5"/>
  <c r="C6"/>
  <c r="AQ4"/>
  <c r="Q4" s="1"/>
  <c r="AA35"/>
  <c r="AN5" l="1"/>
  <c r="C7"/>
  <c r="AP6"/>
  <c r="AO6"/>
  <c r="AM6"/>
  <c r="AL6"/>
  <c r="AJ6"/>
  <c r="B6"/>
  <c r="AI6"/>
  <c r="P6" s="1"/>
  <c r="K6"/>
  <c r="P5"/>
  <c r="AQ5"/>
  <c r="Q5" s="1"/>
  <c r="AQ6" l="1"/>
  <c r="AP7"/>
  <c r="AO7"/>
  <c r="AM7"/>
  <c r="AL7"/>
  <c r="AI7"/>
  <c r="K7"/>
  <c r="AJ7"/>
  <c r="C8"/>
  <c r="B7"/>
  <c r="AN6"/>
  <c r="Q6" s="1"/>
  <c r="AQ7" l="1"/>
  <c r="AP8"/>
  <c r="AO8"/>
  <c r="AM8"/>
  <c r="AL8"/>
  <c r="AJ8"/>
  <c r="AI8"/>
  <c r="K8"/>
  <c r="B8"/>
  <c r="C9"/>
  <c r="P7"/>
  <c r="AN7"/>
  <c r="Q7" s="1"/>
  <c r="AN8" l="1"/>
  <c r="AP9"/>
  <c r="AO9"/>
  <c r="AM9"/>
  <c r="AL9"/>
  <c r="AI9"/>
  <c r="AJ9"/>
  <c r="K9"/>
  <c r="B9"/>
  <c r="C10"/>
  <c r="P8"/>
  <c r="AQ8"/>
  <c r="Q8" l="1"/>
  <c r="P9"/>
  <c r="AN9"/>
  <c r="AP10"/>
  <c r="AO10"/>
  <c r="AM10"/>
  <c r="AL10"/>
  <c r="AJ10"/>
  <c r="K10"/>
  <c r="AI10"/>
  <c r="P10" s="1"/>
  <c r="B10"/>
  <c r="C11"/>
  <c r="AQ9"/>
  <c r="Q9" s="1"/>
  <c r="AQ10" l="1"/>
  <c r="AP11"/>
  <c r="AO11"/>
  <c r="AM11"/>
  <c r="AL11"/>
  <c r="AI11"/>
  <c r="AJ11"/>
  <c r="K11"/>
  <c r="C12"/>
  <c r="B11"/>
  <c r="AN10"/>
  <c r="Q10" l="1"/>
  <c r="AQ11"/>
  <c r="AP12"/>
  <c r="AO12"/>
  <c r="AQ12" s="1"/>
  <c r="AM12"/>
  <c r="AL12"/>
  <c r="AJ12"/>
  <c r="K12"/>
  <c r="AI12"/>
  <c r="P12" s="1"/>
  <c r="C13"/>
  <c r="B12"/>
  <c r="P11"/>
  <c r="AN11"/>
  <c r="Q11" l="1"/>
  <c r="AP13"/>
  <c r="AO13"/>
  <c r="AM13"/>
  <c r="AL13"/>
  <c r="AI13"/>
  <c r="AJ13"/>
  <c r="K13"/>
  <c r="C14"/>
  <c r="B13"/>
  <c r="AN12"/>
  <c r="Q12" s="1"/>
  <c r="AQ13" l="1"/>
  <c r="AP14"/>
  <c r="AO14"/>
  <c r="AM14"/>
  <c r="AJ14"/>
  <c r="K14"/>
  <c r="AL14"/>
  <c r="AI14"/>
  <c r="C15"/>
  <c r="B14"/>
  <c r="P13"/>
  <c r="AN13"/>
  <c r="AQ14" l="1"/>
  <c r="Q13"/>
  <c r="AP15"/>
  <c r="AO15"/>
  <c r="AM15"/>
  <c r="AL15"/>
  <c r="AI15"/>
  <c r="AJ15"/>
  <c r="K15"/>
  <c r="C16"/>
  <c r="B15"/>
  <c r="P14"/>
  <c r="AN14"/>
  <c r="Q14" s="1"/>
  <c r="AQ15" l="1"/>
  <c r="AP16"/>
  <c r="AO16"/>
  <c r="AM16"/>
  <c r="AJ16"/>
  <c r="AL16"/>
  <c r="AI16"/>
  <c r="K16"/>
  <c r="C17"/>
  <c r="B16"/>
  <c r="P15"/>
  <c r="AN15"/>
  <c r="Q15" s="1"/>
  <c r="AQ16" l="1"/>
  <c r="AP17"/>
  <c r="AO17"/>
  <c r="AM17"/>
  <c r="AL17"/>
  <c r="AI17"/>
  <c r="K17"/>
  <c r="AJ17"/>
  <c r="C18"/>
  <c r="B17"/>
  <c r="P16"/>
  <c r="AN16"/>
  <c r="Q16" s="1"/>
  <c r="AQ17" l="1"/>
  <c r="AP18"/>
  <c r="AO18"/>
  <c r="AM18"/>
  <c r="AJ18"/>
  <c r="AL18"/>
  <c r="AI18"/>
  <c r="P18" s="1"/>
  <c r="K18"/>
  <c r="B18"/>
  <c r="C19"/>
  <c r="P17"/>
  <c r="AN17"/>
  <c r="Q17" l="1"/>
  <c r="AQ18"/>
  <c r="AP19"/>
  <c r="AO19"/>
  <c r="AM19"/>
  <c r="AL19"/>
  <c r="AI19"/>
  <c r="K19"/>
  <c r="AJ19"/>
  <c r="C20"/>
  <c r="B19"/>
  <c r="AN18"/>
  <c r="Q18" s="1"/>
  <c r="AQ19" l="1"/>
  <c r="AP20"/>
  <c r="AO20"/>
  <c r="AM20"/>
  <c r="AJ20"/>
  <c r="AL20"/>
  <c r="AI20"/>
  <c r="P20" s="1"/>
  <c r="K20"/>
  <c r="B20"/>
  <c r="C21"/>
  <c r="P19"/>
  <c r="AN19"/>
  <c r="AQ20" l="1"/>
  <c r="Q19"/>
  <c r="AP21"/>
  <c r="AO21"/>
  <c r="AM21"/>
  <c r="AL21"/>
  <c r="AI21"/>
  <c r="K21"/>
  <c r="AJ21"/>
  <c r="C22"/>
  <c r="B21"/>
  <c r="AN20"/>
  <c r="Q20" s="1"/>
  <c r="AQ21" l="1"/>
  <c r="AP22"/>
  <c r="AO22"/>
  <c r="AM22"/>
  <c r="AJ22"/>
  <c r="AL22"/>
  <c r="AI22"/>
  <c r="K22"/>
  <c r="C23"/>
  <c r="B22"/>
  <c r="P21"/>
  <c r="AN21"/>
  <c r="Q21" s="1"/>
  <c r="AQ22" l="1"/>
  <c r="AP23"/>
  <c r="AO23"/>
  <c r="AM23"/>
  <c r="AL23"/>
  <c r="AI23"/>
  <c r="AJ23"/>
  <c r="K23"/>
  <c r="C24"/>
  <c r="B23"/>
  <c r="P22"/>
  <c r="AN22"/>
  <c r="Q22" s="1"/>
  <c r="AQ23" l="1"/>
  <c r="AP24"/>
  <c r="AO24"/>
  <c r="AM24"/>
  <c r="AJ24"/>
  <c r="K24"/>
  <c r="AL24"/>
  <c r="AI24"/>
  <c r="C25"/>
  <c r="B24"/>
  <c r="P23"/>
  <c r="AN23"/>
  <c r="Q23" s="1"/>
  <c r="AQ24" l="1"/>
  <c r="AP25"/>
  <c r="AO25"/>
  <c r="AM25"/>
  <c r="AL25"/>
  <c r="AI25"/>
  <c r="AJ25"/>
  <c r="K25"/>
  <c r="C26"/>
  <c r="B25"/>
  <c r="P24"/>
  <c r="AN24"/>
  <c r="Q24" s="1"/>
  <c r="AQ25" l="1"/>
  <c r="AP26"/>
  <c r="AO26"/>
  <c r="AM26"/>
  <c r="AJ26"/>
  <c r="K26"/>
  <c r="AL26"/>
  <c r="AI26"/>
  <c r="B26"/>
  <c r="C27"/>
  <c r="P25"/>
  <c r="AN25"/>
  <c r="Q25" s="1"/>
  <c r="AQ26" l="1"/>
  <c r="AP27"/>
  <c r="AO27"/>
  <c r="AM27"/>
  <c r="AL27"/>
  <c r="AI27"/>
  <c r="AJ27"/>
  <c r="K27"/>
  <c r="C28"/>
  <c r="B27"/>
  <c r="P26"/>
  <c r="AN26"/>
  <c r="Q26" s="1"/>
  <c r="AQ27" l="1"/>
  <c r="AP28"/>
  <c r="AO28"/>
  <c r="AM28"/>
  <c r="AJ28"/>
  <c r="K28"/>
  <c r="AL28"/>
  <c r="AI28"/>
  <c r="B28"/>
  <c r="C29"/>
  <c r="P27"/>
  <c r="AN27"/>
  <c r="Q27" s="1"/>
  <c r="AQ28" l="1"/>
  <c r="AP29"/>
  <c r="AO29"/>
  <c r="AM29"/>
  <c r="AL29"/>
  <c r="AI29"/>
  <c r="AJ29"/>
  <c r="K29"/>
  <c r="C30"/>
  <c r="B29"/>
  <c r="P28"/>
  <c r="AN28"/>
  <c r="Q28" l="1"/>
  <c r="AQ29"/>
  <c r="AP30"/>
  <c r="AO30"/>
  <c r="AQ30" s="1"/>
  <c r="AM30"/>
  <c r="AJ30"/>
  <c r="AL30"/>
  <c r="AI30"/>
  <c r="K30"/>
  <c r="B30"/>
  <c r="C31"/>
  <c r="P29"/>
  <c r="AN29"/>
  <c r="Q29" l="1"/>
  <c r="AP31"/>
  <c r="AO31"/>
  <c r="AM31"/>
  <c r="AL31"/>
  <c r="AI31"/>
  <c r="K31"/>
  <c r="AJ31"/>
  <c r="C32"/>
  <c r="B31"/>
  <c r="P30"/>
  <c r="AN30"/>
  <c r="Q30" s="1"/>
  <c r="AQ31" l="1"/>
  <c r="AP32"/>
  <c r="AO32"/>
  <c r="AM32"/>
  <c r="AJ32"/>
  <c r="AL32"/>
  <c r="AI32"/>
  <c r="P32" s="1"/>
  <c r="K32"/>
  <c r="B32"/>
  <c r="C33"/>
  <c r="P31"/>
  <c r="AN31"/>
  <c r="Q31" s="1"/>
  <c r="AQ32" l="1"/>
  <c r="AP33"/>
  <c r="AO33"/>
  <c r="AM33"/>
  <c r="AL33"/>
  <c r="AJ33"/>
  <c r="K33"/>
  <c r="AI33"/>
  <c r="P33" s="1"/>
  <c r="C34"/>
  <c r="B33"/>
  <c r="AN32"/>
  <c r="Q32" s="1"/>
  <c r="AN33" l="1"/>
  <c r="B34"/>
  <c r="AP34"/>
  <c r="AO34"/>
  <c r="AQ34" s="1"/>
  <c r="AM34"/>
  <c r="AI34"/>
  <c r="AL34"/>
  <c r="AJ34"/>
  <c r="K34"/>
  <c r="AQ33"/>
  <c r="Q33" s="1"/>
  <c r="P34" l="1"/>
  <c r="P35" s="1"/>
  <c r="AN34"/>
  <c r="Q34" s="1"/>
  <c r="Q35" s="1"/>
</calcChain>
</file>

<file path=xl/sharedStrings.xml><?xml version="1.0" encoding="utf-8"?>
<sst xmlns="http://schemas.openxmlformats.org/spreadsheetml/2006/main" count="135" uniqueCount="90">
  <si>
    <t>Repas paniers</t>
  </si>
  <si>
    <t>&lt; 6 h</t>
  </si>
  <si>
    <t>de 7h à 11h</t>
  </si>
  <si>
    <t>de 11h à 12h</t>
  </si>
  <si>
    <t>&gt; à 12h</t>
  </si>
  <si>
    <t>dim 1h à 12h</t>
  </si>
  <si>
    <t>dim &gt; 12h</t>
  </si>
  <si>
    <t>avril</t>
  </si>
  <si>
    <t>N° sem</t>
  </si>
  <si>
    <t>Date</t>
  </si>
  <si>
    <t>Poste</t>
  </si>
  <si>
    <t>Réf</t>
  </si>
  <si>
    <t>1 ère période</t>
  </si>
  <si>
    <t>2 ème période</t>
  </si>
  <si>
    <t>heures travaillées</t>
  </si>
  <si>
    <t>total semaine</t>
  </si>
  <si>
    <t>heure jour</t>
  </si>
  <si>
    <t>heure nuit</t>
  </si>
  <si>
    <t>heure dimanche</t>
  </si>
  <si>
    <t>heure férié</t>
  </si>
  <si>
    <t>Total hr férié</t>
  </si>
  <si>
    <t>total 1période</t>
  </si>
  <si>
    <t>total 2période</t>
  </si>
  <si>
    <t>nuit 1période</t>
  </si>
  <si>
    <t>nuit 2période</t>
  </si>
  <si>
    <t>we 1période</t>
  </si>
  <si>
    <t>we 2période</t>
  </si>
  <si>
    <t>jr veille hr fériés 1période</t>
  </si>
  <si>
    <t>jr veille hr fériés 2période</t>
  </si>
  <si>
    <t>Total veille férié</t>
  </si>
  <si>
    <t>hr jr férié 1période</t>
  </si>
  <si>
    <t>hr jr férié 2période</t>
  </si>
  <si>
    <t>Total  hr jr férié</t>
  </si>
  <si>
    <t>panier</t>
  </si>
  <si>
    <t>début</t>
  </si>
  <si>
    <t>fin</t>
  </si>
  <si>
    <t/>
  </si>
  <si>
    <t>G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</si>
  <si>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</si>
  <si>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</si>
  <si>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</si>
  <si>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</si>
  <si>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</si>
  <si>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</si>
  <si>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</si>
  <si>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</si>
  <si>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Garde</t>
  </si>
  <si>
    <t>Garde-48</t>
  </si>
  <si>
    <t>Formation</t>
  </si>
  <si>
    <t>CONGES PAYES</t>
  </si>
  <si>
    <t>Reliquat 2013 - 2014</t>
  </si>
  <si>
    <t>Congés 2014 - 2015</t>
  </si>
  <si>
    <t>Posés</t>
  </si>
  <si>
    <t>FERIES</t>
  </si>
  <si>
    <t>Dans le mois</t>
  </si>
  <si>
    <t>Total MOIS</t>
  </si>
  <si>
    <t>SERVITUDES</t>
  </si>
  <si>
    <t>Panier</t>
  </si>
  <si>
    <t>Visite Médicale</t>
  </si>
  <si>
    <t>Travaillés</t>
  </si>
  <si>
    <t>Déplacement</t>
  </si>
  <si>
    <t>Arrêt de Travail</t>
  </si>
  <si>
    <t>Fractionnement</t>
  </si>
  <si>
    <t>Ancienneté</t>
  </si>
  <si>
    <t>Reste</t>
  </si>
  <si>
    <t>Total Heures</t>
  </si>
  <si>
    <t>Jours travaillés</t>
  </si>
  <si>
    <t>Habillement</t>
  </si>
  <si>
    <t>Délégation</t>
  </si>
  <si>
    <t>Autre</t>
  </si>
  <si>
    <t>Début nuit</t>
  </si>
  <si>
    <t>Fin nuit</t>
  </si>
  <si>
    <r>
      <t xml:space="preserve">hrs effectives </t>
    </r>
    <r>
      <rPr>
        <sz val="7"/>
        <color theme="1"/>
        <rFont val="Arial"/>
        <family val="2"/>
      </rPr>
      <t>(G et G-48)</t>
    </r>
  </si>
  <si>
    <t xml:space="preserve">Jour de l'an </t>
  </si>
  <si>
    <t>Lundi de Pâques</t>
  </si>
  <si>
    <t>Fête du Travail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</si>
  <si>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</si>
  <si>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</si>
  <si>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</si>
  <si>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</si>
  <si>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</si>
  <si>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</si>
  <si>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</si>
  <si>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</si>
  <si>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Lun. de Pentecôte</t>
  </si>
  <si>
    <t>Dim. de Pâques</t>
  </si>
  <si>
    <t>Mois</t>
  </si>
  <si>
    <t>Année</t>
  </si>
  <si>
    <t>juin</t>
  </si>
  <si>
    <t>NOM Prénom :     MACHIN Truc</t>
  </si>
</sst>
</file>

<file path=xl/styles.xml><?xml version="1.0" encoding="utf-8"?>
<styleSheet xmlns="http://schemas.openxmlformats.org/spreadsheetml/2006/main">
  <numFmts count="11">
    <numFmt numFmtId="164" formatCode="&quot;Fériés &quot;0000"/>
    <numFmt numFmtId="165" formatCode="ddd\ d\ mmm"/>
    <numFmt numFmtId="166" formatCode="mmmm"/>
    <numFmt numFmtId="167" formatCode="h:mm;@"/>
    <numFmt numFmtId="168" formatCode="[h]:mm"/>
    <numFmt numFmtId="169" formatCode="hh:mm;;\-"/>
    <numFmt numFmtId="170" formatCode="[hh]:mm"/>
    <numFmt numFmtId="171" formatCode="hh:mm;;"/>
    <numFmt numFmtId="172" formatCode="dddd\ dd"/>
    <numFmt numFmtId="173" formatCode="[hh]:mm;;"/>
    <numFmt numFmtId="174" formatCode="#,##0.00\ &quot;€&quot;"/>
  </numFmts>
  <fonts count="36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indexed="18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10"/>
      <color rgb="FF00B050"/>
      <name val="Arial Unicode MS"/>
      <family val="2"/>
    </font>
    <font>
      <sz val="11"/>
      <color rgb="FF00B050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9"/>
      <color rgb="FF0070C0"/>
      <name val="Arial Unicode MS"/>
      <family val="2"/>
    </font>
    <font>
      <sz val="9"/>
      <color rgb="FF00B050"/>
      <name val="Arial Unicode MS"/>
      <family val="2"/>
    </font>
    <font>
      <sz val="9"/>
      <color theme="0" tint="-0.34998626667073579"/>
      <name val="Arial"/>
      <family val="2"/>
    </font>
    <font>
      <b/>
      <sz val="11"/>
      <color theme="1"/>
      <name val="Arial"/>
      <family val="2"/>
    </font>
    <font>
      <sz val="7.5"/>
      <color rgb="FF000000"/>
      <name val="Arial"/>
      <family val="2"/>
    </font>
    <font>
      <sz val="10"/>
      <color theme="1"/>
      <name val="Arial Unicode MS"/>
      <family val="2"/>
    </font>
    <font>
      <sz val="8"/>
      <color rgb="FFFF0000"/>
      <name val="Arial"/>
      <family val="2"/>
    </font>
    <font>
      <sz val="10"/>
      <color theme="0"/>
      <name val="Calibri"/>
      <family val="2"/>
    </font>
    <font>
      <b/>
      <sz val="14"/>
      <color theme="1"/>
      <name val="Verdana"/>
      <family val="2"/>
    </font>
    <font>
      <b/>
      <sz val="8"/>
      <color theme="1"/>
      <name val="Arial"/>
      <family val="2"/>
    </font>
    <font>
      <b/>
      <i/>
      <u/>
      <sz val="9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indexed="16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66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  <border>
      <left/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/>
      <top style="thin">
        <color theme="0" tint="-0.34998626667073579"/>
      </top>
      <bottom style="medium">
        <color theme="1" tint="0.499984740745262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wrapText="1"/>
    </xf>
    <xf numFmtId="17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7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170" fontId="21" fillId="0" borderId="0" xfId="0" applyNumberFormat="1" applyFont="1" applyAlignment="1">
      <alignment horizontal="center" vertical="center"/>
    </xf>
    <xf numFmtId="171" fontId="0" fillId="0" borderId="0" xfId="0" applyNumberFormat="1" applyFill="1" applyBorder="1" applyAlignment="1">
      <alignment horizontal="left" vertical="center"/>
    </xf>
    <xf numFmtId="0" fontId="22" fillId="0" borderId="0" xfId="0" applyFont="1" applyAlignment="1">
      <alignment horizontal="left" indent="1"/>
    </xf>
    <xf numFmtId="0" fontId="22" fillId="0" borderId="0" xfId="0" applyNumberFormat="1" applyFont="1" applyAlignment="1">
      <alignment horizontal="left" indent="1"/>
    </xf>
    <xf numFmtId="173" fontId="0" fillId="0" borderId="10" xfId="0" applyNumberFormat="1" applyFont="1" applyBorder="1"/>
    <xf numFmtId="173" fontId="0" fillId="0" borderId="12" xfId="0" applyNumberFormat="1" applyFont="1" applyBorder="1"/>
    <xf numFmtId="0" fontId="0" fillId="4" borderId="15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167" fontId="22" fillId="0" borderId="0" xfId="0" applyNumberFormat="1" applyFont="1" applyAlignment="1">
      <alignment horizontal="center" vertical="center"/>
    </xf>
    <xf numFmtId="0" fontId="0" fillId="0" borderId="0" xfId="0" applyFill="1" applyBorder="1"/>
    <xf numFmtId="169" fontId="0" fillId="0" borderId="0" xfId="0" applyNumberFormat="1" applyFill="1" applyBorder="1" applyAlignment="1">
      <alignment horizontal="left" vertical="center"/>
    </xf>
    <xf numFmtId="20" fontId="0" fillId="4" borderId="15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5" fillId="0" borderId="0" xfId="0" applyFont="1"/>
    <xf numFmtId="0" fontId="9" fillId="8" borderId="20" xfId="0" applyFont="1" applyFill="1" applyBorder="1"/>
    <xf numFmtId="0" fontId="2" fillId="8" borderId="2" xfId="0" applyFont="1" applyFill="1" applyBorder="1"/>
    <xf numFmtId="0" fontId="9" fillId="8" borderId="20" xfId="0" applyFont="1" applyFill="1" applyBorder="1" applyAlignment="1">
      <alignment vertical="center"/>
    </xf>
    <xf numFmtId="0" fontId="0" fillId="8" borderId="2" xfId="0" applyFill="1" applyBorder="1"/>
    <xf numFmtId="170" fontId="20" fillId="0" borderId="22" xfId="0" applyNumberFormat="1" applyFont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70" fontId="0" fillId="0" borderId="18" xfId="0" applyNumberFormat="1" applyBorder="1" applyAlignment="1">
      <alignment horizontal="center" vertical="center"/>
    </xf>
    <xf numFmtId="173" fontId="0" fillId="0" borderId="18" xfId="0" applyNumberFormat="1" applyBorder="1" applyAlignment="1">
      <alignment horizontal="center" vertical="center"/>
    </xf>
    <xf numFmtId="0" fontId="5" fillId="7" borderId="35" xfId="0" applyFont="1" applyFill="1" applyBorder="1" applyAlignment="1">
      <alignment horizontal="center" vertical="center"/>
    </xf>
    <xf numFmtId="0" fontId="5" fillId="7" borderId="37" xfId="0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center" vertical="center"/>
    </xf>
    <xf numFmtId="0" fontId="5" fillId="7" borderId="40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7" xfId="0" applyFont="1" applyFill="1" applyBorder="1" applyAlignment="1">
      <alignment horizontal="center" vertical="center"/>
    </xf>
    <xf numFmtId="170" fontId="28" fillId="7" borderId="40" xfId="0" applyNumberFormat="1" applyFont="1" applyFill="1" applyBorder="1" applyAlignment="1">
      <alignment horizontal="center" vertical="center"/>
    </xf>
    <xf numFmtId="174" fontId="7" fillId="7" borderId="40" xfId="0" applyNumberFormat="1" applyFont="1" applyFill="1" applyBorder="1" applyAlignment="1">
      <alignment horizontal="center" vertical="center"/>
    </xf>
    <xf numFmtId="0" fontId="0" fillId="3" borderId="47" xfId="0" applyFill="1" applyBorder="1"/>
    <xf numFmtId="0" fontId="0" fillId="3" borderId="48" xfId="0" applyFill="1" applyBorder="1"/>
    <xf numFmtId="0" fontId="0" fillId="3" borderId="49" xfId="0" applyFill="1" applyBorder="1"/>
    <xf numFmtId="0" fontId="33" fillId="3" borderId="32" xfId="0" applyFont="1" applyFill="1" applyBorder="1" applyAlignment="1">
      <alignment horizontal="center" vertical="center"/>
    </xf>
    <xf numFmtId="0" fontId="33" fillId="3" borderId="34" xfId="0" applyFont="1" applyFill="1" applyBorder="1" applyAlignment="1">
      <alignment horizontal="center" vertical="center"/>
    </xf>
    <xf numFmtId="0" fontId="33" fillId="3" borderId="35" xfId="0" applyFont="1" applyFill="1" applyBorder="1" applyAlignment="1">
      <alignment horizontal="center" vertical="center"/>
    </xf>
    <xf numFmtId="0" fontId="34" fillId="3" borderId="37" xfId="0" applyFont="1" applyFill="1" applyBorder="1" applyAlignment="1">
      <alignment horizontal="center" vertical="center"/>
    </xf>
    <xf numFmtId="0" fontId="33" fillId="3" borderId="32" xfId="0" applyFont="1" applyFill="1" applyBorder="1" applyAlignment="1">
      <alignment vertical="center"/>
    </xf>
    <xf numFmtId="0" fontId="33" fillId="3" borderId="35" xfId="0" applyFont="1" applyFill="1" applyBorder="1" applyAlignment="1">
      <alignment vertical="center"/>
    </xf>
    <xf numFmtId="0" fontId="33" fillId="3" borderId="38" xfId="0" applyFont="1" applyFill="1" applyBorder="1" applyAlignment="1">
      <alignment vertical="center"/>
    </xf>
    <xf numFmtId="0" fontId="33" fillId="3" borderId="5" xfId="0" applyFont="1" applyFill="1" applyBorder="1" applyAlignment="1">
      <alignment horizontal="left" vertical="center"/>
    </xf>
    <xf numFmtId="0" fontId="33" fillId="3" borderId="7" xfId="0" applyFont="1" applyFill="1" applyBorder="1" applyAlignment="1">
      <alignment horizontal="left" vertical="center"/>
    </xf>
    <xf numFmtId="0" fontId="33" fillId="3" borderId="21" xfId="0" applyFont="1" applyFill="1" applyBorder="1" applyAlignment="1">
      <alignment horizontal="left" vertical="center"/>
    </xf>
    <xf numFmtId="0" fontId="33" fillId="3" borderId="5" xfId="0" applyFont="1" applyFill="1" applyBorder="1" applyAlignment="1">
      <alignment vertical="center"/>
    </xf>
    <xf numFmtId="0" fontId="33" fillId="3" borderId="7" xfId="0" applyFont="1" applyFill="1" applyBorder="1" applyAlignment="1">
      <alignment vertical="center"/>
    </xf>
    <xf numFmtId="0" fontId="33" fillId="3" borderId="21" xfId="0" applyFont="1" applyFill="1" applyBorder="1" applyAlignment="1">
      <alignment vertical="center"/>
    </xf>
    <xf numFmtId="165" fontId="19" fillId="0" borderId="10" xfId="0" applyNumberFormat="1" applyFont="1" applyBorder="1" applyAlignment="1" applyProtection="1">
      <alignment horizontal="center" vertical="center"/>
      <protection locked="0"/>
    </xf>
    <xf numFmtId="168" fontId="7" fillId="0" borderId="10" xfId="0" applyNumberFormat="1" applyFont="1" applyBorder="1" applyAlignment="1" applyProtection="1">
      <alignment horizontal="center" vertical="center"/>
      <protection locked="0"/>
    </xf>
    <xf numFmtId="173" fontId="15" fillId="0" borderId="10" xfId="0" applyNumberFormat="1" applyFont="1" applyBorder="1" applyAlignment="1" applyProtection="1">
      <alignment horizontal="center" vertical="center"/>
      <protection locked="0"/>
    </xf>
    <xf numFmtId="165" fontId="19" fillId="0" borderId="12" xfId="0" applyNumberFormat="1" applyFont="1" applyBorder="1" applyAlignment="1" applyProtection="1">
      <alignment horizontal="center" vertical="center"/>
      <protection locked="0"/>
    </xf>
    <xf numFmtId="168" fontId="7" fillId="0" borderId="12" xfId="0" applyNumberFormat="1" applyFont="1" applyBorder="1" applyAlignment="1" applyProtection="1">
      <alignment horizontal="center" vertical="center"/>
      <protection locked="0"/>
    </xf>
    <xf numFmtId="173" fontId="15" fillId="0" borderId="12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33" fillId="3" borderId="51" xfId="0" applyFont="1" applyFill="1" applyBorder="1" applyAlignment="1">
      <alignment vertical="center"/>
    </xf>
    <xf numFmtId="0" fontId="33" fillId="3" borderId="50" xfId="0" applyFont="1" applyFill="1" applyBorder="1" applyAlignment="1">
      <alignment vertical="center"/>
    </xf>
    <xf numFmtId="0" fontId="33" fillId="3" borderId="52" xfId="0" applyFont="1" applyFill="1" applyBorder="1" applyAlignment="1">
      <alignment vertical="center"/>
    </xf>
    <xf numFmtId="173" fontId="15" fillId="0" borderId="0" xfId="0" applyNumberFormat="1" applyFont="1" applyAlignment="1">
      <alignment horizontal="center" vertical="center"/>
    </xf>
    <xf numFmtId="172" fontId="6" fillId="0" borderId="11" xfId="0" applyNumberFormat="1" applyFont="1" applyFill="1" applyBorder="1" applyAlignment="1">
      <alignment horizontal="left" vertical="center"/>
    </xf>
    <xf numFmtId="173" fontId="0" fillId="0" borderId="9" xfId="0" applyNumberFormat="1" applyFont="1" applyBorder="1"/>
    <xf numFmtId="173" fontId="0" fillId="0" borderId="9" xfId="0" applyNumberFormat="1" applyFont="1" applyBorder="1" applyAlignment="1">
      <alignment horizontal="center" vertical="center"/>
    </xf>
    <xf numFmtId="170" fontId="20" fillId="0" borderId="9" xfId="0" applyNumberFormat="1" applyFont="1" applyFill="1" applyBorder="1" applyAlignment="1">
      <alignment horizontal="center" vertical="center"/>
    </xf>
    <xf numFmtId="173" fontId="2" fillId="0" borderId="9" xfId="0" applyNumberFormat="1" applyFont="1" applyFill="1" applyBorder="1" applyAlignment="1">
      <alignment horizontal="center" vertical="center"/>
    </xf>
    <xf numFmtId="165" fontId="19" fillId="0" borderId="9" xfId="0" applyNumberFormat="1" applyFont="1" applyBorder="1" applyAlignment="1" applyProtection="1">
      <alignment horizontal="center" vertical="center"/>
      <protection locked="0"/>
    </xf>
    <xf numFmtId="168" fontId="7" fillId="0" borderId="9" xfId="0" applyNumberFormat="1" applyFont="1" applyBorder="1" applyAlignment="1" applyProtection="1">
      <alignment horizontal="center" vertical="center"/>
      <protection locked="0"/>
    </xf>
    <xf numFmtId="173" fontId="15" fillId="0" borderId="9" xfId="0" applyNumberFormat="1" applyFont="1" applyBorder="1" applyAlignment="1" applyProtection="1">
      <alignment horizontal="center" vertical="center"/>
      <protection locked="0"/>
    </xf>
    <xf numFmtId="167" fontId="0" fillId="4" borderId="15" xfId="0" applyNumberForma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172" fontId="6" fillId="0" borderId="10" xfId="0" applyNumberFormat="1" applyFont="1" applyFill="1" applyBorder="1" applyAlignment="1">
      <alignment horizontal="left" vertical="center"/>
    </xf>
    <xf numFmtId="0" fontId="0" fillId="7" borderId="4" xfId="0" applyFont="1" applyFill="1" applyBorder="1" applyAlignment="1">
      <alignment horizontal="center" vertical="center"/>
    </xf>
    <xf numFmtId="172" fontId="6" fillId="0" borderId="12" xfId="0" applyNumberFormat="1" applyFont="1" applyFill="1" applyBorder="1" applyAlignment="1">
      <alignment horizontal="left" vertical="center"/>
    </xf>
    <xf numFmtId="173" fontId="0" fillId="0" borderId="10" xfId="0" applyNumberFormat="1" applyFont="1" applyBorder="1" applyAlignment="1">
      <alignment horizontal="center" vertical="center"/>
    </xf>
    <xf numFmtId="173" fontId="0" fillId="0" borderId="12" xfId="0" applyNumberFormat="1" applyFont="1" applyBorder="1" applyAlignment="1">
      <alignment horizontal="center" vertical="center"/>
    </xf>
    <xf numFmtId="170" fontId="20" fillId="0" borderId="10" xfId="0" applyNumberFormat="1" applyFont="1" applyFill="1" applyBorder="1" applyAlignment="1">
      <alignment horizontal="center" vertical="center"/>
    </xf>
    <xf numFmtId="170" fontId="20" fillId="0" borderId="12" xfId="0" applyNumberFormat="1" applyFont="1" applyFill="1" applyBorder="1" applyAlignment="1">
      <alignment horizontal="center" vertical="center"/>
    </xf>
    <xf numFmtId="173" fontId="2" fillId="0" borderId="10" xfId="0" applyNumberFormat="1" applyFont="1" applyFill="1" applyBorder="1" applyAlignment="1">
      <alignment horizontal="center" vertical="center"/>
    </xf>
    <xf numFmtId="173" fontId="2" fillId="0" borderId="12" xfId="0" applyNumberFormat="1" applyFont="1" applyFill="1" applyBorder="1" applyAlignment="1">
      <alignment horizontal="center" vertical="center"/>
    </xf>
    <xf numFmtId="170" fontId="0" fillId="0" borderId="18" xfId="0" applyNumberFormat="1" applyBorder="1" applyAlignment="1">
      <alignment horizontal="center" vertical="center"/>
    </xf>
    <xf numFmtId="167" fontId="0" fillId="4" borderId="15" xfId="0" applyNumberFormat="1" applyFill="1" applyBorder="1" applyAlignment="1">
      <alignment horizontal="center" vertical="center"/>
    </xf>
    <xf numFmtId="171" fontId="0" fillId="4" borderId="18" xfId="0" applyNumberFormat="1" applyFill="1" applyBorder="1" applyAlignment="1">
      <alignment horizontal="center" vertical="center"/>
    </xf>
    <xf numFmtId="170" fontId="22" fillId="2" borderId="18" xfId="0" applyNumberFormat="1" applyFont="1" applyFill="1" applyBorder="1" applyAlignment="1">
      <alignment horizontal="center" vertical="center"/>
    </xf>
    <xf numFmtId="170" fontId="0" fillId="2" borderId="18" xfId="0" applyNumberFormat="1" applyFill="1" applyBorder="1" applyAlignment="1">
      <alignment horizontal="center" vertical="center"/>
    </xf>
    <xf numFmtId="20" fontId="0" fillId="4" borderId="15" xfId="0" applyNumberFormat="1" applyFill="1" applyBorder="1" applyAlignment="1">
      <alignment horizontal="center" vertical="center"/>
    </xf>
    <xf numFmtId="20" fontId="0" fillId="4" borderId="16" xfId="0" applyNumberForma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 wrapText="1"/>
    </xf>
    <xf numFmtId="20" fontId="32" fillId="9" borderId="4" xfId="0" applyNumberFormat="1" applyFont="1" applyFill="1" applyBorder="1" applyAlignment="1">
      <alignment horizontal="center" vertical="center"/>
    </xf>
    <xf numFmtId="0" fontId="0" fillId="0" borderId="0" xfId="0"/>
    <xf numFmtId="164" fontId="3" fillId="2" borderId="13" xfId="0" quotePrefix="1" applyNumberFormat="1" applyFont="1" applyFill="1" applyBorder="1" applyAlignment="1">
      <alignment horizontal="center" vertical="center"/>
    </xf>
    <xf numFmtId="14" fontId="12" fillId="0" borderId="9" xfId="0" applyNumberFormat="1" applyFont="1" applyBorder="1" applyAlignment="1">
      <alignment horizontal="left" vertical="center"/>
    </xf>
    <xf numFmtId="14" fontId="13" fillId="0" borderId="4" xfId="0" applyNumberFormat="1" applyFont="1" applyBorder="1" applyAlignment="1">
      <alignment horizontal="left" vertical="center"/>
    </xf>
    <xf numFmtId="14" fontId="17" fillId="5" borderId="3" xfId="0" applyNumberFormat="1" applyFont="1" applyFill="1" applyBorder="1" applyAlignment="1">
      <alignment horizontal="left" vertical="center"/>
    </xf>
    <xf numFmtId="14" fontId="18" fillId="5" borderId="3" xfId="0" applyNumberFormat="1" applyFont="1" applyFill="1" applyBorder="1" applyAlignment="1">
      <alignment horizontal="left" vertical="center"/>
    </xf>
    <xf numFmtId="14" fontId="18" fillId="5" borderId="4" xfId="0" applyNumberFormat="1" applyFont="1" applyFill="1" applyBorder="1" applyAlignment="1">
      <alignment horizontal="left" vertical="center"/>
    </xf>
    <xf numFmtId="14" fontId="17" fillId="6" borderId="3" xfId="0" applyNumberFormat="1" applyFont="1" applyFill="1" applyBorder="1" applyAlignment="1">
      <alignment horizontal="left" vertical="center"/>
    </xf>
    <xf numFmtId="14" fontId="18" fillId="6" borderId="3" xfId="0" applyNumberFormat="1" applyFont="1" applyFill="1" applyBorder="1" applyAlignment="1">
      <alignment horizontal="left" vertical="center"/>
    </xf>
    <xf numFmtId="14" fontId="18" fillId="6" borderId="4" xfId="0" applyNumberFormat="1" applyFont="1" applyFill="1" applyBorder="1" applyAlignment="1">
      <alignment horizontal="left" vertical="center"/>
    </xf>
    <xf numFmtId="14" fontId="17" fillId="5" borderId="9" xfId="0" applyNumberFormat="1" applyFont="1" applyFill="1" applyBorder="1" applyAlignment="1">
      <alignment horizontal="left" vertical="center"/>
    </xf>
    <xf numFmtId="14" fontId="17" fillId="5" borderId="4" xfId="0" applyNumberFormat="1" applyFont="1" applyFill="1" applyBorder="1" applyAlignment="1">
      <alignment horizontal="left" vertical="center"/>
    </xf>
    <xf numFmtId="14" fontId="11" fillId="0" borderId="9" xfId="0" applyNumberFormat="1" applyFont="1" applyBorder="1" applyAlignment="1">
      <alignment horizontal="center"/>
    </xf>
    <xf numFmtId="14" fontId="14" fillId="0" borderId="4" xfId="0" applyNumberFormat="1" applyFont="1" applyBorder="1" applyAlignment="1">
      <alignment horizontal="center"/>
    </xf>
    <xf numFmtId="14" fontId="11" fillId="5" borderId="3" xfId="0" applyNumberFormat="1" applyFont="1" applyFill="1" applyBorder="1" applyAlignment="1">
      <alignment horizontal="center" vertical="center"/>
    </xf>
    <xf numFmtId="14" fontId="14" fillId="5" borderId="3" xfId="0" applyNumberFormat="1" applyFont="1" applyFill="1" applyBorder="1" applyAlignment="1">
      <alignment horizontal="center" vertical="center"/>
    </xf>
    <xf numFmtId="14" fontId="14" fillId="5" borderId="4" xfId="0" applyNumberFormat="1" applyFont="1" applyFill="1" applyBorder="1" applyAlignment="1">
      <alignment horizontal="center" vertical="center"/>
    </xf>
    <xf numFmtId="14" fontId="11" fillId="6" borderId="3" xfId="0" applyNumberFormat="1" applyFont="1" applyFill="1" applyBorder="1" applyAlignment="1">
      <alignment horizontal="center" vertical="center"/>
    </xf>
    <xf numFmtId="14" fontId="14" fillId="6" borderId="3" xfId="0" applyNumberFormat="1" applyFont="1" applyFill="1" applyBorder="1" applyAlignment="1">
      <alignment horizontal="center"/>
    </xf>
    <xf numFmtId="14" fontId="14" fillId="6" borderId="3" xfId="0" applyNumberFormat="1" applyFont="1" applyFill="1" applyBorder="1" applyAlignment="1">
      <alignment horizontal="center" vertical="center"/>
    </xf>
    <xf numFmtId="14" fontId="14" fillId="6" borderId="4" xfId="0" applyNumberFormat="1" applyFont="1" applyFill="1" applyBorder="1" applyAlignment="1">
      <alignment horizontal="center" vertical="center"/>
    </xf>
    <xf numFmtId="14" fontId="11" fillId="5" borderId="9" xfId="0" applyNumberFormat="1" applyFont="1" applyFill="1" applyBorder="1" applyAlignment="1">
      <alignment horizontal="center" vertical="center"/>
    </xf>
    <xf numFmtId="14" fontId="11" fillId="5" borderId="14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indent="1"/>
    </xf>
    <xf numFmtId="165" fontId="19" fillId="0" borderId="10" xfId="0" applyNumberFormat="1" applyFont="1" applyBorder="1" applyAlignment="1" applyProtection="1">
      <alignment horizontal="center" vertical="center"/>
      <protection locked="0"/>
    </xf>
    <xf numFmtId="173" fontId="15" fillId="0" borderId="10" xfId="0" applyNumberFormat="1" applyFont="1" applyBorder="1" applyAlignment="1" applyProtection="1">
      <alignment horizontal="center" vertical="center"/>
      <protection locked="0"/>
    </xf>
    <xf numFmtId="166" fontId="16" fillId="0" borderId="0" xfId="0" applyNumberFormat="1" applyFont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30" fillId="9" borderId="19" xfId="0" applyFont="1" applyFill="1" applyBorder="1" applyAlignment="1">
      <alignment horizontal="center" vertical="center"/>
    </xf>
    <xf numFmtId="0" fontId="31" fillId="9" borderId="1" xfId="0" applyNumberFormat="1" applyFont="1" applyFill="1" applyBorder="1" applyAlignment="1" applyProtection="1">
      <alignment horizontal="center" vertical="center"/>
    </xf>
    <xf numFmtId="0" fontId="31" fillId="11" borderId="2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26" fillId="8" borderId="26" xfId="0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26" fillId="8" borderId="28" xfId="0" applyFont="1" applyFill="1" applyBorder="1" applyAlignment="1">
      <alignment horizontal="center" vertical="center" wrapText="1"/>
    </xf>
    <xf numFmtId="0" fontId="33" fillId="3" borderId="33" xfId="0" applyFont="1" applyFill="1" applyBorder="1" applyAlignment="1">
      <alignment horizontal="center" vertical="center"/>
    </xf>
    <xf numFmtId="0" fontId="26" fillId="8" borderId="26" xfId="0" applyFont="1" applyFill="1" applyBorder="1" applyAlignment="1">
      <alignment horizontal="center" vertical="center"/>
    </xf>
    <xf numFmtId="0" fontId="26" fillId="8" borderId="27" xfId="0" applyFont="1" applyFill="1" applyBorder="1" applyAlignment="1">
      <alignment horizontal="center" vertical="center"/>
    </xf>
    <xf numFmtId="0" fontId="26" fillId="8" borderId="28" xfId="0" applyFont="1" applyFill="1" applyBorder="1" applyAlignment="1">
      <alignment horizontal="center" vertical="center"/>
    </xf>
    <xf numFmtId="0" fontId="9" fillId="8" borderId="41" xfId="0" applyFont="1" applyFill="1" applyBorder="1" applyAlignment="1">
      <alignment horizontal="center" vertical="center"/>
    </xf>
    <xf numFmtId="0" fontId="9" fillId="8" borderId="43" xfId="0" applyFont="1" applyFill="1" applyBorder="1" applyAlignment="1">
      <alignment horizontal="center" vertical="center"/>
    </xf>
    <xf numFmtId="170" fontId="35" fillId="7" borderId="42" xfId="0" applyNumberFormat="1" applyFont="1" applyFill="1" applyBorder="1" applyAlignment="1">
      <alignment horizontal="center" vertical="center"/>
    </xf>
    <xf numFmtId="170" fontId="35" fillId="7" borderId="44" xfId="0" applyNumberFormat="1" applyFont="1" applyFill="1" applyBorder="1" applyAlignment="1">
      <alignment horizontal="center" vertical="center"/>
    </xf>
    <xf numFmtId="0" fontId="26" fillId="8" borderId="24" xfId="0" applyFont="1" applyFill="1" applyBorder="1" applyAlignment="1">
      <alignment horizontal="center" vertical="center"/>
    </xf>
    <xf numFmtId="0" fontId="26" fillId="8" borderId="30" xfId="0" applyFont="1" applyFill="1" applyBorder="1" applyAlignment="1">
      <alignment horizontal="center" vertical="center"/>
    </xf>
    <xf numFmtId="0" fontId="26" fillId="8" borderId="25" xfId="0" applyFont="1" applyFill="1" applyBorder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0" fontId="26" fillId="8" borderId="23" xfId="0" applyFont="1" applyFill="1" applyBorder="1" applyAlignment="1">
      <alignment horizontal="center" vertical="center"/>
    </xf>
    <xf numFmtId="0" fontId="26" fillId="8" borderId="29" xfId="0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0" fillId="4" borderId="15" xfId="0" applyFill="1" applyBorder="1" applyAlignment="1">
      <alignment horizontal="center" vertical="center" wrapText="1"/>
    </xf>
    <xf numFmtId="0" fontId="0" fillId="0" borderId="16" xfId="0" applyBorder="1"/>
    <xf numFmtId="0" fontId="0" fillId="4" borderId="16" xfId="0" applyFill="1" applyBorder="1" applyAlignment="1">
      <alignment horizontal="center" vertical="center" wrapText="1"/>
    </xf>
    <xf numFmtId="0" fontId="27" fillId="7" borderId="9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/>
    </xf>
    <xf numFmtId="0" fontId="33" fillId="3" borderId="36" xfId="0" applyFont="1" applyFill="1" applyBorder="1" applyAlignment="1">
      <alignment horizontal="center" vertical="center"/>
    </xf>
    <xf numFmtId="0" fontId="26" fillId="8" borderId="43" xfId="0" applyFont="1" applyFill="1" applyBorder="1" applyAlignment="1">
      <alignment horizontal="center" vertical="center" wrapText="1"/>
    </xf>
    <xf numFmtId="0" fontId="26" fillId="8" borderId="45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/>
    </xf>
    <xf numFmtId="0" fontId="7" fillId="7" borderId="46" xfId="0" applyFont="1" applyFill="1" applyBorder="1" applyAlignment="1">
      <alignment horizontal="center" vertical="center"/>
    </xf>
    <xf numFmtId="0" fontId="5" fillId="7" borderId="39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219076</xdr:colOff>
      <xdr:row>4</xdr:row>
      <xdr:rowOff>142875</xdr:rowOff>
    </xdr:from>
    <xdr:ext cx="2428874" cy="1743075"/>
    <xdr:sp macro="" textlink="">
      <xdr:nvSpPr>
        <xdr:cNvPr id="2" name="ZoneTexte 1"/>
        <xdr:cNvSpPr txBox="1"/>
      </xdr:nvSpPr>
      <xdr:spPr>
        <a:xfrm>
          <a:off x="10325101" y="790575"/>
          <a:ext cx="2428874" cy="17430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/>
            <a:t>Détail paniers</a:t>
          </a:r>
        </a:p>
        <a:p>
          <a:endParaRPr lang="fr-FR"/>
        </a:p>
        <a:p>
          <a:r>
            <a:rPr lang="fr-FR"/>
            <a:t>Moins de 6 heures : 0 paniers</a:t>
          </a:r>
        </a:p>
        <a:p>
          <a:r>
            <a:rPr lang="fr-FR"/>
            <a:t>de</a:t>
          </a:r>
          <a:r>
            <a:rPr lang="fr-FR" baseline="0"/>
            <a:t> 7</a:t>
          </a:r>
          <a:r>
            <a:rPr lang="fr-FR"/>
            <a:t> à 11 heures : 1 panier</a:t>
          </a:r>
        </a:p>
        <a:p>
          <a:r>
            <a:rPr lang="fr-FR"/>
            <a:t>11 à 12 heures : 2 paniers </a:t>
          </a:r>
        </a:p>
        <a:p>
          <a:r>
            <a:rPr lang="fr-FR"/>
            <a:t>Plus de 12 heures : 3 paniers </a:t>
          </a:r>
        </a:p>
        <a:p>
          <a:endParaRPr lang="fr-FR"/>
        </a:p>
        <a:p>
          <a:r>
            <a:rPr lang="fr-FR"/>
            <a:t>Dimanche : 1 à 12 heures 2 paniers</a:t>
          </a:r>
        </a:p>
        <a:p>
          <a:r>
            <a:rPr lang="fr-FR"/>
            <a:t>Dimanche : &gt; 12heures 3 paniers.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152400</xdr:colOff>
      <xdr:row>4</xdr:row>
      <xdr:rowOff>28574</xdr:rowOff>
    </xdr:from>
    <xdr:ext cx="2867025" cy="2647951"/>
    <xdr:sp macro="" textlink="">
      <xdr:nvSpPr>
        <xdr:cNvPr id="2" name="ZoneTexte 1"/>
        <xdr:cNvSpPr txBox="1"/>
      </xdr:nvSpPr>
      <xdr:spPr>
        <a:xfrm>
          <a:off x="11249025" y="933449"/>
          <a:ext cx="2867025" cy="264795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J'aimerai</a:t>
          </a:r>
          <a:r>
            <a:rPr lang="fr-FR" sz="1100" baseline="0"/>
            <a:t> avoir</a:t>
          </a:r>
          <a:r>
            <a:rPr lang="fr-FR" sz="1100"/>
            <a:t> une formule pour calculer autmatiquement les paniers par jour avec comme référence le tableau des paniers en feuille "Param"</a:t>
          </a:r>
          <a:r>
            <a:rPr lang="fr-FR" sz="1100" baseline="0"/>
            <a:t> et la colonne J4 à J34.</a:t>
          </a:r>
          <a:endParaRPr lang="fr-FR" sz="1100"/>
        </a:p>
        <a:p>
          <a:endParaRPr lang="fr-FR" sz="1100"/>
        </a:p>
        <a:p>
          <a:r>
            <a:rPr lang="fr-FR" sz="1100"/>
            <a:t>Résumer des paniers si après :</a:t>
          </a:r>
          <a:endParaRPr lang="fr-FR"/>
        </a:p>
        <a:p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Moins de 6 heures : 0 paniers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de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7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à 11 heures : 1 panier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11 à 12 heures : 2 paniers 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Plus de 12 heures : 3 paniers </a:t>
          </a:r>
          <a:endParaRPr lang="fr-FR"/>
        </a:p>
        <a:p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Dimanche : 1 à 12 heures 2 paniers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Dimanche : &gt; 12heures 3 paniers.</a:t>
          </a:r>
          <a:endParaRPr lang="fr-FR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P30"/>
  <sheetViews>
    <sheetView tabSelected="1" workbookViewId="0">
      <selection activeCell="L24" sqref="L24"/>
    </sheetView>
  </sheetViews>
  <sheetFormatPr baseColWidth="10" defaultRowHeight="12.75"/>
  <cols>
    <col min="7" max="7" width="15.140625" bestFit="1" customWidth="1"/>
    <col min="8" max="8" width="10.7109375" bestFit="1" customWidth="1"/>
  </cols>
  <sheetData>
    <row r="5" spans="2:16">
      <c r="G5" s="112">
        <f>C11</f>
        <v>2014</v>
      </c>
      <c r="H5" s="111"/>
    </row>
    <row r="6" spans="2:16" ht="15">
      <c r="G6" s="121" t="s">
        <v>73</v>
      </c>
      <c r="H6" s="132">
        <f>DATE(C11,1,1)</f>
        <v>41640</v>
      </c>
    </row>
    <row r="7" spans="2:16" ht="15">
      <c r="G7" s="115" t="s">
        <v>74</v>
      </c>
      <c r="H7" s="125">
        <f>H29+1</f>
        <v>41750</v>
      </c>
    </row>
    <row r="8" spans="2:16" ht="15">
      <c r="G8" s="115" t="s">
        <v>75</v>
      </c>
      <c r="H8" s="125">
        <f>DATE(C11,5,1)</f>
        <v>41760</v>
      </c>
    </row>
    <row r="9" spans="2:16" ht="15">
      <c r="G9" s="115" t="s">
        <v>76</v>
      </c>
      <c r="H9" s="125">
        <f>DATE(C11,5,8)</f>
        <v>41767</v>
      </c>
    </row>
    <row r="10" spans="2:16" ht="15">
      <c r="B10" s="138" t="s">
        <v>86</v>
      </c>
      <c r="C10" s="143" t="s">
        <v>87</v>
      </c>
      <c r="D10" s="144"/>
      <c r="G10" s="115" t="s">
        <v>77</v>
      </c>
      <c r="H10" s="125">
        <f>H29+39</f>
        <v>41788</v>
      </c>
    </row>
    <row r="11" spans="2:16" ht="15">
      <c r="B11" s="140" t="s">
        <v>88</v>
      </c>
      <c r="C11" s="141">
        <v>2014</v>
      </c>
      <c r="D11" s="139">
        <v>2015</v>
      </c>
      <c r="G11" s="122" t="s">
        <v>78</v>
      </c>
      <c r="H11" s="133">
        <f>H29+50</f>
        <v>41799</v>
      </c>
    </row>
    <row r="12" spans="2:16" ht="15">
      <c r="G12" s="118" t="s">
        <v>79</v>
      </c>
      <c r="H12" s="128">
        <f>DATE(C11,7,14)</f>
        <v>41834</v>
      </c>
    </row>
    <row r="13" spans="2:16" ht="15">
      <c r="G13" s="118" t="s">
        <v>80</v>
      </c>
      <c r="H13" s="128">
        <f>DATE(C11,8,15)</f>
        <v>41866</v>
      </c>
    </row>
    <row r="14" spans="2:16" ht="15">
      <c r="G14" s="118" t="s">
        <v>81</v>
      </c>
      <c r="H14" s="128">
        <f>DATE(C11,11,1)</f>
        <v>41944</v>
      </c>
    </row>
    <row r="15" spans="2:16" ht="15">
      <c r="B15" s="109" t="s">
        <v>70</v>
      </c>
      <c r="C15" s="109" t="s">
        <v>71</v>
      </c>
      <c r="G15" s="118" t="s">
        <v>82</v>
      </c>
      <c r="H15" s="128">
        <f>DATE(C11,11,11)</f>
        <v>41954</v>
      </c>
    </row>
    <row r="16" spans="2:16" ht="15">
      <c r="B16" s="110">
        <v>0.875</v>
      </c>
      <c r="C16" s="110">
        <v>0.25</v>
      </c>
      <c r="G16" s="118" t="s">
        <v>83</v>
      </c>
      <c r="H16" s="128">
        <f>DATE(C11,12,25)</f>
        <v>41998</v>
      </c>
      <c r="O16" s="142" t="s">
        <v>0</v>
      </c>
      <c r="P16" s="142"/>
    </row>
    <row r="17" spans="7:16" ht="15">
      <c r="G17" s="119" t="s">
        <v>73</v>
      </c>
      <c r="H17" s="129">
        <f>DATE(D11,1,1)</f>
        <v>42005</v>
      </c>
      <c r="O17" s="2" t="s">
        <v>1</v>
      </c>
      <c r="P17" s="1">
        <v>0</v>
      </c>
    </row>
    <row r="18" spans="7:16" ht="15">
      <c r="G18" s="119" t="s">
        <v>74</v>
      </c>
      <c r="H18" s="130">
        <f>H30+1</f>
        <v>42100</v>
      </c>
      <c r="O18" s="2" t="s">
        <v>2</v>
      </c>
      <c r="P18" s="1">
        <v>1</v>
      </c>
    </row>
    <row r="19" spans="7:16" ht="15">
      <c r="G19" s="119" t="s">
        <v>75</v>
      </c>
      <c r="H19" s="130">
        <f>DATE(D11,5,1)</f>
        <v>42125</v>
      </c>
      <c r="O19" s="2" t="s">
        <v>3</v>
      </c>
      <c r="P19" s="1">
        <v>2</v>
      </c>
    </row>
    <row r="20" spans="7:16" ht="15">
      <c r="G20" s="119" t="s">
        <v>76</v>
      </c>
      <c r="H20" s="130">
        <f>DATE(D11,5,8)</f>
        <v>42132</v>
      </c>
      <c r="O20" s="2" t="s">
        <v>4</v>
      </c>
      <c r="P20" s="1">
        <v>3</v>
      </c>
    </row>
    <row r="21" spans="7:16" ht="15">
      <c r="G21" s="119" t="s">
        <v>77</v>
      </c>
      <c r="H21" s="130">
        <f>H30+39</f>
        <v>42138</v>
      </c>
      <c r="O21" s="2" t="s">
        <v>5</v>
      </c>
      <c r="P21" s="1">
        <v>2</v>
      </c>
    </row>
    <row r="22" spans="7:16" ht="15">
      <c r="G22" s="120" t="s">
        <v>84</v>
      </c>
      <c r="H22" s="131">
        <f>H30+50</f>
        <v>42149</v>
      </c>
      <c r="O22" s="2" t="s">
        <v>6</v>
      </c>
      <c r="P22" s="1">
        <v>3</v>
      </c>
    </row>
    <row r="23" spans="7:16" ht="15">
      <c r="G23" s="116" t="s">
        <v>79</v>
      </c>
      <c r="H23" s="126">
        <f>DATE(D11,7,14)</f>
        <v>42199</v>
      </c>
    </row>
    <row r="24" spans="7:16" ht="15">
      <c r="G24" s="116" t="s">
        <v>80</v>
      </c>
      <c r="H24" s="126">
        <f>DATE(D11,8,15)</f>
        <v>42231</v>
      </c>
    </row>
    <row r="25" spans="7:16" ht="15">
      <c r="G25" s="116" t="s">
        <v>81</v>
      </c>
      <c r="H25" s="126">
        <f>DATE(D11,11,1)</f>
        <v>42309</v>
      </c>
    </row>
    <row r="26" spans="7:16" ht="15">
      <c r="G26" s="116" t="s">
        <v>82</v>
      </c>
      <c r="H26" s="126">
        <f>DATE(D11,11,11)</f>
        <v>42319</v>
      </c>
    </row>
    <row r="27" spans="7:16" ht="15">
      <c r="G27" s="117" t="s">
        <v>83</v>
      </c>
      <c r="H27" s="127">
        <f>DATE(D11,12,25)</f>
        <v>42363</v>
      </c>
    </row>
    <row r="28" spans="7:16">
      <c r="G28" s="111"/>
      <c r="H28" s="111"/>
    </row>
    <row r="29" spans="7:16" ht="15">
      <c r="G29" s="113" t="s">
        <v>85</v>
      </c>
      <c r="H29" s="123">
        <f>FLOOR(DATE(C11,5,DAY(MINUTE(C11/38)/2+56)),7)-34</f>
        <v>41749</v>
      </c>
    </row>
    <row r="30" spans="7:16" ht="15">
      <c r="G30" s="114" t="s">
        <v>85</v>
      </c>
      <c r="H30" s="124">
        <f>FLOOR(DATE(D11,5,DAY(MINUTE(D11/38)/2+56)),7)-34</f>
        <v>42099</v>
      </c>
    </row>
  </sheetData>
  <mergeCells count="2">
    <mergeCell ref="O16:P16"/>
    <mergeCell ref="C10:D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48"/>
  <sheetViews>
    <sheetView topLeftCell="B1" workbookViewId="0">
      <selection activeCell="AU26" sqref="AU26"/>
    </sheetView>
  </sheetViews>
  <sheetFormatPr baseColWidth="10" defaultRowHeight="12.75"/>
  <cols>
    <col min="1" max="1" width="2" hidden="1" customWidth="1"/>
    <col min="2" max="2" width="7" customWidth="1"/>
    <col min="3" max="3" width="14.85546875" bestFit="1" customWidth="1"/>
    <col min="4" max="4" width="6.42578125" bestFit="1" customWidth="1"/>
    <col min="5" max="5" width="4.42578125" bestFit="1" customWidth="1"/>
    <col min="6" max="10" width="9.7109375" customWidth="1"/>
    <col min="11" max="11" width="8.85546875" bestFit="1" customWidth="1"/>
    <col min="12" max="12" width="1.7109375" customWidth="1"/>
    <col min="13" max="14" width="9.7109375" customWidth="1"/>
    <col min="15" max="15" width="1.7109375" customWidth="1"/>
    <col min="16" max="17" width="9.7109375" customWidth="1"/>
    <col min="18" max="18" width="1.7109375" customWidth="1"/>
    <col min="21" max="21" width="1.7109375" customWidth="1"/>
    <col min="22" max="24" width="1.7109375" hidden="1" customWidth="1"/>
    <col min="25" max="25" width="7.7109375" hidden="1" customWidth="1"/>
    <col min="26" max="26" width="1.7109375" hidden="1" customWidth="1"/>
    <col min="27" max="27" width="7.85546875" hidden="1" customWidth="1"/>
    <col min="28" max="28" width="1.7109375" hidden="1" customWidth="1"/>
    <col min="29" max="30" width="8" hidden="1" customWidth="1"/>
    <col min="31" max="31" width="1.7109375" hidden="1" customWidth="1"/>
    <col min="32" max="33" width="8" hidden="1" customWidth="1"/>
    <col min="34" max="34" width="1.7109375" hidden="1" customWidth="1"/>
    <col min="35" max="36" width="8" hidden="1" customWidth="1"/>
    <col min="37" max="37" width="1.7109375" hidden="1" customWidth="1"/>
    <col min="38" max="40" width="8" hidden="1" customWidth="1"/>
    <col min="41" max="42" width="7.28515625" hidden="1" customWidth="1"/>
    <col min="43" max="43" width="9.28515625" hidden="1" customWidth="1"/>
    <col min="44" max="44" width="1.7109375" customWidth="1"/>
    <col min="45" max="45" width="6" bestFit="1" customWidth="1"/>
  </cols>
  <sheetData>
    <row r="1" spans="1:46" ht="18">
      <c r="A1" s="4"/>
      <c r="B1" s="4"/>
      <c r="C1" s="137" t="s">
        <v>7</v>
      </c>
      <c r="D1" s="77">
        <v>2015</v>
      </c>
      <c r="E1" s="4"/>
      <c r="F1" s="4"/>
      <c r="G1" s="4"/>
      <c r="H1" s="134" t="s">
        <v>89</v>
      </c>
      <c r="I1" s="4"/>
      <c r="J1" s="4"/>
      <c r="K1" s="4"/>
      <c r="L1" s="6"/>
      <c r="M1" s="4"/>
      <c r="N1" s="4"/>
      <c r="O1" s="4"/>
      <c r="P1" s="4"/>
      <c r="Q1" s="7"/>
      <c r="R1" s="4"/>
      <c r="S1" s="4"/>
      <c r="T1" s="77"/>
      <c r="U1" s="6"/>
      <c r="V1" s="4"/>
      <c r="W1" s="4"/>
      <c r="X1" s="4"/>
      <c r="Y1" s="4"/>
      <c r="Z1" s="4"/>
      <c r="AA1" s="4"/>
      <c r="AB1" s="4"/>
      <c r="AC1" s="9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25.5" customHeight="1">
      <c r="A2" s="17"/>
      <c r="B2" s="176" t="s">
        <v>8</v>
      </c>
      <c r="C2" s="180" t="s">
        <v>9</v>
      </c>
      <c r="D2" s="180" t="s">
        <v>10</v>
      </c>
      <c r="E2" s="176" t="s">
        <v>11</v>
      </c>
      <c r="F2" s="178" t="s">
        <v>12</v>
      </c>
      <c r="G2" s="179"/>
      <c r="H2" s="178" t="s">
        <v>13</v>
      </c>
      <c r="I2" s="179"/>
      <c r="J2" s="180" t="s">
        <v>14</v>
      </c>
      <c r="K2" s="180" t="s">
        <v>15</v>
      </c>
      <c r="L2" s="15"/>
      <c r="M2" s="166" t="s">
        <v>16</v>
      </c>
      <c r="N2" s="166" t="s">
        <v>17</v>
      </c>
      <c r="O2" s="6"/>
      <c r="P2" s="168" t="s">
        <v>18</v>
      </c>
      <c r="Q2" s="168" t="s">
        <v>19</v>
      </c>
      <c r="R2" s="4"/>
      <c r="S2" s="4"/>
      <c r="T2" s="4"/>
      <c r="U2" s="6"/>
      <c r="V2" s="4"/>
      <c r="W2" s="4"/>
      <c r="X2" s="4"/>
      <c r="Y2" s="170" t="s">
        <v>20</v>
      </c>
      <c r="Z2" s="4"/>
      <c r="AA2" s="171" t="s">
        <v>72</v>
      </c>
      <c r="AB2" s="4"/>
      <c r="AC2" s="173" t="s">
        <v>21</v>
      </c>
      <c r="AD2" s="173" t="s">
        <v>22</v>
      </c>
      <c r="AE2" s="5"/>
      <c r="AF2" s="173" t="s">
        <v>23</v>
      </c>
      <c r="AG2" s="173" t="s">
        <v>24</v>
      </c>
      <c r="AH2" s="5"/>
      <c r="AI2" s="173" t="s">
        <v>25</v>
      </c>
      <c r="AJ2" s="173" t="s">
        <v>26</v>
      </c>
      <c r="AK2" s="4"/>
      <c r="AL2" s="173" t="s">
        <v>27</v>
      </c>
      <c r="AM2" s="173" t="s">
        <v>28</v>
      </c>
      <c r="AN2" s="173" t="s">
        <v>29</v>
      </c>
      <c r="AO2" s="162" t="s">
        <v>30</v>
      </c>
      <c r="AP2" s="162" t="s">
        <v>31</v>
      </c>
      <c r="AQ2" s="164" t="s">
        <v>32</v>
      </c>
      <c r="AR2" s="4"/>
      <c r="AS2" s="25" t="s">
        <v>33</v>
      </c>
      <c r="AT2" s="5"/>
    </row>
    <row r="3" spans="1:46">
      <c r="A3" s="18"/>
      <c r="B3" s="190"/>
      <c r="C3" s="181"/>
      <c r="D3" s="181"/>
      <c r="E3" s="177"/>
      <c r="F3" s="12" t="s">
        <v>34</v>
      </c>
      <c r="G3" s="13" t="s">
        <v>35</v>
      </c>
      <c r="H3" s="12" t="s">
        <v>34</v>
      </c>
      <c r="I3" s="13" t="s">
        <v>35</v>
      </c>
      <c r="J3" s="181"/>
      <c r="K3" s="181"/>
      <c r="L3" s="14"/>
      <c r="M3" s="167"/>
      <c r="N3" s="167"/>
      <c r="O3" s="6"/>
      <c r="P3" s="169"/>
      <c r="Q3" s="189"/>
      <c r="R3" s="4"/>
      <c r="S3" s="4"/>
      <c r="T3" s="4"/>
      <c r="U3" s="6"/>
      <c r="V3" s="4"/>
      <c r="W3" s="4"/>
      <c r="X3" s="4"/>
      <c r="Y3" s="170"/>
      <c r="Z3" s="4"/>
      <c r="AA3" s="172"/>
      <c r="AB3" s="4"/>
      <c r="AC3" s="174"/>
      <c r="AD3" s="174"/>
      <c r="AE3" s="5"/>
      <c r="AF3" s="174"/>
      <c r="AG3" s="174"/>
      <c r="AH3" s="5"/>
      <c r="AI3" s="174"/>
      <c r="AJ3" s="174"/>
      <c r="AK3" s="4"/>
      <c r="AL3" s="174"/>
      <c r="AM3" s="174"/>
      <c r="AN3" s="175"/>
      <c r="AO3" s="163"/>
      <c r="AP3" s="163"/>
      <c r="AQ3" s="165"/>
      <c r="AR3" s="4"/>
      <c r="AS3" s="26"/>
      <c r="AT3" s="4"/>
    </row>
    <row r="4" spans="1:46" ht="15">
      <c r="A4" s="31">
        <v>4</v>
      </c>
      <c r="B4" s="91" t="str">
        <f>IF(C4="","",IF(WEEKDAY(C4,2)=1,WEEKNUM(C4),""))</f>
        <v/>
      </c>
      <c r="C4" s="82">
        <f>DATE($D$1,MONTH(1&amp;$C$1),1)</f>
        <v>42095</v>
      </c>
      <c r="D4" s="87" t="s">
        <v>37</v>
      </c>
      <c r="E4" s="88"/>
      <c r="F4" s="89">
        <v>0.33333333333333331</v>
      </c>
      <c r="G4" s="89">
        <v>0.60416666666666663</v>
      </c>
      <c r="H4" s="89"/>
      <c r="I4" s="89"/>
      <c r="J4" s="86">
        <f>AC4+AD4+E4</f>
        <v>0.27083333333333331</v>
      </c>
      <c r="K4" s="85" t="str">
        <f>IF(C4="","",IF(WEEKDAY(C4,2)=7,SUM($J$4:J4)-SUM($K$2:K3),""))</f>
        <v/>
      </c>
      <c r="L4" s="83"/>
      <c r="M4" s="84">
        <f>J4-N4</f>
        <v>0.27083333333333331</v>
      </c>
      <c r="N4" s="84">
        <f>AF4+AG4</f>
        <v>0</v>
      </c>
      <c r="O4" s="83"/>
      <c r="P4" s="84">
        <f>AI4+AJ4</f>
        <v>0</v>
      </c>
      <c r="Q4" s="84">
        <f>AN4+AQ4</f>
        <v>0</v>
      </c>
      <c r="R4" s="27"/>
      <c r="S4" s="4"/>
      <c r="T4" s="4"/>
      <c r="U4" s="6"/>
      <c r="V4" s="22"/>
      <c r="W4" s="4"/>
      <c r="X4" s="4"/>
      <c r="Y4" s="46">
        <v>0.48263888888888878</v>
      </c>
      <c r="Z4" s="4"/>
      <c r="AA4" s="45">
        <f>IF(OR(D4="G",D4="G-48"),J4,"")</f>
        <v>0.27083333333333331</v>
      </c>
      <c r="AB4" s="4"/>
      <c r="AC4" s="90">
        <f>MOD(G4-F4,1)</f>
        <v>0.27083333333333331</v>
      </c>
      <c r="AD4" s="90">
        <f>MOD(I4-H4,1)</f>
        <v>0</v>
      </c>
      <c r="AE4" s="8"/>
      <c r="AF4" s="30">
        <f t="shared" ref="AF4:AF34" si="0">IF(AND(F4&gt;=G4,F4&lt;=De,F4&lt;&gt;0,G4&lt;&gt;0),MOD(Fi-De,1)-IF(G4&lt;=Fi,Fi-G4)+IF(F4&lt;=Fi,Fi-F4),IF(AND(F4&gt;=G4,F4&gt;De,F4&lt;&gt;0,G4&lt;&gt;0),MOD(Fi-De,1)-(F4-De)+IF(G4&gt;=De,G4-De)-IF(G4&lt;Fi,Fi-G4),IF(AND(F4&lt;G4,ISNUMBER(F4),G4&lt;&gt;0),IF(AND(F4&lt;=Fi,G4&lt;=Fi),G4-F4)+IF(AND(F4&lt;=Fi,G4&gt;Fi),Fi-F4)+IF(G4&gt;=De,G4-F4-IF(F4&lt;=De,De-F4)),0)))</f>
        <v>0</v>
      </c>
      <c r="AG4" s="107">
        <f t="shared" ref="AG4:AG34" si="1">IF(AND(H4&gt;=I4,H4&lt;=De,H4&lt;&gt;0,I4&lt;&gt;0),MOD(Fi-De,1)-IF(I4&lt;=Fi,Fi-I4)+IF(H4&lt;=Fi,Fi-H4),IF(AND(H4&gt;=I4,H4&gt;De,H4&lt;&gt;0,I4&lt;&gt;0),MOD(Fi-De,1)-(H4-De)+IF(I4&gt;=De,I4-De)-IF(I4&lt;Fi,Fi-I4),IF(AND(H4&lt;I4,ISNUMBER(H4),I4&lt;&gt;0),IF(AND(H4&lt;=Fi,I4&lt;=Fi),I4-H4)+IF(AND(H4&lt;=Fi,I4&gt;Fi),Fi-H4)+IF(I4&gt;=De,I4-H4-IF(H4&lt;=De,De-H4)),0)))</f>
        <v>0</v>
      </c>
      <c r="AH4" s="5"/>
      <c r="AI4" s="107">
        <f>(F4&gt;G4)*((WEEKDAY(C4)=7)*G4+(WEEKDAY(C4)=1)*(1-F4))+(F4&lt;G4)*(WEEKDAY(C4)=1)*(G4-F4)</f>
        <v>0</v>
      </c>
      <c r="AJ4" s="107">
        <f>(H4&gt;I4)*((WEEKDAY(C4)=7)*I4+(WEEKDAY(C4)=1)*(1-H4))+(H4&lt;I4)*(WEEKDAY(C4)=1)*(I4-H4)</f>
        <v>0</v>
      </c>
      <c r="AK4" s="4"/>
      <c r="AL4" s="104">
        <f t="shared" ref="AL4:AL34" si="2">(F4&gt;G4)*((NOT(ISNA(MATCH(INT(C4+1),Feries,0)))*G4+(NOT(ISNA(MATCH(INT(C4+1),Feries)))=1)*(1-F4))+(F4&lt;G4)*(NOT(ISNA(MATCH(INT(C4+1),Feries)))=1)*(G4-F4))</f>
        <v>0</v>
      </c>
      <c r="AM4" s="104">
        <f t="shared" ref="AM4:AM34" si="3">(H4&gt;I4)*((NOT(ISNA(MATCH(INT(C4+1),Feries,0)))*I4+(NOT(ISNA(MATCH(INT(C4+1),Feries)))=1)*(1-H4))+(H4&lt;I4)*(NOT(ISNA(MATCH(INT(C4+1),Feries)))=1)*(I4-H4))</f>
        <v>0</v>
      </c>
      <c r="AN4" s="104">
        <f>AM4+AL4</f>
        <v>0</v>
      </c>
      <c r="AO4" s="105" t="str">
        <f>IF(NOT(ISNA(MATCH(INT(C4),Feries,0))),IF(F4&gt;G4,1-F4,G4-F4),"0")</f>
        <v>0</v>
      </c>
      <c r="AP4" s="105" t="str">
        <f>IF(NOT(ISNA(MATCH(INT(C4),Feries,0))),IF(H4&gt;I4,1-H4,I4-H4),"0")</f>
        <v>0</v>
      </c>
      <c r="AQ4" s="106">
        <f>AO4+AP4</f>
        <v>0</v>
      </c>
      <c r="AR4" s="4"/>
      <c r="AS4" s="10">
        <v>1</v>
      </c>
      <c r="AT4" s="4"/>
    </row>
    <row r="5" spans="1:46" ht="15">
      <c r="A5" s="31">
        <v>5</v>
      </c>
      <c r="B5" s="16" t="str">
        <f>IF(C5="","",IF(WEEKDAY(C5,2)=1,WEEKNUM(C5),""))</f>
        <v/>
      </c>
      <c r="C5" s="93">
        <f>IF(C4="","",IF(MONTH(C4+1)&lt;&gt;MONTH($C$4),"",C4+1))</f>
        <v>42096</v>
      </c>
      <c r="D5" s="135" t="s">
        <v>37</v>
      </c>
      <c r="E5" s="72"/>
      <c r="F5" s="73">
        <v>0.33333333333333331</v>
      </c>
      <c r="G5" s="73">
        <v>0.54166666666666663</v>
      </c>
      <c r="H5" s="73"/>
      <c r="I5" s="73"/>
      <c r="J5" s="100">
        <f>AC5+AD5+E5</f>
        <v>0.20833333333333331</v>
      </c>
      <c r="K5" s="98" t="str">
        <f>IF(C5="","",IF(WEEKDAY(C5,2)=7,SUM($J$4:J5)-SUM($K$2:K4),""))</f>
        <v/>
      </c>
      <c r="L5" s="23"/>
      <c r="M5" s="96">
        <f>J5-N5</f>
        <v>0.20833333333333331</v>
      </c>
      <c r="N5" s="96">
        <f>AF5+AG5</f>
        <v>0</v>
      </c>
      <c r="O5" s="23"/>
      <c r="P5" s="96">
        <f>AI5+AJ5</f>
        <v>0</v>
      </c>
      <c r="Q5" s="96">
        <f>AN5+AQ5</f>
        <v>0</v>
      </c>
      <c r="R5" s="27"/>
      <c r="S5" s="4"/>
      <c r="T5" s="4"/>
      <c r="U5" s="6"/>
      <c r="V5" s="22"/>
      <c r="W5" s="4"/>
      <c r="X5" s="4"/>
      <c r="Y5" s="4"/>
      <c r="Z5" s="4"/>
      <c r="AA5" s="102">
        <f t="shared" ref="AA5:AA34" si="4">IF(OR(D5="G",D5="G-48"),J5,"")</f>
        <v>0.20833333333333331</v>
      </c>
      <c r="AB5" s="4"/>
      <c r="AC5" s="103">
        <f>MOD(G5-F5,1)</f>
        <v>0.20833333333333331</v>
      </c>
      <c r="AD5" s="103">
        <f t="shared" ref="AD5:AD34" si="5">MOD(I5-H5,1)</f>
        <v>0</v>
      </c>
      <c r="AE5" s="8"/>
      <c r="AF5" s="107">
        <f t="shared" si="0"/>
        <v>0</v>
      </c>
      <c r="AG5" s="107">
        <f t="shared" si="1"/>
        <v>0</v>
      </c>
      <c r="AH5" s="5"/>
      <c r="AI5" s="107">
        <f t="shared" ref="AI5:AI31" si="6">(F5&gt;G5)*((WEEKDAY(C5)=7)*G5+(WEEKDAY(C5)=1)*(1-F5))+(F5&lt;G5)*(WEEKDAY(C5)=1)*(G5-F5)</f>
        <v>0</v>
      </c>
      <c r="AJ5" s="107">
        <f t="shared" ref="AJ5:AJ31" si="7">(H5&gt;I5)*((WEEKDAY(C5)=7)*I5+(WEEKDAY(C5)=1)*(1-H5))+(H5&lt;I5)*(WEEKDAY(C5)=1)*(I5-H5)</f>
        <v>0</v>
      </c>
      <c r="AK5" s="4"/>
      <c r="AL5" s="104">
        <f t="shared" si="2"/>
        <v>0</v>
      </c>
      <c r="AM5" s="104">
        <f t="shared" si="3"/>
        <v>0</v>
      </c>
      <c r="AN5" s="104">
        <f t="shared" ref="AN5:AN34" si="8">AM5+AL5</f>
        <v>0</v>
      </c>
      <c r="AO5" s="105" t="str">
        <f t="shared" ref="AO5:AO34" si="9">IF(NOT(ISNA(MATCH(INT(C5),Feries,0))),IF(F5&gt;G5,1-F5,G5-F5),"0")</f>
        <v>0</v>
      </c>
      <c r="AP5" s="105" t="str">
        <f t="shared" ref="AP5:AP34" si="10">IF(NOT(ISNA(MATCH(INT(C5),Feries,0))),IF(H5&gt;I5,1-H5,I5-H5),"0")</f>
        <v>0</v>
      </c>
      <c r="AQ5" s="106">
        <f t="shared" ref="AQ5:AQ34" si="11">AO5+AP5</f>
        <v>0</v>
      </c>
      <c r="AR5" s="4"/>
      <c r="AS5" s="11"/>
      <c r="AT5" s="4"/>
    </row>
    <row r="6" spans="1:46" ht="15">
      <c r="A6" s="31">
        <v>6</v>
      </c>
      <c r="B6" s="92" t="str">
        <f t="shared" ref="B6:B34" si="12">IF(C6="","",IF(WEEKDAY(C6,2)=1,WEEKNUM(C6),""))</f>
        <v/>
      </c>
      <c r="C6" s="93">
        <f t="shared" ref="C6:C34" si="13">IF(C5="","",IF(MONTH(C5+1)&lt;&gt;MONTH($C$4),"",C5+1))</f>
        <v>42097</v>
      </c>
      <c r="D6" s="71" t="s">
        <v>37</v>
      </c>
      <c r="E6" s="72"/>
      <c r="F6" s="73"/>
      <c r="G6" s="73"/>
      <c r="H6" s="73"/>
      <c r="I6" s="73"/>
      <c r="J6" s="100">
        <f t="shared" ref="J6:J34" si="14">AC6+AD6+E6</f>
        <v>0</v>
      </c>
      <c r="K6" s="98" t="str">
        <f>IF(C6="","",IF(WEEKDAY(C6,2)=7,SUM($J$4:J6)-SUM($K$2:K5),""))</f>
        <v/>
      </c>
      <c r="L6" s="23"/>
      <c r="M6" s="96">
        <f t="shared" ref="M6:M34" si="15">J6-N6</f>
        <v>0</v>
      </c>
      <c r="N6" s="96">
        <f t="shared" ref="N6:N34" si="16">AF6+AG6</f>
        <v>0</v>
      </c>
      <c r="O6" s="23"/>
      <c r="P6" s="96">
        <f t="shared" ref="P6:P34" si="17">AI6+AJ6</f>
        <v>0</v>
      </c>
      <c r="Q6" s="96">
        <f t="shared" ref="Q6:Q34" si="18">AN6+AQ6</f>
        <v>0</v>
      </c>
      <c r="R6" s="27"/>
      <c r="S6" s="4"/>
      <c r="T6" s="4"/>
      <c r="U6" s="6"/>
      <c r="V6" s="22"/>
      <c r="W6" s="4"/>
      <c r="X6" s="4"/>
      <c r="Y6" s="4"/>
      <c r="Z6" s="4"/>
      <c r="AA6" s="102">
        <f t="shared" si="4"/>
        <v>0</v>
      </c>
      <c r="AB6" s="4"/>
      <c r="AC6" s="103">
        <f t="shared" ref="AC6:AC34" si="19">MOD(G6-F6,1)</f>
        <v>0</v>
      </c>
      <c r="AD6" s="103">
        <f t="shared" si="5"/>
        <v>0</v>
      </c>
      <c r="AE6" s="8"/>
      <c r="AF6" s="107">
        <f t="shared" si="0"/>
        <v>0</v>
      </c>
      <c r="AG6" s="107">
        <f t="shared" si="1"/>
        <v>0</v>
      </c>
      <c r="AH6" s="5"/>
      <c r="AI6" s="107">
        <f t="shared" si="6"/>
        <v>0</v>
      </c>
      <c r="AJ6" s="107">
        <f t="shared" si="7"/>
        <v>0</v>
      </c>
      <c r="AK6" s="4"/>
      <c r="AL6" s="104">
        <f t="shared" si="2"/>
        <v>0</v>
      </c>
      <c r="AM6" s="104">
        <f t="shared" si="3"/>
        <v>0</v>
      </c>
      <c r="AN6" s="104">
        <f t="shared" si="8"/>
        <v>0</v>
      </c>
      <c r="AO6" s="105" t="str">
        <f t="shared" si="9"/>
        <v>0</v>
      </c>
      <c r="AP6" s="105" t="str">
        <f t="shared" si="10"/>
        <v>0</v>
      </c>
      <c r="AQ6" s="106">
        <f t="shared" si="11"/>
        <v>0</v>
      </c>
      <c r="AR6" s="4"/>
      <c r="AS6" s="11"/>
      <c r="AT6" s="4"/>
    </row>
    <row r="7" spans="1:46" ht="15">
      <c r="A7" s="31">
        <v>7</v>
      </c>
      <c r="B7" s="92" t="str">
        <f t="shared" si="12"/>
        <v/>
      </c>
      <c r="C7" s="93">
        <f t="shared" si="13"/>
        <v>42098</v>
      </c>
      <c r="D7" s="71" t="s">
        <v>37</v>
      </c>
      <c r="E7" s="72"/>
      <c r="F7" s="73"/>
      <c r="G7" s="73"/>
      <c r="H7" s="73"/>
      <c r="I7" s="73"/>
      <c r="J7" s="100">
        <f t="shared" si="14"/>
        <v>0</v>
      </c>
      <c r="K7" s="98" t="str">
        <f>IF(C7="","",IF(WEEKDAY(C7,2)=7,SUM($J$4:J7)-SUM($K$2:K6),""))</f>
        <v/>
      </c>
      <c r="L7" s="23"/>
      <c r="M7" s="96">
        <f t="shared" si="15"/>
        <v>0</v>
      </c>
      <c r="N7" s="96">
        <f t="shared" si="16"/>
        <v>0</v>
      </c>
      <c r="O7" s="23"/>
      <c r="P7" s="96">
        <f t="shared" si="17"/>
        <v>0</v>
      </c>
      <c r="Q7" s="96">
        <f t="shared" si="18"/>
        <v>0</v>
      </c>
      <c r="R7" s="27"/>
      <c r="S7" s="4"/>
      <c r="T7" s="4"/>
      <c r="U7" s="6"/>
      <c r="V7" s="21"/>
      <c r="W7" s="4"/>
      <c r="X7" s="4"/>
      <c r="Y7" s="4"/>
      <c r="Z7" s="4"/>
      <c r="AA7" s="102">
        <f t="shared" si="4"/>
        <v>0</v>
      </c>
      <c r="AB7" s="4"/>
      <c r="AC7" s="103">
        <f t="shared" si="19"/>
        <v>0</v>
      </c>
      <c r="AD7" s="103">
        <f t="shared" si="5"/>
        <v>0</v>
      </c>
      <c r="AE7" s="8"/>
      <c r="AF7" s="107">
        <f t="shared" si="0"/>
        <v>0</v>
      </c>
      <c r="AG7" s="107">
        <f t="shared" si="1"/>
        <v>0</v>
      </c>
      <c r="AH7" s="5"/>
      <c r="AI7" s="107">
        <f t="shared" si="6"/>
        <v>0</v>
      </c>
      <c r="AJ7" s="107">
        <f t="shared" si="7"/>
        <v>0</v>
      </c>
      <c r="AK7" s="4"/>
      <c r="AL7" s="104">
        <f t="shared" si="2"/>
        <v>0</v>
      </c>
      <c r="AM7" s="104">
        <f t="shared" si="3"/>
        <v>0</v>
      </c>
      <c r="AN7" s="104">
        <f t="shared" si="8"/>
        <v>0</v>
      </c>
      <c r="AO7" s="105" t="str">
        <f t="shared" si="9"/>
        <v>0</v>
      </c>
      <c r="AP7" s="105" t="str">
        <f t="shared" si="10"/>
        <v>0</v>
      </c>
      <c r="AQ7" s="106">
        <f t="shared" si="11"/>
        <v>0</v>
      </c>
      <c r="AR7" s="4"/>
      <c r="AS7" s="11"/>
      <c r="AT7" s="4"/>
    </row>
    <row r="8" spans="1:46" ht="15">
      <c r="A8" s="31">
        <v>1</v>
      </c>
      <c r="B8" s="92" t="str">
        <f t="shared" si="12"/>
        <v/>
      </c>
      <c r="C8" s="93">
        <f t="shared" si="13"/>
        <v>42099</v>
      </c>
      <c r="D8" s="135" t="s">
        <v>37</v>
      </c>
      <c r="E8" s="72"/>
      <c r="F8" s="73">
        <v>0.33333333333333331</v>
      </c>
      <c r="G8" s="73">
        <v>0.75</v>
      </c>
      <c r="H8" s="73"/>
      <c r="I8" s="73"/>
      <c r="J8" s="100">
        <f t="shared" si="14"/>
        <v>0.41666666666666669</v>
      </c>
      <c r="K8" s="98">
        <f>IF(C8="","",IF(WEEKDAY(C8,2)=7,SUM($J$4:J8)-SUM($K$2:K7),""))</f>
        <v>0.89583333333333326</v>
      </c>
      <c r="L8" s="23"/>
      <c r="M8" s="96">
        <f t="shared" si="15"/>
        <v>0.41666666666666669</v>
      </c>
      <c r="N8" s="96">
        <f t="shared" si="16"/>
        <v>0</v>
      </c>
      <c r="O8" s="23"/>
      <c r="P8" s="96">
        <f t="shared" si="17"/>
        <v>0.41666666666666669</v>
      </c>
      <c r="Q8" s="96">
        <f t="shared" si="18"/>
        <v>0</v>
      </c>
      <c r="R8" s="27"/>
      <c r="S8" s="4"/>
      <c r="T8" s="4"/>
      <c r="U8" s="6"/>
      <c r="V8" s="21"/>
      <c r="W8" s="4"/>
      <c r="X8" s="4"/>
      <c r="Y8" s="4"/>
      <c r="Z8" s="4"/>
      <c r="AA8" s="102">
        <f t="shared" si="4"/>
        <v>0.41666666666666669</v>
      </c>
      <c r="AB8" s="4"/>
      <c r="AC8" s="103">
        <f t="shared" si="19"/>
        <v>0.41666666666666669</v>
      </c>
      <c r="AD8" s="103">
        <f t="shared" si="5"/>
        <v>0</v>
      </c>
      <c r="AE8" s="8"/>
      <c r="AF8" s="107">
        <f t="shared" si="0"/>
        <v>0</v>
      </c>
      <c r="AG8" s="107">
        <f t="shared" si="1"/>
        <v>0</v>
      </c>
      <c r="AH8" s="5"/>
      <c r="AI8" s="107">
        <f t="shared" si="6"/>
        <v>0.41666666666666669</v>
      </c>
      <c r="AJ8" s="107">
        <f t="shared" si="7"/>
        <v>0</v>
      </c>
      <c r="AK8" s="4"/>
      <c r="AL8" s="104">
        <f t="shared" si="2"/>
        <v>0</v>
      </c>
      <c r="AM8" s="104">
        <f t="shared" si="3"/>
        <v>0</v>
      </c>
      <c r="AN8" s="104">
        <f t="shared" si="8"/>
        <v>0</v>
      </c>
      <c r="AO8" s="105" t="str">
        <f t="shared" si="9"/>
        <v>0</v>
      </c>
      <c r="AP8" s="105" t="str">
        <f t="shared" si="10"/>
        <v>0</v>
      </c>
      <c r="AQ8" s="106">
        <f t="shared" si="11"/>
        <v>0</v>
      </c>
      <c r="AR8" s="4"/>
      <c r="AS8" s="11">
        <v>2</v>
      </c>
      <c r="AT8" s="4"/>
    </row>
    <row r="9" spans="1:46" ht="15">
      <c r="A9" s="31">
        <v>2</v>
      </c>
      <c r="B9" s="92">
        <f t="shared" si="12"/>
        <v>15</v>
      </c>
      <c r="C9" s="93">
        <f t="shared" si="13"/>
        <v>42100</v>
      </c>
      <c r="D9" s="71" t="s">
        <v>37</v>
      </c>
      <c r="E9" s="72"/>
      <c r="F9" s="73">
        <v>0.41666666666666669</v>
      </c>
      <c r="G9" s="73">
        <v>0.89583333333333337</v>
      </c>
      <c r="H9" s="73"/>
      <c r="I9" s="73"/>
      <c r="J9" s="100">
        <f t="shared" si="14"/>
        <v>0.47916666666666669</v>
      </c>
      <c r="K9" s="98" t="str">
        <f>IF(C9="","",IF(WEEKDAY(C9,2)=7,SUM($J$4:J9)-SUM($K$2:K8),""))</f>
        <v/>
      </c>
      <c r="L9" s="23"/>
      <c r="M9" s="96">
        <f t="shared" si="15"/>
        <v>0.45833333333333331</v>
      </c>
      <c r="N9" s="96">
        <f t="shared" si="16"/>
        <v>2.083333333333337E-2</v>
      </c>
      <c r="O9" s="23"/>
      <c r="P9" s="96">
        <f t="shared" si="17"/>
        <v>0</v>
      </c>
      <c r="Q9" s="96">
        <f t="shared" si="18"/>
        <v>0.47916666666666669</v>
      </c>
      <c r="R9" s="27"/>
      <c r="S9" s="4"/>
      <c r="T9" s="4"/>
      <c r="U9" s="6"/>
      <c r="V9" s="21"/>
      <c r="W9" s="4"/>
      <c r="X9" s="4"/>
      <c r="Y9" s="4"/>
      <c r="Z9" s="4"/>
      <c r="AA9" s="102">
        <f t="shared" si="4"/>
        <v>0.47916666666666669</v>
      </c>
      <c r="AB9" s="4"/>
      <c r="AC9" s="103">
        <f t="shared" si="19"/>
        <v>0.47916666666666669</v>
      </c>
      <c r="AD9" s="103">
        <f t="shared" si="5"/>
        <v>0</v>
      </c>
      <c r="AE9" s="8"/>
      <c r="AF9" s="107">
        <f t="shared" si="0"/>
        <v>2.083333333333337E-2</v>
      </c>
      <c r="AG9" s="107">
        <f t="shared" si="1"/>
        <v>0</v>
      </c>
      <c r="AH9" s="5"/>
      <c r="AI9" s="107">
        <f t="shared" si="6"/>
        <v>0</v>
      </c>
      <c r="AJ9" s="107">
        <f t="shared" si="7"/>
        <v>0</v>
      </c>
      <c r="AK9" s="4"/>
      <c r="AL9" s="104">
        <f t="shared" si="2"/>
        <v>0</v>
      </c>
      <c r="AM9" s="104">
        <f t="shared" si="3"/>
        <v>0</v>
      </c>
      <c r="AN9" s="104">
        <f t="shared" si="8"/>
        <v>0</v>
      </c>
      <c r="AO9" s="105">
        <f t="shared" si="9"/>
        <v>0.47916666666666669</v>
      </c>
      <c r="AP9" s="105">
        <f t="shared" si="10"/>
        <v>0</v>
      </c>
      <c r="AQ9" s="106">
        <f t="shared" si="11"/>
        <v>0.47916666666666669</v>
      </c>
      <c r="AR9" s="4"/>
      <c r="AS9" s="11">
        <v>2</v>
      </c>
      <c r="AT9" s="4"/>
    </row>
    <row r="10" spans="1:46" ht="15">
      <c r="A10" s="31">
        <v>3</v>
      </c>
      <c r="B10" s="92" t="str">
        <f t="shared" si="12"/>
        <v/>
      </c>
      <c r="C10" s="93">
        <f t="shared" si="13"/>
        <v>42101</v>
      </c>
      <c r="D10" s="135" t="s">
        <v>37</v>
      </c>
      <c r="E10" s="72"/>
      <c r="F10" s="73">
        <v>0.33333333333333331</v>
      </c>
      <c r="G10" s="73">
        <v>0.79166666666666663</v>
      </c>
      <c r="H10" s="73"/>
      <c r="I10" s="73"/>
      <c r="J10" s="100">
        <f t="shared" si="14"/>
        <v>0.45833333333333331</v>
      </c>
      <c r="K10" s="98" t="str">
        <f>IF(C10="","",IF(WEEKDAY(C10,2)=7,SUM($J$4:J10)-SUM($K$2:K9),""))</f>
        <v/>
      </c>
      <c r="L10" s="23"/>
      <c r="M10" s="96">
        <f t="shared" si="15"/>
        <v>0.45833333333333331</v>
      </c>
      <c r="N10" s="96">
        <f t="shared" si="16"/>
        <v>0</v>
      </c>
      <c r="O10" s="23"/>
      <c r="P10" s="96">
        <f t="shared" si="17"/>
        <v>0</v>
      </c>
      <c r="Q10" s="96">
        <f t="shared" si="18"/>
        <v>0</v>
      </c>
      <c r="R10" s="27"/>
      <c r="S10" s="4"/>
      <c r="T10" s="4"/>
      <c r="U10" s="6"/>
      <c r="V10" s="21"/>
      <c r="W10" s="4"/>
      <c r="X10" s="4"/>
      <c r="Y10" s="4"/>
      <c r="Z10" s="4"/>
      <c r="AA10" s="102">
        <f t="shared" si="4"/>
        <v>0.45833333333333331</v>
      </c>
      <c r="AB10" s="4"/>
      <c r="AC10" s="103">
        <f t="shared" si="19"/>
        <v>0.45833333333333331</v>
      </c>
      <c r="AD10" s="103">
        <f t="shared" si="5"/>
        <v>0</v>
      </c>
      <c r="AE10" s="8"/>
      <c r="AF10" s="107">
        <f t="shared" si="0"/>
        <v>0</v>
      </c>
      <c r="AG10" s="107">
        <f t="shared" si="1"/>
        <v>0</v>
      </c>
      <c r="AH10" s="5"/>
      <c r="AI10" s="107">
        <f t="shared" si="6"/>
        <v>0</v>
      </c>
      <c r="AJ10" s="107">
        <f t="shared" si="7"/>
        <v>0</v>
      </c>
      <c r="AK10" s="4"/>
      <c r="AL10" s="104">
        <f t="shared" si="2"/>
        <v>0</v>
      </c>
      <c r="AM10" s="104">
        <f t="shared" si="3"/>
        <v>0</v>
      </c>
      <c r="AN10" s="104">
        <f t="shared" si="8"/>
        <v>0</v>
      </c>
      <c r="AO10" s="105" t="str">
        <f t="shared" si="9"/>
        <v>0</v>
      </c>
      <c r="AP10" s="105" t="str">
        <f t="shared" si="10"/>
        <v>0</v>
      </c>
      <c r="AQ10" s="106">
        <f t="shared" si="11"/>
        <v>0</v>
      </c>
      <c r="AR10" s="4"/>
      <c r="AS10" s="11">
        <v>1</v>
      </c>
      <c r="AT10" s="4"/>
    </row>
    <row r="11" spans="1:46" ht="15">
      <c r="A11" s="31">
        <v>4</v>
      </c>
      <c r="B11" s="92" t="str">
        <f t="shared" si="12"/>
        <v/>
      </c>
      <c r="C11" s="93">
        <f t="shared" si="13"/>
        <v>42102</v>
      </c>
      <c r="D11" s="135" t="s">
        <v>37</v>
      </c>
      <c r="E11" s="72"/>
      <c r="F11" s="73">
        <v>0.33333333333333331</v>
      </c>
      <c r="G11" s="73">
        <v>0.8125</v>
      </c>
      <c r="H11" s="73"/>
      <c r="I11" s="73"/>
      <c r="J11" s="100">
        <f t="shared" si="14"/>
        <v>0.47916666666666669</v>
      </c>
      <c r="K11" s="98" t="str">
        <f>IF(C11="","",IF(WEEKDAY(C11,2)=7,SUM($J$4:J11)-SUM($K$2:K10),""))</f>
        <v/>
      </c>
      <c r="L11" s="23"/>
      <c r="M11" s="96">
        <f t="shared" si="15"/>
        <v>0.47916666666666669</v>
      </c>
      <c r="N11" s="96">
        <f t="shared" si="16"/>
        <v>0</v>
      </c>
      <c r="O11" s="23"/>
      <c r="P11" s="96">
        <f t="shared" si="17"/>
        <v>0</v>
      </c>
      <c r="Q11" s="96">
        <f t="shared" si="18"/>
        <v>0</v>
      </c>
      <c r="R11" s="27"/>
      <c r="S11" s="4"/>
      <c r="T11" s="4"/>
      <c r="U11" s="6"/>
      <c r="V11" s="4"/>
      <c r="W11" s="4"/>
      <c r="X11" s="4"/>
      <c r="Y11" s="4"/>
      <c r="Z11" s="4"/>
      <c r="AA11" s="102">
        <f t="shared" si="4"/>
        <v>0.47916666666666669</v>
      </c>
      <c r="AB11" s="4"/>
      <c r="AC11" s="103">
        <f t="shared" si="19"/>
        <v>0.47916666666666669</v>
      </c>
      <c r="AD11" s="103">
        <f t="shared" si="5"/>
        <v>0</v>
      </c>
      <c r="AE11" s="8"/>
      <c r="AF11" s="107">
        <f t="shared" si="0"/>
        <v>0</v>
      </c>
      <c r="AG11" s="107">
        <f t="shared" si="1"/>
        <v>0</v>
      </c>
      <c r="AH11" s="5"/>
      <c r="AI11" s="107">
        <f t="shared" si="6"/>
        <v>0</v>
      </c>
      <c r="AJ11" s="107">
        <f t="shared" si="7"/>
        <v>0</v>
      </c>
      <c r="AK11" s="4"/>
      <c r="AL11" s="104">
        <f t="shared" si="2"/>
        <v>0</v>
      </c>
      <c r="AM11" s="104">
        <f t="shared" si="3"/>
        <v>0</v>
      </c>
      <c r="AN11" s="104">
        <f t="shared" si="8"/>
        <v>0</v>
      </c>
      <c r="AO11" s="105" t="str">
        <f t="shared" si="9"/>
        <v>0</v>
      </c>
      <c r="AP11" s="105" t="str">
        <f t="shared" si="10"/>
        <v>0</v>
      </c>
      <c r="AQ11" s="106">
        <f t="shared" si="11"/>
        <v>0</v>
      </c>
      <c r="AR11" s="4"/>
      <c r="AS11" s="11">
        <v>2</v>
      </c>
      <c r="AT11" s="4"/>
    </row>
    <row r="12" spans="1:46" ht="15">
      <c r="A12" s="31">
        <v>5</v>
      </c>
      <c r="B12" s="92" t="str">
        <f t="shared" si="12"/>
        <v/>
      </c>
      <c r="C12" s="93">
        <f t="shared" si="13"/>
        <v>42103</v>
      </c>
      <c r="D12" s="135" t="s">
        <v>37</v>
      </c>
      <c r="E12" s="72"/>
      <c r="F12" s="73">
        <v>0.33333333333333331</v>
      </c>
      <c r="G12" s="73">
        <v>0.83333333333333337</v>
      </c>
      <c r="H12" s="73"/>
      <c r="I12" s="73"/>
      <c r="J12" s="100">
        <f t="shared" si="14"/>
        <v>0.5</v>
      </c>
      <c r="K12" s="98" t="str">
        <f>IF(C12="","",IF(WEEKDAY(C12,2)=7,SUM($J$4:J12)-SUM($K$2:K11),""))</f>
        <v/>
      </c>
      <c r="L12" s="23"/>
      <c r="M12" s="96">
        <f t="shared" si="15"/>
        <v>0.5</v>
      </c>
      <c r="N12" s="96">
        <f t="shared" si="16"/>
        <v>0</v>
      </c>
      <c r="O12" s="23"/>
      <c r="P12" s="96">
        <f t="shared" si="17"/>
        <v>0</v>
      </c>
      <c r="Q12" s="96">
        <f t="shared" si="18"/>
        <v>0</v>
      </c>
      <c r="R12" s="27"/>
      <c r="S12" s="4"/>
      <c r="T12" s="4"/>
      <c r="U12" s="6"/>
      <c r="V12" s="4"/>
      <c r="W12" s="4"/>
      <c r="X12" s="4"/>
      <c r="Y12" s="4"/>
      <c r="Z12" s="4"/>
      <c r="AA12" s="102">
        <f t="shared" si="4"/>
        <v>0.5</v>
      </c>
      <c r="AB12" s="4"/>
      <c r="AC12" s="103">
        <f t="shared" si="19"/>
        <v>0.5</v>
      </c>
      <c r="AD12" s="103">
        <f t="shared" si="5"/>
        <v>0</v>
      </c>
      <c r="AE12" s="8"/>
      <c r="AF12" s="107">
        <f t="shared" si="0"/>
        <v>0</v>
      </c>
      <c r="AG12" s="107">
        <f t="shared" si="1"/>
        <v>0</v>
      </c>
      <c r="AH12" s="5"/>
      <c r="AI12" s="107">
        <f t="shared" si="6"/>
        <v>0</v>
      </c>
      <c r="AJ12" s="107">
        <f t="shared" si="7"/>
        <v>0</v>
      </c>
      <c r="AK12" s="4"/>
      <c r="AL12" s="104">
        <f t="shared" si="2"/>
        <v>0</v>
      </c>
      <c r="AM12" s="104">
        <f t="shared" si="3"/>
        <v>0</v>
      </c>
      <c r="AN12" s="104">
        <f t="shared" si="8"/>
        <v>0</v>
      </c>
      <c r="AO12" s="105" t="str">
        <f t="shared" si="9"/>
        <v>0</v>
      </c>
      <c r="AP12" s="105" t="str">
        <f t="shared" si="10"/>
        <v>0</v>
      </c>
      <c r="AQ12" s="106">
        <f t="shared" si="11"/>
        <v>0</v>
      </c>
      <c r="AR12" s="4"/>
      <c r="AS12" s="11">
        <v>2</v>
      </c>
      <c r="AT12" s="4"/>
    </row>
    <row r="13" spans="1:46" ht="15">
      <c r="A13" s="31">
        <v>6</v>
      </c>
      <c r="B13" s="92" t="str">
        <f t="shared" si="12"/>
        <v/>
      </c>
      <c r="C13" s="93">
        <f t="shared" si="13"/>
        <v>42104</v>
      </c>
      <c r="D13" s="135" t="s">
        <v>37</v>
      </c>
      <c r="E13" s="72"/>
      <c r="F13" s="73">
        <v>0.33333333333333331</v>
      </c>
      <c r="G13" s="73">
        <v>0.85416666666666663</v>
      </c>
      <c r="H13" s="73"/>
      <c r="I13" s="73"/>
      <c r="J13" s="100">
        <f t="shared" si="14"/>
        <v>0.52083333333333326</v>
      </c>
      <c r="K13" s="98" t="str">
        <f>IF(C13="","",IF(WEEKDAY(C13,2)=7,SUM($J$4:J13)-SUM($K$2:K12),""))</f>
        <v/>
      </c>
      <c r="L13" s="23"/>
      <c r="M13" s="96">
        <f t="shared" si="15"/>
        <v>0.52083333333333326</v>
      </c>
      <c r="N13" s="96">
        <f t="shared" si="16"/>
        <v>0</v>
      </c>
      <c r="O13" s="23"/>
      <c r="P13" s="96">
        <f t="shared" si="17"/>
        <v>0</v>
      </c>
      <c r="Q13" s="96">
        <f t="shared" si="18"/>
        <v>0</v>
      </c>
      <c r="R13" s="27"/>
      <c r="S13" s="4"/>
      <c r="T13" s="4"/>
      <c r="U13" s="6"/>
      <c r="V13" s="4"/>
      <c r="W13" s="4"/>
      <c r="X13" s="4"/>
      <c r="Y13" s="4"/>
      <c r="Z13" s="4"/>
      <c r="AA13" s="102">
        <f t="shared" si="4"/>
        <v>0.52083333333333326</v>
      </c>
      <c r="AB13" s="4"/>
      <c r="AC13" s="103">
        <f t="shared" si="19"/>
        <v>0.52083333333333326</v>
      </c>
      <c r="AD13" s="103">
        <f t="shared" si="5"/>
        <v>0</v>
      </c>
      <c r="AE13" s="8"/>
      <c r="AF13" s="107">
        <f t="shared" si="0"/>
        <v>0</v>
      </c>
      <c r="AG13" s="107">
        <f t="shared" si="1"/>
        <v>0</v>
      </c>
      <c r="AH13" s="5"/>
      <c r="AI13" s="107">
        <f t="shared" si="6"/>
        <v>0</v>
      </c>
      <c r="AJ13" s="107">
        <f t="shared" si="7"/>
        <v>0</v>
      </c>
      <c r="AK13" s="4"/>
      <c r="AL13" s="104">
        <f t="shared" si="2"/>
        <v>0</v>
      </c>
      <c r="AM13" s="104">
        <f t="shared" si="3"/>
        <v>0</v>
      </c>
      <c r="AN13" s="104">
        <f t="shared" si="8"/>
        <v>0</v>
      </c>
      <c r="AO13" s="105" t="str">
        <f t="shared" si="9"/>
        <v>0</v>
      </c>
      <c r="AP13" s="105" t="str">
        <f t="shared" si="10"/>
        <v>0</v>
      </c>
      <c r="AQ13" s="106">
        <f t="shared" si="11"/>
        <v>0</v>
      </c>
      <c r="AR13" s="4"/>
      <c r="AS13" s="11">
        <v>3</v>
      </c>
      <c r="AT13" s="4"/>
    </row>
    <row r="14" spans="1:46" ht="15">
      <c r="A14" s="31">
        <v>7</v>
      </c>
      <c r="B14" s="92" t="str">
        <f t="shared" si="12"/>
        <v/>
      </c>
      <c r="C14" s="93">
        <f t="shared" si="13"/>
        <v>42105</v>
      </c>
      <c r="D14" s="135" t="s">
        <v>37</v>
      </c>
      <c r="E14" s="72"/>
      <c r="F14" s="73"/>
      <c r="G14" s="73"/>
      <c r="H14" s="73"/>
      <c r="I14" s="73"/>
      <c r="J14" s="100">
        <f t="shared" si="14"/>
        <v>0</v>
      </c>
      <c r="K14" s="98" t="str">
        <f>IF(C14="","",IF(WEEKDAY(C14,2)=7,SUM($J$4:J14)-SUM($K$2:K13),""))</f>
        <v/>
      </c>
      <c r="L14" s="23"/>
      <c r="M14" s="96">
        <f t="shared" si="15"/>
        <v>0</v>
      </c>
      <c r="N14" s="96">
        <f t="shared" si="16"/>
        <v>0</v>
      </c>
      <c r="O14" s="23"/>
      <c r="P14" s="96">
        <f t="shared" si="17"/>
        <v>0</v>
      </c>
      <c r="Q14" s="96">
        <f t="shared" si="18"/>
        <v>0</v>
      </c>
      <c r="R14" s="27"/>
      <c r="S14" s="4"/>
      <c r="T14" s="4"/>
      <c r="U14" s="6"/>
      <c r="V14" s="4"/>
      <c r="W14" s="4"/>
      <c r="X14" s="4"/>
      <c r="Y14" s="4"/>
      <c r="Z14" s="4"/>
      <c r="AA14" s="102">
        <f t="shared" si="4"/>
        <v>0</v>
      </c>
      <c r="AB14" s="4"/>
      <c r="AC14" s="103">
        <f t="shared" si="19"/>
        <v>0</v>
      </c>
      <c r="AD14" s="103">
        <f t="shared" si="5"/>
        <v>0</v>
      </c>
      <c r="AE14" s="8"/>
      <c r="AF14" s="107">
        <f t="shared" si="0"/>
        <v>0</v>
      </c>
      <c r="AG14" s="107">
        <f t="shared" si="1"/>
        <v>0</v>
      </c>
      <c r="AH14" s="5"/>
      <c r="AI14" s="107">
        <f t="shared" si="6"/>
        <v>0</v>
      </c>
      <c r="AJ14" s="107">
        <f t="shared" si="7"/>
        <v>0</v>
      </c>
      <c r="AK14" s="4"/>
      <c r="AL14" s="104">
        <f t="shared" si="2"/>
        <v>0</v>
      </c>
      <c r="AM14" s="104">
        <f t="shared" si="3"/>
        <v>0</v>
      </c>
      <c r="AN14" s="104">
        <f t="shared" si="8"/>
        <v>0</v>
      </c>
      <c r="AO14" s="105" t="str">
        <f t="shared" si="9"/>
        <v>0</v>
      </c>
      <c r="AP14" s="105" t="str">
        <f t="shared" si="10"/>
        <v>0</v>
      </c>
      <c r="AQ14" s="106">
        <f t="shared" si="11"/>
        <v>0</v>
      </c>
      <c r="AR14" s="4"/>
      <c r="AS14" s="11"/>
      <c r="AT14" s="4"/>
    </row>
    <row r="15" spans="1:46" ht="15">
      <c r="A15" s="31">
        <v>1</v>
      </c>
      <c r="B15" s="92" t="str">
        <f t="shared" si="12"/>
        <v/>
      </c>
      <c r="C15" s="93">
        <f t="shared" si="13"/>
        <v>42106</v>
      </c>
      <c r="D15" s="135" t="s">
        <v>37</v>
      </c>
      <c r="E15" s="72"/>
      <c r="F15" s="73">
        <v>0.25</v>
      </c>
      <c r="G15" s="73">
        <v>0.75</v>
      </c>
      <c r="H15" s="73">
        <v>0.75</v>
      </c>
      <c r="I15" s="73">
        <v>0.77083333333333337</v>
      </c>
      <c r="J15" s="100">
        <f t="shared" si="14"/>
        <v>0.52083333333333337</v>
      </c>
      <c r="K15" s="98">
        <f>IF(C15="","",IF(WEEKDAY(C15,2)=7,SUM($J$4:J15)-SUM($K$2:K14),""))</f>
        <v>2.958333333333333</v>
      </c>
      <c r="L15" s="23"/>
      <c r="M15" s="96">
        <f t="shared" si="15"/>
        <v>0.52083333333333337</v>
      </c>
      <c r="N15" s="96">
        <f t="shared" si="16"/>
        <v>0</v>
      </c>
      <c r="O15" s="23"/>
      <c r="P15" s="96">
        <f t="shared" si="17"/>
        <v>0.52083333333333337</v>
      </c>
      <c r="Q15" s="96">
        <f t="shared" si="18"/>
        <v>0</v>
      </c>
      <c r="R15" s="27"/>
      <c r="S15" s="4"/>
      <c r="T15" s="4"/>
      <c r="U15" s="6"/>
      <c r="V15" s="4"/>
      <c r="W15" s="4"/>
      <c r="X15" s="4"/>
      <c r="Y15" s="4"/>
      <c r="Z15" s="4"/>
      <c r="AA15" s="102">
        <f t="shared" si="4"/>
        <v>0.52083333333333337</v>
      </c>
      <c r="AB15" s="4"/>
      <c r="AC15" s="103">
        <f t="shared" si="19"/>
        <v>0.5</v>
      </c>
      <c r="AD15" s="103">
        <f t="shared" si="5"/>
        <v>2.083333333333337E-2</v>
      </c>
      <c r="AE15" s="8"/>
      <c r="AF15" s="107">
        <f t="shared" si="0"/>
        <v>0</v>
      </c>
      <c r="AG15" s="107">
        <f t="shared" si="1"/>
        <v>0</v>
      </c>
      <c r="AH15" s="5"/>
      <c r="AI15" s="107">
        <f t="shared" si="6"/>
        <v>0.5</v>
      </c>
      <c r="AJ15" s="107">
        <f t="shared" si="7"/>
        <v>2.083333333333337E-2</v>
      </c>
      <c r="AK15" s="4"/>
      <c r="AL15" s="104">
        <f t="shared" si="2"/>
        <v>0</v>
      </c>
      <c r="AM15" s="104">
        <f t="shared" si="3"/>
        <v>0</v>
      </c>
      <c r="AN15" s="104">
        <f t="shared" si="8"/>
        <v>0</v>
      </c>
      <c r="AO15" s="105" t="str">
        <f t="shared" si="9"/>
        <v>0</v>
      </c>
      <c r="AP15" s="105" t="str">
        <f t="shared" si="10"/>
        <v>0</v>
      </c>
      <c r="AQ15" s="106">
        <f t="shared" si="11"/>
        <v>0</v>
      </c>
      <c r="AR15" s="4"/>
      <c r="AS15" s="11">
        <v>3</v>
      </c>
      <c r="AT15" s="4"/>
    </row>
    <row r="16" spans="1:46" ht="15">
      <c r="A16" s="31">
        <v>2</v>
      </c>
      <c r="B16" s="92">
        <f t="shared" si="12"/>
        <v>16</v>
      </c>
      <c r="C16" s="93">
        <f t="shared" si="13"/>
        <v>42107</v>
      </c>
      <c r="D16" s="135" t="s">
        <v>37</v>
      </c>
      <c r="E16" s="72"/>
      <c r="F16" s="73"/>
      <c r="G16" s="73"/>
      <c r="H16" s="73"/>
      <c r="I16" s="73"/>
      <c r="J16" s="100">
        <f t="shared" si="14"/>
        <v>0</v>
      </c>
      <c r="K16" s="98" t="str">
        <f>IF(C16="","",IF(WEEKDAY(C16,2)=7,SUM($J$4:J16)-SUM($K$2:K15),""))</f>
        <v/>
      </c>
      <c r="L16" s="23"/>
      <c r="M16" s="96">
        <f t="shared" si="15"/>
        <v>0</v>
      </c>
      <c r="N16" s="96">
        <f t="shared" si="16"/>
        <v>0</v>
      </c>
      <c r="O16" s="23"/>
      <c r="P16" s="96">
        <f t="shared" si="17"/>
        <v>0</v>
      </c>
      <c r="Q16" s="96">
        <f t="shared" si="18"/>
        <v>0</v>
      </c>
      <c r="R16" s="27"/>
      <c r="S16" s="4"/>
      <c r="T16" s="4"/>
      <c r="U16" s="6"/>
      <c r="V16" s="4"/>
      <c r="W16" s="4"/>
      <c r="X16" s="4"/>
      <c r="Y16" s="4"/>
      <c r="Z16" s="4"/>
      <c r="AA16" s="102">
        <f t="shared" si="4"/>
        <v>0</v>
      </c>
      <c r="AB16" s="4"/>
      <c r="AC16" s="103">
        <f t="shared" si="19"/>
        <v>0</v>
      </c>
      <c r="AD16" s="103">
        <f t="shared" si="5"/>
        <v>0</v>
      </c>
      <c r="AE16" s="8"/>
      <c r="AF16" s="107">
        <f t="shared" si="0"/>
        <v>0</v>
      </c>
      <c r="AG16" s="107">
        <f t="shared" si="1"/>
        <v>0</v>
      </c>
      <c r="AH16" s="5"/>
      <c r="AI16" s="107">
        <f t="shared" si="6"/>
        <v>0</v>
      </c>
      <c r="AJ16" s="107">
        <f t="shared" si="7"/>
        <v>0</v>
      </c>
      <c r="AK16" s="4"/>
      <c r="AL16" s="104">
        <f t="shared" si="2"/>
        <v>0</v>
      </c>
      <c r="AM16" s="104">
        <f t="shared" si="3"/>
        <v>0</v>
      </c>
      <c r="AN16" s="104">
        <f t="shared" si="8"/>
        <v>0</v>
      </c>
      <c r="AO16" s="105" t="str">
        <f t="shared" si="9"/>
        <v>0</v>
      </c>
      <c r="AP16" s="105" t="str">
        <f t="shared" si="10"/>
        <v>0</v>
      </c>
      <c r="AQ16" s="106">
        <f t="shared" si="11"/>
        <v>0</v>
      </c>
      <c r="AR16" s="4"/>
      <c r="AS16" s="11"/>
      <c r="AT16" s="4"/>
    </row>
    <row r="17" spans="1:46" ht="15">
      <c r="A17" s="31">
        <v>3</v>
      </c>
      <c r="B17" s="92" t="str">
        <f t="shared" si="12"/>
        <v/>
      </c>
      <c r="C17" s="93">
        <f t="shared" si="13"/>
        <v>42108</v>
      </c>
      <c r="D17" s="135" t="s">
        <v>37</v>
      </c>
      <c r="E17" s="72"/>
      <c r="F17" s="136">
        <v>0.33333333333333331</v>
      </c>
      <c r="G17" s="136">
        <v>0.5</v>
      </c>
      <c r="H17" s="73">
        <v>0.58333333333333337</v>
      </c>
      <c r="I17" s="73">
        <v>0.70833333333333337</v>
      </c>
      <c r="J17" s="100">
        <f t="shared" si="14"/>
        <v>0.29166666666666669</v>
      </c>
      <c r="K17" s="98" t="str">
        <f>IF(C17="","",IF(WEEKDAY(C17,2)=7,SUM($J$4:J17)-SUM($K$2:K16),""))</f>
        <v/>
      </c>
      <c r="L17" s="23"/>
      <c r="M17" s="96">
        <f t="shared" si="15"/>
        <v>0.29166666666666669</v>
      </c>
      <c r="N17" s="96">
        <f t="shared" si="16"/>
        <v>0</v>
      </c>
      <c r="O17" s="23"/>
      <c r="P17" s="96">
        <f t="shared" si="17"/>
        <v>0</v>
      </c>
      <c r="Q17" s="96">
        <f t="shared" si="18"/>
        <v>0</v>
      </c>
      <c r="R17" s="27"/>
      <c r="S17" s="4"/>
      <c r="T17" s="4"/>
      <c r="U17" s="6"/>
      <c r="V17" s="4"/>
      <c r="W17" s="4"/>
      <c r="X17" s="4"/>
      <c r="Y17" s="4"/>
      <c r="Z17" s="4"/>
      <c r="AA17" s="102">
        <f t="shared" si="4"/>
        <v>0.29166666666666669</v>
      </c>
      <c r="AB17" s="4"/>
      <c r="AC17" s="103">
        <f t="shared" si="19"/>
        <v>0.16666666666666669</v>
      </c>
      <c r="AD17" s="103">
        <f t="shared" si="5"/>
        <v>0.125</v>
      </c>
      <c r="AE17" s="8"/>
      <c r="AF17" s="107">
        <f t="shared" si="0"/>
        <v>0</v>
      </c>
      <c r="AG17" s="107">
        <f t="shared" si="1"/>
        <v>0</v>
      </c>
      <c r="AH17" s="5"/>
      <c r="AI17" s="107">
        <f t="shared" si="6"/>
        <v>0</v>
      </c>
      <c r="AJ17" s="107">
        <f t="shared" si="7"/>
        <v>0</v>
      </c>
      <c r="AK17" s="4"/>
      <c r="AL17" s="104">
        <f t="shared" si="2"/>
        <v>0</v>
      </c>
      <c r="AM17" s="104">
        <f t="shared" si="3"/>
        <v>0</v>
      </c>
      <c r="AN17" s="104">
        <f t="shared" si="8"/>
        <v>0</v>
      </c>
      <c r="AO17" s="105" t="str">
        <f t="shared" si="9"/>
        <v>0</v>
      </c>
      <c r="AP17" s="105" t="str">
        <f t="shared" si="10"/>
        <v>0</v>
      </c>
      <c r="AQ17" s="106">
        <f t="shared" si="11"/>
        <v>0</v>
      </c>
      <c r="AR17" s="4"/>
      <c r="AS17" s="11">
        <v>1</v>
      </c>
      <c r="AT17" s="4"/>
    </row>
    <row r="18" spans="1:46" ht="15">
      <c r="A18" s="31">
        <v>4</v>
      </c>
      <c r="B18" s="92" t="str">
        <f t="shared" si="12"/>
        <v/>
      </c>
      <c r="C18" s="93">
        <f t="shared" si="13"/>
        <v>42109</v>
      </c>
      <c r="D18" s="135" t="s">
        <v>37</v>
      </c>
      <c r="E18" s="72"/>
      <c r="F18" s="136">
        <v>0.33333333333333331</v>
      </c>
      <c r="G18" s="136">
        <v>0.5</v>
      </c>
      <c r="H18" s="73">
        <v>0.54166666666666663</v>
      </c>
      <c r="I18" s="73">
        <v>0.66666666666666663</v>
      </c>
      <c r="J18" s="100">
        <f t="shared" si="14"/>
        <v>0.29166666666666669</v>
      </c>
      <c r="K18" s="98" t="str">
        <f>IF(C18="","",IF(WEEKDAY(C18,2)=7,SUM($J$4:J18)-SUM($K$2:K17),""))</f>
        <v/>
      </c>
      <c r="L18" s="23"/>
      <c r="M18" s="96">
        <f t="shared" si="15"/>
        <v>0.29166666666666669</v>
      </c>
      <c r="N18" s="96">
        <f t="shared" si="16"/>
        <v>0</v>
      </c>
      <c r="O18" s="23"/>
      <c r="P18" s="96">
        <f t="shared" si="17"/>
        <v>0</v>
      </c>
      <c r="Q18" s="96">
        <f t="shared" si="18"/>
        <v>0</v>
      </c>
      <c r="R18" s="27"/>
      <c r="S18" s="4"/>
      <c r="T18" s="4"/>
      <c r="U18" s="6"/>
      <c r="V18" s="4"/>
      <c r="W18" s="4"/>
      <c r="X18" s="4"/>
      <c r="Y18" s="4"/>
      <c r="Z18" s="4"/>
      <c r="AA18" s="102">
        <f t="shared" si="4"/>
        <v>0.29166666666666669</v>
      </c>
      <c r="AB18" s="4"/>
      <c r="AC18" s="103">
        <f t="shared" si="19"/>
        <v>0.16666666666666669</v>
      </c>
      <c r="AD18" s="103">
        <f t="shared" si="5"/>
        <v>0.125</v>
      </c>
      <c r="AE18" s="8"/>
      <c r="AF18" s="107">
        <f t="shared" si="0"/>
        <v>0</v>
      </c>
      <c r="AG18" s="107">
        <f t="shared" si="1"/>
        <v>0</v>
      </c>
      <c r="AH18" s="5"/>
      <c r="AI18" s="107">
        <f t="shared" si="6"/>
        <v>0</v>
      </c>
      <c r="AJ18" s="107">
        <f t="shared" si="7"/>
        <v>0</v>
      </c>
      <c r="AK18" s="4"/>
      <c r="AL18" s="104">
        <f t="shared" si="2"/>
        <v>0</v>
      </c>
      <c r="AM18" s="104">
        <f t="shared" si="3"/>
        <v>0</v>
      </c>
      <c r="AN18" s="104">
        <f t="shared" si="8"/>
        <v>0</v>
      </c>
      <c r="AO18" s="105" t="str">
        <f t="shared" si="9"/>
        <v>0</v>
      </c>
      <c r="AP18" s="105" t="str">
        <f t="shared" si="10"/>
        <v>0</v>
      </c>
      <c r="AQ18" s="106">
        <f t="shared" si="11"/>
        <v>0</v>
      </c>
      <c r="AR18" s="4"/>
      <c r="AS18" s="11">
        <v>1</v>
      </c>
      <c r="AT18" s="4"/>
    </row>
    <row r="19" spans="1:46" ht="15">
      <c r="A19" s="31">
        <v>5</v>
      </c>
      <c r="B19" s="92" t="str">
        <f t="shared" si="12"/>
        <v/>
      </c>
      <c r="C19" s="93">
        <f t="shared" si="13"/>
        <v>42110</v>
      </c>
      <c r="D19" s="135" t="s">
        <v>37</v>
      </c>
      <c r="E19" s="72"/>
      <c r="F19" s="136">
        <v>0.29166666666666669</v>
      </c>
      <c r="G19" s="136">
        <v>0.5</v>
      </c>
      <c r="H19" s="73">
        <v>0.5625</v>
      </c>
      <c r="I19" s="73">
        <v>0.82291666666666663</v>
      </c>
      <c r="J19" s="100">
        <f t="shared" si="14"/>
        <v>0.46874999999999994</v>
      </c>
      <c r="K19" s="98" t="str">
        <f>IF(C19="","",IF(WEEKDAY(C19,2)=7,SUM($J$4:J19)-SUM($K$2:K18),""))</f>
        <v/>
      </c>
      <c r="L19" s="23"/>
      <c r="M19" s="96">
        <f t="shared" si="15"/>
        <v>0.46874999999999994</v>
      </c>
      <c r="N19" s="96">
        <f t="shared" si="16"/>
        <v>0</v>
      </c>
      <c r="O19" s="23"/>
      <c r="P19" s="96">
        <f t="shared" si="17"/>
        <v>0</v>
      </c>
      <c r="Q19" s="96">
        <f t="shared" si="18"/>
        <v>0</v>
      </c>
      <c r="R19" s="27"/>
      <c r="S19" s="4"/>
      <c r="T19" s="4"/>
      <c r="U19" s="6"/>
      <c r="V19" s="4"/>
      <c r="W19" s="4"/>
      <c r="X19" s="4"/>
      <c r="Y19" s="4"/>
      <c r="Z19" s="4"/>
      <c r="AA19" s="102">
        <f t="shared" si="4"/>
        <v>0.46874999999999994</v>
      </c>
      <c r="AB19" s="4"/>
      <c r="AC19" s="103">
        <f t="shared" si="19"/>
        <v>0.20833333333333331</v>
      </c>
      <c r="AD19" s="103">
        <f t="shared" si="5"/>
        <v>0.26041666666666663</v>
      </c>
      <c r="AE19" s="8"/>
      <c r="AF19" s="107">
        <f t="shared" si="0"/>
        <v>0</v>
      </c>
      <c r="AG19" s="107">
        <f t="shared" si="1"/>
        <v>0</v>
      </c>
      <c r="AH19" s="5"/>
      <c r="AI19" s="107">
        <f t="shared" si="6"/>
        <v>0</v>
      </c>
      <c r="AJ19" s="107">
        <f t="shared" si="7"/>
        <v>0</v>
      </c>
      <c r="AK19" s="4"/>
      <c r="AL19" s="104">
        <f t="shared" si="2"/>
        <v>0</v>
      </c>
      <c r="AM19" s="104">
        <f t="shared" si="3"/>
        <v>0</v>
      </c>
      <c r="AN19" s="104">
        <f t="shared" si="8"/>
        <v>0</v>
      </c>
      <c r="AO19" s="105" t="str">
        <f t="shared" si="9"/>
        <v>0</v>
      </c>
      <c r="AP19" s="105" t="str">
        <f t="shared" si="10"/>
        <v>0</v>
      </c>
      <c r="AQ19" s="106">
        <f t="shared" si="11"/>
        <v>0</v>
      </c>
      <c r="AR19" s="4"/>
      <c r="AS19" s="11">
        <v>2</v>
      </c>
      <c r="AT19" s="4"/>
    </row>
    <row r="20" spans="1:46" ht="15">
      <c r="A20" s="31">
        <v>6</v>
      </c>
      <c r="B20" s="92" t="str">
        <f t="shared" si="12"/>
        <v/>
      </c>
      <c r="C20" s="93">
        <f t="shared" si="13"/>
        <v>42111</v>
      </c>
      <c r="D20" s="135" t="s">
        <v>37</v>
      </c>
      <c r="E20" s="72"/>
      <c r="F20" s="136">
        <v>0.33333333333333331</v>
      </c>
      <c r="G20" s="136">
        <v>0.5</v>
      </c>
      <c r="H20" s="73"/>
      <c r="I20" s="73"/>
      <c r="J20" s="100">
        <f t="shared" si="14"/>
        <v>0.16666666666666669</v>
      </c>
      <c r="K20" s="98" t="str">
        <f>IF(C20="","",IF(WEEKDAY(C20,2)=7,SUM($J$4:J20)-SUM($K$2:K19),""))</f>
        <v/>
      </c>
      <c r="L20" s="23"/>
      <c r="M20" s="96">
        <f t="shared" si="15"/>
        <v>0.16666666666666669</v>
      </c>
      <c r="N20" s="96">
        <f t="shared" si="16"/>
        <v>0</v>
      </c>
      <c r="O20" s="23"/>
      <c r="P20" s="96">
        <f t="shared" si="17"/>
        <v>0</v>
      </c>
      <c r="Q20" s="96">
        <f t="shared" si="18"/>
        <v>0</v>
      </c>
      <c r="R20" s="27"/>
      <c r="S20" s="4"/>
      <c r="T20" s="4"/>
      <c r="U20" s="6"/>
      <c r="V20" s="4"/>
      <c r="W20" s="4"/>
      <c r="X20" s="4"/>
      <c r="Y20" s="4"/>
      <c r="Z20" s="4"/>
      <c r="AA20" s="102">
        <f t="shared" si="4"/>
        <v>0.16666666666666669</v>
      </c>
      <c r="AB20" s="4"/>
      <c r="AC20" s="103">
        <f t="shared" si="19"/>
        <v>0.16666666666666669</v>
      </c>
      <c r="AD20" s="103">
        <f t="shared" si="5"/>
        <v>0</v>
      </c>
      <c r="AE20" s="8"/>
      <c r="AF20" s="107">
        <f t="shared" si="0"/>
        <v>0</v>
      </c>
      <c r="AG20" s="107">
        <f t="shared" si="1"/>
        <v>0</v>
      </c>
      <c r="AH20" s="5"/>
      <c r="AI20" s="107">
        <f t="shared" si="6"/>
        <v>0</v>
      </c>
      <c r="AJ20" s="107">
        <f t="shared" si="7"/>
        <v>0</v>
      </c>
      <c r="AK20" s="4"/>
      <c r="AL20" s="104">
        <f t="shared" si="2"/>
        <v>0</v>
      </c>
      <c r="AM20" s="104">
        <f t="shared" si="3"/>
        <v>0</v>
      </c>
      <c r="AN20" s="104">
        <f t="shared" si="8"/>
        <v>0</v>
      </c>
      <c r="AO20" s="105" t="str">
        <f t="shared" si="9"/>
        <v>0</v>
      </c>
      <c r="AP20" s="105" t="str">
        <f t="shared" si="10"/>
        <v>0</v>
      </c>
      <c r="AQ20" s="106">
        <f t="shared" si="11"/>
        <v>0</v>
      </c>
      <c r="AR20" s="4"/>
      <c r="AS20" s="11"/>
      <c r="AT20" s="4"/>
    </row>
    <row r="21" spans="1:46" ht="15">
      <c r="A21" s="31">
        <v>7</v>
      </c>
      <c r="B21" s="92" t="str">
        <f t="shared" si="12"/>
        <v/>
      </c>
      <c r="C21" s="93">
        <f t="shared" si="13"/>
        <v>42112</v>
      </c>
      <c r="D21" s="135" t="s">
        <v>37</v>
      </c>
      <c r="E21" s="72"/>
      <c r="F21" s="73"/>
      <c r="G21" s="73"/>
      <c r="H21" s="73"/>
      <c r="I21" s="73"/>
      <c r="J21" s="100">
        <f t="shared" si="14"/>
        <v>0</v>
      </c>
      <c r="K21" s="98" t="str">
        <f>IF(C21="","",IF(WEEKDAY(C21,2)=7,SUM($J$4:J21)-SUM($K$2:K20),""))</f>
        <v/>
      </c>
      <c r="L21" s="23"/>
      <c r="M21" s="96">
        <f t="shared" si="15"/>
        <v>0</v>
      </c>
      <c r="N21" s="96">
        <f t="shared" si="16"/>
        <v>0</v>
      </c>
      <c r="O21" s="23"/>
      <c r="P21" s="96">
        <f t="shared" si="17"/>
        <v>0</v>
      </c>
      <c r="Q21" s="96">
        <f t="shared" si="18"/>
        <v>0</v>
      </c>
      <c r="R21" s="27"/>
      <c r="S21" s="4"/>
      <c r="T21" s="4"/>
      <c r="U21" s="6"/>
      <c r="V21" s="4"/>
      <c r="W21" s="4"/>
      <c r="X21" s="4"/>
      <c r="Y21" s="4"/>
      <c r="Z21" s="4"/>
      <c r="AA21" s="102">
        <f t="shared" si="4"/>
        <v>0</v>
      </c>
      <c r="AB21" s="4"/>
      <c r="AC21" s="103">
        <f t="shared" si="19"/>
        <v>0</v>
      </c>
      <c r="AD21" s="103">
        <f t="shared" si="5"/>
        <v>0</v>
      </c>
      <c r="AE21" s="8"/>
      <c r="AF21" s="107">
        <f t="shared" si="0"/>
        <v>0</v>
      </c>
      <c r="AG21" s="107">
        <f t="shared" si="1"/>
        <v>0</v>
      </c>
      <c r="AH21" s="5"/>
      <c r="AI21" s="107">
        <f t="shared" si="6"/>
        <v>0</v>
      </c>
      <c r="AJ21" s="107">
        <f t="shared" si="7"/>
        <v>0</v>
      </c>
      <c r="AK21" s="4"/>
      <c r="AL21" s="104">
        <f t="shared" si="2"/>
        <v>0</v>
      </c>
      <c r="AM21" s="104">
        <f t="shared" si="3"/>
        <v>0</v>
      </c>
      <c r="AN21" s="104">
        <f t="shared" si="8"/>
        <v>0</v>
      </c>
      <c r="AO21" s="105" t="str">
        <f t="shared" si="9"/>
        <v>0</v>
      </c>
      <c r="AP21" s="105" t="str">
        <f t="shared" si="10"/>
        <v>0</v>
      </c>
      <c r="AQ21" s="106">
        <f t="shared" si="11"/>
        <v>0</v>
      </c>
      <c r="AR21" s="4"/>
      <c r="AS21" s="11"/>
      <c r="AT21" s="4"/>
    </row>
    <row r="22" spans="1:46" ht="15">
      <c r="A22" s="31">
        <v>1</v>
      </c>
      <c r="B22" s="92" t="str">
        <f t="shared" si="12"/>
        <v/>
      </c>
      <c r="C22" s="93">
        <f t="shared" si="13"/>
        <v>42113</v>
      </c>
      <c r="D22" s="135" t="s">
        <v>37</v>
      </c>
      <c r="E22" s="72"/>
      <c r="F22" s="73"/>
      <c r="G22" s="73"/>
      <c r="H22" s="73"/>
      <c r="I22" s="73"/>
      <c r="J22" s="100">
        <f t="shared" si="14"/>
        <v>0</v>
      </c>
      <c r="K22" s="98">
        <f>IF(C22="","",IF(WEEKDAY(C22,2)=7,SUM($J$4:J22)-SUM($K$2:K21),""))</f>
        <v>1.2187500000000009</v>
      </c>
      <c r="L22" s="23"/>
      <c r="M22" s="96">
        <f t="shared" si="15"/>
        <v>0</v>
      </c>
      <c r="N22" s="96">
        <f t="shared" si="16"/>
        <v>0</v>
      </c>
      <c r="O22" s="23"/>
      <c r="P22" s="96">
        <f t="shared" si="17"/>
        <v>0</v>
      </c>
      <c r="Q22" s="96">
        <f t="shared" si="18"/>
        <v>0</v>
      </c>
      <c r="R22" s="27"/>
      <c r="S22" s="4"/>
      <c r="T22" s="4"/>
      <c r="U22" s="6"/>
      <c r="V22" s="4"/>
      <c r="W22" s="4"/>
      <c r="X22" s="4"/>
      <c r="Y22" s="4"/>
      <c r="Z22" s="4"/>
      <c r="AA22" s="102">
        <f t="shared" si="4"/>
        <v>0</v>
      </c>
      <c r="AB22" s="4"/>
      <c r="AC22" s="103">
        <f t="shared" si="19"/>
        <v>0</v>
      </c>
      <c r="AD22" s="103">
        <f t="shared" si="5"/>
        <v>0</v>
      </c>
      <c r="AE22" s="8"/>
      <c r="AF22" s="107">
        <f t="shared" si="0"/>
        <v>0</v>
      </c>
      <c r="AG22" s="107">
        <f t="shared" si="1"/>
        <v>0</v>
      </c>
      <c r="AH22" s="5"/>
      <c r="AI22" s="107">
        <f t="shared" si="6"/>
        <v>0</v>
      </c>
      <c r="AJ22" s="107">
        <f t="shared" si="7"/>
        <v>0</v>
      </c>
      <c r="AK22" s="4"/>
      <c r="AL22" s="104">
        <f t="shared" si="2"/>
        <v>0</v>
      </c>
      <c r="AM22" s="104">
        <f t="shared" si="3"/>
        <v>0</v>
      </c>
      <c r="AN22" s="104">
        <f t="shared" si="8"/>
        <v>0</v>
      </c>
      <c r="AO22" s="105" t="str">
        <f t="shared" si="9"/>
        <v>0</v>
      </c>
      <c r="AP22" s="105" t="str">
        <f t="shared" si="10"/>
        <v>0</v>
      </c>
      <c r="AQ22" s="106">
        <f t="shared" si="11"/>
        <v>0</v>
      </c>
      <c r="AR22" s="4"/>
      <c r="AS22" s="11"/>
      <c r="AT22" s="4"/>
    </row>
    <row r="23" spans="1:46" ht="15">
      <c r="A23" s="31">
        <v>2</v>
      </c>
      <c r="B23" s="92">
        <f t="shared" si="12"/>
        <v>17</v>
      </c>
      <c r="C23" s="93">
        <f t="shared" si="13"/>
        <v>42114</v>
      </c>
      <c r="D23" s="135" t="s">
        <v>37</v>
      </c>
      <c r="E23" s="72"/>
      <c r="F23" s="73"/>
      <c r="G23" s="73"/>
      <c r="H23" s="73"/>
      <c r="I23" s="73"/>
      <c r="J23" s="100">
        <f t="shared" si="14"/>
        <v>0</v>
      </c>
      <c r="K23" s="98" t="str">
        <f>IF(C23="","",IF(WEEKDAY(C23,2)=7,SUM($J$4:J23)-SUM($K$2:K22),""))</f>
        <v/>
      </c>
      <c r="L23" s="23"/>
      <c r="M23" s="96">
        <f t="shared" si="15"/>
        <v>0</v>
      </c>
      <c r="N23" s="96">
        <f t="shared" si="16"/>
        <v>0</v>
      </c>
      <c r="O23" s="23"/>
      <c r="P23" s="96">
        <f t="shared" si="17"/>
        <v>0</v>
      </c>
      <c r="Q23" s="96">
        <f t="shared" si="18"/>
        <v>0</v>
      </c>
      <c r="R23" s="27"/>
      <c r="S23" s="4"/>
      <c r="T23" s="4"/>
      <c r="U23" s="4"/>
      <c r="V23" s="4"/>
      <c r="W23" s="4"/>
      <c r="X23" s="4"/>
      <c r="Y23" s="4"/>
      <c r="Z23" s="4"/>
      <c r="AA23" s="102">
        <f t="shared" si="4"/>
        <v>0</v>
      </c>
      <c r="AB23" s="4"/>
      <c r="AC23" s="103">
        <f t="shared" si="19"/>
        <v>0</v>
      </c>
      <c r="AD23" s="103">
        <f t="shared" si="5"/>
        <v>0</v>
      </c>
      <c r="AE23" s="8"/>
      <c r="AF23" s="107">
        <f t="shared" si="0"/>
        <v>0</v>
      </c>
      <c r="AG23" s="107">
        <f t="shared" si="1"/>
        <v>0</v>
      </c>
      <c r="AH23" s="5"/>
      <c r="AI23" s="107">
        <f t="shared" si="6"/>
        <v>0</v>
      </c>
      <c r="AJ23" s="107">
        <f t="shared" si="7"/>
        <v>0</v>
      </c>
      <c r="AK23" s="4"/>
      <c r="AL23" s="104">
        <f t="shared" si="2"/>
        <v>0</v>
      </c>
      <c r="AM23" s="104">
        <f t="shared" si="3"/>
        <v>0</v>
      </c>
      <c r="AN23" s="104">
        <f t="shared" si="8"/>
        <v>0</v>
      </c>
      <c r="AO23" s="105" t="str">
        <f t="shared" si="9"/>
        <v>0</v>
      </c>
      <c r="AP23" s="105" t="str">
        <f t="shared" si="10"/>
        <v>0</v>
      </c>
      <c r="AQ23" s="106">
        <f t="shared" si="11"/>
        <v>0</v>
      </c>
      <c r="AR23" s="4"/>
      <c r="AS23" s="11"/>
      <c r="AT23" s="4"/>
    </row>
    <row r="24" spans="1:46" ht="15">
      <c r="A24" s="31">
        <v>3</v>
      </c>
      <c r="B24" s="92" t="str">
        <f t="shared" si="12"/>
        <v/>
      </c>
      <c r="C24" s="93">
        <f t="shared" si="13"/>
        <v>42115</v>
      </c>
      <c r="D24" s="135" t="s">
        <v>37</v>
      </c>
      <c r="E24" s="72"/>
      <c r="F24" s="73"/>
      <c r="G24" s="73"/>
      <c r="H24" s="73"/>
      <c r="I24" s="73"/>
      <c r="J24" s="100">
        <f t="shared" si="14"/>
        <v>0</v>
      </c>
      <c r="K24" s="98" t="str">
        <f>IF(C24="","",IF(WEEKDAY(C24,2)=7,SUM($J$4:J24)-SUM($K$2:K23),""))</f>
        <v/>
      </c>
      <c r="L24" s="23"/>
      <c r="M24" s="96">
        <f t="shared" si="15"/>
        <v>0</v>
      </c>
      <c r="N24" s="96">
        <f t="shared" si="16"/>
        <v>0</v>
      </c>
      <c r="O24" s="23"/>
      <c r="P24" s="96">
        <f t="shared" si="17"/>
        <v>0</v>
      </c>
      <c r="Q24" s="96">
        <f t="shared" si="18"/>
        <v>0</v>
      </c>
      <c r="R24" s="27"/>
      <c r="S24" s="33" t="s">
        <v>38</v>
      </c>
      <c r="T24" s="34"/>
      <c r="U24" s="4"/>
      <c r="V24" s="4"/>
      <c r="W24" s="4"/>
      <c r="X24" s="4"/>
      <c r="Y24" s="4"/>
      <c r="Z24" s="4"/>
      <c r="AA24" s="102">
        <f t="shared" si="4"/>
        <v>0</v>
      </c>
      <c r="AB24" s="4"/>
      <c r="AC24" s="103">
        <f t="shared" si="19"/>
        <v>0</v>
      </c>
      <c r="AD24" s="103">
        <f t="shared" si="5"/>
        <v>0</v>
      </c>
      <c r="AE24" s="8"/>
      <c r="AF24" s="107">
        <f t="shared" si="0"/>
        <v>0</v>
      </c>
      <c r="AG24" s="107">
        <f t="shared" si="1"/>
        <v>0</v>
      </c>
      <c r="AH24" s="5"/>
      <c r="AI24" s="107">
        <f t="shared" si="6"/>
        <v>0</v>
      </c>
      <c r="AJ24" s="107">
        <f t="shared" si="7"/>
        <v>0</v>
      </c>
      <c r="AK24" s="4"/>
      <c r="AL24" s="104">
        <f t="shared" si="2"/>
        <v>0</v>
      </c>
      <c r="AM24" s="104">
        <f t="shared" si="3"/>
        <v>0</v>
      </c>
      <c r="AN24" s="104">
        <f t="shared" si="8"/>
        <v>0</v>
      </c>
      <c r="AO24" s="105" t="str">
        <f t="shared" si="9"/>
        <v>0</v>
      </c>
      <c r="AP24" s="105" t="str">
        <f t="shared" si="10"/>
        <v>0</v>
      </c>
      <c r="AQ24" s="106">
        <f t="shared" si="11"/>
        <v>0</v>
      </c>
      <c r="AR24" s="4"/>
      <c r="AS24" s="11"/>
      <c r="AT24" s="4"/>
    </row>
    <row r="25" spans="1:46" ht="15">
      <c r="A25" s="31">
        <v>4</v>
      </c>
      <c r="B25" s="92" t="str">
        <f t="shared" si="12"/>
        <v/>
      </c>
      <c r="C25" s="93">
        <f t="shared" si="13"/>
        <v>42116</v>
      </c>
      <c r="D25" s="135" t="s">
        <v>37</v>
      </c>
      <c r="E25" s="72"/>
      <c r="F25" s="73"/>
      <c r="G25" s="73"/>
      <c r="H25" s="73"/>
      <c r="I25" s="73"/>
      <c r="J25" s="100">
        <f t="shared" si="14"/>
        <v>0</v>
      </c>
      <c r="K25" s="98" t="str">
        <f>IF(C25="","",IF(WEEKDAY(C25,2)=7,SUM($J$4:J25)-SUM($K$2:K24),""))</f>
        <v/>
      </c>
      <c r="L25" s="23"/>
      <c r="M25" s="96">
        <f t="shared" si="15"/>
        <v>0</v>
      </c>
      <c r="N25" s="96">
        <f t="shared" si="16"/>
        <v>0</v>
      </c>
      <c r="O25" s="23"/>
      <c r="P25" s="96">
        <f t="shared" si="17"/>
        <v>0</v>
      </c>
      <c r="Q25" s="96">
        <f t="shared" si="18"/>
        <v>0</v>
      </c>
      <c r="R25" s="27"/>
      <c r="S25" s="65" t="s">
        <v>39</v>
      </c>
      <c r="T25" s="38">
        <v>0</v>
      </c>
      <c r="U25" s="4"/>
      <c r="V25" s="4"/>
      <c r="W25" s="4"/>
      <c r="X25" s="4"/>
      <c r="Y25" s="4"/>
      <c r="Z25" s="4"/>
      <c r="AA25" s="102">
        <f t="shared" si="4"/>
        <v>0</v>
      </c>
      <c r="AB25" s="4"/>
      <c r="AC25" s="103">
        <f t="shared" si="19"/>
        <v>0</v>
      </c>
      <c r="AD25" s="103">
        <f t="shared" si="5"/>
        <v>0</v>
      </c>
      <c r="AE25" s="8"/>
      <c r="AF25" s="107">
        <f t="shared" si="0"/>
        <v>0</v>
      </c>
      <c r="AG25" s="107">
        <f t="shared" si="1"/>
        <v>0</v>
      </c>
      <c r="AH25" s="5"/>
      <c r="AI25" s="107">
        <f t="shared" si="6"/>
        <v>0</v>
      </c>
      <c r="AJ25" s="107">
        <f t="shared" si="7"/>
        <v>0</v>
      </c>
      <c r="AK25" s="4"/>
      <c r="AL25" s="104">
        <f t="shared" si="2"/>
        <v>0</v>
      </c>
      <c r="AM25" s="104">
        <f t="shared" si="3"/>
        <v>0</v>
      </c>
      <c r="AN25" s="104">
        <f t="shared" si="8"/>
        <v>0</v>
      </c>
      <c r="AO25" s="105" t="str">
        <f t="shared" si="9"/>
        <v>0</v>
      </c>
      <c r="AP25" s="105" t="str">
        <f t="shared" si="10"/>
        <v>0</v>
      </c>
      <c r="AQ25" s="106">
        <f t="shared" si="11"/>
        <v>0</v>
      </c>
      <c r="AR25" s="4"/>
      <c r="AS25" s="11"/>
      <c r="AT25" s="4"/>
    </row>
    <row r="26" spans="1:46" ht="15">
      <c r="A26" s="31">
        <v>5</v>
      </c>
      <c r="B26" s="92" t="str">
        <f t="shared" si="12"/>
        <v/>
      </c>
      <c r="C26" s="93">
        <f t="shared" si="13"/>
        <v>42117</v>
      </c>
      <c r="D26" s="135" t="s">
        <v>37</v>
      </c>
      <c r="E26" s="72"/>
      <c r="F26" s="73"/>
      <c r="G26" s="73"/>
      <c r="H26" s="73"/>
      <c r="I26" s="73"/>
      <c r="J26" s="100">
        <f t="shared" si="14"/>
        <v>0</v>
      </c>
      <c r="K26" s="98" t="str">
        <f>IF(C26="","",IF(WEEKDAY(C26,2)=7,SUM($J$4:J26)-SUM($K$2:K25),""))</f>
        <v/>
      </c>
      <c r="L26" s="23"/>
      <c r="M26" s="96">
        <f t="shared" si="15"/>
        <v>0</v>
      </c>
      <c r="N26" s="96">
        <f t="shared" si="16"/>
        <v>0</v>
      </c>
      <c r="O26" s="23"/>
      <c r="P26" s="96">
        <f t="shared" si="17"/>
        <v>0</v>
      </c>
      <c r="Q26" s="96">
        <f t="shared" si="18"/>
        <v>0</v>
      </c>
      <c r="R26" s="27"/>
      <c r="S26" s="66" t="s">
        <v>40</v>
      </c>
      <c r="T26" s="39">
        <v>0</v>
      </c>
      <c r="U26" s="4"/>
      <c r="V26" s="4"/>
      <c r="W26" s="4"/>
      <c r="X26" s="4"/>
      <c r="Y26" s="4"/>
      <c r="Z26" s="4"/>
      <c r="AA26" s="102">
        <f t="shared" si="4"/>
        <v>0</v>
      </c>
      <c r="AB26" s="4"/>
      <c r="AC26" s="103">
        <f t="shared" si="19"/>
        <v>0</v>
      </c>
      <c r="AD26" s="103">
        <f t="shared" si="5"/>
        <v>0</v>
      </c>
      <c r="AE26" s="8"/>
      <c r="AF26" s="107">
        <f t="shared" si="0"/>
        <v>0</v>
      </c>
      <c r="AG26" s="107">
        <f t="shared" si="1"/>
        <v>0</v>
      </c>
      <c r="AH26" s="5"/>
      <c r="AI26" s="107">
        <f t="shared" si="6"/>
        <v>0</v>
      </c>
      <c r="AJ26" s="107">
        <f t="shared" si="7"/>
        <v>0</v>
      </c>
      <c r="AK26" s="4"/>
      <c r="AL26" s="104">
        <f t="shared" si="2"/>
        <v>0</v>
      </c>
      <c r="AM26" s="104">
        <f t="shared" si="3"/>
        <v>0</v>
      </c>
      <c r="AN26" s="104">
        <f t="shared" si="8"/>
        <v>0</v>
      </c>
      <c r="AO26" s="105" t="str">
        <f t="shared" si="9"/>
        <v>0</v>
      </c>
      <c r="AP26" s="105" t="str">
        <f t="shared" si="10"/>
        <v>0</v>
      </c>
      <c r="AQ26" s="106">
        <f t="shared" si="11"/>
        <v>0</v>
      </c>
      <c r="AR26" s="4"/>
      <c r="AS26" s="11"/>
      <c r="AT26" s="4"/>
    </row>
    <row r="27" spans="1:46" ht="15">
      <c r="A27" s="31">
        <v>6</v>
      </c>
      <c r="B27" s="92" t="str">
        <f t="shared" si="12"/>
        <v/>
      </c>
      <c r="C27" s="93">
        <f t="shared" si="13"/>
        <v>42118</v>
      </c>
      <c r="D27" s="135" t="s">
        <v>37</v>
      </c>
      <c r="E27" s="72"/>
      <c r="F27" s="73"/>
      <c r="G27" s="73"/>
      <c r="H27" s="73"/>
      <c r="I27" s="73"/>
      <c r="J27" s="100">
        <f t="shared" si="14"/>
        <v>0</v>
      </c>
      <c r="K27" s="98" t="str">
        <f>IF(C27="","",IF(WEEKDAY(C27,2)=7,SUM($J$4:J27)-SUM($K$2:K26),""))</f>
        <v/>
      </c>
      <c r="L27" s="23"/>
      <c r="M27" s="96">
        <f t="shared" si="15"/>
        <v>0</v>
      </c>
      <c r="N27" s="96">
        <f t="shared" si="16"/>
        <v>0</v>
      </c>
      <c r="O27" s="23"/>
      <c r="P27" s="96">
        <f t="shared" si="17"/>
        <v>0</v>
      </c>
      <c r="Q27" s="96">
        <f t="shared" si="18"/>
        <v>0</v>
      </c>
      <c r="R27" s="27"/>
      <c r="S27" s="66" t="s">
        <v>41</v>
      </c>
      <c r="T27" s="39">
        <v>0</v>
      </c>
      <c r="U27" s="4"/>
      <c r="V27" s="4"/>
      <c r="W27" s="4"/>
      <c r="X27" s="4"/>
      <c r="Y27" s="4"/>
      <c r="Z27" s="4"/>
      <c r="AA27" s="102">
        <f t="shared" si="4"/>
        <v>0</v>
      </c>
      <c r="AB27" s="4"/>
      <c r="AC27" s="103">
        <f t="shared" si="19"/>
        <v>0</v>
      </c>
      <c r="AD27" s="103">
        <f t="shared" si="5"/>
        <v>0</v>
      </c>
      <c r="AE27" s="8"/>
      <c r="AF27" s="107">
        <f t="shared" si="0"/>
        <v>0</v>
      </c>
      <c r="AG27" s="107">
        <f t="shared" si="1"/>
        <v>0</v>
      </c>
      <c r="AH27" s="5"/>
      <c r="AI27" s="107">
        <f t="shared" si="6"/>
        <v>0</v>
      </c>
      <c r="AJ27" s="107">
        <f t="shared" si="7"/>
        <v>0</v>
      </c>
      <c r="AK27" s="4"/>
      <c r="AL27" s="104">
        <f t="shared" si="2"/>
        <v>0</v>
      </c>
      <c r="AM27" s="104">
        <f t="shared" si="3"/>
        <v>0</v>
      </c>
      <c r="AN27" s="104">
        <f t="shared" si="8"/>
        <v>0</v>
      </c>
      <c r="AO27" s="105" t="str">
        <f t="shared" si="9"/>
        <v>0</v>
      </c>
      <c r="AP27" s="105" t="str">
        <f t="shared" si="10"/>
        <v>0</v>
      </c>
      <c r="AQ27" s="106">
        <f t="shared" si="11"/>
        <v>0</v>
      </c>
      <c r="AR27" s="4"/>
      <c r="AS27" s="11"/>
      <c r="AT27" s="4"/>
    </row>
    <row r="28" spans="1:46" ht="15">
      <c r="A28" s="31">
        <v>7</v>
      </c>
      <c r="B28" s="92" t="str">
        <f t="shared" si="12"/>
        <v/>
      </c>
      <c r="C28" s="93">
        <f t="shared" si="13"/>
        <v>42119</v>
      </c>
      <c r="D28" s="135" t="s">
        <v>37</v>
      </c>
      <c r="E28" s="72"/>
      <c r="F28" s="73"/>
      <c r="G28" s="73"/>
      <c r="H28" s="73"/>
      <c r="I28" s="73"/>
      <c r="J28" s="100">
        <f t="shared" si="14"/>
        <v>0</v>
      </c>
      <c r="K28" s="98" t="str">
        <f>IF(C28="","",IF(WEEKDAY(C28,2)=7,SUM($J$4:J28)-SUM($K$2:K27),""))</f>
        <v/>
      </c>
      <c r="L28" s="23"/>
      <c r="M28" s="96">
        <f t="shared" si="15"/>
        <v>0</v>
      </c>
      <c r="N28" s="96">
        <f t="shared" si="16"/>
        <v>0</v>
      </c>
      <c r="O28" s="23"/>
      <c r="P28" s="96">
        <f t="shared" si="17"/>
        <v>0</v>
      </c>
      <c r="Q28" s="96">
        <f t="shared" si="18"/>
        <v>0</v>
      </c>
      <c r="R28" s="27"/>
      <c r="S28" s="66" t="s">
        <v>42</v>
      </c>
      <c r="T28" s="39">
        <v>0</v>
      </c>
      <c r="U28" s="4"/>
      <c r="V28" s="4"/>
      <c r="W28" s="4"/>
      <c r="X28" s="4"/>
      <c r="Y28" s="4"/>
      <c r="Z28" s="4"/>
      <c r="AA28" s="102">
        <f t="shared" si="4"/>
        <v>0</v>
      </c>
      <c r="AB28" s="4"/>
      <c r="AC28" s="103">
        <f t="shared" si="19"/>
        <v>0</v>
      </c>
      <c r="AD28" s="103">
        <f t="shared" si="5"/>
        <v>0</v>
      </c>
      <c r="AE28" s="8"/>
      <c r="AF28" s="107">
        <f t="shared" si="0"/>
        <v>0</v>
      </c>
      <c r="AG28" s="107">
        <f t="shared" si="1"/>
        <v>0</v>
      </c>
      <c r="AH28" s="5"/>
      <c r="AI28" s="107">
        <f t="shared" si="6"/>
        <v>0</v>
      </c>
      <c r="AJ28" s="107">
        <f t="shared" si="7"/>
        <v>0</v>
      </c>
      <c r="AK28" s="4"/>
      <c r="AL28" s="104">
        <f t="shared" si="2"/>
        <v>0</v>
      </c>
      <c r="AM28" s="104">
        <f t="shared" si="3"/>
        <v>0</v>
      </c>
      <c r="AN28" s="104">
        <f t="shared" si="8"/>
        <v>0</v>
      </c>
      <c r="AO28" s="105" t="str">
        <f t="shared" si="9"/>
        <v>0</v>
      </c>
      <c r="AP28" s="105" t="str">
        <f t="shared" si="10"/>
        <v>0</v>
      </c>
      <c r="AQ28" s="106">
        <f t="shared" si="11"/>
        <v>0</v>
      </c>
      <c r="AR28" s="4"/>
      <c r="AS28" s="11"/>
      <c r="AT28" s="4"/>
    </row>
    <row r="29" spans="1:46" ht="15">
      <c r="A29" s="31">
        <v>1</v>
      </c>
      <c r="B29" s="92" t="str">
        <f t="shared" si="12"/>
        <v/>
      </c>
      <c r="C29" s="93">
        <f t="shared" si="13"/>
        <v>42120</v>
      </c>
      <c r="D29" s="135" t="s">
        <v>37</v>
      </c>
      <c r="E29" s="72"/>
      <c r="F29" s="73"/>
      <c r="G29" s="73"/>
      <c r="H29" s="73"/>
      <c r="I29" s="73"/>
      <c r="J29" s="100">
        <f t="shared" si="14"/>
        <v>0</v>
      </c>
      <c r="K29" s="98">
        <f>IF(C29="","",IF(WEEKDAY(C29,2)=7,SUM($J$4:J29)-SUM($K$2:K28),""))</f>
        <v>0</v>
      </c>
      <c r="L29" s="23"/>
      <c r="M29" s="96">
        <f t="shared" si="15"/>
        <v>0</v>
      </c>
      <c r="N29" s="96">
        <f t="shared" si="16"/>
        <v>0</v>
      </c>
      <c r="O29" s="23"/>
      <c r="P29" s="96">
        <f t="shared" si="17"/>
        <v>0</v>
      </c>
      <c r="Q29" s="96">
        <f t="shared" si="18"/>
        <v>0</v>
      </c>
      <c r="R29" s="27"/>
      <c r="S29" s="66" t="s">
        <v>43</v>
      </c>
      <c r="T29" s="39">
        <v>0</v>
      </c>
      <c r="U29" s="4"/>
      <c r="V29" s="4"/>
      <c r="W29" s="4"/>
      <c r="X29" s="4"/>
      <c r="Y29" s="4"/>
      <c r="Z29" s="4"/>
      <c r="AA29" s="102">
        <f t="shared" si="4"/>
        <v>0</v>
      </c>
      <c r="AB29" s="4"/>
      <c r="AC29" s="103">
        <f t="shared" si="19"/>
        <v>0</v>
      </c>
      <c r="AD29" s="103">
        <f t="shared" si="5"/>
        <v>0</v>
      </c>
      <c r="AE29" s="8"/>
      <c r="AF29" s="107">
        <f t="shared" si="0"/>
        <v>0</v>
      </c>
      <c r="AG29" s="107">
        <f t="shared" si="1"/>
        <v>0</v>
      </c>
      <c r="AH29" s="5"/>
      <c r="AI29" s="107">
        <f t="shared" si="6"/>
        <v>0</v>
      </c>
      <c r="AJ29" s="107">
        <f t="shared" si="7"/>
        <v>0</v>
      </c>
      <c r="AK29" s="4"/>
      <c r="AL29" s="104">
        <f t="shared" si="2"/>
        <v>0</v>
      </c>
      <c r="AM29" s="104">
        <f t="shared" si="3"/>
        <v>0</v>
      </c>
      <c r="AN29" s="104">
        <f t="shared" si="8"/>
        <v>0</v>
      </c>
      <c r="AO29" s="105" t="str">
        <f t="shared" si="9"/>
        <v>0</v>
      </c>
      <c r="AP29" s="105" t="str">
        <f t="shared" si="10"/>
        <v>0</v>
      </c>
      <c r="AQ29" s="106">
        <f t="shared" si="11"/>
        <v>0</v>
      </c>
      <c r="AR29" s="4"/>
      <c r="AS29" s="11"/>
      <c r="AT29" s="4"/>
    </row>
    <row r="30" spans="1:46" ht="15">
      <c r="A30" s="31">
        <v>2</v>
      </c>
      <c r="B30" s="92">
        <f t="shared" si="12"/>
        <v>18</v>
      </c>
      <c r="C30" s="93">
        <f t="shared" si="13"/>
        <v>42121</v>
      </c>
      <c r="D30" s="135" t="s">
        <v>37</v>
      </c>
      <c r="E30" s="72"/>
      <c r="F30" s="73"/>
      <c r="G30" s="73"/>
      <c r="H30" s="73"/>
      <c r="I30" s="73"/>
      <c r="J30" s="100">
        <f t="shared" si="14"/>
        <v>0</v>
      </c>
      <c r="K30" s="98" t="str">
        <f>IF(C30="","",IF(WEEKDAY(C30,2)=7,SUM($J$4:J30)-SUM($K$2:K29),""))</f>
        <v/>
      </c>
      <c r="L30" s="23"/>
      <c r="M30" s="96">
        <f t="shared" si="15"/>
        <v>0</v>
      </c>
      <c r="N30" s="96">
        <f t="shared" si="16"/>
        <v>0</v>
      </c>
      <c r="O30" s="23"/>
      <c r="P30" s="96">
        <f t="shared" si="17"/>
        <v>0</v>
      </c>
      <c r="Q30" s="96">
        <f t="shared" si="18"/>
        <v>0</v>
      </c>
      <c r="R30" s="27"/>
      <c r="S30" s="66" t="s">
        <v>44</v>
      </c>
      <c r="T30" s="39">
        <v>0</v>
      </c>
      <c r="U30" s="4"/>
      <c r="V30" s="4"/>
      <c r="W30" s="4"/>
      <c r="X30" s="4"/>
      <c r="Y30" s="4"/>
      <c r="Z30" s="4"/>
      <c r="AA30" s="102">
        <f t="shared" si="4"/>
        <v>0</v>
      </c>
      <c r="AB30" s="4"/>
      <c r="AC30" s="103">
        <f t="shared" si="19"/>
        <v>0</v>
      </c>
      <c r="AD30" s="103">
        <f t="shared" si="5"/>
        <v>0</v>
      </c>
      <c r="AE30" s="8"/>
      <c r="AF30" s="107">
        <f t="shared" si="0"/>
        <v>0</v>
      </c>
      <c r="AG30" s="107">
        <f t="shared" si="1"/>
        <v>0</v>
      </c>
      <c r="AH30" s="5"/>
      <c r="AI30" s="107">
        <f t="shared" si="6"/>
        <v>0</v>
      </c>
      <c r="AJ30" s="107">
        <f t="shared" si="7"/>
        <v>0</v>
      </c>
      <c r="AK30" s="4"/>
      <c r="AL30" s="104">
        <f t="shared" si="2"/>
        <v>0</v>
      </c>
      <c r="AM30" s="104">
        <f t="shared" si="3"/>
        <v>0</v>
      </c>
      <c r="AN30" s="104">
        <f t="shared" si="8"/>
        <v>0</v>
      </c>
      <c r="AO30" s="105" t="str">
        <f t="shared" si="9"/>
        <v>0</v>
      </c>
      <c r="AP30" s="105" t="str">
        <f t="shared" si="10"/>
        <v>0</v>
      </c>
      <c r="AQ30" s="106">
        <f t="shared" si="11"/>
        <v>0</v>
      </c>
      <c r="AR30" s="4"/>
      <c r="AS30" s="11"/>
      <c r="AT30" s="4"/>
    </row>
    <row r="31" spans="1:46" ht="15">
      <c r="A31" s="31">
        <v>3</v>
      </c>
      <c r="B31" s="92" t="str">
        <f t="shared" si="12"/>
        <v/>
      </c>
      <c r="C31" s="93">
        <f t="shared" si="13"/>
        <v>42122</v>
      </c>
      <c r="D31" s="135" t="s">
        <v>37</v>
      </c>
      <c r="E31" s="72"/>
      <c r="F31" s="73"/>
      <c r="G31" s="73"/>
      <c r="H31" s="73"/>
      <c r="I31" s="73"/>
      <c r="J31" s="100">
        <f t="shared" si="14"/>
        <v>0</v>
      </c>
      <c r="K31" s="98" t="str">
        <f>IF(C31="","",IF(WEEKDAY(C31,2)=7,SUM($J$4:J31)-SUM($K$2:K30),""))</f>
        <v/>
      </c>
      <c r="L31" s="23"/>
      <c r="M31" s="96">
        <f t="shared" si="15"/>
        <v>0</v>
      </c>
      <c r="N31" s="96">
        <f t="shared" si="16"/>
        <v>0</v>
      </c>
      <c r="O31" s="23"/>
      <c r="P31" s="96">
        <f t="shared" si="17"/>
        <v>0</v>
      </c>
      <c r="Q31" s="96">
        <f t="shared" si="18"/>
        <v>0</v>
      </c>
      <c r="R31" s="27"/>
      <c r="S31" s="67" t="s">
        <v>45</v>
      </c>
      <c r="T31" s="40">
        <v>0</v>
      </c>
      <c r="U31" s="4"/>
      <c r="V31" s="4"/>
      <c r="W31" s="4"/>
      <c r="X31" s="4"/>
      <c r="Y31" s="4"/>
      <c r="Z31" s="4"/>
      <c r="AA31" s="102">
        <f t="shared" si="4"/>
        <v>0</v>
      </c>
      <c r="AB31" s="4"/>
      <c r="AC31" s="103">
        <f t="shared" si="19"/>
        <v>0</v>
      </c>
      <c r="AD31" s="103">
        <f t="shared" si="5"/>
        <v>0</v>
      </c>
      <c r="AE31" s="8"/>
      <c r="AF31" s="107">
        <f t="shared" si="0"/>
        <v>0</v>
      </c>
      <c r="AG31" s="107">
        <f t="shared" si="1"/>
        <v>0</v>
      </c>
      <c r="AH31" s="5"/>
      <c r="AI31" s="107">
        <f t="shared" si="6"/>
        <v>0</v>
      </c>
      <c r="AJ31" s="107">
        <f t="shared" si="7"/>
        <v>0</v>
      </c>
      <c r="AK31" s="4"/>
      <c r="AL31" s="104">
        <f t="shared" si="2"/>
        <v>0</v>
      </c>
      <c r="AM31" s="104">
        <f t="shared" si="3"/>
        <v>0</v>
      </c>
      <c r="AN31" s="104">
        <f t="shared" si="8"/>
        <v>0</v>
      </c>
      <c r="AO31" s="105" t="str">
        <f t="shared" si="9"/>
        <v>0</v>
      </c>
      <c r="AP31" s="105" t="str">
        <f t="shared" si="10"/>
        <v>0</v>
      </c>
      <c r="AQ31" s="106">
        <f t="shared" si="11"/>
        <v>0</v>
      </c>
      <c r="AR31" s="4"/>
      <c r="AS31" s="11"/>
      <c r="AT31" s="4"/>
    </row>
    <row r="32" spans="1:46" ht="15">
      <c r="A32" s="31">
        <v>4</v>
      </c>
      <c r="B32" s="92" t="str">
        <f t="shared" si="12"/>
        <v/>
      </c>
      <c r="C32" s="93">
        <f t="shared" si="13"/>
        <v>42123</v>
      </c>
      <c r="D32" s="135" t="s">
        <v>37</v>
      </c>
      <c r="E32" s="72"/>
      <c r="F32" s="73"/>
      <c r="G32" s="73"/>
      <c r="H32" s="73"/>
      <c r="I32" s="73"/>
      <c r="J32" s="100">
        <f t="shared" si="14"/>
        <v>0</v>
      </c>
      <c r="K32" s="98" t="str">
        <f>IF(C32="","",IF(WEEKDAY(C32,2)=7,SUM($J$4:J32)-SUM($K$2:K31),""))</f>
        <v/>
      </c>
      <c r="L32" s="23"/>
      <c r="M32" s="96">
        <f t="shared" si="15"/>
        <v>0</v>
      </c>
      <c r="N32" s="96">
        <f t="shared" si="16"/>
        <v>0</v>
      </c>
      <c r="O32" s="23"/>
      <c r="P32" s="96">
        <f t="shared" si="17"/>
        <v>0</v>
      </c>
      <c r="Q32" s="96">
        <f t="shared" si="18"/>
        <v>0</v>
      </c>
      <c r="R32" s="27"/>
      <c r="S32" s="4"/>
      <c r="T32" s="4"/>
      <c r="U32" s="4"/>
      <c r="V32" s="4"/>
      <c r="W32" s="4"/>
      <c r="X32" s="4"/>
      <c r="Y32" s="4"/>
      <c r="Z32" s="4"/>
      <c r="AA32" s="102">
        <f t="shared" si="4"/>
        <v>0</v>
      </c>
      <c r="AB32" s="4"/>
      <c r="AC32" s="103">
        <f t="shared" si="19"/>
        <v>0</v>
      </c>
      <c r="AD32" s="103">
        <f t="shared" si="5"/>
        <v>0</v>
      </c>
      <c r="AE32" s="8"/>
      <c r="AF32" s="107">
        <f t="shared" si="0"/>
        <v>0</v>
      </c>
      <c r="AG32" s="107">
        <f t="shared" si="1"/>
        <v>0</v>
      </c>
      <c r="AH32" s="5"/>
      <c r="AI32" s="107">
        <f>IF(C32="","0",(F32&gt;G32)*((WEEKDAY(C32)=7)*G32+(WEEKDAY(C32)=1)*(1-F32))+(F32&lt;G32)*(WEEKDAY(C32)=1)*(G32-F32))</f>
        <v>0</v>
      </c>
      <c r="AJ32" s="108">
        <f>IF(C32="","0",(H32&gt;I32)*((WEEKDAY(C32)=7)*I32+(WEEKDAY(C32)=1)*(1-H32))+(H32&lt;I32)*(WEEKDAY(C32)=1)*(I32-H32))</f>
        <v>0</v>
      </c>
      <c r="AK32" s="4"/>
      <c r="AL32" s="104">
        <f t="shared" si="2"/>
        <v>0</v>
      </c>
      <c r="AM32" s="104">
        <f t="shared" si="3"/>
        <v>0</v>
      </c>
      <c r="AN32" s="104">
        <f t="shared" si="8"/>
        <v>0</v>
      </c>
      <c r="AO32" s="105" t="str">
        <f t="shared" si="9"/>
        <v>0</v>
      </c>
      <c r="AP32" s="105" t="str">
        <f t="shared" si="10"/>
        <v>0</v>
      </c>
      <c r="AQ32" s="106">
        <f t="shared" si="11"/>
        <v>0</v>
      </c>
      <c r="AR32" s="4"/>
      <c r="AS32" s="11"/>
      <c r="AT32" s="4"/>
    </row>
    <row r="33" spans="1:46" ht="15">
      <c r="A33" s="31">
        <v>5</v>
      </c>
      <c r="B33" s="92" t="str">
        <f t="shared" si="12"/>
        <v/>
      </c>
      <c r="C33" s="93">
        <f t="shared" si="13"/>
        <v>42124</v>
      </c>
      <c r="D33" s="135" t="s">
        <v>37</v>
      </c>
      <c r="E33" s="72"/>
      <c r="F33" s="73"/>
      <c r="G33" s="73"/>
      <c r="H33" s="73"/>
      <c r="I33" s="73"/>
      <c r="J33" s="100">
        <f t="shared" si="14"/>
        <v>0</v>
      </c>
      <c r="K33" s="98" t="str">
        <f>IF(C33="","",IF(WEEKDAY(C33,2)=7,SUM($J$4:J33)-SUM($K$2:K32),""))</f>
        <v/>
      </c>
      <c r="L33" s="23"/>
      <c r="M33" s="96">
        <f t="shared" si="15"/>
        <v>0</v>
      </c>
      <c r="N33" s="96">
        <f t="shared" si="16"/>
        <v>0</v>
      </c>
      <c r="O33" s="23"/>
      <c r="P33" s="96">
        <f t="shared" si="17"/>
        <v>0</v>
      </c>
      <c r="Q33" s="96">
        <f t="shared" si="18"/>
        <v>0</v>
      </c>
      <c r="R33" s="27"/>
      <c r="S33" s="35" t="s">
        <v>38</v>
      </c>
      <c r="T33" s="36"/>
      <c r="U33" s="4"/>
      <c r="V33" s="4"/>
      <c r="W33" s="4"/>
      <c r="X33" s="4"/>
      <c r="Y33" s="4"/>
      <c r="Z33" s="4"/>
      <c r="AA33" s="102">
        <f t="shared" si="4"/>
        <v>0</v>
      </c>
      <c r="AB33" s="4"/>
      <c r="AC33" s="103">
        <f t="shared" si="19"/>
        <v>0</v>
      </c>
      <c r="AD33" s="103">
        <f t="shared" si="5"/>
        <v>0</v>
      </c>
      <c r="AE33" s="8"/>
      <c r="AF33" s="107">
        <f t="shared" si="0"/>
        <v>0</v>
      </c>
      <c r="AG33" s="107">
        <f t="shared" si="1"/>
        <v>0</v>
      </c>
      <c r="AH33" s="5"/>
      <c r="AI33" s="107">
        <f t="shared" ref="AI33:AI34" si="20">IF(C33="","0",(F33&gt;G33)*((WEEKDAY(C33)=7)*G33+(WEEKDAY(C33)=1)*(1-F33))+(F33&lt;G33)*(WEEKDAY(C33)=1)*(G33-F33))</f>
        <v>0</v>
      </c>
      <c r="AJ33" s="108">
        <f t="shared" ref="AJ33:AJ34" si="21">IF(C33="","0",(H33&gt;I33)*((WEEKDAY(C33)=7)*I33+(WEEKDAY(C33)=1)*(1-H33))+(H33&lt;I33)*(WEEKDAY(C33)=1)*(I33-H33))</f>
        <v>0</v>
      </c>
      <c r="AK33" s="4"/>
      <c r="AL33" s="104">
        <f t="shared" si="2"/>
        <v>0</v>
      </c>
      <c r="AM33" s="104">
        <f t="shared" si="3"/>
        <v>0</v>
      </c>
      <c r="AN33" s="104">
        <f t="shared" si="8"/>
        <v>0</v>
      </c>
      <c r="AO33" s="105" t="str">
        <f t="shared" si="9"/>
        <v>0</v>
      </c>
      <c r="AP33" s="105" t="str">
        <f t="shared" si="10"/>
        <v>0</v>
      </c>
      <c r="AQ33" s="106">
        <f t="shared" si="11"/>
        <v>0</v>
      </c>
      <c r="AR33" s="4"/>
      <c r="AS33" s="11" t="s">
        <v>36</v>
      </c>
      <c r="AT33" s="4"/>
    </row>
    <row r="34" spans="1:46" ht="15">
      <c r="A34" s="31" t="s">
        <v>36</v>
      </c>
      <c r="B34" s="94" t="str">
        <f t="shared" si="12"/>
        <v/>
      </c>
      <c r="C34" s="95" t="str">
        <f t="shared" si="13"/>
        <v/>
      </c>
      <c r="D34" s="74"/>
      <c r="E34" s="75"/>
      <c r="F34" s="76"/>
      <c r="G34" s="76"/>
      <c r="H34" s="76"/>
      <c r="I34" s="76"/>
      <c r="J34" s="101">
        <f t="shared" si="14"/>
        <v>0</v>
      </c>
      <c r="K34" s="99" t="str">
        <f>IF(C34="","",IF(WEEKDAY(C34,2)=7,SUM($J$4:J34)-SUM($K$2:K33),""))</f>
        <v/>
      </c>
      <c r="L34" s="24"/>
      <c r="M34" s="97">
        <f t="shared" si="15"/>
        <v>0</v>
      </c>
      <c r="N34" s="97">
        <f t="shared" si="16"/>
        <v>0</v>
      </c>
      <c r="O34" s="24"/>
      <c r="P34" s="97">
        <f t="shared" si="17"/>
        <v>0</v>
      </c>
      <c r="Q34" s="97">
        <f t="shared" si="18"/>
        <v>0</v>
      </c>
      <c r="R34" s="27"/>
      <c r="S34" s="68" t="s">
        <v>46</v>
      </c>
      <c r="T34" s="41">
        <v>0</v>
      </c>
      <c r="U34" s="4"/>
      <c r="V34" s="4"/>
      <c r="W34" s="4"/>
      <c r="X34" s="4"/>
      <c r="Y34" s="4"/>
      <c r="Z34" s="4"/>
      <c r="AA34" s="102" t="str">
        <f t="shared" si="4"/>
        <v/>
      </c>
      <c r="AB34" s="4"/>
      <c r="AC34" s="103">
        <f t="shared" si="19"/>
        <v>0</v>
      </c>
      <c r="AD34" s="103">
        <f t="shared" si="5"/>
        <v>0</v>
      </c>
      <c r="AE34" s="8"/>
      <c r="AF34" s="107">
        <f t="shared" si="0"/>
        <v>0</v>
      </c>
      <c r="AG34" s="107">
        <f t="shared" si="1"/>
        <v>0</v>
      </c>
      <c r="AH34" s="5"/>
      <c r="AI34" s="107" t="str">
        <f t="shared" si="20"/>
        <v>0</v>
      </c>
      <c r="AJ34" s="108" t="str">
        <f t="shared" si="21"/>
        <v>0</v>
      </c>
      <c r="AK34" s="4"/>
      <c r="AL34" s="104">
        <f t="shared" si="2"/>
        <v>0</v>
      </c>
      <c r="AM34" s="104">
        <f t="shared" si="3"/>
        <v>0</v>
      </c>
      <c r="AN34" s="104">
        <f t="shared" si="8"/>
        <v>0</v>
      </c>
      <c r="AO34" s="105">
        <f t="shared" si="9"/>
        <v>0</v>
      </c>
      <c r="AP34" s="105">
        <f t="shared" si="10"/>
        <v>0</v>
      </c>
      <c r="AQ34" s="106">
        <f t="shared" si="11"/>
        <v>0</v>
      </c>
      <c r="AR34" s="4"/>
      <c r="AS34" s="11" t="s">
        <v>36</v>
      </c>
      <c r="AT34" s="4"/>
    </row>
    <row r="35" spans="1:46" ht="15">
      <c r="A35" s="4"/>
      <c r="B35" s="4"/>
      <c r="C35" s="4"/>
      <c r="D35" s="4"/>
      <c r="E35" s="44"/>
      <c r="F35" s="4"/>
      <c r="G35" s="4"/>
      <c r="H35" s="4"/>
      <c r="I35" s="4"/>
      <c r="J35" s="4"/>
      <c r="K35" s="37"/>
      <c r="L35" s="4"/>
      <c r="M35" s="4"/>
      <c r="N35" s="81">
        <f>SUM(N4:N34)</f>
        <v>2.083333333333337E-2</v>
      </c>
      <c r="O35" s="4"/>
      <c r="P35" s="81">
        <f>SUM(P4:P34)</f>
        <v>0.9375</v>
      </c>
      <c r="Q35" s="81">
        <f>SUM(Q4:Q34)</f>
        <v>0.47916666666666669</v>
      </c>
      <c r="R35" s="4"/>
      <c r="S35" s="69" t="s">
        <v>47</v>
      </c>
      <c r="T35" s="42">
        <v>0</v>
      </c>
      <c r="U35" s="4"/>
      <c r="V35" s="4"/>
      <c r="W35" s="4"/>
      <c r="X35" s="4"/>
      <c r="Y35" s="4"/>
      <c r="Z35" s="4"/>
      <c r="AA35" s="45">
        <f>SUM(AA4:AA34)</f>
        <v>5.072916666666667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1:46" ht="13.5" thickBo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69" t="s">
        <v>48</v>
      </c>
      <c r="T36" s="42">
        <v>0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1:46" ht="12.75" customHeight="1">
      <c r="A37" s="4"/>
      <c r="B37" s="145" t="s">
        <v>49</v>
      </c>
      <c r="C37" s="58" t="s">
        <v>50</v>
      </c>
      <c r="D37" s="148" t="s">
        <v>51</v>
      </c>
      <c r="E37" s="148"/>
      <c r="F37" s="59" t="s">
        <v>52</v>
      </c>
      <c r="G37" s="149" t="s">
        <v>53</v>
      </c>
      <c r="H37" s="62" t="s">
        <v>54</v>
      </c>
      <c r="I37" s="51">
        <v>1</v>
      </c>
      <c r="J37" s="152" t="s">
        <v>55</v>
      </c>
      <c r="K37" s="154">
        <f>SUM(J4:J34)</f>
        <v>5.072916666666667</v>
      </c>
      <c r="L37" s="156" t="s">
        <v>56</v>
      </c>
      <c r="M37" s="157"/>
      <c r="N37" s="79" t="s">
        <v>57</v>
      </c>
      <c r="O37" s="55"/>
      <c r="P37" s="51">
        <f>SUM(AS4:AS34)</f>
        <v>20</v>
      </c>
      <c r="Q37" s="4"/>
      <c r="R37" s="4"/>
      <c r="S37" s="69" t="s">
        <v>58</v>
      </c>
      <c r="T37" s="42">
        <v>0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1:46" ht="12.75" customHeight="1">
      <c r="A38" s="4"/>
      <c r="B38" s="146"/>
      <c r="C38" s="47">
        <v>0</v>
      </c>
      <c r="D38" s="182">
        <v>6</v>
      </c>
      <c r="E38" s="182"/>
      <c r="F38" s="48">
        <v>0</v>
      </c>
      <c r="G38" s="150"/>
      <c r="H38" s="63" t="s">
        <v>59</v>
      </c>
      <c r="I38" s="52">
        <v>1</v>
      </c>
      <c r="J38" s="153"/>
      <c r="K38" s="155"/>
      <c r="L38" s="158"/>
      <c r="M38" s="159"/>
      <c r="N38" s="78" t="s">
        <v>60</v>
      </c>
      <c r="O38" s="56"/>
      <c r="P38" s="52">
        <v>0</v>
      </c>
      <c r="Q38" s="4"/>
      <c r="R38" s="4"/>
      <c r="S38" s="69" t="s">
        <v>61</v>
      </c>
      <c r="T38" s="42">
        <v>0</v>
      </c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1:46" ht="13.5" customHeight="1" thickBot="1">
      <c r="A39" s="4"/>
      <c r="B39" s="146"/>
      <c r="C39" s="60" t="s">
        <v>62</v>
      </c>
      <c r="D39" s="183" t="s">
        <v>63</v>
      </c>
      <c r="E39" s="183"/>
      <c r="F39" s="61" t="s">
        <v>64</v>
      </c>
      <c r="G39" s="151"/>
      <c r="H39" s="64" t="s">
        <v>65</v>
      </c>
      <c r="I39" s="53">
        <v>0.48263888888888878</v>
      </c>
      <c r="J39" s="184" t="s">
        <v>66</v>
      </c>
      <c r="K39" s="186">
        <v>0</v>
      </c>
      <c r="L39" s="160"/>
      <c r="M39" s="161"/>
      <c r="N39" s="80" t="s">
        <v>67</v>
      </c>
      <c r="O39" s="57"/>
      <c r="P39" s="54">
        <v>0</v>
      </c>
      <c r="Q39" s="4"/>
      <c r="R39" s="4"/>
      <c r="S39" s="69" t="s">
        <v>68</v>
      </c>
      <c r="T39" s="42">
        <v>0</v>
      </c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1:46" ht="13.5" thickBot="1">
      <c r="A40" s="4"/>
      <c r="B40" s="147"/>
      <c r="C40" s="49"/>
      <c r="D40" s="188">
        <v>0</v>
      </c>
      <c r="E40" s="188"/>
      <c r="F40" s="50">
        <v>6</v>
      </c>
      <c r="G40" s="4"/>
      <c r="H40" s="4"/>
      <c r="I40" s="4"/>
      <c r="J40" s="185"/>
      <c r="K40" s="187"/>
      <c r="L40" s="4"/>
      <c r="M40" s="4"/>
      <c r="N40" s="4"/>
      <c r="O40" s="4"/>
      <c r="P40" s="4"/>
      <c r="Q40" s="4"/>
      <c r="R40" s="4"/>
      <c r="S40" s="70" t="s">
        <v>69</v>
      </c>
      <c r="T40" s="43">
        <v>0</v>
      </c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  <row r="42" spans="1:46">
      <c r="A42" s="4"/>
      <c r="B42" s="4"/>
      <c r="C42" s="4"/>
      <c r="D42" s="4"/>
      <c r="E42" s="32"/>
      <c r="F42" s="4"/>
      <c r="G42" s="4"/>
      <c r="H42" s="4"/>
      <c r="I42" s="4"/>
      <c r="J42" s="4"/>
      <c r="K42" s="4"/>
      <c r="L42" s="19">
        <v>0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6">
      <c r="A43" s="4"/>
      <c r="B43" s="4"/>
      <c r="C43" s="4"/>
      <c r="D43" s="4"/>
      <c r="E43" s="4"/>
      <c r="F43" s="4"/>
      <c r="G43" s="4"/>
      <c r="H43" s="6"/>
      <c r="I43" s="4"/>
      <c r="J43" s="4"/>
      <c r="K43" s="4"/>
      <c r="L43" s="19">
        <v>0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28"/>
      <c r="Z43" s="28"/>
      <c r="AA43" s="28"/>
      <c r="AB43" s="28"/>
      <c r="AC43" s="29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28"/>
      <c r="Z44" s="28"/>
      <c r="AA44" s="28"/>
      <c r="AB44" s="28"/>
      <c r="AC44" s="28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46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28"/>
      <c r="Z45" s="28"/>
      <c r="AA45" s="28"/>
      <c r="AB45" s="28"/>
      <c r="AC45" s="28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1: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28"/>
      <c r="Z46" s="28"/>
      <c r="AA46" s="28"/>
      <c r="AB46" s="28"/>
      <c r="AC46" s="20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1:46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28"/>
      <c r="Z47" s="28"/>
      <c r="AA47" s="28"/>
      <c r="AB47" s="28"/>
      <c r="AC47" s="28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  <row r="48" spans="1:46">
      <c r="A48" s="4"/>
      <c r="B48" s="4"/>
      <c r="C48" s="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</row>
  </sheetData>
  <mergeCells count="37">
    <mergeCell ref="B2:B3"/>
    <mergeCell ref="C2:C3"/>
    <mergeCell ref="D2:D3"/>
    <mergeCell ref="AM2:AM3"/>
    <mergeCell ref="AN2:AN3"/>
    <mergeCell ref="E2:E3"/>
    <mergeCell ref="F2:G2"/>
    <mergeCell ref="H2:I2"/>
    <mergeCell ref="J2:J3"/>
    <mergeCell ref="K2:K3"/>
    <mergeCell ref="Q2:Q3"/>
    <mergeCell ref="L37:M39"/>
    <mergeCell ref="AP2:AP3"/>
    <mergeCell ref="AQ2:AQ3"/>
    <mergeCell ref="M2:M3"/>
    <mergeCell ref="N2:N3"/>
    <mergeCell ref="P2:P3"/>
    <mergeCell ref="AO2:AO3"/>
    <mergeCell ref="Y2:Y3"/>
    <mergeCell ref="AA2:AA3"/>
    <mergeCell ref="AC2:AC3"/>
    <mergeCell ref="AD2:AD3"/>
    <mergeCell ref="AF2:AF3"/>
    <mergeCell ref="AG2:AG3"/>
    <mergeCell ref="AI2:AI3"/>
    <mergeCell ref="AJ2:AJ3"/>
    <mergeCell ref="AL2:AL3"/>
    <mergeCell ref="B37:B40"/>
    <mergeCell ref="D37:E37"/>
    <mergeCell ref="G37:G39"/>
    <mergeCell ref="J37:J38"/>
    <mergeCell ref="K37:K38"/>
    <mergeCell ref="D38:E38"/>
    <mergeCell ref="D39:E39"/>
    <mergeCell ref="J39:J40"/>
    <mergeCell ref="K39:K40"/>
    <mergeCell ref="D40:E4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</vt:lpstr>
      <vt:lpstr>Avril</vt:lpstr>
      <vt:lpstr>Feuil3</vt:lpstr>
      <vt:lpstr>De</vt:lpstr>
      <vt:lpstr>Feries</vt:lpstr>
      <vt:lpstr>Féries</vt:lpstr>
      <vt:lpstr>Fi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2015-04-02T18:34:13Z</dcterms:created>
  <dcterms:modified xsi:type="dcterms:W3CDTF">2015-04-02T21:13:17Z</dcterms:modified>
</cp:coreProperties>
</file>