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" yWindow="-12" windowWidth="9612" windowHeight="7512" tabRatio="860" activeTab="26"/>
  </bookViews>
  <sheets>
    <sheet name="1" sheetId="14" r:id="rId1"/>
    <sheet name="2" sheetId="13" r:id="rId2"/>
    <sheet name="3" sheetId="12" r:id="rId3"/>
    <sheet name="4" sheetId="11" r:id="rId4"/>
    <sheet name="5" sheetId="10" r:id="rId5"/>
    <sheet name="6" sheetId="9" r:id="rId6"/>
    <sheet name="7" sheetId="8" r:id="rId7"/>
    <sheet name="8" sheetId="7" r:id="rId8"/>
    <sheet name="9" sheetId="6" r:id="rId9"/>
    <sheet name="10" sheetId="18" r:id="rId10"/>
    <sheet name="11" sheetId="15" r:id="rId11"/>
    <sheet name="12" sheetId="16" r:id="rId12"/>
    <sheet name="13" sheetId="17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RESULTATS" sheetId="33" r:id="rId27"/>
    <sheet name="FINALES" sheetId="5" r:id="rId28"/>
    <sheet name="AUX" sheetId="40" r:id="rId29"/>
  </sheets>
  <calcPr calcId="124519"/>
</workbook>
</file>

<file path=xl/calcChain.xml><?xml version="1.0" encoding="utf-8"?>
<calcChain xmlns="http://schemas.openxmlformats.org/spreadsheetml/2006/main">
  <c r="AF13" i="33"/>
  <c r="AA12"/>
  <c r="D6"/>
  <c r="E6"/>
  <c r="F6"/>
  <c r="G6"/>
  <c r="H6"/>
  <c r="I6"/>
  <c r="J6"/>
  <c r="K6"/>
  <c r="L6"/>
  <c r="D7"/>
  <c r="E7"/>
  <c r="F7"/>
  <c r="G7"/>
  <c r="H7"/>
  <c r="I7"/>
  <c r="J7"/>
  <c r="K7"/>
  <c r="L7"/>
  <c r="D8"/>
  <c r="E8"/>
  <c r="F8"/>
  <c r="G8"/>
  <c r="H8"/>
  <c r="I8"/>
  <c r="J8"/>
  <c r="K8"/>
  <c r="L8"/>
  <c r="D9"/>
  <c r="E9"/>
  <c r="F9"/>
  <c r="G9"/>
  <c r="H9"/>
  <c r="I9"/>
  <c r="J9"/>
  <c r="K9"/>
  <c r="L9"/>
  <c r="D10"/>
  <c r="E10"/>
  <c r="F10"/>
  <c r="G10"/>
  <c r="H10"/>
  <c r="I10"/>
  <c r="J10"/>
  <c r="K10"/>
  <c r="L10"/>
  <c r="D11"/>
  <c r="E11"/>
  <c r="F11"/>
  <c r="G11"/>
  <c r="H11"/>
  <c r="I11"/>
  <c r="J11"/>
  <c r="K11"/>
  <c r="L11"/>
  <c r="D12"/>
  <c r="E12"/>
  <c r="F12"/>
  <c r="G12"/>
  <c r="H12"/>
  <c r="I12"/>
  <c r="J12"/>
  <c r="K12"/>
  <c r="L12"/>
  <c r="D13"/>
  <c r="E13"/>
  <c r="F13"/>
  <c r="G13"/>
  <c r="H13"/>
  <c r="I13"/>
  <c r="J13"/>
  <c r="K13"/>
  <c r="L13"/>
  <c r="D14"/>
  <c r="E14"/>
  <c r="F14"/>
  <c r="G14"/>
  <c r="H14"/>
  <c r="I14"/>
  <c r="J14"/>
  <c r="K14"/>
  <c r="L14"/>
  <c r="D15"/>
  <c r="E15"/>
  <c r="F15"/>
  <c r="G15"/>
  <c r="H15"/>
  <c r="I15"/>
  <c r="J15"/>
  <c r="K15"/>
  <c r="L15"/>
  <c r="D16"/>
  <c r="E16"/>
  <c r="F16"/>
  <c r="G16"/>
  <c r="H16"/>
  <c r="I16"/>
  <c r="J16"/>
  <c r="K16"/>
  <c r="L16"/>
  <c r="D17"/>
  <c r="E17"/>
  <c r="F17"/>
  <c r="G17"/>
  <c r="H17"/>
  <c r="I17"/>
  <c r="J17"/>
  <c r="K17"/>
  <c r="L17"/>
  <c r="D18"/>
  <c r="E18"/>
  <c r="F18"/>
  <c r="G18"/>
  <c r="H18"/>
  <c r="I18"/>
  <c r="J18"/>
  <c r="K18"/>
  <c r="L18"/>
  <c r="C7"/>
  <c r="C8"/>
  <c r="C9"/>
  <c r="C10"/>
  <c r="C11"/>
  <c r="C12"/>
  <c r="C13"/>
  <c r="C14"/>
  <c r="C15"/>
  <c r="C16"/>
  <c r="C17"/>
  <c r="C18"/>
  <c r="C6"/>
  <c r="L5"/>
  <c r="K5"/>
  <c r="J5"/>
  <c r="I5"/>
  <c r="H5"/>
  <c r="G5"/>
  <c r="F5"/>
  <c r="E5"/>
  <c r="D5"/>
  <c r="C5"/>
  <c r="G3" i="40" l="1"/>
  <c r="G10" s="1"/>
  <c r="G4"/>
  <c r="G11" s="1"/>
  <c r="G5"/>
  <c r="G12" s="1"/>
  <c r="G6"/>
  <c r="G13" s="1"/>
  <c r="G7"/>
  <c r="G14" s="1"/>
  <c r="G8"/>
  <c r="G15" s="1"/>
  <c r="G2"/>
  <c r="G9" s="1"/>
  <c r="AI16" i="12"/>
  <c r="AI15"/>
  <c r="AI14"/>
  <c r="AI13"/>
  <c r="AI12"/>
  <c r="AI11"/>
  <c r="AI10"/>
  <c r="AI9"/>
  <c r="AI8"/>
  <c r="AI7"/>
  <c r="AI6"/>
  <c r="AI5"/>
  <c r="AI4"/>
  <c r="AI3"/>
  <c r="AI16" i="11"/>
  <c r="AI15"/>
  <c r="AI14"/>
  <c r="AI13"/>
  <c r="AI12"/>
  <c r="AI11"/>
  <c r="AI10"/>
  <c r="AI9"/>
  <c r="AI8"/>
  <c r="AI7"/>
  <c r="AI6"/>
  <c r="AI5"/>
  <c r="AI4"/>
  <c r="AI3"/>
  <c r="AI16" i="10"/>
  <c r="AI15"/>
  <c r="AI14"/>
  <c r="AI13"/>
  <c r="AI12"/>
  <c r="AI11"/>
  <c r="AI10"/>
  <c r="AI9"/>
  <c r="AI8"/>
  <c r="AI7"/>
  <c r="AI6"/>
  <c r="AI5"/>
  <c r="AI4"/>
  <c r="AI3"/>
  <c r="AI16" i="9"/>
  <c r="AI15"/>
  <c r="AI14"/>
  <c r="AI13"/>
  <c r="AI12"/>
  <c r="AI11"/>
  <c r="AI10"/>
  <c r="AI9"/>
  <c r="AI8"/>
  <c r="AI7"/>
  <c r="AI6"/>
  <c r="AI5"/>
  <c r="AI4"/>
  <c r="AI3"/>
  <c r="AI16" i="8"/>
  <c r="AI15"/>
  <c r="AI14"/>
  <c r="AI13"/>
  <c r="AI12"/>
  <c r="AI11"/>
  <c r="AI10"/>
  <c r="AI9"/>
  <c r="AI8"/>
  <c r="AI7"/>
  <c r="AI6"/>
  <c r="AI5"/>
  <c r="AI4"/>
  <c r="AI3"/>
  <c r="AI16" i="7"/>
  <c r="AI15"/>
  <c r="AI14"/>
  <c r="AI13"/>
  <c r="AI12"/>
  <c r="AI11"/>
  <c r="AI10"/>
  <c r="AI9"/>
  <c r="AI8"/>
  <c r="AI7"/>
  <c r="AI6"/>
  <c r="AI5"/>
  <c r="AI4"/>
  <c r="AI3"/>
  <c r="AI16" i="6"/>
  <c r="AI15"/>
  <c r="AI14"/>
  <c r="AI13"/>
  <c r="AI12"/>
  <c r="AI11"/>
  <c r="AI10"/>
  <c r="AI9"/>
  <c r="AI8"/>
  <c r="AI7"/>
  <c r="AI6"/>
  <c r="AI5"/>
  <c r="AI4"/>
  <c r="AI3"/>
  <c r="AI16" i="18"/>
  <c r="AI15"/>
  <c r="AI14"/>
  <c r="AI13"/>
  <c r="AI12"/>
  <c r="AI11"/>
  <c r="AI10"/>
  <c r="AI9"/>
  <c r="AI8"/>
  <c r="AI7"/>
  <c r="AI6"/>
  <c r="AI5"/>
  <c r="AI4"/>
  <c r="AI3"/>
  <c r="AI16" i="15"/>
  <c r="AI15"/>
  <c r="AI14"/>
  <c r="AI13"/>
  <c r="AI12"/>
  <c r="AI11"/>
  <c r="AI10"/>
  <c r="AI9"/>
  <c r="AI8"/>
  <c r="AI7"/>
  <c r="AI6"/>
  <c r="AI5"/>
  <c r="AI4"/>
  <c r="AI3"/>
  <c r="AI16" i="16"/>
  <c r="AI15"/>
  <c r="AI14"/>
  <c r="AI13"/>
  <c r="AI12"/>
  <c r="AI11"/>
  <c r="AI10"/>
  <c r="AI9"/>
  <c r="AI8"/>
  <c r="AI7"/>
  <c r="AI6"/>
  <c r="AI5"/>
  <c r="AI4"/>
  <c r="AI3"/>
  <c r="AI16" i="17"/>
  <c r="AI15"/>
  <c r="AI14"/>
  <c r="AI13"/>
  <c r="AI12"/>
  <c r="AI11"/>
  <c r="AI10"/>
  <c r="AI9"/>
  <c r="AI8"/>
  <c r="AI7"/>
  <c r="AI6"/>
  <c r="AI5"/>
  <c r="AI4"/>
  <c r="AI3"/>
  <c r="AI16" i="19"/>
  <c r="AI15"/>
  <c r="AI14"/>
  <c r="AI13"/>
  <c r="AI12"/>
  <c r="AI11"/>
  <c r="AI10"/>
  <c r="AI9"/>
  <c r="AI8"/>
  <c r="AI7"/>
  <c r="AI6"/>
  <c r="AI5"/>
  <c r="AI4"/>
  <c r="AI3"/>
  <c r="AI16" i="20"/>
  <c r="AI15"/>
  <c r="AI14"/>
  <c r="AI13"/>
  <c r="AI12"/>
  <c r="AI11"/>
  <c r="AI10"/>
  <c r="AI9"/>
  <c r="AI8"/>
  <c r="AI7"/>
  <c r="AI6"/>
  <c r="AI5"/>
  <c r="AI4"/>
  <c r="AI3"/>
  <c r="AI16" i="21"/>
  <c r="AI15"/>
  <c r="AI14"/>
  <c r="AI13"/>
  <c r="AI12"/>
  <c r="AI11"/>
  <c r="AI10"/>
  <c r="AI9"/>
  <c r="AI8"/>
  <c r="AI7"/>
  <c r="AI6"/>
  <c r="AI5"/>
  <c r="AI4"/>
  <c r="AI3"/>
  <c r="AI16" i="22"/>
  <c r="AI15"/>
  <c r="AI14"/>
  <c r="AI13"/>
  <c r="AI12"/>
  <c r="AI11"/>
  <c r="AI10"/>
  <c r="AI9"/>
  <c r="AI8"/>
  <c r="AI7"/>
  <c r="AI6"/>
  <c r="AI5"/>
  <c r="AI4"/>
  <c r="AI3"/>
  <c r="AI16" i="23"/>
  <c r="AI15"/>
  <c r="AI14"/>
  <c r="AI13"/>
  <c r="AI12"/>
  <c r="AI11"/>
  <c r="AI10"/>
  <c r="AI9"/>
  <c r="AI8"/>
  <c r="AI7"/>
  <c r="AI6"/>
  <c r="AI5"/>
  <c r="AI4"/>
  <c r="AI3"/>
  <c r="AI16" i="24"/>
  <c r="AI15"/>
  <c r="AI14"/>
  <c r="AI13"/>
  <c r="AI12"/>
  <c r="AI11"/>
  <c r="AI10"/>
  <c r="AI9"/>
  <c r="AI8"/>
  <c r="AI7"/>
  <c r="AI6"/>
  <c r="AI5"/>
  <c r="AI4"/>
  <c r="AI3"/>
  <c r="AI16" i="25"/>
  <c r="AI15"/>
  <c r="AI14"/>
  <c r="AI13"/>
  <c r="AI12"/>
  <c r="AI11"/>
  <c r="AI10"/>
  <c r="AI9"/>
  <c r="AI8"/>
  <c r="AI7"/>
  <c r="AI6"/>
  <c r="AI5"/>
  <c r="AI4"/>
  <c r="AI3"/>
  <c r="AI16" i="26"/>
  <c r="AI15"/>
  <c r="AI14"/>
  <c r="AI13"/>
  <c r="AI12"/>
  <c r="AI11"/>
  <c r="AI10"/>
  <c r="AI9"/>
  <c r="AI8"/>
  <c r="AI7"/>
  <c r="AI6"/>
  <c r="AI5"/>
  <c r="AI4"/>
  <c r="AI3"/>
  <c r="AI16" i="27"/>
  <c r="AI15"/>
  <c r="AI14"/>
  <c r="AI13"/>
  <c r="AI12"/>
  <c r="AI11"/>
  <c r="AI10"/>
  <c r="AI9"/>
  <c r="AI8"/>
  <c r="AI7"/>
  <c r="AI6"/>
  <c r="AI5"/>
  <c r="AI4"/>
  <c r="AI3"/>
  <c r="AI16" i="28"/>
  <c r="AI15"/>
  <c r="AI14"/>
  <c r="AI13"/>
  <c r="AI12"/>
  <c r="AI11"/>
  <c r="AI10"/>
  <c r="AI9"/>
  <c r="AI8"/>
  <c r="AI7"/>
  <c r="AI6"/>
  <c r="AI5"/>
  <c r="AI4"/>
  <c r="AI3"/>
  <c r="AI16" i="29"/>
  <c r="AI15"/>
  <c r="AI14"/>
  <c r="AI13"/>
  <c r="AI12"/>
  <c r="AI11"/>
  <c r="AI10"/>
  <c r="AI9"/>
  <c r="AI8"/>
  <c r="AI7"/>
  <c r="AI6"/>
  <c r="AI5"/>
  <c r="AI4"/>
  <c r="AI3"/>
  <c r="AI16" i="30"/>
  <c r="AI15"/>
  <c r="AI14"/>
  <c r="AI13"/>
  <c r="AI12"/>
  <c r="AI11"/>
  <c r="AI10"/>
  <c r="AI9"/>
  <c r="AI8"/>
  <c r="AI7"/>
  <c r="AI6"/>
  <c r="AI5"/>
  <c r="AI4"/>
  <c r="AI3"/>
  <c r="AI16" i="31"/>
  <c r="AI15"/>
  <c r="AI14"/>
  <c r="AI13"/>
  <c r="AI12"/>
  <c r="AI11"/>
  <c r="AI10"/>
  <c r="AI9"/>
  <c r="AI8"/>
  <c r="AI7"/>
  <c r="AI6"/>
  <c r="AI5"/>
  <c r="AI4"/>
  <c r="AI3"/>
  <c r="AI16" i="13"/>
  <c r="AI15"/>
  <c r="B28" i="40" s="1"/>
  <c r="AI14" i="13"/>
  <c r="AI13"/>
  <c r="AI12"/>
  <c r="AI11"/>
  <c r="AI10"/>
  <c r="AI9"/>
  <c r="AI8"/>
  <c r="AI7"/>
  <c r="AI6"/>
  <c r="AI5"/>
  <c r="AI4"/>
  <c r="AI3"/>
  <c r="J16" i="12"/>
  <c r="J15"/>
  <c r="J14"/>
  <c r="J13"/>
  <c r="J12"/>
  <c r="J11"/>
  <c r="J10"/>
  <c r="J9"/>
  <c r="J8"/>
  <c r="J7"/>
  <c r="J6"/>
  <c r="J5"/>
  <c r="J4"/>
  <c r="J3"/>
  <c r="J16" i="11"/>
  <c r="J15"/>
  <c r="J14"/>
  <c r="J13"/>
  <c r="J12"/>
  <c r="J11"/>
  <c r="J10"/>
  <c r="J9"/>
  <c r="J8"/>
  <c r="J7"/>
  <c r="J6"/>
  <c r="J5"/>
  <c r="J4"/>
  <c r="J3"/>
  <c r="J16" i="10"/>
  <c r="J15"/>
  <c r="J14"/>
  <c r="J13"/>
  <c r="J12"/>
  <c r="J11"/>
  <c r="J10"/>
  <c r="J9"/>
  <c r="J8"/>
  <c r="J7"/>
  <c r="J6"/>
  <c r="J5"/>
  <c r="J4"/>
  <c r="J3"/>
  <c r="J16" i="9"/>
  <c r="J15"/>
  <c r="J14"/>
  <c r="J13"/>
  <c r="J12"/>
  <c r="J11"/>
  <c r="J10"/>
  <c r="J9"/>
  <c r="J8"/>
  <c r="J7"/>
  <c r="J6"/>
  <c r="J5"/>
  <c r="J4"/>
  <c r="J3"/>
  <c r="J16" i="8"/>
  <c r="J15"/>
  <c r="J14"/>
  <c r="J13"/>
  <c r="J12"/>
  <c r="J11"/>
  <c r="J10"/>
  <c r="J9"/>
  <c r="J8"/>
  <c r="J7"/>
  <c r="J6"/>
  <c r="J5"/>
  <c r="J4"/>
  <c r="J3"/>
  <c r="J16" i="7"/>
  <c r="J15"/>
  <c r="J14"/>
  <c r="J13"/>
  <c r="J12"/>
  <c r="J11"/>
  <c r="J10"/>
  <c r="J9"/>
  <c r="J8"/>
  <c r="J7"/>
  <c r="J6"/>
  <c r="J5"/>
  <c r="J4"/>
  <c r="J3"/>
  <c r="J16" i="6"/>
  <c r="J15"/>
  <c r="J14"/>
  <c r="J13"/>
  <c r="J12"/>
  <c r="J11"/>
  <c r="J10"/>
  <c r="J9"/>
  <c r="J8"/>
  <c r="J7"/>
  <c r="J6"/>
  <c r="J5"/>
  <c r="J4"/>
  <c r="J3"/>
  <c r="J16" i="18"/>
  <c r="J15"/>
  <c r="J14"/>
  <c r="J13"/>
  <c r="J12"/>
  <c r="J11"/>
  <c r="J10"/>
  <c r="J9"/>
  <c r="J8"/>
  <c r="J7"/>
  <c r="J6"/>
  <c r="J5"/>
  <c r="J4"/>
  <c r="J3"/>
  <c r="J16" i="15"/>
  <c r="J15"/>
  <c r="J14"/>
  <c r="J13"/>
  <c r="J12"/>
  <c r="J11"/>
  <c r="J10"/>
  <c r="J9"/>
  <c r="J8"/>
  <c r="J7"/>
  <c r="J6"/>
  <c r="J5"/>
  <c r="J4"/>
  <c r="J3"/>
  <c r="J16" i="16"/>
  <c r="J15"/>
  <c r="J14"/>
  <c r="J13"/>
  <c r="J12"/>
  <c r="J11"/>
  <c r="J10"/>
  <c r="J9"/>
  <c r="J8"/>
  <c r="J7"/>
  <c r="J6"/>
  <c r="J5"/>
  <c r="J4"/>
  <c r="J3"/>
  <c r="J16" i="17"/>
  <c r="J15"/>
  <c r="J14"/>
  <c r="J13"/>
  <c r="J12"/>
  <c r="J11"/>
  <c r="J10"/>
  <c r="J9"/>
  <c r="J8"/>
  <c r="J7"/>
  <c r="J6"/>
  <c r="J5"/>
  <c r="J4"/>
  <c r="J3"/>
  <c r="J16" i="19"/>
  <c r="J15"/>
  <c r="J14"/>
  <c r="J13"/>
  <c r="J12"/>
  <c r="J11"/>
  <c r="J10"/>
  <c r="J9"/>
  <c r="J8"/>
  <c r="J7"/>
  <c r="J6"/>
  <c r="J5"/>
  <c r="J4"/>
  <c r="J3"/>
  <c r="J16" i="20"/>
  <c r="J15"/>
  <c r="J14"/>
  <c r="J13"/>
  <c r="J12"/>
  <c r="J11"/>
  <c r="J10"/>
  <c r="J9"/>
  <c r="J8"/>
  <c r="J7"/>
  <c r="J6"/>
  <c r="J5"/>
  <c r="J4"/>
  <c r="J3"/>
  <c r="J16" i="21"/>
  <c r="J15"/>
  <c r="J14"/>
  <c r="J13"/>
  <c r="J12"/>
  <c r="J11"/>
  <c r="J10"/>
  <c r="J9"/>
  <c r="J8"/>
  <c r="J7"/>
  <c r="J6"/>
  <c r="J5"/>
  <c r="J4"/>
  <c r="J3"/>
  <c r="J16" i="22"/>
  <c r="J15"/>
  <c r="J14"/>
  <c r="J13"/>
  <c r="J12"/>
  <c r="J11"/>
  <c r="J10"/>
  <c r="J9"/>
  <c r="J8"/>
  <c r="J7"/>
  <c r="J6"/>
  <c r="J5"/>
  <c r="J4"/>
  <c r="J3"/>
  <c r="J16" i="23"/>
  <c r="J15"/>
  <c r="J14"/>
  <c r="J13"/>
  <c r="J12"/>
  <c r="J11"/>
  <c r="J10"/>
  <c r="J9"/>
  <c r="J8"/>
  <c r="J7"/>
  <c r="J6"/>
  <c r="J5"/>
  <c r="J4"/>
  <c r="J3"/>
  <c r="J16" i="24"/>
  <c r="J15"/>
  <c r="J14"/>
  <c r="J13"/>
  <c r="J12"/>
  <c r="J11"/>
  <c r="J10"/>
  <c r="J9"/>
  <c r="J8"/>
  <c r="J7"/>
  <c r="J6"/>
  <c r="J5"/>
  <c r="J4"/>
  <c r="J3"/>
  <c r="J16" i="25"/>
  <c r="J15"/>
  <c r="J14"/>
  <c r="J13"/>
  <c r="J12"/>
  <c r="J11"/>
  <c r="J10"/>
  <c r="J9"/>
  <c r="J8"/>
  <c r="J7"/>
  <c r="J6"/>
  <c r="J5"/>
  <c r="J4"/>
  <c r="J3"/>
  <c r="J16" i="26"/>
  <c r="J15"/>
  <c r="J14"/>
  <c r="J13"/>
  <c r="J12"/>
  <c r="J11"/>
  <c r="J10"/>
  <c r="J9"/>
  <c r="J8"/>
  <c r="J7"/>
  <c r="J6"/>
  <c r="J5"/>
  <c r="J4"/>
  <c r="J3"/>
  <c r="J16" i="27"/>
  <c r="J15"/>
  <c r="J14"/>
  <c r="J13"/>
  <c r="J12"/>
  <c r="J11"/>
  <c r="J10"/>
  <c r="J9"/>
  <c r="J8"/>
  <c r="J7"/>
  <c r="J6"/>
  <c r="J5"/>
  <c r="J4"/>
  <c r="J3"/>
  <c r="J16" i="28"/>
  <c r="J15"/>
  <c r="J14"/>
  <c r="J13"/>
  <c r="J12"/>
  <c r="J11"/>
  <c r="J10"/>
  <c r="J9"/>
  <c r="J8"/>
  <c r="J7"/>
  <c r="J6"/>
  <c r="J5"/>
  <c r="J4"/>
  <c r="J3"/>
  <c r="J16" i="29"/>
  <c r="J15"/>
  <c r="J14"/>
  <c r="J13"/>
  <c r="J12"/>
  <c r="J11"/>
  <c r="J10"/>
  <c r="J9"/>
  <c r="J8"/>
  <c r="J7"/>
  <c r="J6"/>
  <c r="J5"/>
  <c r="J4"/>
  <c r="J3"/>
  <c r="J16" i="30"/>
  <c r="J15"/>
  <c r="J14"/>
  <c r="J13"/>
  <c r="J12"/>
  <c r="J11"/>
  <c r="J10"/>
  <c r="J9"/>
  <c r="J8"/>
  <c r="J7"/>
  <c r="J6"/>
  <c r="J5"/>
  <c r="J4"/>
  <c r="J3"/>
  <c r="J16" i="31"/>
  <c r="J15"/>
  <c r="J14"/>
  <c r="J13"/>
  <c r="J12"/>
  <c r="J11"/>
  <c r="J10"/>
  <c r="J9"/>
  <c r="J8"/>
  <c r="J7"/>
  <c r="J6"/>
  <c r="J5"/>
  <c r="J4"/>
  <c r="J3"/>
  <c r="J16" i="13"/>
  <c r="J15"/>
  <c r="J14"/>
  <c r="J13"/>
  <c r="J12"/>
  <c r="J11"/>
  <c r="J10"/>
  <c r="J9"/>
  <c r="J8"/>
  <c r="J7"/>
  <c r="J6"/>
  <c r="J5"/>
  <c r="J4"/>
  <c r="J3"/>
  <c r="V16" i="26"/>
  <c r="N16" s="1"/>
  <c r="R16"/>
  <c r="Q16"/>
  <c r="O16"/>
  <c r="V15"/>
  <c r="N15" s="1"/>
  <c r="R15"/>
  <c r="Q15"/>
  <c r="P15"/>
  <c r="O15"/>
  <c r="V14"/>
  <c r="N14" s="1"/>
  <c r="R14"/>
  <c r="Q14"/>
  <c r="O14"/>
  <c r="V13"/>
  <c r="N13" s="1"/>
  <c r="R13"/>
  <c r="Q13"/>
  <c r="O13"/>
  <c r="V12"/>
  <c r="M12" s="1"/>
  <c r="R12"/>
  <c r="Q12"/>
  <c r="O12"/>
  <c r="V11"/>
  <c r="M11" s="1"/>
  <c r="R11"/>
  <c r="Q11"/>
  <c r="O11"/>
  <c r="V10"/>
  <c r="N10" s="1"/>
  <c r="R10"/>
  <c r="Q10"/>
  <c r="O10"/>
  <c r="V9"/>
  <c r="N9" s="1"/>
  <c r="R9"/>
  <c r="Q9"/>
  <c r="O9"/>
  <c r="V8"/>
  <c r="N8" s="1"/>
  <c r="R8"/>
  <c r="Q8"/>
  <c r="O8"/>
  <c r="V7"/>
  <c r="N7" s="1"/>
  <c r="R7"/>
  <c r="Q7"/>
  <c r="O7"/>
  <c r="V6"/>
  <c r="N6" s="1"/>
  <c r="R6"/>
  <c r="Q6"/>
  <c r="O6"/>
  <c r="V5"/>
  <c r="N5" s="1"/>
  <c r="R5"/>
  <c r="Q5"/>
  <c r="P5"/>
  <c r="O5"/>
  <c r="V4"/>
  <c r="N4" s="1"/>
  <c r="R4"/>
  <c r="Q4"/>
  <c r="O4"/>
  <c r="V3"/>
  <c r="N3" s="1"/>
  <c r="R3"/>
  <c r="Q3"/>
  <c r="O3"/>
  <c r="AJ16"/>
  <c r="AJ15"/>
  <c r="AJ14"/>
  <c r="AJ13"/>
  <c r="AJ12"/>
  <c r="AJ11"/>
  <c r="AJ10"/>
  <c r="AJ9"/>
  <c r="AJ8"/>
  <c r="AJ7"/>
  <c r="AJ6"/>
  <c r="AJ5"/>
  <c r="AJ4"/>
  <c r="AJ3"/>
  <c r="B309" i="40"/>
  <c r="B303"/>
  <c r="B301"/>
  <c r="B118"/>
  <c r="B115"/>
  <c r="B110"/>
  <c r="B112"/>
  <c r="B140"/>
  <c r="B178"/>
  <c r="B180"/>
  <c r="B182"/>
  <c r="B277"/>
  <c r="B281"/>
  <c r="B323"/>
  <c r="B337"/>
  <c r="B347"/>
  <c r="B351"/>
  <c r="B133"/>
  <c r="B174"/>
  <c r="B176"/>
  <c r="B242"/>
  <c r="B255"/>
  <c r="B270"/>
  <c r="B271"/>
  <c r="B273"/>
  <c r="B312"/>
  <c r="B326"/>
  <c r="B339"/>
  <c r="B340"/>
  <c r="B342"/>
  <c r="B76"/>
  <c r="B78"/>
  <c r="B67"/>
  <c r="B68"/>
  <c r="B65"/>
  <c r="B61"/>
  <c r="B62"/>
  <c r="B64"/>
  <c r="B66"/>
  <c r="B60"/>
  <c r="B63"/>
  <c r="G16"/>
  <c r="G23" s="1"/>
  <c r="G17"/>
  <c r="G24" s="1"/>
  <c r="G18"/>
  <c r="G25" s="1"/>
  <c r="G19"/>
  <c r="G26" s="1"/>
  <c r="G20"/>
  <c r="G27" s="1"/>
  <c r="G21"/>
  <c r="G28" s="1"/>
  <c r="G22"/>
  <c r="G29" s="1"/>
  <c r="G30"/>
  <c r="G37" s="1"/>
  <c r="G31"/>
  <c r="G32"/>
  <c r="G33"/>
  <c r="G34"/>
  <c r="G35"/>
  <c r="G36"/>
  <c r="G38"/>
  <c r="G39"/>
  <c r="G40"/>
  <c r="G41"/>
  <c r="G42"/>
  <c r="G43"/>
  <c r="G44"/>
  <c r="G51" s="1"/>
  <c r="G45"/>
  <c r="G52" s="1"/>
  <c r="G46"/>
  <c r="G53" s="1"/>
  <c r="G47"/>
  <c r="G54" s="1"/>
  <c r="G48"/>
  <c r="G55" s="1"/>
  <c r="G49"/>
  <c r="G56" s="1"/>
  <c r="G50"/>
  <c r="G57" s="1"/>
  <c r="G58"/>
  <c r="G65" s="1"/>
  <c r="G59"/>
  <c r="G66" s="1"/>
  <c r="G60"/>
  <c r="G67" s="1"/>
  <c r="G61"/>
  <c r="G62"/>
  <c r="G69" s="1"/>
  <c r="G63"/>
  <c r="G70" s="1"/>
  <c r="G64"/>
  <c r="G71" s="1"/>
  <c r="G68"/>
  <c r="G72"/>
  <c r="G79" s="1"/>
  <c r="G73"/>
  <c r="G80" s="1"/>
  <c r="G74"/>
  <c r="G81" s="1"/>
  <c r="G75"/>
  <c r="G76"/>
  <c r="G83" s="1"/>
  <c r="G77"/>
  <c r="G84" s="1"/>
  <c r="G78"/>
  <c r="G85" s="1"/>
  <c r="G82"/>
  <c r="G86"/>
  <c r="G93" s="1"/>
  <c r="G87"/>
  <c r="G88"/>
  <c r="G95" s="1"/>
  <c r="G89"/>
  <c r="G96" s="1"/>
  <c r="G90"/>
  <c r="G97" s="1"/>
  <c r="G91"/>
  <c r="G98" s="1"/>
  <c r="G92"/>
  <c r="G99" s="1"/>
  <c r="G94"/>
  <c r="G100"/>
  <c r="G107" s="1"/>
  <c r="G101"/>
  <c r="G108" s="1"/>
  <c r="G102"/>
  <c r="G109" s="1"/>
  <c r="G103"/>
  <c r="G110" s="1"/>
  <c r="G104"/>
  <c r="G111" s="1"/>
  <c r="G105"/>
  <c r="G112" s="1"/>
  <c r="G106"/>
  <c r="G113" s="1"/>
  <c r="G114"/>
  <c r="G121" s="1"/>
  <c r="G115"/>
  <c r="G122" s="1"/>
  <c r="G116"/>
  <c r="G123" s="1"/>
  <c r="G117"/>
  <c r="G124" s="1"/>
  <c r="G118"/>
  <c r="G125" s="1"/>
  <c r="G119"/>
  <c r="G126" s="1"/>
  <c r="G120"/>
  <c r="G127" s="1"/>
  <c r="G128"/>
  <c r="G135" s="1"/>
  <c r="G129"/>
  <c r="G136" s="1"/>
  <c r="G130"/>
  <c r="G137" s="1"/>
  <c r="G131"/>
  <c r="G138" s="1"/>
  <c r="G132"/>
  <c r="G139" s="1"/>
  <c r="G133"/>
  <c r="G140" s="1"/>
  <c r="G134"/>
  <c r="G141" s="1"/>
  <c r="G142"/>
  <c r="G149" s="1"/>
  <c r="G143"/>
  <c r="G150" s="1"/>
  <c r="G144"/>
  <c r="G151" s="1"/>
  <c r="G145"/>
  <c r="G152" s="1"/>
  <c r="G146"/>
  <c r="G153" s="1"/>
  <c r="G147"/>
  <c r="G154" s="1"/>
  <c r="G148"/>
  <c r="G155" s="1"/>
  <c r="G156"/>
  <c r="G163" s="1"/>
  <c r="G157"/>
  <c r="G164" s="1"/>
  <c r="G158"/>
  <c r="G165" s="1"/>
  <c r="G159"/>
  <c r="G166" s="1"/>
  <c r="G160"/>
  <c r="G167" s="1"/>
  <c r="G161"/>
  <c r="G168" s="1"/>
  <c r="G162"/>
  <c r="G169" s="1"/>
  <c r="G170"/>
  <c r="G177" s="1"/>
  <c r="G171"/>
  <c r="G178" s="1"/>
  <c r="G172"/>
  <c r="G179" s="1"/>
  <c r="G173"/>
  <c r="G180" s="1"/>
  <c r="G174"/>
  <c r="G181" s="1"/>
  <c r="G175"/>
  <c r="G182" s="1"/>
  <c r="G176"/>
  <c r="G183" s="1"/>
  <c r="G184"/>
  <c r="G191" s="1"/>
  <c r="G185"/>
  <c r="G192" s="1"/>
  <c r="G186"/>
  <c r="G193" s="1"/>
  <c r="G187"/>
  <c r="G194" s="1"/>
  <c r="G188"/>
  <c r="G195" s="1"/>
  <c r="G189"/>
  <c r="G196" s="1"/>
  <c r="G190"/>
  <c r="G197" s="1"/>
  <c r="G198"/>
  <c r="G205" s="1"/>
  <c r="G199"/>
  <c r="G206" s="1"/>
  <c r="G200"/>
  <c r="G207" s="1"/>
  <c r="G201"/>
  <c r="G208" s="1"/>
  <c r="G202"/>
  <c r="G209" s="1"/>
  <c r="G203"/>
  <c r="G210" s="1"/>
  <c r="G204"/>
  <c r="G211" s="1"/>
  <c r="G212"/>
  <c r="G219" s="1"/>
  <c r="G213"/>
  <c r="G220" s="1"/>
  <c r="G214"/>
  <c r="G221" s="1"/>
  <c r="G215"/>
  <c r="G222" s="1"/>
  <c r="G216"/>
  <c r="G223" s="1"/>
  <c r="G217"/>
  <c r="G224" s="1"/>
  <c r="G218"/>
  <c r="G225" s="1"/>
  <c r="G226"/>
  <c r="G233" s="1"/>
  <c r="G227"/>
  <c r="G234" s="1"/>
  <c r="G228"/>
  <c r="G235" s="1"/>
  <c r="G229"/>
  <c r="G236" s="1"/>
  <c r="G230"/>
  <c r="G237" s="1"/>
  <c r="G231"/>
  <c r="G238" s="1"/>
  <c r="G232"/>
  <c r="G239" s="1"/>
  <c r="G240"/>
  <c r="G247" s="1"/>
  <c r="G241"/>
  <c r="G248" s="1"/>
  <c r="G242"/>
  <c r="G249" s="1"/>
  <c r="G243"/>
  <c r="G250" s="1"/>
  <c r="G244"/>
  <c r="G251" s="1"/>
  <c r="G245"/>
  <c r="G252" s="1"/>
  <c r="G246"/>
  <c r="G253" s="1"/>
  <c r="G254"/>
  <c r="G261" s="1"/>
  <c r="G255"/>
  <c r="G262" s="1"/>
  <c r="G256"/>
  <c r="G263" s="1"/>
  <c r="G257"/>
  <c r="G264" s="1"/>
  <c r="G258"/>
  <c r="G265" s="1"/>
  <c r="G259"/>
  <c r="G266" s="1"/>
  <c r="G260"/>
  <c r="G267" s="1"/>
  <c r="G268"/>
  <c r="G275" s="1"/>
  <c r="G269"/>
  <c r="G276" s="1"/>
  <c r="G270"/>
  <c r="G277" s="1"/>
  <c r="G271"/>
  <c r="G278" s="1"/>
  <c r="G272"/>
  <c r="G279" s="1"/>
  <c r="G273"/>
  <c r="G280" s="1"/>
  <c r="G274"/>
  <c r="G281" s="1"/>
  <c r="G282"/>
  <c r="G289" s="1"/>
  <c r="G283"/>
  <c r="G284"/>
  <c r="G291" s="1"/>
  <c r="G285"/>
  <c r="G292" s="1"/>
  <c r="G286"/>
  <c r="G293" s="1"/>
  <c r="G287"/>
  <c r="G294" s="1"/>
  <c r="G288"/>
  <c r="G290"/>
  <c r="G295"/>
  <c r="G296"/>
  <c r="G303" s="1"/>
  <c r="G297"/>
  <c r="G304" s="1"/>
  <c r="G298"/>
  <c r="G299"/>
  <c r="G306" s="1"/>
  <c r="G300"/>
  <c r="G301"/>
  <c r="G308" s="1"/>
  <c r="G302"/>
  <c r="G305"/>
  <c r="G307"/>
  <c r="G309"/>
  <c r="G310"/>
  <c r="G317" s="1"/>
  <c r="G311"/>
  <c r="G318" s="1"/>
  <c r="G312"/>
  <c r="G319" s="1"/>
  <c r="G313"/>
  <c r="G320" s="1"/>
  <c r="G314"/>
  <c r="G321" s="1"/>
  <c r="G315"/>
  <c r="G322" s="1"/>
  <c r="G316"/>
  <c r="G323" s="1"/>
  <c r="G324"/>
  <c r="G331" s="1"/>
  <c r="G325"/>
  <c r="G326"/>
  <c r="G333" s="1"/>
  <c r="G327"/>
  <c r="G334" s="1"/>
  <c r="G328"/>
  <c r="G335" s="1"/>
  <c r="G329"/>
  <c r="G336" s="1"/>
  <c r="G330"/>
  <c r="G337" s="1"/>
  <c r="G332"/>
  <c r="G338"/>
  <c r="G345" s="1"/>
  <c r="G339"/>
  <c r="G340"/>
  <c r="G347" s="1"/>
  <c r="G341"/>
  <c r="G348" s="1"/>
  <c r="G342"/>
  <c r="G349" s="1"/>
  <c r="G343"/>
  <c r="G350" s="1"/>
  <c r="G344"/>
  <c r="G351" s="1"/>
  <c r="G346"/>
  <c r="G352"/>
  <c r="G359" s="1"/>
  <c r="G353"/>
  <c r="G360" s="1"/>
  <c r="G354"/>
  <c r="G361" s="1"/>
  <c r="G355"/>
  <c r="G362" s="1"/>
  <c r="G356"/>
  <c r="G363" s="1"/>
  <c r="G357"/>
  <c r="G364" s="1"/>
  <c r="G358"/>
  <c r="G365" s="1"/>
  <c r="B5" i="33"/>
  <c r="AU5"/>
  <c r="B6"/>
  <c r="AU6"/>
  <c r="B7"/>
  <c r="AU7"/>
  <c r="B8"/>
  <c r="AU8"/>
  <c r="B9"/>
  <c r="AU9"/>
  <c r="B10"/>
  <c r="AU10"/>
  <c r="B11"/>
  <c r="AU11"/>
  <c r="B12"/>
  <c r="AU12"/>
  <c r="B13"/>
  <c r="AU13"/>
  <c r="B14"/>
  <c r="AU14"/>
  <c r="B15"/>
  <c r="AU15"/>
  <c r="B16"/>
  <c r="AU16"/>
  <c r="B17"/>
  <c r="AU17"/>
  <c r="B18"/>
  <c r="S19"/>
  <c r="O3" i="31"/>
  <c r="Q3"/>
  <c r="R3"/>
  <c r="V3"/>
  <c r="P3" s="1"/>
  <c r="B352" i="40"/>
  <c r="AJ3" i="31"/>
  <c r="C352" i="40" s="1"/>
  <c r="O4" i="31"/>
  <c r="Q4"/>
  <c r="R4"/>
  <c r="V4"/>
  <c r="P4" s="1"/>
  <c r="T4" s="1"/>
  <c r="B353" i="40"/>
  <c r="AJ4" i="31"/>
  <c r="C353" i="40" s="1"/>
  <c r="O5" i="31"/>
  <c r="Q5"/>
  <c r="R5"/>
  <c r="S5" s="1"/>
  <c r="V5"/>
  <c r="P5" s="1"/>
  <c r="B354" i="40"/>
  <c r="AJ5" i="31"/>
  <c r="C354" i="40" s="1"/>
  <c r="O6" i="31"/>
  <c r="Q6"/>
  <c r="R6"/>
  <c r="V6"/>
  <c r="L6" s="1"/>
  <c r="B355" i="40"/>
  <c r="AJ6" i="31"/>
  <c r="C355" i="40" s="1"/>
  <c r="O7" i="31"/>
  <c r="Q7"/>
  <c r="R7"/>
  <c r="V7"/>
  <c r="P7" s="1"/>
  <c r="B356" i="40"/>
  <c r="AJ7" i="31"/>
  <c r="C356" i="40" s="1"/>
  <c r="O8" i="31"/>
  <c r="Q8"/>
  <c r="R8"/>
  <c r="V8"/>
  <c r="L8" s="1"/>
  <c r="B357" i="40"/>
  <c r="AJ8" i="31"/>
  <c r="C357" i="40" s="1"/>
  <c r="O9" i="31"/>
  <c r="Q9"/>
  <c r="R9"/>
  <c r="V9"/>
  <c r="B358" i="40"/>
  <c r="AJ9" i="31"/>
  <c r="C358" i="40" s="1"/>
  <c r="O10" i="31"/>
  <c r="Q10"/>
  <c r="R10"/>
  <c r="V10"/>
  <c r="L10" s="1"/>
  <c r="B359" i="40"/>
  <c r="AJ10" i="31"/>
  <c r="C359" i="40" s="1"/>
  <c r="O11" i="31"/>
  <c r="Q11"/>
  <c r="R11"/>
  <c r="V11"/>
  <c r="P11" s="1"/>
  <c r="T11" s="1"/>
  <c r="B360" i="40"/>
  <c r="AJ11" i="31"/>
  <c r="C360" i="40" s="1"/>
  <c r="O12" i="31"/>
  <c r="Q12"/>
  <c r="R12"/>
  <c r="V12"/>
  <c r="P12"/>
  <c r="L12"/>
  <c r="B361" i="40"/>
  <c r="AJ12" i="31"/>
  <c r="C361" i="40" s="1"/>
  <c r="O13" i="31"/>
  <c r="Q13"/>
  <c r="R13"/>
  <c r="V13"/>
  <c r="P13" s="1"/>
  <c r="T13" s="1"/>
  <c r="B362" i="40"/>
  <c r="AJ13" i="31"/>
  <c r="C362" i="40" s="1"/>
  <c r="O14" i="31"/>
  <c r="Q14"/>
  <c r="R14"/>
  <c r="V14"/>
  <c r="P14" s="1"/>
  <c r="T14" s="1"/>
  <c r="B363" i="40"/>
  <c r="AJ14" i="31"/>
  <c r="C363" i="40" s="1"/>
  <c r="O15" i="31"/>
  <c r="Q15"/>
  <c r="R15"/>
  <c r="V15"/>
  <c r="P15"/>
  <c r="L15"/>
  <c r="B364" i="40"/>
  <c r="AJ15" i="31"/>
  <c r="C364" i="40" s="1"/>
  <c r="O16" i="31"/>
  <c r="Q16"/>
  <c r="R16"/>
  <c r="V16"/>
  <c r="P16" s="1"/>
  <c r="B365" i="40"/>
  <c r="AJ16" i="31"/>
  <c r="C365" i="40" s="1"/>
  <c r="O3" i="30"/>
  <c r="Q3"/>
  <c r="R3"/>
  <c r="V3"/>
  <c r="P3" s="1"/>
  <c r="B338" i="40"/>
  <c r="AJ3" i="30"/>
  <c r="C338" i="40" s="1"/>
  <c r="O4" i="30"/>
  <c r="Q4"/>
  <c r="R4"/>
  <c r="V4"/>
  <c r="L4" s="1"/>
  <c r="AJ4"/>
  <c r="C339" i="40" s="1"/>
  <c r="O5" i="30"/>
  <c r="Q5"/>
  <c r="R5"/>
  <c r="V5"/>
  <c r="L5" s="1"/>
  <c r="AJ5"/>
  <c r="C340" i="40" s="1"/>
  <c r="O6" i="30"/>
  <c r="Q6"/>
  <c r="R6"/>
  <c r="S6"/>
  <c r="V6"/>
  <c r="L6" s="1"/>
  <c r="P6"/>
  <c r="B341" i="40"/>
  <c r="AJ6" i="30"/>
  <c r="C341" i="40" s="1"/>
  <c r="O7" i="30"/>
  <c r="Q7"/>
  <c r="R7"/>
  <c r="S7" s="1"/>
  <c r="V7"/>
  <c r="L7" s="1"/>
  <c r="AJ7"/>
  <c r="C342" i="40" s="1"/>
  <c r="O8" i="30"/>
  <c r="Q8"/>
  <c r="R8"/>
  <c r="V8"/>
  <c r="L8" s="1"/>
  <c r="B343" i="40"/>
  <c r="AJ8" i="30"/>
  <c r="C343" i="40" s="1"/>
  <c r="O9" i="30"/>
  <c r="Q9"/>
  <c r="R9"/>
  <c r="S9"/>
  <c r="V9"/>
  <c r="L9" s="1"/>
  <c r="P9"/>
  <c r="B344" i="40"/>
  <c r="AJ9" i="30"/>
  <c r="C344" i="40" s="1"/>
  <c r="O10" i="30"/>
  <c r="Q10"/>
  <c r="R10"/>
  <c r="V10"/>
  <c r="L10" s="1"/>
  <c r="B345" i="40"/>
  <c r="AJ10" i="30"/>
  <c r="C345" i="40" s="1"/>
  <c r="O11" i="30"/>
  <c r="Q11"/>
  <c r="R11"/>
  <c r="V11"/>
  <c r="P11" s="1"/>
  <c r="B346" i="40"/>
  <c r="AJ11" i="30"/>
  <c r="C346" i="40" s="1"/>
  <c r="O12" i="30"/>
  <c r="Q12"/>
  <c r="R12"/>
  <c r="S12" s="1"/>
  <c r="V12"/>
  <c r="P12" s="1"/>
  <c r="T12" s="1"/>
  <c r="AJ12"/>
  <c r="C347" i="40" s="1"/>
  <c r="O13" i="30"/>
  <c r="Q13"/>
  <c r="R13"/>
  <c r="V13"/>
  <c r="P13" s="1"/>
  <c r="B348" i="40"/>
  <c r="AJ13" i="30"/>
  <c r="C348" i="40" s="1"/>
  <c r="O14" i="30"/>
  <c r="Q14"/>
  <c r="R14"/>
  <c r="V14"/>
  <c r="P14" s="1"/>
  <c r="T14" s="1"/>
  <c r="B349" i="40"/>
  <c r="AJ14" i="30"/>
  <c r="C349" i="40" s="1"/>
  <c r="O15" i="30"/>
  <c r="Q15"/>
  <c r="R15"/>
  <c r="V15"/>
  <c r="P15"/>
  <c r="L15"/>
  <c r="B350" i="40"/>
  <c r="AJ15" i="30"/>
  <c r="C350" i="40" s="1"/>
  <c r="O16" i="30"/>
  <c r="Q16"/>
  <c r="R16"/>
  <c r="V16"/>
  <c r="P16" s="1"/>
  <c r="T16" s="1"/>
  <c r="AJ16"/>
  <c r="C351" i="40" s="1"/>
  <c r="O3" i="29"/>
  <c r="Q3"/>
  <c r="R3"/>
  <c r="V3"/>
  <c r="P3" s="1"/>
  <c r="B324" i="40"/>
  <c r="AJ3" i="29"/>
  <c r="C324" i="40" s="1"/>
  <c r="O4" i="29"/>
  <c r="Q4"/>
  <c r="R4"/>
  <c r="V4"/>
  <c r="L4" s="1"/>
  <c r="B325" i="40"/>
  <c r="AJ4" i="29"/>
  <c r="C325" i="40" s="1"/>
  <c r="O5" i="29"/>
  <c r="Q5"/>
  <c r="R5"/>
  <c r="V5"/>
  <c r="L5" s="1"/>
  <c r="AJ5"/>
  <c r="C326" i="40" s="1"/>
  <c r="O6" i="29"/>
  <c r="Q6"/>
  <c r="R6"/>
  <c r="V6"/>
  <c r="L6" s="1"/>
  <c r="B327" i="40"/>
  <c r="AJ6" i="29"/>
  <c r="C327" i="40" s="1"/>
  <c r="O7" i="29"/>
  <c r="Q7"/>
  <c r="R7"/>
  <c r="V7"/>
  <c r="P7" s="1"/>
  <c r="B328" i="40"/>
  <c r="AJ7" i="29"/>
  <c r="C328" i="40" s="1"/>
  <c r="O8" i="29"/>
  <c r="Q8"/>
  <c r="R8"/>
  <c r="V8"/>
  <c r="L8" s="1"/>
  <c r="B329" i="40"/>
  <c r="AJ8" i="29"/>
  <c r="C329" i="40" s="1"/>
  <c r="O9" i="29"/>
  <c r="Q9"/>
  <c r="R9"/>
  <c r="V9"/>
  <c r="P9" s="1"/>
  <c r="B330" i="40"/>
  <c r="AJ9" i="29"/>
  <c r="C330" i="40" s="1"/>
  <c r="O10" i="29"/>
  <c r="Q10"/>
  <c r="R10"/>
  <c r="V10"/>
  <c r="L10" s="1"/>
  <c r="B331" i="40"/>
  <c r="AJ10" i="29"/>
  <c r="C331" i="40" s="1"/>
  <c r="O11" i="29"/>
  <c r="Q11"/>
  <c r="R11"/>
  <c r="V11"/>
  <c r="P11" s="1"/>
  <c r="B332" i="40"/>
  <c r="AJ11" i="29"/>
  <c r="C332" i="40" s="1"/>
  <c r="O12" i="29"/>
  <c r="Q12"/>
  <c r="R12"/>
  <c r="V12"/>
  <c r="P12" s="1"/>
  <c r="B333" i="40"/>
  <c r="AJ12" i="29"/>
  <c r="C333" i="40" s="1"/>
  <c r="O13" i="29"/>
  <c r="Q13"/>
  <c r="R13"/>
  <c r="V13"/>
  <c r="P13"/>
  <c r="L13"/>
  <c r="B334" i="40"/>
  <c r="AJ13" i="29"/>
  <c r="C334" i="40" s="1"/>
  <c r="O14" i="29"/>
  <c r="Q14"/>
  <c r="R14"/>
  <c r="V14"/>
  <c r="P14" s="1"/>
  <c r="B335" i="40"/>
  <c r="AJ14" i="29"/>
  <c r="C335" i="40" s="1"/>
  <c r="O15" i="29"/>
  <c r="Q15"/>
  <c r="R15"/>
  <c r="V15"/>
  <c r="P15"/>
  <c r="L15"/>
  <c r="B336" i="40"/>
  <c r="AJ15" i="29"/>
  <c r="C336" i="40" s="1"/>
  <c r="O16" i="29"/>
  <c r="Q16"/>
  <c r="R16"/>
  <c r="V16"/>
  <c r="P16" s="1"/>
  <c r="AJ16"/>
  <c r="C337" i="40"/>
  <c r="O3" i="28"/>
  <c r="Q3"/>
  <c r="R3"/>
  <c r="V3"/>
  <c r="P3" s="1"/>
  <c r="B310" i="40"/>
  <c r="AJ3" i="28"/>
  <c r="C310" i="40" s="1"/>
  <c r="O4" i="28"/>
  <c r="Q4"/>
  <c r="R4"/>
  <c r="V4"/>
  <c r="L4" s="1"/>
  <c r="B311" i="40"/>
  <c r="AJ4" i="28"/>
  <c r="C311" i="40" s="1"/>
  <c r="O5" i="28"/>
  <c r="Q5"/>
  <c r="R5"/>
  <c r="V5"/>
  <c r="P5"/>
  <c r="AJ5"/>
  <c r="C312" i="40" s="1"/>
  <c r="O6" i="28"/>
  <c r="Q6"/>
  <c r="R6"/>
  <c r="V6"/>
  <c r="B313" i="40"/>
  <c r="AJ6" i="28"/>
  <c r="C313" i="40" s="1"/>
  <c r="O7" i="28"/>
  <c r="Q7"/>
  <c r="R7"/>
  <c r="V7"/>
  <c r="L7" s="1"/>
  <c r="B314" i="40"/>
  <c r="AJ7" i="28"/>
  <c r="C314" i="40" s="1"/>
  <c r="O8" i="28"/>
  <c r="Q8"/>
  <c r="R8"/>
  <c r="V8"/>
  <c r="P8"/>
  <c r="B315" i="40"/>
  <c r="AJ8" i="28"/>
  <c r="C315" i="40"/>
  <c r="O9" i="28"/>
  <c r="Q9"/>
  <c r="R9"/>
  <c r="V9"/>
  <c r="L9" s="1"/>
  <c r="B316" i="40"/>
  <c r="AJ9" i="28"/>
  <c r="C316" i="40" s="1"/>
  <c r="O10" i="28"/>
  <c r="Q10"/>
  <c r="R10"/>
  <c r="V10"/>
  <c r="L10" s="1"/>
  <c r="B317" i="40"/>
  <c r="AJ10" i="28"/>
  <c r="C317" i="40" s="1"/>
  <c r="O11" i="28"/>
  <c r="Q11"/>
  <c r="R11"/>
  <c r="V11"/>
  <c r="P11" s="1"/>
  <c r="T11" s="1"/>
  <c r="B318" i="40"/>
  <c r="AJ11" i="28"/>
  <c r="C318" i="40" s="1"/>
  <c r="O12" i="28"/>
  <c r="Q12"/>
  <c r="R12"/>
  <c r="V12"/>
  <c r="P12"/>
  <c r="L12"/>
  <c r="B319" i="40"/>
  <c r="AJ12" i="28"/>
  <c r="C319" i="40" s="1"/>
  <c r="O13" i="28"/>
  <c r="Q13"/>
  <c r="R13"/>
  <c r="V13"/>
  <c r="P13" s="1"/>
  <c r="T13" s="1"/>
  <c r="B320" i="40"/>
  <c r="AJ13" i="28"/>
  <c r="C320" i="40" s="1"/>
  <c r="O14" i="28"/>
  <c r="Q14"/>
  <c r="R14"/>
  <c r="V14"/>
  <c r="P14" s="1"/>
  <c r="B321" i="40"/>
  <c r="AJ14" i="28"/>
  <c r="C321" i="40" s="1"/>
  <c r="O15" i="28"/>
  <c r="Q15"/>
  <c r="R15"/>
  <c r="V15"/>
  <c r="P15" s="1"/>
  <c r="T15" s="1"/>
  <c r="B322" i="40"/>
  <c r="AJ15" i="28"/>
  <c r="C322" i="40" s="1"/>
  <c r="O16" i="28"/>
  <c r="Q16"/>
  <c r="R16"/>
  <c r="V16"/>
  <c r="P16"/>
  <c r="L16"/>
  <c r="AJ16"/>
  <c r="C323" i="40" s="1"/>
  <c r="O3" i="27"/>
  <c r="Q3"/>
  <c r="R3"/>
  <c r="V3"/>
  <c r="P3" s="1"/>
  <c r="B296" i="40"/>
  <c r="AJ3" i="27"/>
  <c r="C296" i="40" s="1"/>
  <c r="O4" i="27"/>
  <c r="Q4"/>
  <c r="R4"/>
  <c r="V4"/>
  <c r="L4" s="1"/>
  <c r="B297" i="40"/>
  <c r="AJ4" i="27"/>
  <c r="C297" i="40" s="1"/>
  <c r="O5" i="27"/>
  <c r="Q5"/>
  <c r="R5"/>
  <c r="V5"/>
  <c r="L5" s="1"/>
  <c r="B298" i="40"/>
  <c r="AJ5" i="27"/>
  <c r="C298" i="40" s="1"/>
  <c r="O6" i="27"/>
  <c r="Q6"/>
  <c r="R6"/>
  <c r="V6"/>
  <c r="B299" i="40"/>
  <c r="AJ6" i="27"/>
  <c r="C299" i="40" s="1"/>
  <c r="O7" i="27"/>
  <c r="Q7"/>
  <c r="R7"/>
  <c r="V7"/>
  <c r="L7" s="1"/>
  <c r="B300" i="40"/>
  <c r="AJ7" i="27"/>
  <c r="C300" i="40" s="1"/>
  <c r="O8" i="27"/>
  <c r="Q8"/>
  <c r="R8"/>
  <c r="V8"/>
  <c r="L8" s="1"/>
  <c r="AJ8"/>
  <c r="C301" i="40" s="1"/>
  <c r="O9" i="27"/>
  <c r="Q9"/>
  <c r="R9"/>
  <c r="V9"/>
  <c r="L9" s="1"/>
  <c r="B302" i="40"/>
  <c r="AJ9" i="27"/>
  <c r="C302" i="40" s="1"/>
  <c r="O10" i="27"/>
  <c r="Q10"/>
  <c r="R10"/>
  <c r="V10"/>
  <c r="L10" s="1"/>
  <c r="AJ10"/>
  <c r="C303" i="40" s="1"/>
  <c r="O11" i="27"/>
  <c r="Q11"/>
  <c r="R11"/>
  <c r="V11"/>
  <c r="P11" s="1"/>
  <c r="T11" s="1"/>
  <c r="B304" i="40"/>
  <c r="AJ11" i="27"/>
  <c r="C304" i="40" s="1"/>
  <c r="O12" i="27"/>
  <c r="Q12"/>
  <c r="R12"/>
  <c r="V12"/>
  <c r="P12" s="1"/>
  <c r="T12" s="1"/>
  <c r="B305" i="40"/>
  <c r="AJ12" i="27"/>
  <c r="C305" i="40" s="1"/>
  <c r="O13" i="27"/>
  <c r="Q13"/>
  <c r="R13"/>
  <c r="V13"/>
  <c r="L13" s="1"/>
  <c r="B306" i="40"/>
  <c r="AJ13" i="27"/>
  <c r="C306" i="40" s="1"/>
  <c r="O14" i="27"/>
  <c r="Q14"/>
  <c r="R14"/>
  <c r="V14"/>
  <c r="L14" s="1"/>
  <c r="B307" i="40"/>
  <c r="AJ14" i="27"/>
  <c r="C307" i="40" s="1"/>
  <c r="O15" i="27"/>
  <c r="Q15"/>
  <c r="R15"/>
  <c r="V15"/>
  <c r="L15" s="1"/>
  <c r="B308" i="40"/>
  <c r="AJ15" i="27"/>
  <c r="C308" i="40" s="1"/>
  <c r="O16" i="27"/>
  <c r="Q16"/>
  <c r="R16"/>
  <c r="V16"/>
  <c r="L16" s="1"/>
  <c r="AJ16"/>
  <c r="C309" i="40" s="1"/>
  <c r="B282"/>
  <c r="C282"/>
  <c r="B283"/>
  <c r="C283"/>
  <c r="B284"/>
  <c r="C284"/>
  <c r="B285"/>
  <c r="C285"/>
  <c r="B286"/>
  <c r="C286"/>
  <c r="B287"/>
  <c r="C287"/>
  <c r="B288"/>
  <c r="C288"/>
  <c r="B289"/>
  <c r="C289"/>
  <c r="B290"/>
  <c r="C290"/>
  <c r="B291"/>
  <c r="C291"/>
  <c r="B292"/>
  <c r="C292"/>
  <c r="B293"/>
  <c r="C293"/>
  <c r="B294"/>
  <c r="C294"/>
  <c r="B295"/>
  <c r="C295"/>
  <c r="O3" i="25"/>
  <c r="Q3"/>
  <c r="R3"/>
  <c r="V3"/>
  <c r="P3" s="1"/>
  <c r="B268" i="40"/>
  <c r="AJ3" i="25"/>
  <c r="C268" i="40"/>
  <c r="O4" i="25"/>
  <c r="Q4"/>
  <c r="R4"/>
  <c r="V4"/>
  <c r="L4" s="1"/>
  <c r="B269" i="40"/>
  <c r="AJ4" i="25"/>
  <c r="C269" i="40" s="1"/>
  <c r="O5" i="25"/>
  <c r="Q5"/>
  <c r="R5"/>
  <c r="V5"/>
  <c r="L5" s="1"/>
  <c r="AJ5"/>
  <c r="C270" i="40" s="1"/>
  <c r="O6" i="25"/>
  <c r="Q6"/>
  <c r="R6"/>
  <c r="V6"/>
  <c r="L6" s="1"/>
  <c r="P6"/>
  <c r="AJ6"/>
  <c r="C271" i="40" s="1"/>
  <c r="O7" i="25"/>
  <c r="Q7"/>
  <c r="R7"/>
  <c r="V7"/>
  <c r="B272" i="40"/>
  <c r="AJ7" i="25"/>
  <c r="C272" i="40" s="1"/>
  <c r="O8" i="25"/>
  <c r="Q8"/>
  <c r="R8"/>
  <c r="S8" s="1"/>
  <c r="V8"/>
  <c r="L8" s="1"/>
  <c r="AJ8"/>
  <c r="C273" i="40" s="1"/>
  <c r="O9" i="25"/>
  <c r="Q9"/>
  <c r="R9"/>
  <c r="V9"/>
  <c r="P9"/>
  <c r="B274" i="40"/>
  <c r="AJ9" i="25"/>
  <c r="C274" i="40" s="1"/>
  <c r="O10" i="25"/>
  <c r="Q10"/>
  <c r="R10"/>
  <c r="V10"/>
  <c r="L10" s="1"/>
  <c r="B275" i="40"/>
  <c r="AJ10" i="25"/>
  <c r="C275" i="40" s="1"/>
  <c r="O11" i="25"/>
  <c r="Q11"/>
  <c r="R11"/>
  <c r="V11"/>
  <c r="P11" s="1"/>
  <c r="T11" s="1"/>
  <c r="B276" i="40"/>
  <c r="AJ11" i="25"/>
  <c r="C276" i="40" s="1"/>
  <c r="O12" i="25"/>
  <c r="Q12"/>
  <c r="R12"/>
  <c r="V12"/>
  <c r="P12" s="1"/>
  <c r="AJ12"/>
  <c r="C277" i="40" s="1"/>
  <c r="O13" i="25"/>
  <c r="Q13"/>
  <c r="R13"/>
  <c r="S13" s="1"/>
  <c r="V13"/>
  <c r="L13" s="1"/>
  <c r="B278" i="40"/>
  <c r="AJ13" i="25"/>
  <c r="C278" i="40" s="1"/>
  <c r="O14" i="25"/>
  <c r="Q14"/>
  <c r="R14"/>
  <c r="V14"/>
  <c r="P14" s="1"/>
  <c r="T14" s="1"/>
  <c r="B279" i="40"/>
  <c r="AJ14" i="25"/>
  <c r="C279" i="40" s="1"/>
  <c r="O15" i="25"/>
  <c r="Q15"/>
  <c r="R15"/>
  <c r="V15"/>
  <c r="P15" s="1"/>
  <c r="B280" i="40"/>
  <c r="AJ15" i="25"/>
  <c r="C280" i="40" s="1"/>
  <c r="O16" i="25"/>
  <c r="Q16"/>
  <c r="R16"/>
  <c r="V16"/>
  <c r="P16" s="1"/>
  <c r="T16" s="1"/>
  <c r="AJ16"/>
  <c r="C281" i="40" s="1"/>
  <c r="O3" i="24"/>
  <c r="Q3"/>
  <c r="R3"/>
  <c r="V3"/>
  <c r="P3"/>
  <c r="L3"/>
  <c r="B254" i="40"/>
  <c r="AJ3" i="24"/>
  <c r="C254" i="40" s="1"/>
  <c r="O4" i="24"/>
  <c r="Q4"/>
  <c r="R4"/>
  <c r="V4"/>
  <c r="L4" s="1"/>
  <c r="AJ4"/>
  <c r="C255" i="40" s="1"/>
  <c r="O5" i="24"/>
  <c r="Q5"/>
  <c r="R5"/>
  <c r="V5"/>
  <c r="L5" s="1"/>
  <c r="P5"/>
  <c r="B256" i="40"/>
  <c r="AJ5" i="24"/>
  <c r="C256" i="40" s="1"/>
  <c r="O6" i="24"/>
  <c r="Q6"/>
  <c r="R6"/>
  <c r="V6"/>
  <c r="L6" s="1"/>
  <c r="P6"/>
  <c r="B257" i="40"/>
  <c r="AJ6" i="24"/>
  <c r="C257" i="40" s="1"/>
  <c r="O7" i="24"/>
  <c r="Q7"/>
  <c r="R7"/>
  <c r="V7"/>
  <c r="L7" s="1"/>
  <c r="B258" i="40"/>
  <c r="AJ7" i="24"/>
  <c r="C258" i="40" s="1"/>
  <c r="O8" i="24"/>
  <c r="Q8"/>
  <c r="R8"/>
  <c r="V8"/>
  <c r="L8" s="1"/>
  <c r="B259" i="40"/>
  <c r="AJ8" i="24"/>
  <c r="C259" i="40" s="1"/>
  <c r="O9" i="24"/>
  <c r="Q9"/>
  <c r="R9"/>
  <c r="V9"/>
  <c r="L9" s="1"/>
  <c r="B260" i="40"/>
  <c r="AJ9" i="24"/>
  <c r="C260" i="40" s="1"/>
  <c r="O10" i="24"/>
  <c r="Q10"/>
  <c r="R10"/>
  <c r="V10"/>
  <c r="L10" s="1"/>
  <c r="B261" i="40"/>
  <c r="AJ10" i="24"/>
  <c r="C261" i="40" s="1"/>
  <c r="O11" i="24"/>
  <c r="Q11"/>
  <c r="R11"/>
  <c r="V11"/>
  <c r="P11" s="1"/>
  <c r="B262" i="40"/>
  <c r="AJ11" i="24"/>
  <c r="C262" i="40" s="1"/>
  <c r="O12" i="24"/>
  <c r="Q12"/>
  <c r="R12"/>
  <c r="V12"/>
  <c r="P12"/>
  <c r="L12"/>
  <c r="B263" i="40"/>
  <c r="AJ12" i="24"/>
  <c r="C263" i="40" s="1"/>
  <c r="O13" i="24"/>
  <c r="Q13"/>
  <c r="R13"/>
  <c r="V13"/>
  <c r="P13" s="1"/>
  <c r="T13" s="1"/>
  <c r="B264" i="40"/>
  <c r="AJ13" i="24"/>
  <c r="C264" i="40" s="1"/>
  <c r="O14" i="24"/>
  <c r="Q14"/>
  <c r="R14"/>
  <c r="V14"/>
  <c r="P14" s="1"/>
  <c r="T14" s="1"/>
  <c r="B265" i="40"/>
  <c r="AJ14" i="24"/>
  <c r="C265" i="40" s="1"/>
  <c r="O15" i="24"/>
  <c r="Q15"/>
  <c r="R15"/>
  <c r="V15"/>
  <c r="P15" s="1"/>
  <c r="T15" s="1"/>
  <c r="B266" i="40"/>
  <c r="AJ15" i="24"/>
  <c r="C266" i="40" s="1"/>
  <c r="O16" i="24"/>
  <c r="Q16"/>
  <c r="R16"/>
  <c r="V16"/>
  <c r="P16" s="1"/>
  <c r="B267" i="40"/>
  <c r="AJ16" i="24"/>
  <c r="C267" i="40" s="1"/>
  <c r="O3" i="23"/>
  <c r="Q3"/>
  <c r="R3"/>
  <c r="V3"/>
  <c r="P3" s="1"/>
  <c r="B240" i="40"/>
  <c r="AJ3" i="23"/>
  <c r="C240" i="40" s="1"/>
  <c r="O4" i="23"/>
  <c r="Q4"/>
  <c r="R4"/>
  <c r="V4"/>
  <c r="L4" s="1"/>
  <c r="B241" i="40"/>
  <c r="AJ4" i="23"/>
  <c r="C241" i="40" s="1"/>
  <c r="O5" i="23"/>
  <c r="Q5"/>
  <c r="R5"/>
  <c r="V5"/>
  <c r="L5" s="1"/>
  <c r="AJ5"/>
  <c r="C242" i="40" s="1"/>
  <c r="O6" i="23"/>
  <c r="Q6"/>
  <c r="R6"/>
  <c r="V6"/>
  <c r="P6"/>
  <c r="B243" i="40"/>
  <c r="AJ6" i="23"/>
  <c r="C243" i="40" s="1"/>
  <c r="O7" i="23"/>
  <c r="Q7"/>
  <c r="R7"/>
  <c r="V7"/>
  <c r="L7" s="1"/>
  <c r="B244" i="40"/>
  <c r="AJ7" i="23"/>
  <c r="C244" i="40" s="1"/>
  <c r="O8" i="23"/>
  <c r="Q8"/>
  <c r="R8"/>
  <c r="V8"/>
  <c r="P8" s="1"/>
  <c r="B245" i="40"/>
  <c r="AJ8" i="23"/>
  <c r="C245" i="40" s="1"/>
  <c r="O9" i="23"/>
  <c r="Q9"/>
  <c r="R9"/>
  <c r="V9"/>
  <c r="L9" s="1"/>
  <c r="P9"/>
  <c r="B246" i="40"/>
  <c r="AJ9" i="23"/>
  <c r="C246" i="40" s="1"/>
  <c r="O10" i="23"/>
  <c r="Q10"/>
  <c r="R10"/>
  <c r="V10"/>
  <c r="L10" s="1"/>
  <c r="B247" i="40"/>
  <c r="AJ10" i="23"/>
  <c r="C247" i="40" s="1"/>
  <c r="O11" i="23"/>
  <c r="Q11"/>
  <c r="R11"/>
  <c r="V11"/>
  <c r="P11" s="1"/>
  <c r="L11"/>
  <c r="B248" i="40"/>
  <c r="AJ11" i="23"/>
  <c r="C248" i="40" s="1"/>
  <c r="O12" i="23"/>
  <c r="Q12"/>
  <c r="R12"/>
  <c r="V12"/>
  <c r="B249" i="40"/>
  <c r="AJ12" i="23"/>
  <c r="C249" i="40" s="1"/>
  <c r="O13" i="23"/>
  <c r="Q13"/>
  <c r="R13"/>
  <c r="V13"/>
  <c r="B250" i="40"/>
  <c r="AJ13" i="23"/>
  <c r="C250" i="40" s="1"/>
  <c r="O14" i="23"/>
  <c r="Q14"/>
  <c r="R14"/>
  <c r="S14" s="1"/>
  <c r="V14"/>
  <c r="N14" s="1"/>
  <c r="P14"/>
  <c r="L14"/>
  <c r="B251" i="40"/>
  <c r="AJ14" i="23"/>
  <c r="C251" i="40" s="1"/>
  <c r="O15" i="23"/>
  <c r="Q15"/>
  <c r="R15"/>
  <c r="V15"/>
  <c r="P15" s="1"/>
  <c r="B252" i="40"/>
  <c r="AJ15" i="23"/>
  <c r="C252" i="40" s="1"/>
  <c r="O16" i="23"/>
  <c r="Q16"/>
  <c r="R16"/>
  <c r="S16" s="1"/>
  <c r="V16"/>
  <c r="P16" s="1"/>
  <c r="T16" s="1"/>
  <c r="B253" i="40"/>
  <c r="AJ16" i="23"/>
  <c r="C253" i="40" s="1"/>
  <c r="O3" i="22"/>
  <c r="Q3"/>
  <c r="R3"/>
  <c r="V3"/>
  <c r="B226" i="40"/>
  <c r="AJ3" i="22"/>
  <c r="C226" i="40" s="1"/>
  <c r="O4" i="22"/>
  <c r="Q4"/>
  <c r="R4"/>
  <c r="V4"/>
  <c r="B227" i="40"/>
  <c r="AJ4" i="22"/>
  <c r="C227" i="40" s="1"/>
  <c r="O5" i="22"/>
  <c r="Q5"/>
  <c r="R5"/>
  <c r="V5"/>
  <c r="L5" s="1"/>
  <c r="B228" i="40"/>
  <c r="AJ5" i="22"/>
  <c r="C228" i="40" s="1"/>
  <c r="O6" i="22"/>
  <c r="Q6"/>
  <c r="R6"/>
  <c r="V6"/>
  <c r="B229" i="40"/>
  <c r="AJ6" i="22"/>
  <c r="C229" i="40" s="1"/>
  <c r="O7" i="22"/>
  <c r="Q7"/>
  <c r="R7"/>
  <c r="V7"/>
  <c r="B230" i="40"/>
  <c r="AJ7" i="22"/>
  <c r="C230" i="40" s="1"/>
  <c r="O8" i="22"/>
  <c r="Q8"/>
  <c r="R8"/>
  <c r="V8"/>
  <c r="B231" i="40"/>
  <c r="AJ8" i="22"/>
  <c r="C231" i="40" s="1"/>
  <c r="O9" i="22"/>
  <c r="Q9"/>
  <c r="R9"/>
  <c r="V9"/>
  <c r="B232" i="40"/>
  <c r="AJ9" i="22"/>
  <c r="C232" i="40" s="1"/>
  <c r="O10" i="22"/>
  <c r="Q10"/>
  <c r="R10"/>
  <c r="V10"/>
  <c r="L10" s="1"/>
  <c r="B233" i="40"/>
  <c r="AJ10" i="22"/>
  <c r="C233" i="40" s="1"/>
  <c r="O11" i="22"/>
  <c r="Q11"/>
  <c r="R11"/>
  <c r="V11"/>
  <c r="P11" s="1"/>
  <c r="B234" i="40"/>
  <c r="AJ11" i="22"/>
  <c r="C234" i="40" s="1"/>
  <c r="O12" i="22"/>
  <c r="Q12"/>
  <c r="R12"/>
  <c r="V12"/>
  <c r="B235" i="40"/>
  <c r="AJ12" i="22"/>
  <c r="C235" i="40" s="1"/>
  <c r="O13" i="22"/>
  <c r="Q13"/>
  <c r="R13"/>
  <c r="V13"/>
  <c r="B236" i="40"/>
  <c r="AJ13" i="22"/>
  <c r="C236" i="40" s="1"/>
  <c r="O14" i="22"/>
  <c r="Q14"/>
  <c r="R14"/>
  <c r="V14"/>
  <c r="B237" i="40"/>
  <c r="AJ14" i="22"/>
  <c r="C237" i="40" s="1"/>
  <c r="O15" i="22"/>
  <c r="Q15"/>
  <c r="R15"/>
  <c r="V15"/>
  <c r="N15" s="1"/>
  <c r="P15"/>
  <c r="L15"/>
  <c r="B238" i="40"/>
  <c r="AJ15" i="22"/>
  <c r="C238" i="40" s="1"/>
  <c r="O16" i="22"/>
  <c r="Q16"/>
  <c r="R16"/>
  <c r="V16"/>
  <c r="P16" s="1"/>
  <c r="T16" s="1"/>
  <c r="B239" i="40"/>
  <c r="AJ16" i="22"/>
  <c r="C239" i="40" s="1"/>
  <c r="O3" i="21"/>
  <c r="Q3"/>
  <c r="R3"/>
  <c r="V3"/>
  <c r="P3"/>
  <c r="B212" i="40"/>
  <c r="AJ3" i="21"/>
  <c r="C212" i="40" s="1"/>
  <c r="O4" i="21"/>
  <c r="Q4"/>
  <c r="R4"/>
  <c r="V4"/>
  <c r="L4" s="1"/>
  <c r="B213" i="40"/>
  <c r="AJ4" i="21"/>
  <c r="C213" i="40" s="1"/>
  <c r="O5" i="21"/>
  <c r="Q5"/>
  <c r="R5"/>
  <c r="V5"/>
  <c r="L5" s="1"/>
  <c r="B214" i="40"/>
  <c r="AJ5" i="21"/>
  <c r="C214" i="40" s="1"/>
  <c r="O6" i="21"/>
  <c r="Q6"/>
  <c r="R6"/>
  <c r="S6" s="1"/>
  <c r="V6"/>
  <c r="L6" s="1"/>
  <c r="P6"/>
  <c r="B215" i="40"/>
  <c r="AJ6" i="21"/>
  <c r="C215" i="40" s="1"/>
  <c r="O7" i="21"/>
  <c r="Q7"/>
  <c r="R7"/>
  <c r="V7"/>
  <c r="B216" i="40"/>
  <c r="AJ7" i="21"/>
  <c r="C216" i="40" s="1"/>
  <c r="O8" i="21"/>
  <c r="Q8"/>
  <c r="R8"/>
  <c r="V8"/>
  <c r="L8" s="1"/>
  <c r="P8"/>
  <c r="B217" i="40"/>
  <c r="AJ8" i="21"/>
  <c r="C217" i="40" s="1"/>
  <c r="O9" i="21"/>
  <c r="Q9"/>
  <c r="R9"/>
  <c r="V9"/>
  <c r="L9" s="1"/>
  <c r="B218" i="40"/>
  <c r="AJ9" i="21"/>
  <c r="C218" i="40" s="1"/>
  <c r="O10" i="21"/>
  <c r="Q10"/>
  <c r="R10"/>
  <c r="V10"/>
  <c r="L10" s="1"/>
  <c r="B219" i="40"/>
  <c r="AJ10" i="21"/>
  <c r="C219" i="40" s="1"/>
  <c r="O11" i="21"/>
  <c r="Q11"/>
  <c r="R11"/>
  <c r="V11"/>
  <c r="L11" s="1"/>
  <c r="B220" i="40"/>
  <c r="AJ11" i="21"/>
  <c r="C220" i="40" s="1"/>
  <c r="O12" i="21"/>
  <c r="Q12"/>
  <c r="R12"/>
  <c r="V12"/>
  <c r="L12" s="1"/>
  <c r="B221" i="40"/>
  <c r="AJ12" i="21"/>
  <c r="C221" i="40" s="1"/>
  <c r="O13" i="21"/>
  <c r="Q13"/>
  <c r="R13"/>
  <c r="V13"/>
  <c r="P13"/>
  <c r="B222" i="40"/>
  <c r="AJ13" i="21"/>
  <c r="C222" i="40"/>
  <c r="O14" i="21"/>
  <c r="Q14"/>
  <c r="R14"/>
  <c r="V14"/>
  <c r="B223" i="40"/>
  <c r="AJ14" i="21"/>
  <c r="C223" i="40" s="1"/>
  <c r="O15" i="21"/>
  <c r="Q15"/>
  <c r="R15"/>
  <c r="V15"/>
  <c r="P15"/>
  <c r="B224" i="40"/>
  <c r="AJ15" i="21"/>
  <c r="C224" i="40" s="1"/>
  <c r="O16" i="21"/>
  <c r="Q16"/>
  <c r="R16"/>
  <c r="V16"/>
  <c r="L16" s="1"/>
  <c r="B225" i="40"/>
  <c r="AJ16" i="21"/>
  <c r="C225" i="40" s="1"/>
  <c r="O3" i="20"/>
  <c r="Q3"/>
  <c r="R3"/>
  <c r="V3"/>
  <c r="L3" s="1"/>
  <c r="B198" i="40"/>
  <c r="AJ3" i="20"/>
  <c r="C198" i="40" s="1"/>
  <c r="O4" i="20"/>
  <c r="Q4"/>
  <c r="R4"/>
  <c r="V4"/>
  <c r="P4" s="1"/>
  <c r="B199" i="40"/>
  <c r="AJ4" i="20"/>
  <c r="C199" i="40" s="1"/>
  <c r="O5" i="20"/>
  <c r="Q5"/>
  <c r="R5"/>
  <c r="V5"/>
  <c r="P5" s="1"/>
  <c r="B200" i="40"/>
  <c r="AJ5" i="20"/>
  <c r="C200" i="40" s="1"/>
  <c r="O6" i="20"/>
  <c r="Q6"/>
  <c r="R6"/>
  <c r="V6"/>
  <c r="P6" s="1"/>
  <c r="B201" i="40"/>
  <c r="AJ6" i="20"/>
  <c r="C201" i="40" s="1"/>
  <c r="O7" i="20"/>
  <c r="Q7"/>
  <c r="R7"/>
  <c r="V7"/>
  <c r="P7" s="1"/>
  <c r="B202" i="40"/>
  <c r="AJ7" i="20"/>
  <c r="C202" i="40" s="1"/>
  <c r="O8" i="20"/>
  <c r="Q8"/>
  <c r="R8"/>
  <c r="V8"/>
  <c r="P8" s="1"/>
  <c r="T8" s="1"/>
  <c r="B203" i="40"/>
  <c r="AJ8" i="20"/>
  <c r="C203" i="40" s="1"/>
  <c r="O9" i="20"/>
  <c r="Q9"/>
  <c r="R9"/>
  <c r="V9"/>
  <c r="L9" s="1"/>
  <c r="B204" i="40"/>
  <c r="AJ9" i="20"/>
  <c r="C204" i="40" s="1"/>
  <c r="O10" i="20"/>
  <c r="Q10"/>
  <c r="R10"/>
  <c r="V10"/>
  <c r="L10" s="1"/>
  <c r="B205" i="40"/>
  <c r="AJ10" i="20"/>
  <c r="C205" i="40" s="1"/>
  <c r="O11" i="20"/>
  <c r="Q11"/>
  <c r="R11"/>
  <c r="V11"/>
  <c r="P11" s="1"/>
  <c r="B206" i="40"/>
  <c r="AJ11" i="20"/>
  <c r="C206" i="40" s="1"/>
  <c r="O12" i="20"/>
  <c r="Q12"/>
  <c r="R12"/>
  <c r="V12"/>
  <c r="L12" s="1"/>
  <c r="B207" i="40"/>
  <c r="AJ12" i="20"/>
  <c r="C207" i="40" s="1"/>
  <c r="O13" i="20"/>
  <c r="Q13"/>
  <c r="R13"/>
  <c r="V13"/>
  <c r="L13" s="1"/>
  <c r="B208" i="40"/>
  <c r="AJ13" i="20"/>
  <c r="C208" i="40" s="1"/>
  <c r="O14" i="20"/>
  <c r="Q14"/>
  <c r="R14"/>
  <c r="V14"/>
  <c r="L14" s="1"/>
  <c r="P14"/>
  <c r="B209" i="40"/>
  <c r="AJ14" i="20"/>
  <c r="C209" i="40" s="1"/>
  <c r="O15" i="20"/>
  <c r="Q15"/>
  <c r="R15"/>
  <c r="V15"/>
  <c r="P15"/>
  <c r="B210" i="40"/>
  <c r="AJ15" i="20"/>
  <c r="C210" i="40" s="1"/>
  <c r="O16" i="20"/>
  <c r="Q16"/>
  <c r="R16"/>
  <c r="V16"/>
  <c r="L16" s="1"/>
  <c r="B211" i="40"/>
  <c r="AJ16" i="20"/>
  <c r="C211" i="40" s="1"/>
  <c r="O3" i="19"/>
  <c r="Q3"/>
  <c r="R3"/>
  <c r="V3"/>
  <c r="L3" s="1"/>
  <c r="B184" i="40"/>
  <c r="AJ3" i="19"/>
  <c r="C184" i="40" s="1"/>
  <c r="O4" i="19"/>
  <c r="Q4"/>
  <c r="R4"/>
  <c r="V4"/>
  <c r="P4" s="1"/>
  <c r="B185" i="40"/>
  <c r="AJ4" i="19"/>
  <c r="C185" i="40" s="1"/>
  <c r="O5" i="19"/>
  <c r="Q5"/>
  <c r="R5"/>
  <c r="V5"/>
  <c r="P5" s="1"/>
  <c r="B186" i="40"/>
  <c r="AJ5" i="19"/>
  <c r="C186" i="40" s="1"/>
  <c r="O6" i="19"/>
  <c r="Q6"/>
  <c r="R6"/>
  <c r="V6"/>
  <c r="P6" s="1"/>
  <c r="B187" i="40"/>
  <c r="AJ6" i="19"/>
  <c r="C187" i="40" s="1"/>
  <c r="O7" i="19"/>
  <c r="Q7"/>
  <c r="R7"/>
  <c r="V7"/>
  <c r="P7" s="1"/>
  <c r="B188" i="40"/>
  <c r="AJ7" i="19"/>
  <c r="C188" i="40" s="1"/>
  <c r="O8" i="19"/>
  <c r="Q8"/>
  <c r="R8"/>
  <c r="V8"/>
  <c r="P8" s="1"/>
  <c r="B189" i="40"/>
  <c r="AJ8" i="19"/>
  <c r="C189" i="40" s="1"/>
  <c r="O9" i="19"/>
  <c r="Q9"/>
  <c r="R9"/>
  <c r="V9"/>
  <c r="P9" s="1"/>
  <c r="B190" i="40"/>
  <c r="AJ9" i="19"/>
  <c r="C190" i="40" s="1"/>
  <c r="O10" i="19"/>
  <c r="Q10"/>
  <c r="R10"/>
  <c r="V10"/>
  <c r="L10" s="1"/>
  <c r="P10"/>
  <c r="B191" i="40"/>
  <c r="AJ10" i="19"/>
  <c r="C191" i="40" s="1"/>
  <c r="O11" i="19"/>
  <c r="Q11"/>
  <c r="R11"/>
  <c r="V11"/>
  <c r="P11"/>
  <c r="L11"/>
  <c r="B192" i="40"/>
  <c r="AJ11" i="19"/>
  <c r="C192" i="40" s="1"/>
  <c r="O12" i="19"/>
  <c r="Q12"/>
  <c r="R12"/>
  <c r="V12"/>
  <c r="L12" s="1"/>
  <c r="B193" i="40"/>
  <c r="AJ12" i="19"/>
  <c r="C193" i="40" s="1"/>
  <c r="O13" i="19"/>
  <c r="Q13"/>
  <c r="R13"/>
  <c r="S13" s="1"/>
  <c r="V13"/>
  <c r="P13"/>
  <c r="T13" s="1"/>
  <c r="B194" i="40"/>
  <c r="AJ13" i="19"/>
  <c r="C194" i="40" s="1"/>
  <c r="O14" i="19"/>
  <c r="Q14"/>
  <c r="R14"/>
  <c r="V14"/>
  <c r="L14" s="1"/>
  <c r="P14"/>
  <c r="B195" i="40"/>
  <c r="AJ14" i="19"/>
  <c r="C195" i="40" s="1"/>
  <c r="O15" i="19"/>
  <c r="Q15"/>
  <c r="R15"/>
  <c r="V15"/>
  <c r="B196" i="40"/>
  <c r="AJ15" i="19"/>
  <c r="C196" i="40" s="1"/>
  <c r="O16" i="19"/>
  <c r="Q16"/>
  <c r="R16"/>
  <c r="V16"/>
  <c r="L16" s="1"/>
  <c r="B197" i="40"/>
  <c r="AJ16" i="19"/>
  <c r="C197" i="40" s="1"/>
  <c r="O3" i="18"/>
  <c r="Q3"/>
  <c r="R3"/>
  <c r="V3"/>
  <c r="L3" s="1"/>
  <c r="B170" i="40"/>
  <c r="AJ3" i="18"/>
  <c r="C170" i="40" s="1"/>
  <c r="O4" i="18"/>
  <c r="Q4"/>
  <c r="R4"/>
  <c r="V4"/>
  <c r="P4" s="1"/>
  <c r="B171" i="40"/>
  <c r="AJ4" i="18"/>
  <c r="C171" i="40" s="1"/>
  <c r="O5" i="18"/>
  <c r="Q5"/>
  <c r="R5"/>
  <c r="V5"/>
  <c r="P5" s="1"/>
  <c r="B172" i="40"/>
  <c r="AJ5" i="18"/>
  <c r="C172" i="40" s="1"/>
  <c r="O6" i="18"/>
  <c r="Q6"/>
  <c r="R6"/>
  <c r="V6"/>
  <c r="P6" s="1"/>
  <c r="B173" i="40"/>
  <c r="AJ6" i="18"/>
  <c r="C173" i="40" s="1"/>
  <c r="O7" i="18"/>
  <c r="Q7"/>
  <c r="R7"/>
  <c r="V7"/>
  <c r="L7" s="1"/>
  <c r="AJ7"/>
  <c r="C174" i="40" s="1"/>
  <c r="O8" i="18"/>
  <c r="Q8"/>
  <c r="R8"/>
  <c r="V8"/>
  <c r="P8" s="1"/>
  <c r="B175" i="40"/>
  <c r="AJ8" i="18"/>
  <c r="C175" i="40" s="1"/>
  <c r="O9" i="18"/>
  <c r="Q9"/>
  <c r="R9"/>
  <c r="V9"/>
  <c r="P9" s="1"/>
  <c r="AJ9"/>
  <c r="C176" i="40" s="1"/>
  <c r="O10" i="18"/>
  <c r="Q10"/>
  <c r="R10"/>
  <c r="V10"/>
  <c r="P10"/>
  <c r="B177" i="40"/>
  <c r="AJ10" i="18"/>
  <c r="C177" i="40" s="1"/>
  <c r="O11" i="18"/>
  <c r="Q11"/>
  <c r="R11"/>
  <c r="V11"/>
  <c r="L11" s="1"/>
  <c r="AJ11"/>
  <c r="C178" i="40" s="1"/>
  <c r="O12" i="18"/>
  <c r="Q12"/>
  <c r="R12"/>
  <c r="V12"/>
  <c r="P12" s="1"/>
  <c r="B179" i="40"/>
  <c r="AJ12" i="18"/>
  <c r="C179" i="40" s="1"/>
  <c r="O13" i="18"/>
  <c r="Q13"/>
  <c r="R13"/>
  <c r="V13"/>
  <c r="L13" s="1"/>
  <c r="AJ13"/>
  <c r="C180" i="40" s="1"/>
  <c r="O14" i="18"/>
  <c r="Q14"/>
  <c r="R14"/>
  <c r="V14"/>
  <c r="L14" s="1"/>
  <c r="B181" i="40"/>
  <c r="AJ14" i="18"/>
  <c r="C181" i="40" s="1"/>
  <c r="O15" i="18"/>
  <c r="Q15"/>
  <c r="R15"/>
  <c r="V15"/>
  <c r="L15" s="1"/>
  <c r="AJ15"/>
  <c r="C182" i="40" s="1"/>
  <c r="O16" i="18"/>
  <c r="Q16"/>
  <c r="R16"/>
  <c r="V16"/>
  <c r="L16" s="1"/>
  <c r="B183" i="40"/>
  <c r="AJ16" i="18"/>
  <c r="C183" i="40" s="1"/>
  <c r="O3" i="17"/>
  <c r="Q3"/>
  <c r="R3"/>
  <c r="V3"/>
  <c r="L3" s="1"/>
  <c r="B156" i="40"/>
  <c r="AJ3" i="17"/>
  <c r="C156" i="40" s="1"/>
  <c r="O4" i="17"/>
  <c r="Q4"/>
  <c r="R4"/>
  <c r="V4"/>
  <c r="P4" s="1"/>
  <c r="B157" i="40"/>
  <c r="AJ4" i="17"/>
  <c r="C157" i="40" s="1"/>
  <c r="O5" i="17"/>
  <c r="Q5"/>
  <c r="R5"/>
  <c r="V5"/>
  <c r="P5" s="1"/>
  <c r="B158" i="40"/>
  <c r="AJ5" i="17"/>
  <c r="C158" i="40" s="1"/>
  <c r="O6" i="17"/>
  <c r="Q6"/>
  <c r="R6"/>
  <c r="V6"/>
  <c r="P6" s="1"/>
  <c r="B159" i="40"/>
  <c r="AJ6" i="17"/>
  <c r="C159" i="40" s="1"/>
  <c r="O7" i="17"/>
  <c r="Q7"/>
  <c r="R7"/>
  <c r="V7"/>
  <c r="P7" s="1"/>
  <c r="B160" i="40"/>
  <c r="AJ7" i="17"/>
  <c r="C160" i="40" s="1"/>
  <c r="O8" i="17"/>
  <c r="Q8"/>
  <c r="R8"/>
  <c r="V8"/>
  <c r="P8" s="1"/>
  <c r="L8"/>
  <c r="B161" i="40"/>
  <c r="AJ8" i="17"/>
  <c r="C161" i="40" s="1"/>
  <c r="O9" i="17"/>
  <c r="Q9"/>
  <c r="R9"/>
  <c r="V9"/>
  <c r="P9" s="1"/>
  <c r="B162" i="40"/>
  <c r="AJ9" i="17"/>
  <c r="C162" i="40" s="1"/>
  <c r="O10" i="17"/>
  <c r="Q10"/>
  <c r="R10"/>
  <c r="V10"/>
  <c r="L10" s="1"/>
  <c r="B163" i="40"/>
  <c r="AJ10" i="17"/>
  <c r="C163" i="40" s="1"/>
  <c r="O11" i="17"/>
  <c r="Q11"/>
  <c r="R11"/>
  <c r="V11"/>
  <c r="P11" s="1"/>
  <c r="T11" s="1"/>
  <c r="L11"/>
  <c r="B164" i="40"/>
  <c r="AJ11" i="17"/>
  <c r="C164" i="40" s="1"/>
  <c r="O12" i="17"/>
  <c r="Q12"/>
  <c r="R12"/>
  <c r="V12"/>
  <c r="L12" s="1"/>
  <c r="B165" i="40"/>
  <c r="AJ12" i="17"/>
  <c r="C165" i="40" s="1"/>
  <c r="O13" i="17"/>
  <c r="Q13"/>
  <c r="R13"/>
  <c r="V13"/>
  <c r="P13" s="1"/>
  <c r="T13" s="1"/>
  <c r="L13"/>
  <c r="B166" i="40"/>
  <c r="AJ13" i="17"/>
  <c r="C166" i="40" s="1"/>
  <c r="O14" i="17"/>
  <c r="Q14"/>
  <c r="R14"/>
  <c r="V14"/>
  <c r="L14" s="1"/>
  <c r="B167" i="40"/>
  <c r="AJ14" i="17"/>
  <c r="C167" i="40" s="1"/>
  <c r="O15" i="17"/>
  <c r="Q15"/>
  <c r="R15"/>
  <c r="V15"/>
  <c r="P15" s="1"/>
  <c r="L15"/>
  <c r="B168" i="40"/>
  <c r="AJ15" i="17"/>
  <c r="C168" i="40" s="1"/>
  <c r="O16" i="17"/>
  <c r="Q16"/>
  <c r="R16"/>
  <c r="V16"/>
  <c r="P16"/>
  <c r="L16"/>
  <c r="B169" i="40"/>
  <c r="AJ16" i="17"/>
  <c r="C169" i="40" s="1"/>
  <c r="O3" i="16"/>
  <c r="Q3"/>
  <c r="R3"/>
  <c r="V3"/>
  <c r="P3" s="1"/>
  <c r="T3" s="1"/>
  <c r="B142" i="40"/>
  <c r="AJ3" i="16"/>
  <c r="C142" i="40" s="1"/>
  <c r="O4" i="16"/>
  <c r="Q4"/>
  <c r="R4"/>
  <c r="V4"/>
  <c r="L4" s="1"/>
  <c r="B143" i="40"/>
  <c r="AJ4" i="16"/>
  <c r="C143" i="40" s="1"/>
  <c r="O5" i="16"/>
  <c r="Q5"/>
  <c r="R5"/>
  <c r="V5"/>
  <c r="L5" s="1"/>
  <c r="B144" i="40"/>
  <c r="AJ5" i="16"/>
  <c r="C144" i="40" s="1"/>
  <c r="O6" i="16"/>
  <c r="Q6"/>
  <c r="R6"/>
  <c r="V6"/>
  <c r="B145" i="40"/>
  <c r="AJ6" i="16"/>
  <c r="C145" i="40" s="1"/>
  <c r="O7" i="16"/>
  <c r="Q7"/>
  <c r="R7"/>
  <c r="V7"/>
  <c r="P7" s="1"/>
  <c r="B146" i="40"/>
  <c r="AJ7" i="16"/>
  <c r="C146" i="40" s="1"/>
  <c r="O8" i="16"/>
  <c r="Q8"/>
  <c r="R8"/>
  <c r="S8" s="1"/>
  <c r="V8"/>
  <c r="P8" s="1"/>
  <c r="B147" i="40"/>
  <c r="AJ8" i="16"/>
  <c r="C147" i="40"/>
  <c r="O9" i="16"/>
  <c r="Q9"/>
  <c r="R9"/>
  <c r="V9"/>
  <c r="L9" s="1"/>
  <c r="B148" i="40"/>
  <c r="AJ9" i="16"/>
  <c r="C148" i="40" s="1"/>
  <c r="O10" i="16"/>
  <c r="Q10"/>
  <c r="R10"/>
  <c r="V10"/>
  <c r="L10" s="1"/>
  <c r="B149" i="40"/>
  <c r="AJ10" i="16"/>
  <c r="C149" i="40" s="1"/>
  <c r="O11" i="16"/>
  <c r="Q11"/>
  <c r="R11"/>
  <c r="V11"/>
  <c r="P11"/>
  <c r="L11"/>
  <c r="B150" i="40"/>
  <c r="AJ11" i="16"/>
  <c r="C150" i="40" s="1"/>
  <c r="O12" i="16"/>
  <c r="Q12"/>
  <c r="R12"/>
  <c r="V12"/>
  <c r="P12" s="1"/>
  <c r="T12" s="1"/>
  <c r="L12"/>
  <c r="B151" i="40"/>
  <c r="AJ12" i="16"/>
  <c r="C151" i="40" s="1"/>
  <c r="O13" i="16"/>
  <c r="Q13"/>
  <c r="R13"/>
  <c r="V13"/>
  <c r="N13" s="1"/>
  <c r="B152" i="40"/>
  <c r="AJ13" i="16"/>
  <c r="C152" i="40" s="1"/>
  <c r="O14" i="16"/>
  <c r="Q14"/>
  <c r="R14"/>
  <c r="V14"/>
  <c r="L14" s="1"/>
  <c r="P14"/>
  <c r="B153" i="40"/>
  <c r="AJ14" i="16"/>
  <c r="C153" i="40" s="1"/>
  <c r="O15" i="16"/>
  <c r="Q15"/>
  <c r="R15"/>
  <c r="V15"/>
  <c r="P15" s="1"/>
  <c r="T15" s="1"/>
  <c r="L15"/>
  <c r="B154" i="40"/>
  <c r="AJ15" i="16"/>
  <c r="C154" i="40" s="1"/>
  <c r="O16" i="16"/>
  <c r="Q16"/>
  <c r="R16"/>
  <c r="V16"/>
  <c r="P16" s="1"/>
  <c r="L16"/>
  <c r="B155" i="40"/>
  <c r="AJ16" i="16"/>
  <c r="C155" i="40" s="1"/>
  <c r="O3" i="15"/>
  <c r="Q3"/>
  <c r="R3"/>
  <c r="V3"/>
  <c r="P3" s="1"/>
  <c r="B128" i="40"/>
  <c r="AJ3" i="15"/>
  <c r="C128" i="40" s="1"/>
  <c r="O4" i="15"/>
  <c r="Q4"/>
  <c r="R4"/>
  <c r="V4"/>
  <c r="L4" s="1"/>
  <c r="B129" i="40"/>
  <c r="AJ4" i="15"/>
  <c r="C129" i="40" s="1"/>
  <c r="O5" i="15"/>
  <c r="Q5"/>
  <c r="R5"/>
  <c r="V5"/>
  <c r="L5" s="1"/>
  <c r="B130" i="40"/>
  <c r="AJ5" i="15"/>
  <c r="C130" i="40" s="1"/>
  <c r="O6" i="15"/>
  <c r="Q6"/>
  <c r="R6"/>
  <c r="V6"/>
  <c r="L6" s="1"/>
  <c r="B131" i="40"/>
  <c r="AJ6" i="15"/>
  <c r="C131" i="40" s="1"/>
  <c r="O7" i="15"/>
  <c r="Q7"/>
  <c r="R7"/>
  <c r="V7"/>
  <c r="B132" i="40"/>
  <c r="AJ7" i="15"/>
  <c r="C132" i="40" s="1"/>
  <c r="O8" i="15"/>
  <c r="Q8"/>
  <c r="R8"/>
  <c r="V8"/>
  <c r="L8" s="1"/>
  <c r="AJ8"/>
  <c r="C133" i="40" s="1"/>
  <c r="O9" i="15"/>
  <c r="Q9"/>
  <c r="R9"/>
  <c r="V9"/>
  <c r="P9" s="1"/>
  <c r="B134" i="40"/>
  <c r="AJ9" i="15"/>
  <c r="C134" i="40" s="1"/>
  <c r="O10" i="15"/>
  <c r="Q10"/>
  <c r="R10"/>
  <c r="V10"/>
  <c r="L10" s="1"/>
  <c r="B135" i="40"/>
  <c r="AJ10" i="15"/>
  <c r="C135" i="40" s="1"/>
  <c r="O11" i="15"/>
  <c r="Q11"/>
  <c r="R11"/>
  <c r="V11"/>
  <c r="P11"/>
  <c r="B136" i="40"/>
  <c r="AJ11" i="15"/>
  <c r="C136" i="40" s="1"/>
  <c r="O12" i="15"/>
  <c r="Q12"/>
  <c r="R12"/>
  <c r="V12"/>
  <c r="L12" s="1"/>
  <c r="B137" i="40"/>
  <c r="AJ12" i="15"/>
  <c r="C137" i="40" s="1"/>
  <c r="O13" i="15"/>
  <c r="Q13"/>
  <c r="R13"/>
  <c r="V13"/>
  <c r="P13" s="1"/>
  <c r="L13"/>
  <c r="B138" i="40"/>
  <c r="AJ13" i="15"/>
  <c r="C138" i="40" s="1"/>
  <c r="O14" i="15"/>
  <c r="Q14"/>
  <c r="R14"/>
  <c r="V14"/>
  <c r="P14"/>
  <c r="L14"/>
  <c r="B139" i="40"/>
  <c r="AJ14" i="15"/>
  <c r="C139" i="40" s="1"/>
  <c r="O15" i="15"/>
  <c r="Q15"/>
  <c r="R15"/>
  <c r="V15"/>
  <c r="P15" s="1"/>
  <c r="L15"/>
  <c r="AJ15"/>
  <c r="C140" i="40" s="1"/>
  <c r="O16" i="15"/>
  <c r="Q16"/>
  <c r="R16"/>
  <c r="V16"/>
  <c r="P16" s="1"/>
  <c r="L16"/>
  <c r="B141" i="40"/>
  <c r="AJ16" i="15"/>
  <c r="C141" i="40" s="1"/>
  <c r="O3" i="6"/>
  <c r="T3" s="1"/>
  <c r="Q3"/>
  <c r="R3"/>
  <c r="V3"/>
  <c r="L3" s="1"/>
  <c r="B114" i="40"/>
  <c r="AJ3" i="6"/>
  <c r="C114" i="40" s="1"/>
  <c r="O4" i="6"/>
  <c r="Q4"/>
  <c r="R4"/>
  <c r="V4"/>
  <c r="L4" s="1"/>
  <c r="AJ4"/>
  <c r="C115" i="40" s="1"/>
  <c r="O5" i="6"/>
  <c r="Q5"/>
  <c r="R5"/>
  <c r="V5"/>
  <c r="B116" i="40"/>
  <c r="AJ5" i="6"/>
  <c r="C116" i="40" s="1"/>
  <c r="O6" i="6"/>
  <c r="Q6"/>
  <c r="R6"/>
  <c r="V6"/>
  <c r="L6" s="1"/>
  <c r="B117" i="40"/>
  <c r="AJ6" i="6"/>
  <c r="C117" i="40" s="1"/>
  <c r="O7" i="6"/>
  <c r="Q7"/>
  <c r="R7"/>
  <c r="V7"/>
  <c r="P7" s="1"/>
  <c r="AJ7"/>
  <c r="C118" i="40" s="1"/>
  <c r="O8" i="6"/>
  <c r="Q8"/>
  <c r="R8"/>
  <c r="V8"/>
  <c r="L8" s="1"/>
  <c r="B119" i="40"/>
  <c r="AJ8" i="6"/>
  <c r="C119" i="40" s="1"/>
  <c r="O9" i="6"/>
  <c r="Q9"/>
  <c r="R9"/>
  <c r="V9"/>
  <c r="P9" s="1"/>
  <c r="B120" i="40"/>
  <c r="AJ9" i="6"/>
  <c r="C120" i="40" s="1"/>
  <c r="O10" i="6"/>
  <c r="Q10"/>
  <c r="R10"/>
  <c r="V10"/>
  <c r="L10" s="1"/>
  <c r="B121" i="40"/>
  <c r="AJ10" i="6"/>
  <c r="C121" i="40" s="1"/>
  <c r="O11" i="6"/>
  <c r="Q11"/>
  <c r="R11"/>
  <c r="V11"/>
  <c r="L11" s="1"/>
  <c r="B122" i="40"/>
  <c r="AJ11" i="6"/>
  <c r="C122" i="40" s="1"/>
  <c r="O12" i="6"/>
  <c r="Q12"/>
  <c r="S12" s="1"/>
  <c r="R12"/>
  <c r="V12"/>
  <c r="P12" s="1"/>
  <c r="B123" i="40"/>
  <c r="AJ12" i="6"/>
  <c r="C123" i="40" s="1"/>
  <c r="O13" i="6"/>
  <c r="Q13"/>
  <c r="R13"/>
  <c r="V13"/>
  <c r="L13" s="1"/>
  <c r="B124" i="40"/>
  <c r="AJ13" i="6"/>
  <c r="C124" i="40" s="1"/>
  <c r="O14" i="6"/>
  <c r="Q14"/>
  <c r="R14"/>
  <c r="V14"/>
  <c r="P14" s="1"/>
  <c r="T14" s="1"/>
  <c r="B125" i="40"/>
  <c r="AJ14" i="6"/>
  <c r="C125" i="40" s="1"/>
  <c r="O15" i="6"/>
  <c r="Q15"/>
  <c r="R15"/>
  <c r="V15"/>
  <c r="L15" s="1"/>
  <c r="B126" i="40"/>
  <c r="AJ15" i="6"/>
  <c r="C126" i="40" s="1"/>
  <c r="O16" i="6"/>
  <c r="Q16"/>
  <c r="R16"/>
  <c r="V16"/>
  <c r="M16" s="1"/>
  <c r="B127" i="40"/>
  <c r="AJ16" i="6"/>
  <c r="C127" i="40" s="1"/>
  <c r="O3" i="7"/>
  <c r="Q3"/>
  <c r="R3"/>
  <c r="V3"/>
  <c r="L3" s="1"/>
  <c r="B100" i="40"/>
  <c r="AJ3" i="7"/>
  <c r="C100" i="40" s="1"/>
  <c r="O4" i="7"/>
  <c r="Q4"/>
  <c r="R4"/>
  <c r="V4"/>
  <c r="P4" s="1"/>
  <c r="B101" i="40"/>
  <c r="AJ4" i="7"/>
  <c r="C101" i="40" s="1"/>
  <c r="O5" i="7"/>
  <c r="Q5"/>
  <c r="R5"/>
  <c r="V5"/>
  <c r="M5" s="1"/>
  <c r="B102" i="40"/>
  <c r="AJ5" i="7"/>
  <c r="C102" i="40" s="1"/>
  <c r="O6" i="7"/>
  <c r="Q6"/>
  <c r="R6"/>
  <c r="V6"/>
  <c r="P6" s="1"/>
  <c r="B103" i="40"/>
  <c r="AJ6" i="7"/>
  <c r="C103" i="40" s="1"/>
  <c r="O7" i="7"/>
  <c r="Q7"/>
  <c r="R7"/>
  <c r="V7"/>
  <c r="P7" s="1"/>
  <c r="B104" i="40"/>
  <c r="AJ7" i="7"/>
  <c r="C104" i="40" s="1"/>
  <c r="O8" i="7"/>
  <c r="Q8"/>
  <c r="R8"/>
  <c r="V8"/>
  <c r="M8" s="1"/>
  <c r="B105" i="40"/>
  <c r="AJ8" i="7"/>
  <c r="C105" i="40" s="1"/>
  <c r="O9" i="7"/>
  <c r="Q9"/>
  <c r="R9"/>
  <c r="V9"/>
  <c r="P9" s="1"/>
  <c r="B106" i="40"/>
  <c r="AJ9" i="7"/>
  <c r="C106" i="40" s="1"/>
  <c r="O10" i="7"/>
  <c r="Q10"/>
  <c r="R10"/>
  <c r="V10"/>
  <c r="P10" s="1"/>
  <c r="B107" i="40"/>
  <c r="AJ10" i="7"/>
  <c r="C107" i="40" s="1"/>
  <c r="O11" i="7"/>
  <c r="Q11"/>
  <c r="R11"/>
  <c r="V11"/>
  <c r="B108" i="40"/>
  <c r="AJ11" i="7"/>
  <c r="C108" i="40" s="1"/>
  <c r="O12" i="7"/>
  <c r="Q12"/>
  <c r="R12"/>
  <c r="V12"/>
  <c r="B109" i="40"/>
  <c r="AJ12" i="7"/>
  <c r="C109" i="40" s="1"/>
  <c r="O13" i="7"/>
  <c r="Q13"/>
  <c r="R13"/>
  <c r="V13"/>
  <c r="AJ13"/>
  <c r="C110" i="40" s="1"/>
  <c r="O14" i="7"/>
  <c r="Q14"/>
  <c r="R14"/>
  <c r="V14"/>
  <c r="B111" i="40"/>
  <c r="AJ14" i="7"/>
  <c r="C111" i="40" s="1"/>
  <c r="O15" i="7"/>
  <c r="Q15"/>
  <c r="R15"/>
  <c r="V15"/>
  <c r="AJ15"/>
  <c r="C112" i="40" s="1"/>
  <c r="O16" i="7"/>
  <c r="Q16"/>
  <c r="R16"/>
  <c r="V16"/>
  <c r="L16" s="1"/>
  <c r="B113" i="40"/>
  <c r="AJ16" i="7"/>
  <c r="C113" i="40" s="1"/>
  <c r="O3" i="8"/>
  <c r="Q3"/>
  <c r="R3"/>
  <c r="V3"/>
  <c r="L3" s="1"/>
  <c r="B86" i="40"/>
  <c r="AJ3" i="8"/>
  <c r="C86" i="40" s="1"/>
  <c r="O4" i="8"/>
  <c r="Q4"/>
  <c r="R4"/>
  <c r="V4"/>
  <c r="P4" s="1"/>
  <c r="B87" i="40"/>
  <c r="AJ4" i="8"/>
  <c r="C87" i="40" s="1"/>
  <c r="O5" i="8"/>
  <c r="Q5"/>
  <c r="R5"/>
  <c r="V5"/>
  <c r="P5" s="1"/>
  <c r="B88" i="40"/>
  <c r="AJ5" i="8"/>
  <c r="C88" i="40" s="1"/>
  <c r="O6" i="8"/>
  <c r="Q6"/>
  <c r="R6"/>
  <c r="V6"/>
  <c r="N6" s="1"/>
  <c r="B89" i="40"/>
  <c r="AJ6" i="8"/>
  <c r="C89" i="40" s="1"/>
  <c r="O7" i="8"/>
  <c r="Q7"/>
  <c r="R7"/>
  <c r="V7"/>
  <c r="P7" s="1"/>
  <c r="B90" i="40"/>
  <c r="AJ7" i="8"/>
  <c r="C90" i="40" s="1"/>
  <c r="O8" i="8"/>
  <c r="Q8"/>
  <c r="R8"/>
  <c r="V8"/>
  <c r="N8" s="1"/>
  <c r="B91" i="40"/>
  <c r="AJ8" i="8"/>
  <c r="C91" i="40" s="1"/>
  <c r="O9" i="8"/>
  <c r="Q9"/>
  <c r="R9"/>
  <c r="V9"/>
  <c r="N9" s="1"/>
  <c r="B92" i="40"/>
  <c r="AJ9" i="8"/>
  <c r="C92" i="40" s="1"/>
  <c r="O10" i="8"/>
  <c r="Q10"/>
  <c r="R10"/>
  <c r="V10"/>
  <c r="N10" s="1"/>
  <c r="P10"/>
  <c r="B93" i="40"/>
  <c r="AJ10" i="8"/>
  <c r="C93" i="40" s="1"/>
  <c r="O11" i="8"/>
  <c r="Q11"/>
  <c r="R11"/>
  <c r="V11"/>
  <c r="L11" s="1"/>
  <c r="B94" i="40"/>
  <c r="AJ11" i="8"/>
  <c r="C94" i="40" s="1"/>
  <c r="O12" i="8"/>
  <c r="Q12"/>
  <c r="R12"/>
  <c r="V12"/>
  <c r="N12" s="1"/>
  <c r="L12"/>
  <c r="B95" i="40"/>
  <c r="AJ12" i="8"/>
  <c r="C95" i="40" s="1"/>
  <c r="O13" i="8"/>
  <c r="Q13"/>
  <c r="R13"/>
  <c r="V13"/>
  <c r="P13" s="1"/>
  <c r="T13" s="1"/>
  <c r="B96" i="40"/>
  <c r="AJ13" i="8"/>
  <c r="C96" i="40" s="1"/>
  <c r="O14" i="8"/>
  <c r="Q14"/>
  <c r="R14"/>
  <c r="V14"/>
  <c r="P14" s="1"/>
  <c r="B97" i="40"/>
  <c r="AJ14" i="8"/>
  <c r="C97" i="40" s="1"/>
  <c r="O15" i="8"/>
  <c r="Q15"/>
  <c r="R15"/>
  <c r="V15"/>
  <c r="N15" s="1"/>
  <c r="B98" i="40"/>
  <c r="AJ15" i="8"/>
  <c r="C98" i="40" s="1"/>
  <c r="O16" i="8"/>
  <c r="Q16"/>
  <c r="R16"/>
  <c r="V16"/>
  <c r="P16" s="1"/>
  <c r="B99" i="40"/>
  <c r="AJ16" i="8"/>
  <c r="C99" i="40"/>
  <c r="O3" i="9"/>
  <c r="Q3"/>
  <c r="R3"/>
  <c r="V3"/>
  <c r="L3" s="1"/>
  <c r="K3" s="1"/>
  <c r="B72" i="40"/>
  <c r="AJ3" i="9"/>
  <c r="C72" i="40" s="1"/>
  <c r="O4" i="9"/>
  <c r="Q4"/>
  <c r="R4"/>
  <c r="V4"/>
  <c r="L4" s="1"/>
  <c r="B73" i="40"/>
  <c r="AJ4" i="9"/>
  <c r="C73" i="40" s="1"/>
  <c r="O5" i="9"/>
  <c r="Q5"/>
  <c r="R5"/>
  <c r="V5"/>
  <c r="B74" i="40"/>
  <c r="AJ5" i="9"/>
  <c r="C74" i="40" s="1"/>
  <c r="O6" i="9"/>
  <c r="Q6"/>
  <c r="R6"/>
  <c r="V6"/>
  <c r="L6" s="1"/>
  <c r="B75" i="40"/>
  <c r="AJ6" i="9"/>
  <c r="C75" i="40" s="1"/>
  <c r="O7" i="9"/>
  <c r="Q7"/>
  <c r="R7"/>
  <c r="V7"/>
  <c r="L7" s="1"/>
  <c r="AJ7"/>
  <c r="C76" i="40" s="1"/>
  <c r="O8" i="9"/>
  <c r="Q8"/>
  <c r="R8"/>
  <c r="V8"/>
  <c r="L8" s="1"/>
  <c r="B77" i="40"/>
  <c r="AJ8" i="9"/>
  <c r="C77" i="40" s="1"/>
  <c r="O9" i="9"/>
  <c r="Q9"/>
  <c r="R9"/>
  <c r="V9"/>
  <c r="L9" s="1"/>
  <c r="AJ9"/>
  <c r="C78" i="40" s="1"/>
  <c r="O10" i="9"/>
  <c r="Q10"/>
  <c r="R10"/>
  <c r="V10"/>
  <c r="L10" s="1"/>
  <c r="B79" i="40"/>
  <c r="AJ10" i="9"/>
  <c r="C79" i="40" s="1"/>
  <c r="O11" i="9"/>
  <c r="Q11"/>
  <c r="R11"/>
  <c r="V11"/>
  <c r="L11" s="1"/>
  <c r="B80" i="40"/>
  <c r="AJ11" i="9"/>
  <c r="C80" i="40" s="1"/>
  <c r="O12" i="9"/>
  <c r="Q12"/>
  <c r="R12"/>
  <c r="V12"/>
  <c r="N12" s="1"/>
  <c r="B81" i="40"/>
  <c r="AJ12" i="9"/>
  <c r="C81" i="40" s="1"/>
  <c r="O13" i="9"/>
  <c r="Q13"/>
  <c r="R13"/>
  <c r="V13"/>
  <c r="B82" i="40"/>
  <c r="AJ13" i="9"/>
  <c r="C82" i="40" s="1"/>
  <c r="O14" i="9"/>
  <c r="Q14"/>
  <c r="R14"/>
  <c r="V14"/>
  <c r="L14" s="1"/>
  <c r="B83" i="40"/>
  <c r="AJ14" i="9"/>
  <c r="C83" i="40" s="1"/>
  <c r="O15" i="9"/>
  <c r="Q15"/>
  <c r="R15"/>
  <c r="V15"/>
  <c r="B84" i="40"/>
  <c r="AJ15" i="9"/>
  <c r="C84" i="40" s="1"/>
  <c r="O16" i="9"/>
  <c r="Q16"/>
  <c r="R16"/>
  <c r="V16"/>
  <c r="B85" i="40"/>
  <c r="AJ16" i="9"/>
  <c r="C85" i="40" s="1"/>
  <c r="O3" i="10"/>
  <c r="Q3"/>
  <c r="R3"/>
  <c r="V3"/>
  <c r="B58" i="40"/>
  <c r="AJ3" i="10"/>
  <c r="C58" i="40" s="1"/>
  <c r="O4" i="10"/>
  <c r="Q4"/>
  <c r="R4"/>
  <c r="V4"/>
  <c r="L4" s="1"/>
  <c r="B59" i="40"/>
  <c r="AJ4" i="10"/>
  <c r="C59" i="40" s="1"/>
  <c r="O5" i="10"/>
  <c r="Q5"/>
  <c r="R5"/>
  <c r="V5"/>
  <c r="L5" s="1"/>
  <c r="AJ5"/>
  <c r="C60" i="40" s="1"/>
  <c r="O6" i="10"/>
  <c r="Q6"/>
  <c r="R6"/>
  <c r="V6"/>
  <c r="L6" s="1"/>
  <c r="AJ6"/>
  <c r="C61" i="40" s="1"/>
  <c r="O7" i="10"/>
  <c r="Q7"/>
  <c r="R7"/>
  <c r="V7"/>
  <c r="AJ7"/>
  <c r="C62" i="40" s="1"/>
  <c r="O8" i="10"/>
  <c r="Q8"/>
  <c r="R8"/>
  <c r="S8" s="1"/>
  <c r="V8"/>
  <c r="L8" s="1"/>
  <c r="AJ8"/>
  <c r="C63" i="40" s="1"/>
  <c r="O9" i="10"/>
  <c r="Q9"/>
  <c r="R9"/>
  <c r="V9"/>
  <c r="L9" s="1"/>
  <c r="AJ9"/>
  <c r="C64" i="40" s="1"/>
  <c r="O10" i="10"/>
  <c r="Q10"/>
  <c r="R10"/>
  <c r="V10"/>
  <c r="L10" s="1"/>
  <c r="AJ10"/>
  <c r="C65" i="40" s="1"/>
  <c r="O11" i="10"/>
  <c r="Q11"/>
  <c r="R11"/>
  <c r="V11"/>
  <c r="AJ11"/>
  <c r="C66" i="40" s="1"/>
  <c r="O12" i="10"/>
  <c r="Q12"/>
  <c r="R12"/>
  <c r="V12"/>
  <c r="AJ12"/>
  <c r="C67" i="40" s="1"/>
  <c r="O13" i="10"/>
  <c r="Q13"/>
  <c r="R13"/>
  <c r="V13"/>
  <c r="AJ13"/>
  <c r="C68" i="40" s="1"/>
  <c r="O14" i="10"/>
  <c r="Q14"/>
  <c r="R14"/>
  <c r="V14"/>
  <c r="L14" s="1"/>
  <c r="B69" i="40"/>
  <c r="AJ14" i="10"/>
  <c r="C69" i="40" s="1"/>
  <c r="O15" i="10"/>
  <c r="Q15"/>
  <c r="R15"/>
  <c r="V15"/>
  <c r="L15" s="1"/>
  <c r="B70" i="40"/>
  <c r="AJ15" i="10"/>
  <c r="C70" i="40" s="1"/>
  <c r="O16" i="10"/>
  <c r="Q16"/>
  <c r="R16"/>
  <c r="V16"/>
  <c r="L16" s="1"/>
  <c r="B71" i="40"/>
  <c r="AJ16" i="10"/>
  <c r="C71" i="40" s="1"/>
  <c r="O3" i="11"/>
  <c r="Q3"/>
  <c r="R3"/>
  <c r="V3"/>
  <c r="L3" s="1"/>
  <c r="B44" i="40"/>
  <c r="AJ3" i="11"/>
  <c r="C44" i="40" s="1"/>
  <c r="O4" i="11"/>
  <c r="Q4"/>
  <c r="R4"/>
  <c r="V4"/>
  <c r="L4" s="1"/>
  <c r="B45" i="40"/>
  <c r="AJ4" i="11"/>
  <c r="C45" i="40" s="1"/>
  <c r="O5" i="11"/>
  <c r="Q5"/>
  <c r="R5"/>
  <c r="V5"/>
  <c r="M5" s="1"/>
  <c r="B46" i="40"/>
  <c r="AJ5" i="11"/>
  <c r="C46" i="40" s="1"/>
  <c r="O6" i="11"/>
  <c r="Q6"/>
  <c r="R6"/>
  <c r="V6"/>
  <c r="M6" s="1"/>
  <c r="B47" i="40"/>
  <c r="AJ6" i="11"/>
  <c r="C47" i="40" s="1"/>
  <c r="O7" i="11"/>
  <c r="Q7"/>
  <c r="R7"/>
  <c r="V7"/>
  <c r="B48" i="40"/>
  <c r="AJ7" i="11"/>
  <c r="C48" i="40" s="1"/>
  <c r="O8" i="11"/>
  <c r="Q8"/>
  <c r="R8"/>
  <c r="V8"/>
  <c r="L8" s="1"/>
  <c r="B49" i="40"/>
  <c r="AJ8" i="11"/>
  <c r="C49" i="40" s="1"/>
  <c r="O9" i="11"/>
  <c r="Q9"/>
  <c r="R9"/>
  <c r="V9"/>
  <c r="L9" s="1"/>
  <c r="B50" i="40"/>
  <c r="AJ9" i="11"/>
  <c r="C50" i="40" s="1"/>
  <c r="O10" i="11"/>
  <c r="Q10"/>
  <c r="R10"/>
  <c r="V10"/>
  <c r="L10" s="1"/>
  <c r="B51" i="40"/>
  <c r="AJ10" i="11"/>
  <c r="C51" i="40" s="1"/>
  <c r="O11" i="11"/>
  <c r="Q11"/>
  <c r="R11"/>
  <c r="V11"/>
  <c r="L11" s="1"/>
  <c r="B52" i="40"/>
  <c r="AJ11" i="11"/>
  <c r="C52" i="40" s="1"/>
  <c r="O12" i="11"/>
  <c r="Q12"/>
  <c r="R12"/>
  <c r="V12"/>
  <c r="L12" s="1"/>
  <c r="B53" i="40"/>
  <c r="AJ12" i="11"/>
  <c r="C53" i="40" s="1"/>
  <c r="O13" i="11"/>
  <c r="Q13"/>
  <c r="R13"/>
  <c r="V13"/>
  <c r="M13" s="1"/>
  <c r="B54" i="40"/>
  <c r="AJ13" i="11"/>
  <c r="C54" i="40" s="1"/>
  <c r="O14" i="11"/>
  <c r="Q14"/>
  <c r="R14"/>
  <c r="V14"/>
  <c r="B55" i="40"/>
  <c r="AJ14" i="11"/>
  <c r="C55" i="40" s="1"/>
  <c r="O15" i="11"/>
  <c r="Q15"/>
  <c r="R15"/>
  <c r="S15" s="1"/>
  <c r="V15"/>
  <c r="B56" i="40"/>
  <c r="AJ15" i="11"/>
  <c r="C56" i="40" s="1"/>
  <c r="O16" i="11"/>
  <c r="Q16"/>
  <c r="R16"/>
  <c r="V16"/>
  <c r="L16" s="1"/>
  <c r="B57" i="40"/>
  <c r="AJ16" i="11"/>
  <c r="C57" i="40" s="1"/>
  <c r="O3" i="12"/>
  <c r="Q3"/>
  <c r="R3"/>
  <c r="V3"/>
  <c r="L3" s="1"/>
  <c r="B30" i="40"/>
  <c r="AJ3" i="12"/>
  <c r="C30" i="40" s="1"/>
  <c r="O4" i="12"/>
  <c r="Q4"/>
  <c r="R4"/>
  <c r="V4"/>
  <c r="L4" s="1"/>
  <c r="B31" i="40"/>
  <c r="AJ4" i="12"/>
  <c r="C31" i="40" s="1"/>
  <c r="O5" i="12"/>
  <c r="Q5"/>
  <c r="R5"/>
  <c r="V5"/>
  <c r="L5" s="1"/>
  <c r="B32" i="40"/>
  <c r="AJ5" i="12"/>
  <c r="C32" i="40" s="1"/>
  <c r="O6" i="12"/>
  <c r="Q6"/>
  <c r="R6"/>
  <c r="V6"/>
  <c r="L6" s="1"/>
  <c r="B33" i="40"/>
  <c r="AJ6" i="12"/>
  <c r="C33" i="40" s="1"/>
  <c r="O7" i="12"/>
  <c r="Q7"/>
  <c r="R7"/>
  <c r="V7"/>
  <c r="L7" s="1"/>
  <c r="B34" i="40"/>
  <c r="AJ7" i="12"/>
  <c r="C34" i="40" s="1"/>
  <c r="O8" i="12"/>
  <c r="Q8"/>
  <c r="R8"/>
  <c r="V8"/>
  <c r="B35" i="40"/>
  <c r="AJ8" i="12"/>
  <c r="C35" i="40" s="1"/>
  <c r="O9" i="12"/>
  <c r="Q9"/>
  <c r="R9"/>
  <c r="V9"/>
  <c r="B36" i="40"/>
  <c r="AJ9" i="12"/>
  <c r="C36" i="40" s="1"/>
  <c r="O10" i="12"/>
  <c r="Q10"/>
  <c r="R10"/>
  <c r="V10"/>
  <c r="L10" s="1"/>
  <c r="B37" i="40"/>
  <c r="AJ10" i="12"/>
  <c r="C37" i="40" s="1"/>
  <c r="O11" i="12"/>
  <c r="Q11"/>
  <c r="R11"/>
  <c r="V11"/>
  <c r="L11" s="1"/>
  <c r="B38" i="40"/>
  <c r="AJ11" i="12"/>
  <c r="C38" i="40"/>
  <c r="O12" i="12"/>
  <c r="Q12"/>
  <c r="R12"/>
  <c r="V12"/>
  <c r="L12" s="1"/>
  <c r="B39" i="40"/>
  <c r="AJ12" i="12"/>
  <c r="C39" i="40"/>
  <c r="O13" i="12"/>
  <c r="Q13"/>
  <c r="R13"/>
  <c r="V13"/>
  <c r="L13" s="1"/>
  <c r="B40" i="40"/>
  <c r="AJ13" i="12"/>
  <c r="C40" i="40"/>
  <c r="O14" i="12"/>
  <c r="Q14"/>
  <c r="R14"/>
  <c r="V14"/>
  <c r="L14" s="1"/>
  <c r="B41" i="40"/>
  <c r="AJ14" i="12"/>
  <c r="C41" i="40" s="1"/>
  <c r="O15" i="12"/>
  <c r="Q15"/>
  <c r="R15"/>
  <c r="V15"/>
  <c r="L15" s="1"/>
  <c r="B42" i="40"/>
  <c r="AJ15" i="12"/>
  <c r="C42" i="40" s="1"/>
  <c r="O16" i="12"/>
  <c r="Q16"/>
  <c r="R16"/>
  <c r="V16"/>
  <c r="L16" s="1"/>
  <c r="B43" i="40"/>
  <c r="AJ16" i="12"/>
  <c r="C43" i="40" s="1"/>
  <c r="O3" i="13"/>
  <c r="Q3"/>
  <c r="R3"/>
  <c r="V3"/>
  <c r="L3" s="1"/>
  <c r="B16" i="40"/>
  <c r="AJ3" i="13"/>
  <c r="C16" i="40" s="1"/>
  <c r="O4" i="13"/>
  <c r="Q4"/>
  <c r="R4"/>
  <c r="V4"/>
  <c r="L4" s="1"/>
  <c r="B17" i="40"/>
  <c r="AJ4" i="13"/>
  <c r="C17" i="40" s="1"/>
  <c r="O5" i="13"/>
  <c r="Q5"/>
  <c r="R5"/>
  <c r="V5"/>
  <c r="L5" s="1"/>
  <c r="B18" i="40"/>
  <c r="AJ5" i="13"/>
  <c r="C18" i="40" s="1"/>
  <c r="O6" i="13"/>
  <c r="Q6"/>
  <c r="R6"/>
  <c r="V6"/>
  <c r="L6" s="1"/>
  <c r="B19" i="40"/>
  <c r="AJ6" i="13"/>
  <c r="C19" i="40" s="1"/>
  <c r="O7" i="13"/>
  <c r="Q7"/>
  <c r="R7"/>
  <c r="V7"/>
  <c r="B20" i="40"/>
  <c r="AJ7" i="13"/>
  <c r="C20" i="40" s="1"/>
  <c r="O8" i="13"/>
  <c r="Q8"/>
  <c r="R8"/>
  <c r="V8"/>
  <c r="B21" i="40"/>
  <c r="AJ8" i="13"/>
  <c r="C21" i="40" s="1"/>
  <c r="O9" i="13"/>
  <c r="Q9"/>
  <c r="R9"/>
  <c r="V9"/>
  <c r="B22" i="40"/>
  <c r="AJ9" i="13"/>
  <c r="C22" i="40" s="1"/>
  <c r="O10" i="13"/>
  <c r="Q10"/>
  <c r="R10"/>
  <c r="V10"/>
  <c r="B23" i="40"/>
  <c r="AJ10" i="13"/>
  <c r="C23" i="40" s="1"/>
  <c r="O11" i="13"/>
  <c r="Q11"/>
  <c r="R11"/>
  <c r="V11"/>
  <c r="M11" s="1"/>
  <c r="B24" i="40"/>
  <c r="AJ11" i="13"/>
  <c r="C24" i="40" s="1"/>
  <c r="O12" i="13"/>
  <c r="Q12"/>
  <c r="R12"/>
  <c r="V12"/>
  <c r="L12" s="1"/>
  <c r="B25" i="40"/>
  <c r="AJ12" i="13"/>
  <c r="C25" i="40" s="1"/>
  <c r="O13" i="13"/>
  <c r="Q13"/>
  <c r="R13"/>
  <c r="V13"/>
  <c r="P13" s="1"/>
  <c r="B26" i="40"/>
  <c r="AJ13" i="13"/>
  <c r="C26" i="40" s="1"/>
  <c r="O14" i="13"/>
  <c r="Q14"/>
  <c r="R14"/>
  <c r="V14"/>
  <c r="L14" s="1"/>
  <c r="B27" i="40"/>
  <c r="AJ14" i="13"/>
  <c r="C27" i="40" s="1"/>
  <c r="O15" i="13"/>
  <c r="Q15"/>
  <c r="R15"/>
  <c r="V15"/>
  <c r="L15" s="1"/>
  <c r="AJ15"/>
  <c r="C28" i="40" s="1"/>
  <c r="O16" i="13"/>
  <c r="Q16"/>
  <c r="R16"/>
  <c r="V16"/>
  <c r="L16" s="1"/>
  <c r="B29" i="40"/>
  <c r="AJ16" i="13"/>
  <c r="C29" i="40" s="1"/>
  <c r="J3" i="14"/>
  <c r="O3"/>
  <c r="Q3"/>
  <c r="R3"/>
  <c r="V3"/>
  <c r="L3" s="1"/>
  <c r="AI3"/>
  <c r="B2" i="40" s="1"/>
  <c r="AJ3" i="14"/>
  <c r="C2" i="40" s="1"/>
  <c r="J4" i="14"/>
  <c r="O4"/>
  <c r="Q4"/>
  <c r="R4"/>
  <c r="V4"/>
  <c r="L4" s="1"/>
  <c r="AI4"/>
  <c r="B3" i="40" s="1"/>
  <c r="AJ4" i="14"/>
  <c r="C3" i="40" s="1"/>
  <c r="J5" i="14"/>
  <c r="O5"/>
  <c r="Q5"/>
  <c r="R5"/>
  <c r="V5"/>
  <c r="N5" s="1"/>
  <c r="AI5"/>
  <c r="B4" i="40" s="1"/>
  <c r="AJ5" i="14"/>
  <c r="C4" i="40" s="1"/>
  <c r="J6" i="14"/>
  <c r="O6"/>
  <c r="Q6"/>
  <c r="R6"/>
  <c r="V6"/>
  <c r="AI6"/>
  <c r="B5" i="40" s="1"/>
  <c r="AJ6" i="14"/>
  <c r="C5" i="40" s="1"/>
  <c r="J7" i="14"/>
  <c r="O7"/>
  <c r="Q7"/>
  <c r="R7"/>
  <c r="V7"/>
  <c r="AI7"/>
  <c r="B6" i="40" s="1"/>
  <c r="AJ7" i="14"/>
  <c r="C6" i="40" s="1"/>
  <c r="J8" i="14"/>
  <c r="O8"/>
  <c r="Q8"/>
  <c r="R8"/>
  <c r="V8"/>
  <c r="L8" s="1"/>
  <c r="AI8"/>
  <c r="B7" i="40" s="1"/>
  <c r="AJ8" i="14"/>
  <c r="C7" i="40" s="1"/>
  <c r="J9" i="14"/>
  <c r="O9"/>
  <c r="Q9"/>
  <c r="R9"/>
  <c r="V9"/>
  <c r="N9" s="1"/>
  <c r="AI9"/>
  <c r="B8" i="40" s="1"/>
  <c r="AJ9" i="14"/>
  <c r="C8" i="40" s="1"/>
  <c r="J10" i="14"/>
  <c r="O10"/>
  <c r="Q10"/>
  <c r="R10"/>
  <c r="V10"/>
  <c r="AI10"/>
  <c r="B9" i="40" s="1"/>
  <c r="AJ10" i="14"/>
  <c r="C9" i="40" s="1"/>
  <c r="J11" i="14"/>
  <c r="O11"/>
  <c r="Q11"/>
  <c r="R11"/>
  <c r="V11"/>
  <c r="L11" s="1"/>
  <c r="AI11"/>
  <c r="B10" i="40" s="1"/>
  <c r="AJ11" i="14"/>
  <c r="C10" i="40" s="1"/>
  <c r="J12" i="14"/>
  <c r="O12"/>
  <c r="Q12"/>
  <c r="R12"/>
  <c r="V12"/>
  <c r="L12" s="1"/>
  <c r="AI12"/>
  <c r="B11" i="40" s="1"/>
  <c r="AJ12" i="14"/>
  <c r="C11" i="40" s="1"/>
  <c r="J13" i="14"/>
  <c r="O13"/>
  <c r="Q13"/>
  <c r="R13"/>
  <c r="V13"/>
  <c r="L13" s="1"/>
  <c r="AI13"/>
  <c r="B12" i="40" s="1"/>
  <c r="AJ13" i="14"/>
  <c r="C12" i="40" s="1"/>
  <c r="J14" i="14"/>
  <c r="O14"/>
  <c r="Q14"/>
  <c r="R14"/>
  <c r="V14"/>
  <c r="L14" s="1"/>
  <c r="AI14"/>
  <c r="B13" i="40" s="1"/>
  <c r="AJ14" i="14"/>
  <c r="C13" i="40" s="1"/>
  <c r="J15" i="14"/>
  <c r="O15"/>
  <c r="Q15"/>
  <c r="R15"/>
  <c r="V15"/>
  <c r="L15" s="1"/>
  <c r="AI15"/>
  <c r="B14" i="40" s="1"/>
  <c r="AJ15" i="14"/>
  <c r="C14" i="40" s="1"/>
  <c r="J16" i="14"/>
  <c r="O16"/>
  <c r="Q16"/>
  <c r="R16"/>
  <c r="V16"/>
  <c r="L16" s="1"/>
  <c r="AI16"/>
  <c r="B15" i="40" s="1"/>
  <c r="AJ16" i="14"/>
  <c r="C15" i="40" s="1"/>
  <c r="N16" i="22"/>
  <c r="M16"/>
  <c r="M15"/>
  <c r="M14"/>
  <c r="M13"/>
  <c r="M12"/>
  <c r="N11"/>
  <c r="M11"/>
  <c r="N10"/>
  <c r="M10"/>
  <c r="M9"/>
  <c r="M8"/>
  <c r="N7"/>
  <c r="M7"/>
  <c r="M6"/>
  <c r="N5"/>
  <c r="M5"/>
  <c r="M4"/>
  <c r="M3"/>
  <c r="N16" i="23"/>
  <c r="M16"/>
  <c r="N15"/>
  <c r="M15"/>
  <c r="M14"/>
  <c r="M13"/>
  <c r="M12"/>
  <c r="N11"/>
  <c r="M11"/>
  <c r="N10"/>
  <c r="M10"/>
  <c r="N9"/>
  <c r="M9"/>
  <c r="N8"/>
  <c r="M8"/>
  <c r="N7"/>
  <c r="M7"/>
  <c r="N6"/>
  <c r="M6"/>
  <c r="N5"/>
  <c r="M5"/>
  <c r="N4"/>
  <c r="M4"/>
  <c r="N3"/>
  <c r="M3"/>
  <c r="N16" i="24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N4"/>
  <c r="M4"/>
  <c r="N3"/>
  <c r="M3"/>
  <c r="N16" i="25"/>
  <c r="M16"/>
  <c r="M15"/>
  <c r="N14"/>
  <c r="M14"/>
  <c r="N13"/>
  <c r="N12"/>
  <c r="M12"/>
  <c r="N11"/>
  <c r="M11"/>
  <c r="N10"/>
  <c r="M10"/>
  <c r="N9"/>
  <c r="M9"/>
  <c r="N8"/>
  <c r="M8"/>
  <c r="N7"/>
  <c r="M7"/>
  <c r="N6"/>
  <c r="M6"/>
  <c r="N5"/>
  <c r="M5"/>
  <c r="N4"/>
  <c r="M4"/>
  <c r="N3"/>
  <c r="M3"/>
  <c r="N16" i="27"/>
  <c r="M16"/>
  <c r="N15"/>
  <c r="M15"/>
  <c r="N14"/>
  <c r="M14"/>
  <c r="N13"/>
  <c r="M13"/>
  <c r="N12"/>
  <c r="M12"/>
  <c r="N11"/>
  <c r="M11"/>
  <c r="M10"/>
  <c r="N9"/>
  <c r="M9"/>
  <c r="N8"/>
  <c r="N7"/>
  <c r="M7"/>
  <c r="N6"/>
  <c r="M6"/>
  <c r="N5"/>
  <c r="M5"/>
  <c r="N4"/>
  <c r="M4"/>
  <c r="M3"/>
  <c r="N16" i="28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N4"/>
  <c r="M4"/>
  <c r="N3"/>
  <c r="M3"/>
  <c r="N16" i="29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N4"/>
  <c r="M4"/>
  <c r="N3"/>
  <c r="M3"/>
  <c r="N16" i="30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N4"/>
  <c r="M4"/>
  <c r="N3"/>
  <c r="M3"/>
  <c r="N16" i="31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N4"/>
  <c r="M4"/>
  <c r="N3"/>
  <c r="M3"/>
  <c r="P5" i="14"/>
  <c r="P10"/>
  <c r="P3"/>
  <c r="T3" s="1"/>
  <c r="N3"/>
  <c r="M3"/>
  <c r="P16"/>
  <c r="N16"/>
  <c r="P9"/>
  <c r="P15"/>
  <c r="N15"/>
  <c r="M15"/>
  <c r="P8"/>
  <c r="M8"/>
  <c r="P13"/>
  <c r="T13" s="1"/>
  <c r="N13"/>
  <c r="M13"/>
  <c r="P6"/>
  <c r="T6"/>
  <c r="P11"/>
  <c r="T11" s="1"/>
  <c r="N11"/>
  <c r="M11"/>
  <c r="P4"/>
  <c r="T4" s="1"/>
  <c r="M4"/>
  <c r="N14"/>
  <c r="P7"/>
  <c r="M7"/>
  <c r="P14" i="13"/>
  <c r="N14"/>
  <c r="P7"/>
  <c r="N7"/>
  <c r="P16"/>
  <c r="N16"/>
  <c r="P9"/>
  <c r="T9" s="1"/>
  <c r="M9"/>
  <c r="N13"/>
  <c r="M6"/>
  <c r="N12"/>
  <c r="P5"/>
  <c r="T5" s="1"/>
  <c r="N5"/>
  <c r="M5"/>
  <c r="P11"/>
  <c r="T11" s="1"/>
  <c r="P4"/>
  <c r="T4" s="1"/>
  <c r="M4"/>
  <c r="P15"/>
  <c r="M15"/>
  <c r="P8"/>
  <c r="T8" s="1"/>
  <c r="P10"/>
  <c r="P13" i="12"/>
  <c r="T13" s="1"/>
  <c r="N13"/>
  <c r="M13"/>
  <c r="P6"/>
  <c r="T6" s="1"/>
  <c r="N6"/>
  <c r="M6"/>
  <c r="P15"/>
  <c r="T15" s="1"/>
  <c r="M15"/>
  <c r="P8"/>
  <c r="N8"/>
  <c r="P14"/>
  <c r="N14"/>
  <c r="P7"/>
  <c r="T7" s="1"/>
  <c r="N7"/>
  <c r="M7"/>
  <c r="M11"/>
  <c r="P4"/>
  <c r="T4" s="1"/>
  <c r="N4"/>
  <c r="M4"/>
  <c r="P16"/>
  <c r="N16"/>
  <c r="P9"/>
  <c r="T9" s="1"/>
  <c r="M9"/>
  <c r="P12"/>
  <c r="T12" s="1"/>
  <c r="N12"/>
  <c r="M12"/>
  <c r="P5"/>
  <c r="T5" s="1"/>
  <c r="N5"/>
  <c r="M5"/>
  <c r="P10"/>
  <c r="N10"/>
  <c r="P10" i="11"/>
  <c r="T10" s="1"/>
  <c r="M3"/>
  <c r="P3"/>
  <c r="T3" s="1"/>
  <c r="M16"/>
  <c r="N16"/>
  <c r="N9"/>
  <c r="P15"/>
  <c r="T15" s="1"/>
  <c r="M8"/>
  <c r="P14"/>
  <c r="N14"/>
  <c r="P7"/>
  <c r="N7"/>
  <c r="M11"/>
  <c r="N11"/>
  <c r="N4"/>
  <c r="P12"/>
  <c r="L5"/>
  <c r="P5"/>
  <c r="N5"/>
  <c r="M12"/>
  <c r="N12"/>
  <c r="L13"/>
  <c r="L6"/>
  <c r="P13"/>
  <c r="T13" s="1"/>
  <c r="N13"/>
  <c r="P6"/>
  <c r="T6" s="1"/>
  <c r="N6"/>
  <c r="P10" i="9"/>
  <c r="T10" s="1"/>
  <c r="P3"/>
  <c r="T3" s="1"/>
  <c r="P16"/>
  <c r="T16" s="1"/>
  <c r="P9"/>
  <c r="T9" s="1"/>
  <c r="P14"/>
  <c r="T14" s="1"/>
  <c r="P7"/>
  <c r="T7" s="1"/>
  <c r="P13"/>
  <c r="T13" s="1"/>
  <c r="P6"/>
  <c r="T6" s="1"/>
  <c r="P11"/>
  <c r="T11" s="1"/>
  <c r="P4"/>
  <c r="T4" s="1"/>
  <c r="P15"/>
  <c r="T15" s="1"/>
  <c r="P8"/>
  <c r="T8"/>
  <c r="P12"/>
  <c r="P5"/>
  <c r="P14" i="10"/>
  <c r="P7"/>
  <c r="T7" s="1"/>
  <c r="P8"/>
  <c r="T8" s="1"/>
  <c r="P12"/>
  <c r="P5"/>
  <c r="T5"/>
  <c r="P11"/>
  <c r="P16"/>
  <c r="T16" s="1"/>
  <c r="P9"/>
  <c r="T9"/>
  <c r="P10"/>
  <c r="T10"/>
  <c r="P3"/>
  <c r="T3"/>
  <c r="P13"/>
  <c r="T13"/>
  <c r="P6"/>
  <c r="T6"/>
  <c r="N16"/>
  <c r="M16"/>
  <c r="N15"/>
  <c r="T14"/>
  <c r="N14"/>
  <c r="M14"/>
  <c r="M13"/>
  <c r="N12"/>
  <c r="N10"/>
  <c r="M10"/>
  <c r="N9"/>
  <c r="M9"/>
  <c r="N8"/>
  <c r="M8"/>
  <c r="N7"/>
  <c r="N6"/>
  <c r="M6"/>
  <c r="N5"/>
  <c r="M5"/>
  <c r="N4"/>
  <c r="M3"/>
  <c r="M16" i="9"/>
  <c r="M15"/>
  <c r="N14"/>
  <c r="M14"/>
  <c r="M13"/>
  <c r="M12"/>
  <c r="N11"/>
  <c r="M11"/>
  <c r="N10"/>
  <c r="M10"/>
  <c r="N9"/>
  <c r="M9"/>
  <c r="N8"/>
  <c r="M8"/>
  <c r="N7"/>
  <c r="M7"/>
  <c r="N6"/>
  <c r="M6"/>
  <c r="M5"/>
  <c r="N4"/>
  <c r="M4"/>
  <c r="N3"/>
  <c r="M3"/>
  <c r="M16" i="8"/>
  <c r="M15"/>
  <c r="M14"/>
  <c r="N13"/>
  <c r="M13"/>
  <c r="M12"/>
  <c r="N11"/>
  <c r="M11"/>
  <c r="M10"/>
  <c r="M9"/>
  <c r="M8"/>
  <c r="N7"/>
  <c r="M7"/>
  <c r="M6"/>
  <c r="N5"/>
  <c r="M5"/>
  <c r="N4"/>
  <c r="M4"/>
  <c r="N3"/>
  <c r="M3"/>
  <c r="M16" i="7"/>
  <c r="N15"/>
  <c r="M15"/>
  <c r="N14"/>
  <c r="N13"/>
  <c r="N12"/>
  <c r="N11"/>
  <c r="N10"/>
  <c r="M10"/>
  <c r="N9"/>
  <c r="M9"/>
  <c r="N8"/>
  <c r="N7"/>
  <c r="M7"/>
  <c r="N6"/>
  <c r="M6"/>
  <c r="N5"/>
  <c r="N4"/>
  <c r="M4"/>
  <c r="N3"/>
  <c r="M3"/>
  <c r="N16" i="6"/>
  <c r="N15"/>
  <c r="M15"/>
  <c r="N14"/>
  <c r="M14"/>
  <c r="N13"/>
  <c r="M13"/>
  <c r="N12"/>
  <c r="M11"/>
  <c r="N10"/>
  <c r="M10"/>
  <c r="N8"/>
  <c r="M8"/>
  <c r="N7"/>
  <c r="M7"/>
  <c r="N6"/>
  <c r="M6"/>
  <c r="N5"/>
  <c r="M5"/>
  <c r="M4"/>
  <c r="N3"/>
  <c r="N16" i="15"/>
  <c r="M16"/>
  <c r="N15"/>
  <c r="K15" s="1"/>
  <c r="M15"/>
  <c r="N14"/>
  <c r="M14"/>
  <c r="N13"/>
  <c r="M13"/>
  <c r="K13"/>
  <c r="N12"/>
  <c r="M12"/>
  <c r="N11"/>
  <c r="M11"/>
  <c r="N10"/>
  <c r="M10"/>
  <c r="N9"/>
  <c r="M9"/>
  <c r="N8"/>
  <c r="M8"/>
  <c r="N7"/>
  <c r="M7"/>
  <c r="N6"/>
  <c r="M6"/>
  <c r="N5"/>
  <c r="M5"/>
  <c r="N4"/>
  <c r="M4"/>
  <c r="N3"/>
  <c r="N16" i="16"/>
  <c r="M16"/>
  <c r="M15"/>
  <c r="N14"/>
  <c r="M14"/>
  <c r="K14" s="1"/>
  <c r="M13"/>
  <c r="N12"/>
  <c r="M12"/>
  <c r="N11"/>
  <c r="M11"/>
  <c r="N10"/>
  <c r="M10"/>
  <c r="N9"/>
  <c r="M9"/>
  <c r="N8"/>
  <c r="M8"/>
  <c r="N7"/>
  <c r="M7"/>
  <c r="M6"/>
  <c r="N5"/>
  <c r="M5"/>
  <c r="N4"/>
  <c r="M4"/>
  <c r="N3"/>
  <c r="M3"/>
  <c r="N16" i="17"/>
  <c r="M16"/>
  <c r="K16" s="1"/>
  <c r="N15"/>
  <c r="M15"/>
  <c r="M14"/>
  <c r="N13"/>
  <c r="M13"/>
  <c r="N12"/>
  <c r="M12"/>
  <c r="N11"/>
  <c r="M11"/>
  <c r="N10"/>
  <c r="M10"/>
  <c r="N9"/>
  <c r="M9"/>
  <c r="N8"/>
  <c r="M8"/>
  <c r="M7"/>
  <c r="N6"/>
  <c r="M6"/>
  <c r="N5"/>
  <c r="M5"/>
  <c r="N4"/>
  <c r="M4"/>
  <c r="N3"/>
  <c r="M3"/>
  <c r="N16" i="18"/>
  <c r="M16"/>
  <c r="N15"/>
  <c r="M15"/>
  <c r="N14"/>
  <c r="M14"/>
  <c r="N13"/>
  <c r="N12"/>
  <c r="M12"/>
  <c r="N11"/>
  <c r="M11"/>
  <c r="N10"/>
  <c r="K10" s="1"/>
  <c r="M10"/>
  <c r="N9"/>
  <c r="M9"/>
  <c r="N8"/>
  <c r="M8"/>
  <c r="N7"/>
  <c r="M7"/>
  <c r="N6"/>
  <c r="M6"/>
  <c r="N5"/>
  <c r="M5"/>
  <c r="N4"/>
  <c r="M4"/>
  <c r="N3"/>
  <c r="N16" i="19"/>
  <c r="M16"/>
  <c r="N15"/>
  <c r="M15"/>
  <c r="M14"/>
  <c r="N13"/>
  <c r="M13"/>
  <c r="N12"/>
  <c r="M12"/>
  <c r="N11"/>
  <c r="M11"/>
  <c r="N10"/>
  <c r="M10"/>
  <c r="N9"/>
  <c r="M9"/>
  <c r="N8"/>
  <c r="M8"/>
  <c r="N6"/>
  <c r="M6"/>
  <c r="N5"/>
  <c r="M5"/>
  <c r="N4"/>
  <c r="M4"/>
  <c r="N3"/>
  <c r="M3"/>
  <c r="N16" i="20"/>
  <c r="M16"/>
  <c r="N15"/>
  <c r="M15"/>
  <c r="N14"/>
  <c r="M14"/>
  <c r="N13"/>
  <c r="M13"/>
  <c r="M12"/>
  <c r="N11"/>
  <c r="M11"/>
  <c r="N10"/>
  <c r="M10"/>
  <c r="N9"/>
  <c r="M9"/>
  <c r="N8"/>
  <c r="M8"/>
  <c r="N7"/>
  <c r="M7"/>
  <c r="N6"/>
  <c r="M6"/>
  <c r="N5"/>
  <c r="M5"/>
  <c r="N4"/>
  <c r="M4"/>
  <c r="N3"/>
  <c r="M3"/>
  <c r="N16" i="21"/>
  <c r="M16"/>
  <c r="N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N4"/>
  <c r="M4"/>
  <c r="N3"/>
  <c r="L11" i="27"/>
  <c r="K11" s="1"/>
  <c r="P4"/>
  <c r="T4" s="1"/>
  <c r="P6" i="26"/>
  <c r="T6" s="1"/>
  <c r="P7"/>
  <c r="P8"/>
  <c r="T8" s="1"/>
  <c r="P9"/>
  <c r="T9" s="1"/>
  <c r="P10"/>
  <c r="T10" s="1"/>
  <c r="L11"/>
  <c r="N11"/>
  <c r="P11"/>
  <c r="T11" s="1"/>
  <c r="L12"/>
  <c r="N12"/>
  <c r="P12"/>
  <c r="T12" s="1"/>
  <c r="P13"/>
  <c r="T13" s="1"/>
  <c r="P16"/>
  <c r="T16" s="1"/>
  <c r="S16" i="27"/>
  <c r="P16"/>
  <c r="T16" s="1"/>
  <c r="P9"/>
  <c r="T9" s="1"/>
  <c r="S14"/>
  <c r="P14"/>
  <c r="T14" s="1"/>
  <c r="P7"/>
  <c r="T7" s="1"/>
  <c r="L12"/>
  <c r="K12" s="1"/>
  <c r="P5"/>
  <c r="T5" s="1"/>
  <c r="S10"/>
  <c r="P10"/>
  <c r="T10" s="1"/>
  <c r="N3"/>
  <c r="N10"/>
  <c r="L3"/>
  <c r="P15"/>
  <c r="T15" s="1"/>
  <c r="K15"/>
  <c r="L6"/>
  <c r="K6" s="1"/>
  <c r="S9" i="14"/>
  <c r="S6" i="26"/>
  <c r="S7"/>
  <c r="S8"/>
  <c r="S9"/>
  <c r="S13"/>
  <c r="M14"/>
  <c r="S15"/>
  <c r="S16"/>
  <c r="K15" i="29"/>
  <c r="K12" i="28"/>
  <c r="K12" i="24"/>
  <c r="K14" i="23"/>
  <c r="S10" i="11"/>
  <c r="S4"/>
  <c r="S10" i="10"/>
  <c r="S5"/>
  <c r="S16" i="9"/>
  <c r="S14"/>
  <c r="S12"/>
  <c r="S11"/>
  <c r="S4"/>
  <c r="S14" i="7"/>
  <c r="S9"/>
  <c r="S7"/>
  <c r="S5"/>
  <c r="S15" i="15"/>
  <c r="S13"/>
  <c r="S8"/>
  <c r="S15" i="16"/>
  <c r="S13"/>
  <c r="S15" i="17"/>
  <c r="S13"/>
  <c r="S7"/>
  <c r="S15" i="18"/>
  <c r="S13"/>
  <c r="S12"/>
  <c r="L10"/>
  <c r="S10"/>
  <c r="S8"/>
  <c r="S6"/>
  <c r="S5" i="19"/>
  <c r="S16" i="21"/>
  <c r="S16" i="22"/>
  <c r="S14"/>
  <c r="S12"/>
  <c r="L11"/>
  <c r="K11" s="1"/>
  <c r="S11"/>
  <c r="S8"/>
  <c r="S6"/>
  <c r="S15" i="23"/>
  <c r="S13"/>
  <c r="S11"/>
  <c r="S12" i="24"/>
  <c r="L11"/>
  <c r="S8"/>
  <c r="S6"/>
  <c r="T6"/>
  <c r="S16" i="25"/>
  <c r="S14"/>
  <c r="S9" i="27"/>
  <c r="S7"/>
  <c r="T16" i="28"/>
  <c r="S16" i="29"/>
  <c r="S14"/>
  <c r="S12"/>
  <c r="T15" i="30"/>
  <c r="L11"/>
  <c r="S11"/>
  <c r="T6"/>
  <c r="S15" i="31"/>
  <c r="S13"/>
  <c r="K15" i="14"/>
  <c r="P14"/>
  <c r="S7"/>
  <c r="P12"/>
  <c r="S5"/>
  <c r="S11" i="13"/>
  <c r="S5"/>
  <c r="S12" i="12"/>
  <c r="S10"/>
  <c r="S5" i="11"/>
  <c r="S12" i="8"/>
  <c r="L10"/>
  <c r="K10" s="1"/>
  <c r="S10"/>
  <c r="L4"/>
  <c r="K4" s="1"/>
  <c r="S4"/>
  <c r="S12" i="7"/>
  <c r="S11"/>
  <c r="L10"/>
  <c r="S4"/>
  <c r="L11" i="15"/>
  <c r="S11"/>
  <c r="S5"/>
  <c r="S12" i="23"/>
  <c r="T12" i="24"/>
  <c r="S5"/>
  <c r="T5"/>
  <c r="S4"/>
  <c r="S3"/>
  <c r="S11" i="28"/>
  <c r="S4" i="30"/>
  <c r="S3"/>
  <c r="S3" i="26"/>
  <c r="S5"/>
  <c r="S10"/>
  <c r="S12"/>
  <c r="K11" i="23"/>
  <c r="S3" i="15"/>
  <c r="S11" i="16"/>
  <c r="S5" i="17"/>
  <c r="S3"/>
  <c r="S5" i="18"/>
  <c r="L4"/>
  <c r="K4" s="1"/>
  <c r="S4"/>
  <c r="S3" i="19"/>
  <c r="L11" i="20"/>
  <c r="S10"/>
  <c r="S3"/>
  <c r="S5" i="21"/>
  <c r="S4"/>
  <c r="S3"/>
  <c r="S5" i="22"/>
  <c r="S4"/>
  <c r="S3"/>
  <c r="S12" i="25"/>
  <c r="S3"/>
  <c r="S11" i="29"/>
  <c r="P11" i="8"/>
  <c r="T11" s="1"/>
  <c r="L4" i="20"/>
  <c r="K4" s="1"/>
  <c r="P11" i="21"/>
  <c r="T11" s="1"/>
  <c r="S11"/>
  <c r="S4" i="26"/>
  <c r="S11" i="11"/>
  <c r="S11" i="10"/>
  <c r="P11" i="6"/>
  <c r="P4" i="16"/>
  <c r="T4" s="1"/>
  <c r="L4" i="17"/>
  <c r="P11" i="18"/>
  <c r="T11" s="1"/>
  <c r="S11"/>
  <c r="S11" i="19"/>
  <c r="L4"/>
  <c r="K4" s="1"/>
  <c r="S11" i="24"/>
  <c r="P4" i="30"/>
  <c r="T4" s="1"/>
  <c r="L4" i="31"/>
  <c r="K4" s="1"/>
  <c r="S4" i="10"/>
  <c r="P4" i="23"/>
  <c r="T4" s="1"/>
  <c r="P4" i="25"/>
  <c r="T4" s="1"/>
  <c r="P4" i="28"/>
  <c r="T4" s="1"/>
  <c r="S4"/>
  <c r="P4" i="29"/>
  <c r="T4" s="1"/>
  <c r="S4" i="31"/>
  <c r="M4" i="26"/>
  <c r="P4"/>
  <c r="T4" s="1"/>
  <c r="S4" i="12"/>
  <c r="P4" i="6"/>
  <c r="T4" s="1"/>
  <c r="P4" i="15"/>
  <c r="T4" s="1"/>
  <c r="S4"/>
  <c r="K3" i="27"/>
  <c r="P3" i="19"/>
  <c r="P10" i="20"/>
  <c r="T10" s="1"/>
  <c r="P10" i="21"/>
  <c r="T10" s="1"/>
  <c r="P10" i="23"/>
  <c r="T10" s="1"/>
  <c r="L3"/>
  <c r="K3" s="1"/>
  <c r="P10" i="24"/>
  <c r="T10" s="1"/>
  <c r="S10"/>
  <c r="P10" i="25"/>
  <c r="T10" s="1"/>
  <c r="L3"/>
  <c r="K3" s="1"/>
  <c r="P10" i="28"/>
  <c r="T10" s="1"/>
  <c r="L3"/>
  <c r="K3" s="1"/>
  <c r="P10" i="29"/>
  <c r="T10" s="1"/>
  <c r="L3"/>
  <c r="K3" s="1"/>
  <c r="P10" i="30"/>
  <c r="T10" s="1"/>
  <c r="S10"/>
  <c r="P10" i="31"/>
  <c r="T10" s="1"/>
  <c r="S10" i="7"/>
  <c r="P10" i="15"/>
  <c r="T10" s="1"/>
  <c r="P10" i="16"/>
  <c r="T10" s="1"/>
  <c r="P10" i="17"/>
  <c r="T10" s="1"/>
  <c r="S3" i="14"/>
  <c r="S3" i="13"/>
  <c r="P3" i="17"/>
  <c r="T3" s="1"/>
  <c r="P3" i="20"/>
  <c r="T3" s="1"/>
  <c r="S3" i="27"/>
  <c r="S3" i="28"/>
  <c r="K10" i="29"/>
  <c r="S3" i="11"/>
  <c r="P3" i="7"/>
  <c r="T3" s="1"/>
  <c r="P3" i="6"/>
  <c r="P3" i="18"/>
  <c r="T3" s="1"/>
  <c r="T3" i="19"/>
  <c r="M3" i="26"/>
  <c r="P3"/>
  <c r="K15" i="17"/>
  <c r="K16" i="16"/>
  <c r="K14" i="15"/>
  <c r="K10" i="7"/>
  <c r="K12" i="8"/>
  <c r="K11" i="30"/>
  <c r="K15"/>
  <c r="K13" i="29"/>
  <c r="K3" i="24"/>
  <c r="K11"/>
  <c r="K15" i="22"/>
  <c r="S16" i="14"/>
  <c r="S14"/>
  <c r="S12"/>
  <c r="S10"/>
  <c r="S8"/>
  <c r="S6"/>
  <c r="S4"/>
  <c r="S16" i="13"/>
  <c r="S14"/>
  <c r="S10"/>
  <c r="S8"/>
  <c r="S6"/>
  <c r="S4"/>
  <c r="S16" i="12"/>
  <c r="S14"/>
  <c r="S6"/>
  <c r="S12" i="10"/>
  <c r="S6"/>
  <c r="S10" i="9"/>
  <c r="S9"/>
  <c r="S8"/>
  <c r="S7"/>
  <c r="S6"/>
  <c r="S3"/>
  <c r="S16" i="8"/>
  <c r="S15"/>
  <c r="S14"/>
  <c r="S13"/>
  <c r="S11"/>
  <c r="S3" i="7"/>
  <c r="S15" i="6"/>
  <c r="S14"/>
  <c r="S13"/>
  <c r="S11"/>
  <c r="S10"/>
  <c r="S9"/>
  <c r="S8"/>
  <c r="S7"/>
  <c r="S6"/>
  <c r="S5"/>
  <c r="S4"/>
  <c r="T11" i="15"/>
  <c r="S10"/>
  <c r="S9"/>
  <c r="S10" i="17"/>
  <c r="S9"/>
  <c r="S3" i="18"/>
  <c r="S16" i="19"/>
  <c r="S15"/>
  <c r="S14"/>
  <c r="S12"/>
  <c r="T15" i="22"/>
  <c r="S10"/>
  <c r="S9"/>
  <c r="S11" i="27"/>
  <c r="S6"/>
  <c r="S5"/>
  <c r="S4"/>
  <c r="T15" i="29"/>
  <c r="T13"/>
  <c r="S10"/>
  <c r="S9"/>
  <c r="S8"/>
  <c r="S7"/>
  <c r="S6"/>
  <c r="S5"/>
  <c r="S4"/>
  <c r="T15" i="31"/>
  <c r="T12"/>
  <c r="S9"/>
  <c r="S8"/>
  <c r="S7"/>
  <c r="S6"/>
  <c r="S10" i="16"/>
  <c r="S9"/>
  <c r="S7"/>
  <c r="S6"/>
  <c r="S5"/>
  <c r="S4"/>
  <c r="T14" i="23"/>
  <c r="S10"/>
  <c r="S9"/>
  <c r="S8"/>
  <c r="S7"/>
  <c r="S6"/>
  <c r="S5"/>
  <c r="S4"/>
  <c r="T3" i="24"/>
  <c r="S10" i="25"/>
  <c r="S9"/>
  <c r="S7"/>
  <c r="S6"/>
  <c r="S5"/>
  <c r="S4"/>
  <c r="T12" i="28"/>
  <c r="S10"/>
  <c r="S9"/>
  <c r="S8"/>
  <c r="S7"/>
  <c r="T3" i="26"/>
  <c r="T5"/>
  <c r="T15"/>
  <c r="G16" i="5"/>
  <c r="K4" i="16"/>
  <c r="M16" i="12"/>
  <c r="T16"/>
  <c r="M14"/>
  <c r="T14"/>
  <c r="N8" i="13"/>
  <c r="N4"/>
  <c r="K4" s="1"/>
  <c r="M12"/>
  <c r="M16"/>
  <c r="T16"/>
  <c r="M14"/>
  <c r="T14"/>
  <c r="M14" i="14"/>
  <c r="T14"/>
  <c r="N4"/>
  <c r="N6"/>
  <c r="N8"/>
  <c r="K8" s="1"/>
  <c r="M16"/>
  <c r="K16" s="1"/>
  <c r="T16"/>
  <c r="M10"/>
  <c r="T10"/>
  <c r="M12"/>
  <c r="T12"/>
  <c r="L3" i="26"/>
  <c r="L4"/>
  <c r="K4" s="1"/>
  <c r="L5"/>
  <c r="L6"/>
  <c r="L7"/>
  <c r="L8"/>
  <c r="L9"/>
  <c r="L10"/>
  <c r="L13"/>
  <c r="L15"/>
  <c r="L16"/>
  <c r="M3" i="13"/>
  <c r="M10"/>
  <c r="P3"/>
  <c r="T3" s="1"/>
  <c r="T15"/>
  <c r="S13"/>
  <c r="K14"/>
  <c r="S12"/>
  <c r="K5"/>
  <c r="K7" i="12"/>
  <c r="N11"/>
  <c r="P11"/>
  <c r="T11" s="1"/>
  <c r="K4"/>
  <c r="S13"/>
  <c r="M3"/>
  <c r="N3"/>
  <c r="P3"/>
  <c r="T3" s="1"/>
  <c r="M10"/>
  <c r="K10" s="1"/>
  <c r="T10"/>
  <c r="K16"/>
  <c r="T8"/>
  <c r="N15"/>
  <c r="K15" s="1"/>
  <c r="K6" i="11"/>
  <c r="K13"/>
  <c r="N8"/>
  <c r="K8" s="1"/>
  <c r="P8"/>
  <c r="T8" s="1"/>
  <c r="N15"/>
  <c r="M15"/>
  <c r="L15"/>
  <c r="T5"/>
  <c r="T12"/>
  <c r="K12"/>
  <c r="L4" i="7"/>
  <c r="K4" s="1"/>
  <c r="P11"/>
  <c r="T11" s="1"/>
  <c r="P14"/>
  <c r="T14" s="1"/>
  <c r="L7"/>
  <c r="K7" s="1"/>
  <c r="L6"/>
  <c r="K6" s="1"/>
  <c r="P13"/>
  <c r="T13" s="1"/>
  <c r="P15"/>
  <c r="T15" s="1"/>
  <c r="L8"/>
  <c r="K8" s="1"/>
  <c r="L15"/>
  <c r="K15" s="1"/>
  <c r="P12"/>
  <c r="T12" s="1"/>
  <c r="L5"/>
  <c r="K5" s="1"/>
  <c r="K3"/>
  <c r="L9"/>
  <c r="K9" s="1"/>
  <c r="L15" i="8"/>
  <c r="K15" s="1"/>
  <c r="L8"/>
  <c r="K8" s="1"/>
  <c r="L13"/>
  <c r="K13" s="1"/>
  <c r="L6"/>
  <c r="K6" s="1"/>
  <c r="L7"/>
  <c r="K7" s="1"/>
  <c r="K3"/>
  <c r="L9"/>
  <c r="K9" s="1"/>
  <c r="S5"/>
  <c r="L5"/>
  <c r="K5" s="1"/>
  <c r="S15" i="9"/>
  <c r="K7"/>
  <c r="K9"/>
  <c r="T5"/>
  <c r="S16" i="10"/>
  <c r="K9"/>
  <c r="K16"/>
  <c r="K5"/>
  <c r="K10"/>
  <c r="M15"/>
  <c r="P15"/>
  <c r="T15" s="1"/>
  <c r="S15"/>
  <c r="K14"/>
  <c r="T11"/>
  <c r="M4"/>
  <c r="K4" s="1"/>
  <c r="M11"/>
  <c r="P4"/>
  <c r="T4" s="1"/>
  <c r="L11"/>
  <c r="N11"/>
  <c r="P16" i="7"/>
  <c r="T16" s="1"/>
  <c r="N16"/>
  <c r="K16" s="1"/>
  <c r="S3" i="6"/>
  <c r="M3"/>
  <c r="P16"/>
  <c r="T16" s="1"/>
  <c r="L16"/>
  <c r="L14"/>
  <c r="K14" s="1"/>
  <c r="L7"/>
  <c r="K7" s="1"/>
  <c r="P13"/>
  <c r="P6"/>
  <c r="T6" s="1"/>
  <c r="K13"/>
  <c r="T13"/>
  <c r="K8"/>
  <c r="P8"/>
  <c r="T8" s="1"/>
  <c r="P5"/>
  <c r="T5" s="1"/>
  <c r="L5"/>
  <c r="L3" i="16"/>
  <c r="K3" s="1"/>
  <c r="L8"/>
  <c r="P9"/>
  <c r="T9" s="1"/>
  <c r="P5"/>
  <c r="K5"/>
  <c r="T5"/>
  <c r="K11"/>
  <c r="P13"/>
  <c r="T13" s="1"/>
  <c r="P6"/>
  <c r="T6" s="1"/>
  <c r="L13"/>
  <c r="K13" s="1"/>
  <c r="N6"/>
  <c r="L6"/>
  <c r="S16" i="15"/>
  <c r="L9"/>
  <c r="K9" s="1"/>
  <c r="L3"/>
  <c r="M3"/>
  <c r="P5"/>
  <c r="T5" s="1"/>
  <c r="T14"/>
  <c r="S14"/>
  <c r="P7"/>
  <c r="T7" s="1"/>
  <c r="L7"/>
  <c r="K7" s="1"/>
  <c r="K4"/>
  <c r="K8"/>
  <c r="K7" i="18"/>
  <c r="P13"/>
  <c r="T13" s="1"/>
  <c r="M13"/>
  <c r="K13" s="1"/>
  <c r="P15"/>
  <c r="T15" s="1"/>
  <c r="K15"/>
  <c r="P16"/>
  <c r="T16" s="1"/>
  <c r="K16"/>
  <c r="L9"/>
  <c r="K9" s="1"/>
  <c r="L5"/>
  <c r="K5" s="1"/>
  <c r="K11"/>
  <c r="L9" i="17"/>
  <c r="K9" s="1"/>
  <c r="S11"/>
  <c r="S12"/>
  <c r="K3"/>
  <c r="L6"/>
  <c r="K6" s="1"/>
  <c r="P15" i="19"/>
  <c r="T15" s="1"/>
  <c r="L8"/>
  <c r="K8" s="1"/>
  <c r="L15"/>
  <c r="K15" s="1"/>
  <c r="T11"/>
  <c r="K16"/>
  <c r="P16"/>
  <c r="T16" s="1"/>
  <c r="L9"/>
  <c r="K9" s="1"/>
  <c r="L6"/>
  <c r="K6" s="1"/>
  <c r="L13"/>
  <c r="P12"/>
  <c r="T12" s="1"/>
  <c r="L5"/>
  <c r="K5" s="1"/>
  <c r="K12"/>
  <c r="M7"/>
  <c r="L7"/>
  <c r="N7"/>
  <c r="N14"/>
  <c r="K14" s="1"/>
  <c r="T14"/>
  <c r="P9" i="20"/>
  <c r="T9" s="1"/>
  <c r="P13"/>
  <c r="T13" s="1"/>
  <c r="S13"/>
  <c r="K13"/>
  <c r="L6"/>
  <c r="K6" s="1"/>
  <c r="K10"/>
  <c r="K3"/>
  <c r="L7"/>
  <c r="K7" s="1"/>
  <c r="P12"/>
  <c r="T12" s="1"/>
  <c r="S12"/>
  <c r="N12"/>
  <c r="K12" s="1"/>
  <c r="L5"/>
  <c r="K5" s="1"/>
  <c r="L15"/>
  <c r="L8"/>
  <c r="K8" s="1"/>
  <c r="T13" i="21"/>
  <c r="K6"/>
  <c r="L13"/>
  <c r="K13" s="1"/>
  <c r="T6"/>
  <c r="T3"/>
  <c r="L3"/>
  <c r="K3" s="1"/>
  <c r="M3"/>
  <c r="K10"/>
  <c r="P16" i="20" l="1"/>
  <c r="T16" s="1"/>
  <c r="S16"/>
  <c r="K15"/>
  <c r="T6"/>
  <c r="T7"/>
  <c r="K14"/>
  <c r="T5"/>
  <c r="S5"/>
  <c r="T4"/>
  <c r="K11"/>
  <c r="T6" i="19"/>
  <c r="K13"/>
  <c r="T9"/>
  <c r="T7"/>
  <c r="T8"/>
  <c r="T5"/>
  <c r="T9" i="17"/>
  <c r="P14"/>
  <c r="T14" s="1"/>
  <c r="L7"/>
  <c r="T7"/>
  <c r="N7"/>
  <c r="K7" s="1"/>
  <c r="N14"/>
  <c r="T5"/>
  <c r="K12"/>
  <c r="P12"/>
  <c r="T12" s="1"/>
  <c r="L5"/>
  <c r="K5" s="1"/>
  <c r="T6"/>
  <c r="T4"/>
  <c r="T8"/>
  <c r="T8" i="16"/>
  <c r="K8"/>
  <c r="N15"/>
  <c r="K15" s="1"/>
  <c r="T16"/>
  <c r="S3"/>
  <c r="T16" i="15"/>
  <c r="T9"/>
  <c r="K16"/>
  <c r="T15"/>
  <c r="P8"/>
  <c r="T8" s="1"/>
  <c r="T13"/>
  <c r="P6"/>
  <c r="T6" s="1"/>
  <c r="S6"/>
  <c r="T3"/>
  <c r="K3"/>
  <c r="P12"/>
  <c r="T9" i="18"/>
  <c r="P14"/>
  <c r="T14" s="1"/>
  <c r="S14"/>
  <c r="P7"/>
  <c r="T8"/>
  <c r="L8"/>
  <c r="T6"/>
  <c r="L6"/>
  <c r="T4"/>
  <c r="M3"/>
  <c r="K3" s="1"/>
  <c r="T5"/>
  <c r="T11" i="6"/>
  <c r="N4"/>
  <c r="K4" s="1"/>
  <c r="N11"/>
  <c r="K11" s="1"/>
  <c r="P10"/>
  <c r="T10" s="1"/>
  <c r="T7"/>
  <c r="K5"/>
  <c r="L12"/>
  <c r="K12" s="1"/>
  <c r="M12"/>
  <c r="T12"/>
  <c r="P15"/>
  <c r="T15" s="1"/>
  <c r="S16"/>
  <c r="L9"/>
  <c r="T9"/>
  <c r="M9"/>
  <c r="K16"/>
  <c r="N9"/>
  <c r="P5" i="7"/>
  <c r="T5" s="1"/>
  <c r="T4"/>
  <c r="T7"/>
  <c r="P8"/>
  <c r="T8" s="1"/>
  <c r="T6"/>
  <c r="S6"/>
  <c r="T9"/>
  <c r="T16" i="8"/>
  <c r="P9"/>
  <c r="T9" s="1"/>
  <c r="S9"/>
  <c r="P6"/>
  <c r="T6" s="1"/>
  <c r="P3"/>
  <c r="T3" s="1"/>
  <c r="T14"/>
  <c r="T7"/>
  <c r="S7"/>
  <c r="T5"/>
  <c r="P12"/>
  <c r="T12" s="1"/>
  <c r="T4"/>
  <c r="P15"/>
  <c r="T15" s="1"/>
  <c r="P8"/>
  <c r="T8" s="1"/>
  <c r="K4" i="9"/>
  <c r="S5"/>
  <c r="S9" i="10"/>
  <c r="K8"/>
  <c r="P9" i="11"/>
  <c r="T9" s="1"/>
  <c r="M9"/>
  <c r="P16"/>
  <c r="T16"/>
  <c r="P4"/>
  <c r="T4" s="1"/>
  <c r="M4"/>
  <c r="P11"/>
  <c r="T11" s="1"/>
  <c r="S13"/>
  <c r="N3"/>
  <c r="N10"/>
  <c r="M10"/>
  <c r="S8" i="12"/>
  <c r="N15" i="13"/>
  <c r="S7"/>
  <c r="N6"/>
  <c r="K6" s="1"/>
  <c r="P6"/>
  <c r="T6" s="1"/>
  <c r="P12"/>
  <c r="T12"/>
  <c r="T10"/>
  <c r="N3"/>
  <c r="K3" s="1"/>
  <c r="S6" i="19"/>
  <c r="K9" i="20"/>
  <c r="S8" i="30"/>
  <c r="T14" i="20"/>
  <c r="S9"/>
  <c r="S15" i="24"/>
  <c r="L16" i="29"/>
  <c r="P14" i="26"/>
  <c r="S13" i="10"/>
  <c r="S13" i="9"/>
  <c r="S9" i="18"/>
  <c r="K11" i="10"/>
  <c r="K15" i="13"/>
  <c r="K14" i="12"/>
  <c r="K13"/>
  <c r="K12"/>
  <c r="K11"/>
  <c r="K6"/>
  <c r="K5"/>
  <c r="K16" i="11"/>
  <c r="K10"/>
  <c r="S9"/>
  <c r="S7"/>
  <c r="K4"/>
  <c r="K11" i="9"/>
  <c r="T10" i="8"/>
  <c r="S15" i="7"/>
  <c r="S13"/>
  <c r="T10"/>
  <c r="K6" i="6"/>
  <c r="S12" i="15"/>
  <c r="S16" i="16"/>
  <c r="T14"/>
  <c r="S14"/>
  <c r="K9"/>
  <c r="S16" i="18"/>
  <c r="T10" i="19"/>
  <c r="S10"/>
  <c r="K3"/>
  <c r="T15" i="20"/>
  <c r="S15"/>
  <c r="S10" i="21"/>
  <c r="S3" i="23"/>
  <c r="L16" i="24"/>
  <c r="S16"/>
  <c r="L15"/>
  <c r="K15" s="1"/>
  <c r="S14"/>
  <c r="L13"/>
  <c r="K13" s="1"/>
  <c r="S12" i="27"/>
  <c r="S8"/>
  <c r="S15" i="28"/>
  <c r="L14"/>
  <c r="K14" s="1"/>
  <c r="S14"/>
  <c r="S12"/>
  <c r="S16" i="30"/>
  <c r="S14"/>
  <c r="S14" i="31"/>
  <c r="L13"/>
  <c r="K13" s="1"/>
  <c r="S11"/>
  <c r="M5" i="26"/>
  <c r="K5" s="1"/>
  <c r="M9"/>
  <c r="K9" s="1"/>
  <c r="K6" i="16"/>
  <c r="K6" i="18"/>
  <c r="K16" i="13"/>
  <c r="S15"/>
  <c r="S11" i="12"/>
  <c r="S5"/>
  <c r="S16" i="11"/>
  <c r="K11"/>
  <c r="K9"/>
  <c r="K5"/>
  <c r="K3"/>
  <c r="K10" i="9"/>
  <c r="K8"/>
  <c r="K6"/>
  <c r="K11" i="8"/>
  <c r="K12" i="15"/>
  <c r="K10"/>
  <c r="K5"/>
  <c r="K14" i="14"/>
  <c r="K13"/>
  <c r="K3"/>
  <c r="S3" i="8"/>
  <c r="S16" i="7"/>
  <c r="S7" i="15"/>
  <c r="S11" i="25"/>
  <c r="S13" i="29"/>
  <c r="K7" i="19"/>
  <c r="K3" i="6"/>
  <c r="K15" i="10"/>
  <c r="K15" i="11"/>
  <c r="K10" i="19"/>
  <c r="K11"/>
  <c r="K4" i="17"/>
  <c r="K8"/>
  <c r="K11"/>
  <c r="K13"/>
  <c r="K15" i="31"/>
  <c r="K16" i="29"/>
  <c r="K16" i="24"/>
  <c r="S13" i="14"/>
  <c r="S11"/>
  <c r="S15" i="12"/>
  <c r="S7"/>
  <c r="S3"/>
  <c r="S14" i="11"/>
  <c r="S12"/>
  <c r="S6"/>
  <c r="S14" i="10"/>
  <c r="S12" i="16"/>
  <c r="S16" i="17"/>
  <c r="S14"/>
  <c r="S6"/>
  <c r="T7" i="18"/>
  <c r="S7"/>
  <c r="S8" i="19"/>
  <c r="T4"/>
  <c r="S4"/>
  <c r="S14" i="20"/>
  <c r="S11"/>
  <c r="S7"/>
  <c r="S15" i="21"/>
  <c r="S13"/>
  <c r="S12"/>
  <c r="S9"/>
  <c r="S8"/>
  <c r="S15" i="22"/>
  <c r="S13"/>
  <c r="S15" i="27"/>
  <c r="S13"/>
  <c r="S16" i="28"/>
  <c r="S13"/>
  <c r="S15" i="30"/>
  <c r="S13"/>
  <c r="S3" i="31"/>
  <c r="S15" i="14"/>
  <c r="L8" i="13"/>
  <c r="M8"/>
  <c r="K8" s="1"/>
  <c r="L8" i="12"/>
  <c r="M8"/>
  <c r="M14" i="11"/>
  <c r="L14"/>
  <c r="T14"/>
  <c r="M7"/>
  <c r="L7"/>
  <c r="L7" i="10"/>
  <c r="M7"/>
  <c r="L16" i="9"/>
  <c r="N16"/>
  <c r="L5"/>
  <c r="N5"/>
  <c r="L16" i="8"/>
  <c r="N16"/>
  <c r="L14"/>
  <c r="N14"/>
  <c r="L13" i="7"/>
  <c r="M13"/>
  <c r="L11"/>
  <c r="M11"/>
  <c r="P13" i="22"/>
  <c r="T13" s="1"/>
  <c r="L13"/>
  <c r="N13"/>
  <c r="P9"/>
  <c r="N9"/>
  <c r="P13" i="23"/>
  <c r="T13" s="1"/>
  <c r="L13"/>
  <c r="N13"/>
  <c r="K3" i="12"/>
  <c r="K8" i="18"/>
  <c r="K14" i="17"/>
  <c r="K12" i="16"/>
  <c r="T7" i="14"/>
  <c r="N12"/>
  <c r="K12" s="1"/>
  <c r="L10"/>
  <c r="N10"/>
  <c r="L9"/>
  <c r="M9"/>
  <c r="L7"/>
  <c r="N7"/>
  <c r="L6"/>
  <c r="M6"/>
  <c r="L5"/>
  <c r="M5"/>
  <c r="L13" i="13"/>
  <c r="M13"/>
  <c r="L11"/>
  <c r="N11"/>
  <c r="L10"/>
  <c r="N10"/>
  <c r="L9"/>
  <c r="N9"/>
  <c r="L7"/>
  <c r="M7"/>
  <c r="L9" i="12"/>
  <c r="N9"/>
  <c r="L13" i="10"/>
  <c r="K13" s="1"/>
  <c r="N13"/>
  <c r="L12"/>
  <c r="T12"/>
  <c r="M12"/>
  <c r="L3"/>
  <c r="N3"/>
  <c r="L15" i="9"/>
  <c r="N15"/>
  <c r="L13"/>
  <c r="N13"/>
  <c r="L14" i="7"/>
  <c r="M14"/>
  <c r="L12"/>
  <c r="M12"/>
  <c r="L7" i="16"/>
  <c r="K7" s="1"/>
  <c r="T7"/>
  <c r="P14" i="22"/>
  <c r="T14" s="1"/>
  <c r="L14"/>
  <c r="K14" s="1"/>
  <c r="N14"/>
  <c r="P12"/>
  <c r="T12" s="1"/>
  <c r="N12"/>
  <c r="L8"/>
  <c r="N8"/>
  <c r="L6"/>
  <c r="N6"/>
  <c r="L4"/>
  <c r="N4"/>
  <c r="P3"/>
  <c r="N3"/>
  <c r="P12" i="23"/>
  <c r="L12"/>
  <c r="N12"/>
  <c r="K11" i="15"/>
  <c r="T15" i="14"/>
  <c r="T7" i="11"/>
  <c r="T13" i="13"/>
  <c r="T7"/>
  <c r="T8" i="14"/>
  <c r="T9"/>
  <c r="T5"/>
  <c r="K12" i="31"/>
  <c r="K16" i="28"/>
  <c r="S9" i="13"/>
  <c r="S9" i="12"/>
  <c r="S8" i="11"/>
  <c r="S7" i="10"/>
  <c r="S3"/>
  <c r="S8" i="8"/>
  <c r="S6"/>
  <c r="S8" i="7"/>
  <c r="T12" i="15"/>
  <c r="T11" i="16"/>
  <c r="T16" i="17"/>
  <c r="T15"/>
  <c r="S8"/>
  <c r="S4"/>
  <c r="T12" i="18"/>
  <c r="T10"/>
  <c r="S9" i="19"/>
  <c r="S7"/>
  <c r="T11" i="20"/>
  <c r="S8"/>
  <c r="S6"/>
  <c r="S4"/>
  <c r="S7" i="21"/>
  <c r="S5" i="28"/>
  <c r="L12" i="29"/>
  <c r="K12" s="1"/>
  <c r="L11"/>
  <c r="S3"/>
  <c r="L11" i="31"/>
  <c r="K11" s="1"/>
  <c r="S11" i="26"/>
  <c r="S14"/>
  <c r="M15"/>
  <c r="K15" s="1"/>
  <c r="S7" i="24"/>
  <c r="L13" i="30"/>
  <c r="L12"/>
  <c r="K11" i="14"/>
  <c r="K4"/>
  <c r="K12" i="13"/>
  <c r="K14" i="9"/>
  <c r="T12"/>
  <c r="K15" i="6"/>
  <c r="K10"/>
  <c r="K6" i="15"/>
  <c r="L17" s="1"/>
  <c r="K14" i="18"/>
  <c r="K16" i="20"/>
  <c r="L17" s="1"/>
  <c r="AB13" i="33" s="1"/>
  <c r="K3" i="26"/>
  <c r="K13" i="30"/>
  <c r="K13" i="22"/>
  <c r="K6" i="10"/>
  <c r="K10" i="16"/>
  <c r="K10" i="17"/>
  <c r="K8" i="21"/>
  <c r="S7" i="22"/>
  <c r="L16" i="23"/>
  <c r="K16" s="1"/>
  <c r="L14" i="24"/>
  <c r="K14" s="1"/>
  <c r="L11" i="28"/>
  <c r="K11" s="1"/>
  <c r="L14" i="30"/>
  <c r="K14" s="1"/>
  <c r="K6"/>
  <c r="S5"/>
  <c r="L16" i="31"/>
  <c r="K16" s="1"/>
  <c r="L14"/>
  <c r="K14" s="1"/>
  <c r="S12"/>
  <c r="L12" i="9"/>
  <c r="K12" s="1"/>
  <c r="L12" i="18"/>
  <c r="K12" s="1"/>
  <c r="K11" i="21"/>
  <c r="L16" i="22"/>
  <c r="K16" s="1"/>
  <c r="L12"/>
  <c r="K12" s="1"/>
  <c r="L15" i="23"/>
  <c r="K15" s="1"/>
  <c r="T11" i="24"/>
  <c r="S9"/>
  <c r="L16" i="25"/>
  <c r="K16" s="1"/>
  <c r="L15"/>
  <c r="L14"/>
  <c r="K14" s="1"/>
  <c r="L12"/>
  <c r="K12" s="1"/>
  <c r="L11"/>
  <c r="K11" s="1"/>
  <c r="L15" i="28"/>
  <c r="K15" s="1"/>
  <c r="S15" i="29"/>
  <c r="L14"/>
  <c r="K14" s="1"/>
  <c r="L16" i="30"/>
  <c r="K16" s="1"/>
  <c r="K10"/>
  <c r="S10" i="31"/>
  <c r="T16"/>
  <c r="S16"/>
  <c r="P9"/>
  <c r="T9" s="1"/>
  <c r="L9"/>
  <c r="K9" s="1"/>
  <c r="K8"/>
  <c r="P8"/>
  <c r="T8" s="1"/>
  <c r="T7"/>
  <c r="L7"/>
  <c r="K7" s="1"/>
  <c r="K6"/>
  <c r="P6"/>
  <c r="T6" s="1"/>
  <c r="T5"/>
  <c r="L5"/>
  <c r="K5" s="1"/>
  <c r="T3"/>
  <c r="K10"/>
  <c r="L3"/>
  <c r="K3" s="1"/>
  <c r="P8" i="30"/>
  <c r="K8"/>
  <c r="T8"/>
  <c r="T13"/>
  <c r="T11"/>
  <c r="K4"/>
  <c r="P7"/>
  <c r="K7"/>
  <c r="T7"/>
  <c r="K9"/>
  <c r="T9"/>
  <c r="T3"/>
  <c r="L3"/>
  <c r="K3" s="1"/>
  <c r="K12"/>
  <c r="K5"/>
  <c r="P5"/>
  <c r="T5" s="1"/>
  <c r="M8" i="26"/>
  <c r="K8" s="1"/>
  <c r="K11"/>
  <c r="T16" i="29"/>
  <c r="T9"/>
  <c r="L9"/>
  <c r="K9" s="1"/>
  <c r="P6"/>
  <c r="K6"/>
  <c r="T6"/>
  <c r="T12"/>
  <c r="P5"/>
  <c r="K5"/>
  <c r="T5"/>
  <c r="T11"/>
  <c r="K4"/>
  <c r="K11"/>
  <c r="T3"/>
  <c r="T14"/>
  <c r="T7"/>
  <c r="L7"/>
  <c r="K7" s="1"/>
  <c r="P8"/>
  <c r="K8"/>
  <c r="T8"/>
  <c r="L13" i="28"/>
  <c r="K13" s="1"/>
  <c r="S6"/>
  <c r="P9"/>
  <c r="K9"/>
  <c r="T9"/>
  <c r="T8"/>
  <c r="L8"/>
  <c r="K8" s="1"/>
  <c r="T5"/>
  <c r="L5"/>
  <c r="K5" s="1"/>
  <c r="K4"/>
  <c r="T3"/>
  <c r="K10"/>
  <c r="T14"/>
  <c r="K7"/>
  <c r="P7"/>
  <c r="T7" s="1"/>
  <c r="P6"/>
  <c r="T6" s="1"/>
  <c r="L6"/>
  <c r="K6" s="1"/>
  <c r="K7" i="27"/>
  <c r="K14"/>
  <c r="K4"/>
  <c r="T3"/>
  <c r="K10"/>
  <c r="P8"/>
  <c r="T8" s="1"/>
  <c r="M8"/>
  <c r="K8" s="1"/>
  <c r="P13"/>
  <c r="T13" s="1"/>
  <c r="K13"/>
  <c r="P6"/>
  <c r="T6" s="1"/>
  <c r="K5"/>
  <c r="K9"/>
  <c r="K16"/>
  <c r="M6" i="26"/>
  <c r="K6" s="1"/>
  <c r="M13"/>
  <c r="K13" s="1"/>
  <c r="M16"/>
  <c r="K16" s="1"/>
  <c r="L14"/>
  <c r="K14" s="1"/>
  <c r="T14"/>
  <c r="T7"/>
  <c r="M7"/>
  <c r="K7" s="1"/>
  <c r="K12"/>
  <c r="M10"/>
  <c r="K10" s="1"/>
  <c r="P8" i="25"/>
  <c r="T8" s="1"/>
  <c r="T12"/>
  <c r="P5"/>
  <c r="K5"/>
  <c r="T5"/>
  <c r="P7"/>
  <c r="T7" s="1"/>
  <c r="L7"/>
  <c r="K7" s="1"/>
  <c r="T15"/>
  <c r="N15"/>
  <c r="K15" s="1"/>
  <c r="S15"/>
  <c r="K8"/>
  <c r="K4"/>
  <c r="T9"/>
  <c r="L9"/>
  <c r="K9" s="1"/>
  <c r="M13"/>
  <c r="K13" s="1"/>
  <c r="P13"/>
  <c r="T13" s="1"/>
  <c r="K6"/>
  <c r="T6"/>
  <c r="T3"/>
  <c r="K10"/>
  <c r="T16" i="24"/>
  <c r="P9"/>
  <c r="K9"/>
  <c r="T9"/>
  <c r="K8"/>
  <c r="P8"/>
  <c r="T8" s="1"/>
  <c r="K7"/>
  <c r="P7"/>
  <c r="T7" s="1"/>
  <c r="K4"/>
  <c r="P4"/>
  <c r="T4" s="1"/>
  <c r="K10"/>
  <c r="S13"/>
  <c r="K6"/>
  <c r="K5"/>
  <c r="T15" i="21"/>
  <c r="T8"/>
  <c r="M15"/>
  <c r="L15"/>
  <c r="P16"/>
  <c r="T16" s="1"/>
  <c r="P9"/>
  <c r="T9" s="1"/>
  <c r="K16"/>
  <c r="K9"/>
  <c r="T6" i="23"/>
  <c r="L6"/>
  <c r="K6" s="1"/>
  <c r="T3"/>
  <c r="K10"/>
  <c r="K9"/>
  <c r="T9"/>
  <c r="T15"/>
  <c r="T8"/>
  <c r="L8"/>
  <c r="K8" s="1"/>
  <c r="P7"/>
  <c r="K7"/>
  <c r="T7"/>
  <c r="T11"/>
  <c r="K4"/>
  <c r="T12"/>
  <c r="K5"/>
  <c r="P5"/>
  <c r="T5" s="1"/>
  <c r="T11" i="22"/>
  <c r="P4"/>
  <c r="T4" s="1"/>
  <c r="K4"/>
  <c r="T3"/>
  <c r="K10"/>
  <c r="L3"/>
  <c r="K3" s="1"/>
  <c r="P10"/>
  <c r="T10" s="1"/>
  <c r="P7"/>
  <c r="T7" s="1"/>
  <c r="L7"/>
  <c r="K7" s="1"/>
  <c r="T9"/>
  <c r="L9"/>
  <c r="K9" s="1"/>
  <c r="K6"/>
  <c r="P6"/>
  <c r="T6" s="1"/>
  <c r="K5"/>
  <c r="P5"/>
  <c r="T5" s="1"/>
  <c r="P8"/>
  <c r="K8"/>
  <c r="T8"/>
  <c r="P4" i="21"/>
  <c r="T4" s="1"/>
  <c r="K4"/>
  <c r="P14"/>
  <c r="T14" s="1"/>
  <c r="S14"/>
  <c r="P7"/>
  <c r="T7" s="1"/>
  <c r="L14"/>
  <c r="K14" s="1"/>
  <c r="L7"/>
  <c r="K7" s="1"/>
  <c r="K12"/>
  <c r="P5"/>
  <c r="T5" s="1"/>
  <c r="P12"/>
  <c r="T12" s="1"/>
  <c r="K5"/>
  <c r="L17" i="19" l="1"/>
  <c r="AI12" i="33" s="1"/>
  <c r="L17" i="16"/>
  <c r="AE12" i="33" s="1"/>
  <c r="K9" i="6"/>
  <c r="K13" i="9"/>
  <c r="K6" i="14"/>
  <c r="K16" i="8"/>
  <c r="K11" i="13"/>
  <c r="L17" i="22"/>
  <c r="L17" i="17"/>
  <c r="AG12" i="33" s="1"/>
  <c r="K12" i="23"/>
  <c r="K12" i="7"/>
  <c r="K14"/>
  <c r="K15" i="9"/>
  <c r="K3" i="10"/>
  <c r="L17" s="1"/>
  <c r="AI10" i="33" s="1"/>
  <c r="K13" i="23"/>
  <c r="L17" s="1"/>
  <c r="AH13" i="33" s="1"/>
  <c r="K11" i="7"/>
  <c r="K13"/>
  <c r="K14" i="8"/>
  <c r="L17" s="1"/>
  <c r="AD11" i="33" s="1"/>
  <c r="K5" i="9"/>
  <c r="K16"/>
  <c r="K7" i="10"/>
  <c r="K14" i="11"/>
  <c r="L17" i="18"/>
  <c r="L17" i="6"/>
  <c r="AH11" i="33" s="1"/>
  <c r="K12" i="10"/>
  <c r="K9" i="12"/>
  <c r="K7" i="13"/>
  <c r="K9"/>
  <c r="K10"/>
  <c r="K13"/>
  <c r="K5" i="14"/>
  <c r="K7"/>
  <c r="K9"/>
  <c r="K10"/>
  <c r="K7" i="11"/>
  <c r="K8" i="12"/>
  <c r="L17" s="1"/>
  <c r="AE10" i="33" s="1"/>
  <c r="K15" i="21"/>
  <c r="L17" i="25"/>
  <c r="AC14" i="33" s="1"/>
  <c r="L17" i="28"/>
  <c r="AI14" i="33" s="1"/>
  <c r="L17" i="29"/>
  <c r="AB15" i="33" s="1"/>
  <c r="AC12"/>
  <c r="L17" i="30"/>
  <c r="AD15" i="33" s="1"/>
  <c r="L17" i="31"/>
  <c r="AF15" i="33" s="1"/>
  <c r="L17" i="27"/>
  <c r="AG14" i="33" s="1"/>
  <c r="L17" i="26"/>
  <c r="AE14" i="33" s="1"/>
  <c r="L17" i="24"/>
  <c r="AA14" i="33" s="1"/>
  <c r="L17" i="21"/>
  <c r="AD13" i="33" s="1"/>
  <c r="L17" i="9" l="1"/>
  <c r="AB11" i="33" s="1"/>
  <c r="L17" i="11"/>
  <c r="AG10" i="33" s="1"/>
  <c r="L17" i="14"/>
  <c r="AA10" i="33" s="1"/>
  <c r="L17" i="13"/>
  <c r="AC10" i="33" s="1"/>
  <c r="L17" i="7"/>
  <c r="AF11" i="33" s="1"/>
  <c r="D2" i="5"/>
  <c r="D7"/>
  <c r="D9"/>
  <c r="F12" s="1"/>
  <c r="F2"/>
  <c r="F9" s="1"/>
  <c r="D4"/>
  <c r="F7" s="1"/>
  <c r="D12" s="1"/>
  <c r="F4"/>
</calcChain>
</file>

<file path=xl/sharedStrings.xml><?xml version="1.0" encoding="utf-8"?>
<sst xmlns="http://schemas.openxmlformats.org/spreadsheetml/2006/main" count="1299" uniqueCount="37">
  <si>
    <t>V</t>
  </si>
  <si>
    <t>N</t>
  </si>
  <si>
    <t>D</t>
  </si>
  <si>
    <t>BO</t>
  </si>
  <si>
    <t>BD</t>
  </si>
  <si>
    <t>PP</t>
  </si>
  <si>
    <t>PC</t>
  </si>
  <si>
    <t>J</t>
  </si>
  <si>
    <t>P</t>
  </si>
  <si>
    <t>Champion de
France</t>
  </si>
  <si>
    <t>JOURNEES</t>
  </si>
  <si>
    <t>INCOMPLETES</t>
  </si>
  <si>
    <t>RETOUR AUX JOURNEES</t>
  </si>
  <si>
    <t>CLASSEMENT</t>
  </si>
  <si>
    <t>SCORE</t>
  </si>
  <si>
    <t>&lt;&gt; d'essais</t>
  </si>
  <si>
    <t>Pts</t>
  </si>
  <si>
    <t>G</t>
  </si>
  <si>
    <t>Diff</t>
  </si>
  <si>
    <t>Stade Français</t>
  </si>
  <si>
    <t>Toulon</t>
  </si>
  <si>
    <t>Racing</t>
  </si>
  <si>
    <t>Castres</t>
  </si>
  <si>
    <t>Pau</t>
  </si>
  <si>
    <t>La Rochelle</t>
  </si>
  <si>
    <t>Clermont</t>
  </si>
  <si>
    <t>Lyon</t>
  </si>
  <si>
    <t>Brive</t>
  </si>
  <si>
    <t>Montpellier</t>
  </si>
  <si>
    <t>Bordeaux</t>
  </si>
  <si>
    <t>St Toulousain</t>
  </si>
  <si>
    <r>
      <t xml:space="preserve">FINALE
</t>
    </r>
    <r>
      <rPr>
        <b/>
        <sz val="14"/>
        <color indexed="10"/>
        <rFont val="Arial"/>
        <family val="2"/>
      </rPr>
      <t>4 juin</t>
    </r>
  </si>
  <si>
    <t>OK</t>
  </si>
  <si>
    <r>
      <rPr>
        <b/>
        <sz val="14"/>
        <color theme="1"/>
        <rFont val="Arial"/>
        <family val="2"/>
      </rPr>
      <t>BARRAGES</t>
    </r>
    <r>
      <rPr>
        <b/>
        <sz val="14"/>
        <color rgb="FFFF0000"/>
        <rFont val="Arial"/>
        <family val="2"/>
      </rPr>
      <t xml:space="preserve">
19-20 mai</t>
    </r>
  </si>
  <si>
    <r>
      <t xml:space="preserve">1/2 FINALES
</t>
    </r>
    <r>
      <rPr>
        <b/>
        <sz val="14"/>
        <color rgb="FFFF0000"/>
        <rFont val="Arial"/>
        <family val="2"/>
      </rPr>
      <t>26-27 mai</t>
    </r>
  </si>
  <si>
    <t>Oyonnax</t>
  </si>
  <si>
    <t>Agen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</si>
</sst>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54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b/>
      <sz val="28"/>
      <color indexed="10"/>
      <name val="Arial"/>
      <family val="2"/>
    </font>
    <font>
      <sz val="10"/>
      <name val="Arial"/>
      <family val="2"/>
    </font>
    <font>
      <b/>
      <sz val="16"/>
      <color indexed="10"/>
      <name val="Arial"/>
      <family val="2"/>
    </font>
    <font>
      <b/>
      <sz val="16"/>
      <color indexed="12"/>
      <name val="Arial"/>
      <family val="2"/>
    </font>
    <font>
      <b/>
      <sz val="2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8"/>
      <color indexed="10"/>
      <name val="Arial"/>
      <family val="2"/>
    </font>
    <font>
      <b/>
      <sz val="15"/>
      <color indexed="8"/>
      <name val="Verdana"/>
      <family val="2"/>
    </font>
    <font>
      <b/>
      <sz val="10"/>
      <color indexed="9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sz val="10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17"/>
      <name val="Arial"/>
      <family val="2"/>
    </font>
    <font>
      <b/>
      <sz val="10"/>
      <color indexed="17"/>
      <name val="Arial"/>
      <family val="2"/>
    </font>
    <font>
      <sz val="10"/>
      <color indexed="12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sz val="10"/>
      <color indexed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sz val="10"/>
      <color indexed="23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sz val="6"/>
      <name val="Arial"/>
      <family val="2"/>
    </font>
    <font>
      <b/>
      <u/>
      <sz val="10"/>
      <color indexed="12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sz val="10"/>
      <color rgb="FFFF0000"/>
      <name val="Arial"/>
      <family val="2"/>
    </font>
    <font>
      <b/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304">
    <xf numFmtId="0" fontId="0" fillId="0" borderId="0" xfId="0"/>
    <xf numFmtId="0" fontId="3" fillId="0" borderId="0" xfId="0" applyFont="1"/>
    <xf numFmtId="0" fontId="3" fillId="0" borderId="0" xfId="0" applyFont="1" applyFill="1" applyBorder="1"/>
    <xf numFmtId="0" fontId="3" fillId="0" borderId="0" xfId="0" applyFont="1" applyBorder="1"/>
    <xf numFmtId="1" fontId="3" fillId="0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7" xfId="0" applyBorder="1"/>
    <xf numFmtId="1" fontId="3" fillId="2" borderId="8" xfId="0" applyNumberFormat="1" applyFont="1" applyFill="1" applyBorder="1" applyAlignment="1">
      <alignment horizontal="center"/>
    </xf>
    <xf numFmtId="1" fontId="3" fillId="2" borderId="9" xfId="0" applyNumberFormat="1" applyFont="1" applyFill="1" applyBorder="1" applyAlignment="1">
      <alignment horizontal="center"/>
    </xf>
    <xf numFmtId="1" fontId="3" fillId="2" borderId="10" xfId="0" applyNumberFormat="1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1" fillId="0" borderId="0" xfId="0" applyFont="1"/>
    <xf numFmtId="0" fontId="17" fillId="0" borderId="0" xfId="0" applyFont="1"/>
    <xf numFmtId="0" fontId="3" fillId="0" borderId="1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9" fillId="0" borderId="9" xfId="0" applyFont="1" applyBorder="1"/>
    <xf numFmtId="0" fontId="9" fillId="0" borderId="10" xfId="0" applyFont="1" applyBorder="1"/>
    <xf numFmtId="0" fontId="7" fillId="0" borderId="17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1" fillId="0" borderId="0" xfId="0" applyFont="1" applyFill="1"/>
    <xf numFmtId="0" fontId="0" fillId="0" borderId="0" xfId="0" applyFill="1"/>
    <xf numFmtId="0" fontId="17" fillId="0" borderId="0" xfId="0" applyFont="1" applyFill="1"/>
    <xf numFmtId="0" fontId="7" fillId="0" borderId="18" xfId="0" applyFont="1" applyFill="1" applyBorder="1" applyAlignment="1">
      <alignment horizontal="center"/>
    </xf>
    <xf numFmtId="0" fontId="7" fillId="0" borderId="19" xfId="0" applyFont="1" applyFill="1" applyBorder="1" applyAlignment="1">
      <alignment horizontal="center"/>
    </xf>
    <xf numFmtId="0" fontId="0" fillId="0" borderId="0" xfId="0" applyFill="1" applyBorder="1"/>
    <xf numFmtId="0" fontId="17" fillId="0" borderId="20" xfId="0" applyFont="1" applyFill="1" applyBorder="1"/>
    <xf numFmtId="0" fontId="0" fillId="0" borderId="20" xfId="0" applyFill="1" applyBorder="1"/>
    <xf numFmtId="0" fontId="3" fillId="0" borderId="9" xfId="0" applyFont="1" applyFill="1" applyBorder="1" applyAlignment="1">
      <alignment horizontal="center"/>
    </xf>
    <xf numFmtId="0" fontId="0" fillId="0" borderId="21" xfId="0" applyFill="1" applyBorder="1"/>
    <xf numFmtId="0" fontId="17" fillId="0" borderId="22" xfId="0" applyFont="1" applyFill="1" applyBorder="1"/>
    <xf numFmtId="0" fontId="21" fillId="0" borderId="0" xfId="0" applyFont="1" applyFill="1" applyBorder="1" applyAlignment="1">
      <alignment wrapText="1"/>
    </xf>
    <xf numFmtId="0" fontId="22" fillId="0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5" xfId="0" applyFont="1" applyBorder="1" applyAlignment="1">
      <alignment horizontal="center"/>
    </xf>
    <xf numFmtId="0" fontId="12" fillId="0" borderId="20" xfId="0" applyFont="1" applyFill="1" applyBorder="1"/>
    <xf numFmtId="0" fontId="0" fillId="0" borderId="0" xfId="0" applyAlignment="1"/>
    <xf numFmtId="0" fontId="24" fillId="0" borderId="0" xfId="0" applyFont="1" applyFill="1" applyBorder="1" applyAlignment="1">
      <alignment horizontal="center"/>
    </xf>
    <xf numFmtId="0" fontId="0" fillId="0" borderId="0" xfId="0" applyBorder="1"/>
    <xf numFmtId="0" fontId="26" fillId="0" borderId="0" xfId="0" applyFont="1" applyFill="1" applyBorder="1" applyAlignment="1"/>
    <xf numFmtId="0" fontId="27" fillId="0" borderId="0" xfId="0" applyFont="1" applyFill="1" applyBorder="1" applyAlignment="1">
      <alignment horizontal="right"/>
    </xf>
    <xf numFmtId="0" fontId="25" fillId="0" borderId="0" xfId="0" applyFont="1" applyFill="1" applyBorder="1" applyAlignment="1">
      <alignment horizontal="center"/>
    </xf>
    <xf numFmtId="0" fontId="21" fillId="0" borderId="0" xfId="0" applyFont="1" applyBorder="1" applyAlignment="1">
      <alignment wrapText="1"/>
    </xf>
    <xf numFmtId="0" fontId="22" fillId="0" borderId="0" xfId="0" applyFont="1" applyBorder="1" applyAlignment="1">
      <alignment wrapText="1"/>
    </xf>
    <xf numFmtId="0" fontId="21" fillId="0" borderId="0" xfId="0" applyFont="1" applyFill="1" applyBorder="1" applyAlignment="1"/>
    <xf numFmtId="0" fontId="22" fillId="0" borderId="0" xfId="0" applyFont="1" applyFill="1" applyBorder="1" applyAlignment="1"/>
    <xf numFmtId="0" fontId="21" fillId="0" borderId="0" xfId="0" applyFont="1" applyBorder="1" applyAlignment="1"/>
    <xf numFmtId="0" fontId="22" fillId="0" borderId="0" xfId="0" applyFont="1" applyBorder="1" applyAlignment="1"/>
    <xf numFmtId="0" fontId="1" fillId="0" borderId="0" xfId="0" applyFont="1" applyFill="1" applyBorder="1" applyAlignment="1">
      <alignment wrapText="1"/>
    </xf>
    <xf numFmtId="0" fontId="28" fillId="0" borderId="0" xfId="1" applyFont="1" applyFill="1" applyBorder="1" applyAlignment="1" applyProtection="1">
      <alignment horizontal="left" wrapText="1"/>
    </xf>
    <xf numFmtId="0" fontId="29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17" fillId="0" borderId="0" xfId="0" applyFont="1" applyFill="1" applyBorder="1" applyAlignment="1">
      <alignment wrapText="1"/>
    </xf>
    <xf numFmtId="0" fontId="10" fillId="0" borderId="0" xfId="1" applyAlignment="1" applyProtection="1"/>
    <xf numFmtId="16" fontId="4" fillId="4" borderId="0" xfId="0" applyNumberFormat="1" applyFon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14" fontId="11" fillId="0" borderId="0" xfId="0" applyNumberFormat="1" applyFont="1" applyBorder="1" applyAlignment="1">
      <alignment horizontal="center"/>
    </xf>
    <xf numFmtId="20" fontId="11" fillId="0" borderId="0" xfId="0" applyNumberFormat="1" applyFont="1" applyBorder="1" applyAlignment="1">
      <alignment horizontal="center"/>
    </xf>
    <xf numFmtId="0" fontId="10" fillId="0" borderId="0" xfId="1" applyBorder="1" applyAlignment="1" applyProtection="1">
      <alignment horizontal="right"/>
    </xf>
    <xf numFmtId="0" fontId="10" fillId="0" borderId="0" xfId="1" applyBorder="1" applyAlignment="1" applyProtection="1"/>
    <xf numFmtId="0" fontId="11" fillId="0" borderId="0" xfId="0" applyFont="1" applyBorder="1" applyAlignment="1"/>
    <xf numFmtId="0" fontId="0" fillId="0" borderId="0" xfId="0" applyBorder="1" applyAlignment="1"/>
    <xf numFmtId="0" fontId="10" fillId="0" borderId="0" xfId="1" applyAlignment="1" applyProtection="1">
      <alignment wrapText="1"/>
    </xf>
    <xf numFmtId="0" fontId="0" fillId="0" borderId="0" xfId="0" applyFill="1" applyBorder="1" applyAlignment="1"/>
    <xf numFmtId="0" fontId="10" fillId="0" borderId="0" xfId="1" applyFill="1" applyBorder="1" applyAlignment="1" applyProtection="1">
      <alignment horizontal="center" vertical="center"/>
    </xf>
    <xf numFmtId="0" fontId="3" fillId="0" borderId="0" xfId="1" applyFont="1" applyFill="1" applyBorder="1" applyAlignment="1" applyProtection="1">
      <alignment horizontal="center"/>
    </xf>
    <xf numFmtId="0" fontId="31" fillId="0" borderId="0" xfId="0" applyFont="1" applyAlignment="1"/>
    <xf numFmtId="0" fontId="32" fillId="0" borderId="0" xfId="0" applyFont="1" applyAlignment="1">
      <alignment horizontal="center" vertical="center"/>
    </xf>
    <xf numFmtId="0" fontId="31" fillId="0" borderId="0" xfId="0" applyFont="1" applyBorder="1" applyAlignment="1"/>
    <xf numFmtId="0" fontId="31" fillId="0" borderId="0" xfId="0" applyFont="1" applyAlignment="1">
      <alignment wrapText="1"/>
    </xf>
    <xf numFmtId="0" fontId="32" fillId="0" borderId="0" xfId="0" applyFont="1" applyAlignment="1">
      <alignment horizontal="center" wrapText="1"/>
    </xf>
    <xf numFmtId="0" fontId="33" fillId="0" borderId="0" xfId="1" applyFont="1" applyAlignment="1" applyProtection="1"/>
    <xf numFmtId="0" fontId="34" fillId="5" borderId="0" xfId="0" applyFont="1" applyFill="1" applyBorder="1" applyAlignment="1">
      <alignment horizontal="center"/>
    </xf>
    <xf numFmtId="0" fontId="10" fillId="5" borderId="0" xfId="1" applyFill="1" applyBorder="1" applyAlignment="1" applyProtection="1">
      <alignment horizontal="center"/>
    </xf>
    <xf numFmtId="0" fontId="34" fillId="5" borderId="0" xfId="0" applyFont="1" applyFill="1" applyBorder="1" applyAlignment="1">
      <alignment horizontal="right"/>
    </xf>
    <xf numFmtId="0" fontId="35" fillId="5" borderId="0" xfId="0" applyFont="1" applyFill="1" applyBorder="1" applyAlignment="1">
      <alignment horizontal="center"/>
    </xf>
    <xf numFmtId="0" fontId="33" fillId="5" borderId="0" xfId="1" applyFont="1" applyFill="1" applyBorder="1" applyAlignment="1" applyProtection="1">
      <alignment horizontal="center"/>
    </xf>
    <xf numFmtId="0" fontId="32" fillId="0" borderId="0" xfId="0" applyFont="1" applyBorder="1" applyAlignment="1">
      <alignment horizontal="left" vertical="center"/>
    </xf>
    <xf numFmtId="0" fontId="36" fillId="0" borderId="0" xfId="0" applyFont="1"/>
    <xf numFmtId="0" fontId="37" fillId="0" borderId="0" xfId="0" applyFont="1" applyAlignment="1">
      <alignment horizontal="center"/>
    </xf>
    <xf numFmtId="0" fontId="38" fillId="0" borderId="0" xfId="0" applyFont="1"/>
    <xf numFmtId="0" fontId="36" fillId="0" borderId="0" xfId="0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/>
    <xf numFmtId="0" fontId="36" fillId="0" borderId="0" xfId="0" applyFont="1" applyFill="1" applyAlignment="1">
      <alignment horizontal="center"/>
    </xf>
    <xf numFmtId="0" fontId="28" fillId="0" borderId="0" xfId="0" applyFont="1" applyFill="1"/>
    <xf numFmtId="0" fontId="39" fillId="0" borderId="0" xfId="0" applyFont="1" applyFill="1"/>
    <xf numFmtId="0" fontId="34" fillId="5" borderId="0" xfId="0" applyFont="1" applyFill="1" applyBorder="1" applyAlignment="1">
      <alignment horizontal="center" wrapText="1"/>
    </xf>
    <xf numFmtId="0" fontId="1" fillId="0" borderId="0" xfId="0" applyFont="1" applyAlignment="1"/>
    <xf numFmtId="0" fontId="1" fillId="0" borderId="0" xfId="0" applyFont="1" applyBorder="1" applyAlignment="1"/>
    <xf numFmtId="0" fontId="28" fillId="5" borderId="0" xfId="1" applyFont="1" applyFill="1" applyBorder="1" applyAlignment="1" applyProtection="1">
      <alignment horizontal="center"/>
    </xf>
    <xf numFmtId="0" fontId="29" fillId="0" borderId="0" xfId="0" applyFont="1" applyBorder="1" applyAlignment="1"/>
    <xf numFmtId="0" fontId="29" fillId="0" borderId="0" xfId="0" applyFont="1" applyAlignment="1"/>
    <xf numFmtId="0" fontId="33" fillId="5" borderId="0" xfId="1" applyFont="1" applyFill="1" applyBorder="1" applyAlignment="1" applyProtection="1">
      <alignment horizontal="center" wrapText="1"/>
    </xf>
    <xf numFmtId="0" fontId="10" fillId="5" borderId="0" xfId="1" applyFill="1" applyBorder="1" applyAlignment="1" applyProtection="1">
      <alignment horizont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textRotation="90"/>
    </xf>
    <xf numFmtId="0" fontId="3" fillId="0" borderId="0" xfId="0" applyFont="1" applyAlignment="1">
      <alignment horizontal="left"/>
    </xf>
    <xf numFmtId="20" fontId="3" fillId="0" borderId="0" xfId="0" applyNumberFormat="1" applyFont="1" applyBorder="1" applyAlignment="1">
      <alignment horizontal="left"/>
    </xf>
    <xf numFmtId="0" fontId="40" fillId="0" borderId="0" xfId="1" applyFont="1" applyBorder="1" applyAlignment="1" applyProtection="1">
      <alignment horizontal="left"/>
    </xf>
    <xf numFmtId="0" fontId="3" fillId="0" borderId="0" xfId="0" applyFont="1" applyBorder="1" applyAlignment="1">
      <alignment horizontal="left"/>
    </xf>
    <xf numFmtId="0" fontId="3" fillId="0" borderId="0" xfId="1" applyFont="1" applyBorder="1" applyAlignment="1" applyProtection="1">
      <alignment horizontal="left"/>
    </xf>
    <xf numFmtId="0" fontId="3" fillId="0" borderId="7" xfId="0" applyFont="1" applyBorder="1" applyAlignment="1">
      <alignment horizontal="left"/>
    </xf>
    <xf numFmtId="0" fontId="3" fillId="0" borderId="20" xfId="1" applyFont="1" applyBorder="1" applyAlignment="1" applyProtection="1">
      <alignment horizontal="left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7" fillId="0" borderId="0" xfId="0" applyFont="1" applyFill="1" applyBorder="1" applyAlignment="1"/>
    <xf numFmtId="0" fontId="6" fillId="0" borderId="0" xfId="0" applyFont="1" applyFill="1" applyBorder="1" applyAlignment="1">
      <alignment horizontal="left"/>
    </xf>
    <xf numFmtId="0" fontId="3" fillId="0" borderId="0" xfId="1" applyFont="1" applyBorder="1" applyAlignment="1" applyProtection="1"/>
    <xf numFmtId="0" fontId="17" fillId="0" borderId="0" xfId="0" applyFont="1" applyBorder="1"/>
    <xf numFmtId="0" fontId="36" fillId="0" borderId="0" xfId="0" applyFont="1" applyBorder="1"/>
    <xf numFmtId="0" fontId="37" fillId="0" borderId="0" xfId="0" applyFont="1" applyBorder="1" applyAlignment="1">
      <alignment horizontal="center"/>
    </xf>
    <xf numFmtId="14" fontId="3" fillId="0" borderId="0" xfId="0" applyNumberFormat="1" applyFont="1" applyBorder="1" applyAlignment="1">
      <alignment horizontal="left"/>
    </xf>
    <xf numFmtId="14" fontId="3" fillId="0" borderId="0" xfId="0" applyNumberFormat="1" applyFont="1" applyBorder="1" applyAlignment="1">
      <alignment horizontal="left" wrapText="1"/>
    </xf>
    <xf numFmtId="20" fontId="3" fillId="0" borderId="0" xfId="0" applyNumberFormat="1" applyFont="1" applyBorder="1" applyAlignment="1">
      <alignment horizontal="left" wrapText="1"/>
    </xf>
    <xf numFmtId="0" fontId="3" fillId="0" borderId="0" xfId="1" applyFont="1" applyBorder="1" applyAlignment="1" applyProtection="1">
      <alignment horizontal="left" wrapText="1"/>
    </xf>
    <xf numFmtId="0" fontId="7" fillId="5" borderId="0" xfId="0" applyFont="1" applyFill="1" applyBorder="1" applyAlignment="1">
      <alignment horizontal="left"/>
    </xf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1" fillId="0" borderId="0" xfId="0" applyFont="1" applyAlignment="1">
      <alignment horizontal="left" wrapText="1"/>
    </xf>
    <xf numFmtId="0" fontId="22" fillId="0" borderId="0" xfId="0" applyFont="1" applyBorder="1" applyAlignment="1">
      <alignment horizontal="left" wrapText="1"/>
    </xf>
    <xf numFmtId="0" fontId="21" fillId="0" borderId="0" xfId="0" applyFont="1" applyBorder="1" applyAlignment="1">
      <alignment horizontal="left" wrapText="1"/>
    </xf>
    <xf numFmtId="16" fontId="33" fillId="5" borderId="0" xfId="1" applyNumberFormat="1" applyFont="1" applyFill="1" applyBorder="1" applyAlignment="1" applyProtection="1">
      <alignment horizontal="left"/>
    </xf>
    <xf numFmtId="0" fontId="33" fillId="5" borderId="0" xfId="1" applyFont="1" applyFill="1" applyBorder="1" applyAlignment="1" applyProtection="1">
      <alignment horizontal="left"/>
    </xf>
    <xf numFmtId="0" fontId="22" fillId="0" borderId="0" xfId="0" applyFont="1" applyFill="1" applyBorder="1" applyAlignment="1">
      <alignment horizontal="left" wrapText="1"/>
    </xf>
    <xf numFmtId="0" fontId="21" fillId="0" borderId="0" xfId="0" applyFont="1" applyFill="1" applyBorder="1" applyAlignment="1">
      <alignment horizontal="left" wrapText="1"/>
    </xf>
    <xf numFmtId="0" fontId="11" fillId="0" borderId="0" xfId="0" applyFont="1" applyBorder="1" applyAlignment="1">
      <alignment horizontal="left"/>
    </xf>
    <xf numFmtId="0" fontId="22" fillId="0" borderId="0" xfId="0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16" fontId="28" fillId="5" borderId="0" xfId="1" applyNumberFormat="1" applyFont="1" applyFill="1" applyBorder="1" applyAlignment="1" applyProtection="1">
      <alignment horizontal="left"/>
    </xf>
    <xf numFmtId="0" fontId="28" fillId="5" borderId="0" xfId="1" applyFont="1" applyFill="1" applyBorder="1" applyAlignment="1" applyProtection="1">
      <alignment horizontal="left"/>
    </xf>
    <xf numFmtId="0" fontId="29" fillId="0" borderId="0" xfId="0" applyFont="1" applyBorder="1" applyAlignment="1">
      <alignment horizontal="left"/>
    </xf>
    <xf numFmtId="0" fontId="29" fillId="0" borderId="0" xfId="0" applyFont="1" applyAlignment="1">
      <alignment horizontal="left"/>
    </xf>
    <xf numFmtId="0" fontId="22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left"/>
    </xf>
    <xf numFmtId="0" fontId="26" fillId="0" borderId="0" xfId="0" applyFont="1" applyFill="1" applyBorder="1" applyAlignment="1">
      <alignment horizontal="left"/>
    </xf>
    <xf numFmtId="16" fontId="26" fillId="0" borderId="0" xfId="0" applyNumberFormat="1" applyFont="1" applyFill="1" applyBorder="1" applyAlignment="1">
      <alignment horizontal="left"/>
    </xf>
    <xf numFmtId="0" fontId="25" fillId="0" borderId="0" xfId="0" applyFont="1" applyFill="1" applyBorder="1" applyAlignment="1">
      <alignment horizontal="left"/>
    </xf>
    <xf numFmtId="0" fontId="33" fillId="0" borderId="0" xfId="1" applyFont="1" applyAlignment="1" applyProtection="1">
      <alignment horizontal="left"/>
    </xf>
    <xf numFmtId="0" fontId="32" fillId="0" borderId="0" xfId="0" applyFont="1" applyAlignment="1">
      <alignment horizontal="left" vertical="center"/>
    </xf>
    <xf numFmtId="0" fontId="3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17" fontId="28" fillId="0" borderId="0" xfId="1" applyNumberFormat="1" applyFont="1" applyAlignment="1" applyProtection="1">
      <alignment horizontal="left"/>
    </xf>
    <xf numFmtId="16" fontId="28" fillId="0" borderId="0" xfId="1" applyNumberFormat="1" applyFont="1" applyAlignment="1" applyProtection="1">
      <alignment horizontal="left"/>
    </xf>
    <xf numFmtId="0" fontId="28" fillId="0" borderId="0" xfId="1" applyFont="1" applyAlignment="1" applyProtection="1">
      <alignment horizontal="left"/>
    </xf>
    <xf numFmtId="0" fontId="28" fillId="0" borderId="0" xfId="1" applyFont="1" applyAlignment="1" applyProtection="1">
      <alignment horizontal="left" wrapText="1"/>
    </xf>
    <xf numFmtId="0" fontId="43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43" fillId="0" borderId="0" xfId="0" applyFont="1" applyBorder="1" applyAlignment="1">
      <alignment horizontal="left"/>
    </xf>
    <xf numFmtId="17" fontId="28" fillId="0" borderId="0" xfId="1" applyNumberFormat="1" applyFont="1" applyAlignment="1" applyProtection="1">
      <alignment horizontal="left" wrapText="1"/>
    </xf>
    <xf numFmtId="16" fontId="28" fillId="0" borderId="0" xfId="1" applyNumberFormat="1" applyFont="1" applyAlignment="1" applyProtection="1">
      <alignment horizontal="left" wrapText="1"/>
    </xf>
    <xf numFmtId="0" fontId="41" fillId="5" borderId="0" xfId="0" applyFont="1" applyFill="1" applyBorder="1" applyAlignment="1">
      <alignment horizontal="center"/>
    </xf>
    <xf numFmtId="0" fontId="11" fillId="5" borderId="0" xfId="1" applyFont="1" applyFill="1" applyBorder="1" applyAlignment="1" applyProtection="1">
      <alignment horizontal="left"/>
    </xf>
    <xf numFmtId="0" fontId="42" fillId="5" borderId="0" xfId="1" applyFont="1" applyFill="1" applyBorder="1" applyAlignment="1" applyProtection="1">
      <alignment horizontal="center"/>
    </xf>
    <xf numFmtId="0" fontId="41" fillId="5" borderId="0" xfId="0" applyFont="1" applyFill="1" applyBorder="1" applyAlignment="1">
      <alignment horizontal="right"/>
    </xf>
    <xf numFmtId="16" fontId="42" fillId="5" borderId="0" xfId="1" applyNumberFormat="1" applyFont="1" applyFill="1" applyBorder="1" applyAlignment="1" applyProtection="1">
      <alignment horizontal="center"/>
    </xf>
    <xf numFmtId="0" fontId="3" fillId="0" borderId="0" xfId="0" applyFont="1" applyBorder="1" applyAlignment="1">
      <alignment horizontal="left" vertical="center"/>
    </xf>
    <xf numFmtId="0" fontId="17" fillId="0" borderId="0" xfId="0" applyFont="1" applyFill="1" applyBorder="1"/>
    <xf numFmtId="0" fontId="4" fillId="0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/>
    </xf>
    <xf numFmtId="16" fontId="33" fillId="5" borderId="0" xfId="1" applyNumberFormat="1" applyFont="1" applyFill="1" applyBorder="1" applyAlignment="1" applyProtection="1">
      <alignment horizontal="center" wrapText="1"/>
    </xf>
    <xf numFmtId="0" fontId="34" fillId="5" borderId="0" xfId="0" applyFont="1" applyFill="1" applyBorder="1" applyAlignment="1">
      <alignment horizontal="right" wrapText="1"/>
    </xf>
    <xf numFmtId="17" fontId="33" fillId="5" borderId="0" xfId="1" applyNumberFormat="1" applyFont="1" applyFill="1" applyBorder="1" applyAlignment="1" applyProtection="1">
      <alignment horizontal="center" wrapText="1"/>
    </xf>
    <xf numFmtId="0" fontId="11" fillId="0" borderId="0" xfId="0" applyFont="1" applyBorder="1"/>
    <xf numFmtId="17" fontId="10" fillId="5" borderId="0" xfId="1" applyNumberFormat="1" applyFill="1" applyBorder="1" applyAlignment="1" applyProtection="1">
      <alignment horizontal="center" wrapText="1"/>
    </xf>
    <xf numFmtId="16" fontId="10" fillId="5" borderId="0" xfId="1" applyNumberFormat="1" applyFill="1" applyBorder="1" applyAlignment="1" applyProtection="1">
      <alignment horizontal="center" wrapText="1"/>
    </xf>
    <xf numFmtId="0" fontId="10" fillId="5" borderId="0" xfId="1" applyFont="1" applyFill="1" applyBorder="1" applyAlignment="1" applyProtection="1">
      <alignment horizontal="center" wrapText="1"/>
    </xf>
    <xf numFmtId="0" fontId="0" fillId="0" borderId="0" xfId="0" applyFill="1" applyAlignment="1"/>
    <xf numFmtId="0" fontId="34" fillId="0" borderId="0" xfId="0" applyFont="1" applyFill="1" applyBorder="1" applyAlignment="1">
      <alignment horizontal="center" wrapText="1"/>
    </xf>
    <xf numFmtId="0" fontId="34" fillId="0" borderId="0" xfId="0" applyFont="1" applyFill="1" applyBorder="1" applyAlignment="1">
      <alignment horizontal="right" wrapText="1"/>
    </xf>
    <xf numFmtId="0" fontId="35" fillId="0" borderId="0" xfId="0" applyFont="1" applyFill="1" applyBorder="1" applyAlignment="1">
      <alignment horizontal="center" wrapText="1"/>
    </xf>
    <xf numFmtId="0" fontId="33" fillId="0" borderId="0" xfId="1" applyFont="1" applyFill="1" applyBorder="1" applyAlignment="1" applyProtection="1">
      <alignment horizontal="center" wrapText="1"/>
    </xf>
    <xf numFmtId="16" fontId="33" fillId="0" borderId="0" xfId="1" applyNumberFormat="1" applyFont="1" applyFill="1" applyBorder="1" applyAlignment="1" applyProtection="1">
      <alignment horizontal="center" wrapText="1"/>
    </xf>
    <xf numFmtId="0" fontId="11" fillId="0" borderId="0" xfId="0" applyFont="1" applyFill="1" applyBorder="1"/>
    <xf numFmtId="17" fontId="10" fillId="5" borderId="0" xfId="1" applyNumberFormat="1" applyFill="1" applyBorder="1" applyAlignment="1" applyProtection="1">
      <alignment horizontal="center"/>
    </xf>
    <xf numFmtId="16" fontId="10" fillId="5" borderId="0" xfId="1" applyNumberFormat="1" applyFill="1" applyBorder="1" applyAlignment="1" applyProtection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right" wrapText="1"/>
    </xf>
    <xf numFmtId="0" fontId="10" fillId="0" borderId="0" xfId="1" applyAlignment="1" applyProtection="1">
      <alignment horizontal="center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3" fillId="6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15" fillId="4" borderId="21" xfId="0" applyFont="1" applyFill="1" applyBorder="1" applyAlignment="1">
      <alignment horizontal="center" vertical="center" wrapText="1"/>
    </xf>
    <xf numFmtId="0" fontId="13" fillId="0" borderId="18" xfId="0" applyFont="1" applyFill="1" applyBorder="1"/>
    <xf numFmtId="0" fontId="13" fillId="0" borderId="17" xfId="0" applyFont="1" applyFill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23" xfId="0" applyFont="1" applyFill="1" applyBorder="1"/>
    <xf numFmtId="0" fontId="13" fillId="0" borderId="23" xfId="0" applyFont="1" applyFill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45" fillId="0" borderId="0" xfId="0" applyFont="1"/>
    <xf numFmtId="0" fontId="13" fillId="0" borderId="22" xfId="0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22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46" fillId="0" borderId="18" xfId="0" applyFont="1" applyFill="1" applyBorder="1" applyAlignment="1">
      <alignment vertical="center"/>
    </xf>
    <xf numFmtId="0" fontId="47" fillId="0" borderId="0" xfId="0" applyFont="1" applyAlignment="1">
      <alignment horizontal="center" vertical="center"/>
    </xf>
    <xf numFmtId="0" fontId="0" fillId="8" borderId="0" xfId="0" applyFill="1" applyBorder="1"/>
    <xf numFmtId="0" fontId="4" fillId="8" borderId="0" xfId="0" applyFont="1" applyFill="1" applyBorder="1" applyAlignment="1">
      <alignment horizontal="center"/>
    </xf>
    <xf numFmtId="0" fontId="49" fillId="9" borderId="9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10" borderId="9" xfId="0" applyFont="1" applyFill="1" applyBorder="1" applyAlignment="1">
      <alignment horizontal="center"/>
    </xf>
    <xf numFmtId="1" fontId="9" fillId="0" borderId="8" xfId="0" applyNumberFormat="1" applyFont="1" applyBorder="1"/>
    <xf numFmtId="0" fontId="14" fillId="0" borderId="0" xfId="0" applyFont="1"/>
    <xf numFmtId="0" fontId="50" fillId="0" borderId="11" xfId="0" applyFont="1" applyFill="1" applyBorder="1" applyAlignment="1">
      <alignment horizontal="center"/>
    </xf>
    <xf numFmtId="0" fontId="50" fillId="0" borderId="1" xfId="0" applyFont="1" applyFill="1" applyBorder="1" applyAlignment="1">
      <alignment horizontal="center"/>
    </xf>
    <xf numFmtId="0" fontId="50" fillId="0" borderId="4" xfId="0" applyFont="1" applyFill="1" applyBorder="1" applyAlignment="1">
      <alignment horizontal="center"/>
    </xf>
    <xf numFmtId="1" fontId="9" fillId="0" borderId="9" xfId="0" applyNumberFormat="1" applyFont="1" applyBorder="1"/>
    <xf numFmtId="0" fontId="11" fillId="0" borderId="0" xfId="0" applyFont="1" applyAlignment="1"/>
    <xf numFmtId="0" fontId="32" fillId="0" borderId="0" xfId="0" applyFont="1" applyBorder="1" applyAlignment="1">
      <alignment horizontal="center" vertical="center"/>
    </xf>
    <xf numFmtId="0" fontId="28" fillId="0" borderId="0" xfId="1" applyFont="1" applyBorder="1" applyAlignment="1" applyProtection="1">
      <alignment horizontal="left"/>
    </xf>
    <xf numFmtId="0" fontId="31" fillId="0" borderId="0" xfId="0" applyFont="1" applyBorder="1" applyAlignment="1">
      <alignment horizontal="left"/>
    </xf>
    <xf numFmtId="16" fontId="28" fillId="0" borderId="0" xfId="1" applyNumberFormat="1" applyFont="1" applyBorder="1" applyAlignment="1" applyProtection="1">
      <alignment horizontal="left"/>
    </xf>
    <xf numFmtId="17" fontId="28" fillId="0" borderId="0" xfId="1" applyNumberFormat="1" applyFont="1" applyBorder="1" applyAlignment="1" applyProtection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0" fillId="0" borderId="0" xfId="1" applyAlignment="1" applyProtection="1">
      <alignment horizontal="center"/>
    </xf>
    <xf numFmtId="0" fontId="10" fillId="0" borderId="0" xfId="1" applyFont="1" applyAlignment="1" applyProtection="1">
      <alignment horizontal="center"/>
    </xf>
    <xf numFmtId="0" fontId="44" fillId="0" borderId="0" xfId="0" applyFont="1" applyAlignment="1">
      <alignment horizontal="center" vertical="center"/>
    </xf>
    <xf numFmtId="0" fontId="11" fillId="5" borderId="0" xfId="1" applyFont="1" applyFill="1" applyBorder="1" applyAlignment="1" applyProtection="1">
      <alignment horizontal="center"/>
    </xf>
    <xf numFmtId="16" fontId="11" fillId="5" borderId="0" xfId="1" applyNumberFormat="1" applyFont="1" applyFill="1" applyBorder="1" applyAlignment="1" applyProtection="1">
      <alignment horizontal="center"/>
    </xf>
    <xf numFmtId="0" fontId="3" fillId="0" borderId="0" xfId="1" applyFont="1" applyAlignment="1" applyProtection="1">
      <alignment horizontal="left"/>
    </xf>
    <xf numFmtId="0" fontId="3" fillId="0" borderId="0" xfId="0" applyFont="1" applyAlignment="1">
      <alignment horizontal="left" vertical="center"/>
    </xf>
    <xf numFmtId="0" fontId="40" fillId="5" borderId="0" xfId="1" applyFont="1" applyFill="1" applyBorder="1" applyAlignment="1" applyProtection="1">
      <alignment horizontal="left"/>
    </xf>
    <xf numFmtId="0" fontId="3" fillId="5" borderId="0" xfId="1" applyFont="1" applyFill="1" applyBorder="1" applyAlignment="1" applyProtection="1">
      <alignment horizontal="left"/>
    </xf>
    <xf numFmtId="0" fontId="4" fillId="0" borderId="1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8" fillId="0" borderId="0" xfId="1" applyFont="1" applyBorder="1" applyAlignment="1" applyProtection="1">
      <alignment horizontal="right"/>
    </xf>
    <xf numFmtId="0" fontId="48" fillId="0" borderId="0" xfId="1" applyFont="1" applyBorder="1" applyAlignment="1" applyProtection="1"/>
    <xf numFmtId="0" fontId="3" fillId="0" borderId="0" xfId="0" applyFont="1" applyBorder="1" applyAlignment="1"/>
    <xf numFmtId="0" fontId="48" fillId="5" borderId="0" xfId="1" applyFont="1" applyFill="1" applyBorder="1" applyAlignment="1" applyProtection="1">
      <alignment horizontal="center"/>
    </xf>
    <xf numFmtId="14" fontId="21" fillId="0" borderId="0" xfId="0" applyNumberFormat="1" applyFont="1" applyBorder="1" applyAlignment="1"/>
    <xf numFmtId="0" fontId="9" fillId="0" borderId="8" xfId="0" applyFont="1" applyBorder="1"/>
    <xf numFmtId="0" fontId="50" fillId="0" borderId="13" xfId="0" applyFont="1" applyFill="1" applyBorder="1" applyAlignment="1">
      <alignment horizontal="center"/>
    </xf>
    <xf numFmtId="0" fontId="50" fillId="0" borderId="3" xfId="0" applyFont="1" applyFill="1" applyBorder="1" applyAlignment="1">
      <alignment horizontal="center"/>
    </xf>
    <xf numFmtId="0" fontId="50" fillId="0" borderId="6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1" fontId="9" fillId="0" borderId="10" xfId="0" applyNumberFormat="1" applyFont="1" applyBorder="1"/>
    <xf numFmtId="0" fontId="30" fillId="0" borderId="11" xfId="0" applyFont="1" applyFill="1" applyBorder="1" applyAlignment="1">
      <alignment horizontal="center"/>
    </xf>
    <xf numFmtId="0" fontId="30" fillId="0" borderId="12" xfId="0" applyFont="1" applyFill="1" applyBorder="1" applyAlignment="1">
      <alignment horizontal="center"/>
    </xf>
    <xf numFmtId="0" fontId="30" fillId="0" borderId="13" xfId="0" applyFont="1" applyFill="1" applyBorder="1" applyAlignment="1">
      <alignment horizontal="center"/>
    </xf>
    <xf numFmtId="0" fontId="30" fillId="0" borderId="1" xfId="0" applyFont="1" applyFill="1" applyBorder="1" applyAlignment="1">
      <alignment horizontal="center"/>
    </xf>
    <xf numFmtId="0" fontId="30" fillId="0" borderId="2" xfId="0" applyFont="1" applyFill="1" applyBorder="1" applyAlignment="1">
      <alignment horizontal="center"/>
    </xf>
    <xf numFmtId="0" fontId="30" fillId="0" borderId="3" xfId="0" applyFont="1" applyFill="1" applyBorder="1" applyAlignment="1">
      <alignment horizontal="center"/>
    </xf>
    <xf numFmtId="0" fontId="30" fillId="0" borderId="9" xfId="0" applyFont="1" applyFill="1" applyBorder="1"/>
    <xf numFmtId="0" fontId="32" fillId="0" borderId="0" xfId="0" applyFont="1" applyAlignment="1">
      <alignment horizontal="center" vertical="center" wrapText="1"/>
    </xf>
    <xf numFmtId="0" fontId="32" fillId="0" borderId="0" xfId="0" applyFont="1" applyBorder="1" applyAlignment="1">
      <alignment horizontal="left" vertical="center" wrapText="1" indent="1"/>
    </xf>
    <xf numFmtId="0" fontId="32" fillId="0" borderId="0" xfId="0" applyFont="1" applyFill="1" applyBorder="1" applyAlignment="1">
      <alignment horizontal="left" vertical="center" wrapText="1" indent="1"/>
    </xf>
    <xf numFmtId="0" fontId="20" fillId="3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top"/>
    </xf>
    <xf numFmtId="0" fontId="5" fillId="8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0" fontId="51" fillId="0" borderId="0" xfId="0" applyFont="1" applyAlignment="1">
      <alignment horizontal="center" vertical="center" wrapText="1"/>
    </xf>
    <xf numFmtId="0" fontId="52" fillId="0" borderId="0" xfId="0" applyFont="1" applyAlignment="1"/>
    <xf numFmtId="0" fontId="13" fillId="0" borderId="0" xfId="0" applyFont="1" applyAlignment="1">
      <alignment horizontal="center" vertical="center" wrapText="1"/>
    </xf>
    <xf numFmtId="0" fontId="0" fillId="0" borderId="0" xfId="0" applyAlignment="1"/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6.v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AP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2.44140625" bestFit="1" customWidth="1"/>
    <col min="3" max="3" width="2.109375" bestFit="1" customWidth="1"/>
    <col min="4" max="4" width="14.44140625" customWidth="1"/>
    <col min="5" max="6" width="3.44140625" bestFit="1" customWidth="1"/>
    <col min="7" max="7" width="15.44140625" bestFit="1" customWidth="1"/>
    <col min="8" max="8" width="2.109375" bestFit="1" customWidth="1"/>
    <col min="9" max="9" width="2.44140625" customWidth="1"/>
    <col min="10" max="10" width="15.44140625" hidden="1" customWidth="1"/>
    <col min="11" max="11" width="2.109375" hidden="1" customWidth="1"/>
    <col min="12" max="12" width="2.5546875" hidden="1" customWidth="1"/>
    <col min="13" max="14" width="2.109375" hidden="1" customWidth="1"/>
    <col min="15" max="15" width="3.44140625" hidden="1" customWidth="1"/>
    <col min="16" max="17" width="3.109375" hidden="1" customWidth="1"/>
    <col min="18" max="19" width="3.44140625" hidden="1" customWidth="1"/>
    <col min="20" max="20" width="2.109375" hidden="1" customWidth="1"/>
    <col min="21" max="21" width="1.88671875" hidden="1" customWidth="1"/>
    <col min="22" max="22" width="2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19.5546875" style="111" hidden="1" customWidth="1"/>
    <col min="36" max="36" width="3.5546875" style="112" hidden="1" customWidth="1"/>
    <col min="37" max="37" width="41.44140625" customWidth="1"/>
    <col min="38" max="38" width="7" customWidth="1"/>
    <col min="39" max="39" width="21.5546875" style="185" customWidth="1"/>
    <col min="40" max="40" width="7.5546875" customWidth="1"/>
    <col min="41" max="41" width="21.5546875" style="185" customWidth="1"/>
  </cols>
  <sheetData>
    <row r="1" spans="2:42" ht="9.75" customHeight="1">
      <c r="W1" s="33"/>
      <c r="AM1" s="165"/>
    </row>
    <row r="2" spans="2:42" ht="13.8" thickBot="1">
      <c r="D2" s="87">
        <v>42973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M2" s="165"/>
    </row>
    <row r="3" spans="2:42">
      <c r="B3" s="21">
        <v>1</v>
      </c>
      <c r="C3" s="243">
        <v>2</v>
      </c>
      <c r="D3" s="137" t="s">
        <v>35</v>
      </c>
      <c r="E3" s="27">
        <v>23</v>
      </c>
      <c r="F3" s="35">
        <v>23</v>
      </c>
      <c r="G3" s="137" t="s">
        <v>30</v>
      </c>
      <c r="H3" s="273">
        <v>2</v>
      </c>
      <c r="J3" s="241" t="str">
        <f>D3</f>
        <v>Oyonnax</v>
      </c>
      <c r="K3" s="35">
        <f>L3+M3+N3</f>
        <v>1</v>
      </c>
      <c r="L3" s="41">
        <f t="shared" ref="L3:L16" si="0">IF(V3=4,1,0)</f>
        <v>0</v>
      </c>
      <c r="M3" s="41">
        <f t="shared" ref="M3:M16" si="1">IF(V3=2,1,0)</f>
        <v>1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23</v>
      </c>
      <c r="R3" s="43">
        <f t="shared" si="4"/>
        <v>23</v>
      </c>
      <c r="S3" s="43">
        <f>Q3-R3</f>
        <v>0</v>
      </c>
      <c r="T3" s="27">
        <f t="shared" ref="T3:T16" si="5">IF(V3="",O3+P3,V3+O3+P3)</f>
        <v>2</v>
      </c>
      <c r="V3" s="12">
        <f t="shared" ref="V3:V9" si="6">IF(E3&lt;&gt;"",IF(E3&gt;F3,4,IF(E3=F3,2,0)),"")</f>
        <v>2</v>
      </c>
      <c r="W3" s="152" t="s">
        <v>36</v>
      </c>
      <c r="X3" s="24">
        <v>1</v>
      </c>
      <c r="Y3" s="25">
        <v>0</v>
      </c>
      <c r="Z3" s="25">
        <v>0</v>
      </c>
      <c r="AA3" s="25">
        <v>1</v>
      </c>
      <c r="AB3" s="25">
        <v>0</v>
      </c>
      <c r="AC3" s="25">
        <v>0</v>
      </c>
      <c r="AD3" s="25">
        <v>19</v>
      </c>
      <c r="AE3" s="25">
        <v>48</v>
      </c>
      <c r="AF3" s="25">
        <v>-29</v>
      </c>
      <c r="AG3" s="26">
        <v>0</v>
      </c>
      <c r="AI3" s="113" t="str">
        <f>CONCATENATE(D3,G3)</f>
        <v>OyonnaxSt Toulousain</v>
      </c>
      <c r="AJ3" s="112">
        <f t="shared" ref="AJ3:AJ9" si="7">E3-F3</f>
        <v>0</v>
      </c>
      <c r="AK3" s="103"/>
      <c r="AL3" s="95"/>
      <c r="AM3" s="182"/>
      <c r="AN3" s="95"/>
      <c r="AO3" s="155"/>
      <c r="AP3" s="99"/>
    </row>
    <row r="4" spans="2:42">
      <c r="B4" s="22"/>
      <c r="C4" s="244">
        <v>7</v>
      </c>
      <c r="D4" s="1" t="s">
        <v>28</v>
      </c>
      <c r="E4" s="28">
        <v>48</v>
      </c>
      <c r="F4" s="36">
        <v>19</v>
      </c>
      <c r="G4" s="1" t="s">
        <v>36</v>
      </c>
      <c r="H4" s="274">
        <v>3</v>
      </c>
      <c r="J4" s="246" t="str">
        <f t="shared" ref="J4:J9" si="8">D4</f>
        <v>Montpellier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1</v>
      </c>
      <c r="P4" s="45">
        <f t="shared" ref="P4:P9" si="10">IF(E4&lt;&gt;"",IF(V4=0,IF(F4-E4&lt;6,1,0),0),0)</f>
        <v>0</v>
      </c>
      <c r="Q4" s="46">
        <f t="shared" si="4"/>
        <v>48</v>
      </c>
      <c r="R4" s="46">
        <f t="shared" si="4"/>
        <v>19</v>
      </c>
      <c r="S4" s="46">
        <f t="shared" ref="S4:S16" si="11">Q4-R4</f>
        <v>29</v>
      </c>
      <c r="T4" s="28">
        <f t="shared" si="5"/>
        <v>5</v>
      </c>
      <c r="V4" s="12">
        <f t="shared" si="6"/>
        <v>4</v>
      </c>
      <c r="W4" s="153" t="s">
        <v>29</v>
      </c>
      <c r="X4" s="13">
        <v>1</v>
      </c>
      <c r="Y4" s="14">
        <v>1</v>
      </c>
      <c r="Z4" s="14">
        <v>0</v>
      </c>
      <c r="AA4" s="14">
        <v>0</v>
      </c>
      <c r="AB4" s="14">
        <v>0</v>
      </c>
      <c r="AC4" s="14">
        <v>0</v>
      </c>
      <c r="AD4" s="14">
        <v>32</v>
      </c>
      <c r="AE4" s="14">
        <v>25</v>
      </c>
      <c r="AF4" s="14">
        <v>7</v>
      </c>
      <c r="AG4" s="15">
        <v>4</v>
      </c>
      <c r="AI4" s="113" t="str">
        <f t="shared" ref="AI4:AI9" si="12">CONCATENATE(D4,G4)</f>
        <v>MontpellierAgen</v>
      </c>
      <c r="AJ4" s="112">
        <f t="shared" si="7"/>
        <v>29</v>
      </c>
      <c r="AK4" s="102"/>
      <c r="AL4" s="95"/>
      <c r="AM4" s="182"/>
      <c r="AN4" s="95"/>
      <c r="AO4" s="155"/>
      <c r="AP4" s="99"/>
    </row>
    <row r="5" spans="2:42">
      <c r="B5" s="22"/>
      <c r="C5" s="244">
        <v>3</v>
      </c>
      <c r="D5" s="134" t="s">
        <v>21</v>
      </c>
      <c r="E5" s="28">
        <v>25</v>
      </c>
      <c r="F5" s="36">
        <v>21</v>
      </c>
      <c r="G5" s="1" t="s">
        <v>22</v>
      </c>
      <c r="H5" s="274">
        <v>2</v>
      </c>
      <c r="J5" s="246" t="str">
        <f t="shared" si="8"/>
        <v>Racing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25</v>
      </c>
      <c r="R5" s="46">
        <f t="shared" si="4"/>
        <v>21</v>
      </c>
      <c r="S5" s="46">
        <f t="shared" si="11"/>
        <v>4</v>
      </c>
      <c r="T5" s="28">
        <f t="shared" si="5"/>
        <v>4</v>
      </c>
      <c r="V5" s="12">
        <f t="shared" si="6"/>
        <v>4</v>
      </c>
      <c r="W5" s="153" t="s">
        <v>27</v>
      </c>
      <c r="X5" s="13">
        <v>1</v>
      </c>
      <c r="Y5" s="14">
        <v>0</v>
      </c>
      <c r="Z5" s="14">
        <v>0</v>
      </c>
      <c r="AA5" s="14">
        <v>1</v>
      </c>
      <c r="AB5" s="14">
        <v>0</v>
      </c>
      <c r="AC5" s="14">
        <v>0</v>
      </c>
      <c r="AD5" s="14">
        <v>10</v>
      </c>
      <c r="AE5" s="14">
        <v>19</v>
      </c>
      <c r="AF5" s="14">
        <v>-9</v>
      </c>
      <c r="AG5" s="15">
        <v>0</v>
      </c>
      <c r="AI5" s="113" t="str">
        <f t="shared" si="12"/>
        <v>RacingCastres</v>
      </c>
      <c r="AJ5" s="112">
        <f t="shared" si="7"/>
        <v>4</v>
      </c>
      <c r="AK5" s="102"/>
      <c r="AL5" s="95"/>
      <c r="AM5" s="182"/>
      <c r="AN5" s="95"/>
      <c r="AO5" s="155"/>
      <c r="AP5" s="99"/>
    </row>
    <row r="6" spans="2:42">
      <c r="B6" s="22"/>
      <c r="C6" s="244">
        <v>1</v>
      </c>
      <c r="D6" s="134" t="s">
        <v>27</v>
      </c>
      <c r="E6" s="28">
        <v>10</v>
      </c>
      <c r="F6" s="36">
        <v>19</v>
      </c>
      <c r="G6" s="134" t="s">
        <v>24</v>
      </c>
      <c r="H6" s="274">
        <v>3</v>
      </c>
      <c r="J6" s="246" t="str">
        <f>D6</f>
        <v>Brive</v>
      </c>
      <c r="K6" s="36">
        <f t="shared" si="9"/>
        <v>1</v>
      </c>
      <c r="L6" s="44">
        <f t="shared" si="0"/>
        <v>0</v>
      </c>
      <c r="M6" s="44">
        <f t="shared" si="1"/>
        <v>0</v>
      </c>
      <c r="N6" s="44">
        <f t="shared" si="2"/>
        <v>1</v>
      </c>
      <c r="O6" s="45">
        <f t="shared" si="3"/>
        <v>0</v>
      </c>
      <c r="P6" s="45">
        <f t="shared" si="10"/>
        <v>0</v>
      </c>
      <c r="Q6" s="46">
        <f t="shared" si="4"/>
        <v>10</v>
      </c>
      <c r="R6" s="46">
        <f t="shared" si="4"/>
        <v>19</v>
      </c>
      <c r="S6" s="46">
        <f t="shared" si="11"/>
        <v>-9</v>
      </c>
      <c r="T6" s="28">
        <f t="shared" si="5"/>
        <v>0</v>
      </c>
      <c r="V6" s="12">
        <f t="shared" si="6"/>
        <v>0</v>
      </c>
      <c r="W6" s="153" t="s">
        <v>22</v>
      </c>
      <c r="X6" s="13">
        <v>1</v>
      </c>
      <c r="Y6" s="14">
        <v>0</v>
      </c>
      <c r="Z6" s="14">
        <v>0</v>
      </c>
      <c r="AA6" s="14">
        <v>1</v>
      </c>
      <c r="AB6" s="14">
        <v>0</v>
      </c>
      <c r="AC6" s="14">
        <v>1</v>
      </c>
      <c r="AD6" s="14">
        <v>21</v>
      </c>
      <c r="AE6" s="14">
        <v>25</v>
      </c>
      <c r="AF6" s="14">
        <v>-4</v>
      </c>
      <c r="AG6" s="15">
        <v>1</v>
      </c>
      <c r="AI6" s="113" t="str">
        <f>CONCATENATE(D6,G6)</f>
        <v>BriveLa Rochelle</v>
      </c>
      <c r="AJ6" s="112">
        <f t="shared" si="7"/>
        <v>-9</v>
      </c>
      <c r="AK6" s="102"/>
      <c r="AL6" s="95"/>
      <c r="AM6" s="182"/>
      <c r="AN6" s="95"/>
      <c r="AO6" s="155"/>
      <c r="AP6" s="99"/>
    </row>
    <row r="7" spans="2:42">
      <c r="B7" s="22"/>
      <c r="C7" s="244">
        <v>1</v>
      </c>
      <c r="D7" s="134" t="s">
        <v>19</v>
      </c>
      <c r="E7" s="28">
        <v>16</v>
      </c>
      <c r="F7" s="36">
        <v>25</v>
      </c>
      <c r="G7" s="134" t="s">
        <v>26</v>
      </c>
      <c r="H7" s="274">
        <v>3</v>
      </c>
      <c r="J7" s="246" t="str">
        <f t="shared" si="8"/>
        <v>Stade Français</v>
      </c>
      <c r="K7" s="36">
        <f t="shared" si="9"/>
        <v>1</v>
      </c>
      <c r="L7" s="44">
        <f t="shared" si="0"/>
        <v>0</v>
      </c>
      <c r="M7" s="44">
        <f t="shared" si="1"/>
        <v>0</v>
      </c>
      <c r="N7" s="44">
        <f t="shared" si="2"/>
        <v>1</v>
      </c>
      <c r="O7" s="45">
        <f t="shared" si="3"/>
        <v>0</v>
      </c>
      <c r="P7" s="45">
        <f t="shared" si="10"/>
        <v>0</v>
      </c>
      <c r="Q7" s="46">
        <f t="shared" si="4"/>
        <v>16</v>
      </c>
      <c r="R7" s="46">
        <f t="shared" si="4"/>
        <v>25</v>
      </c>
      <c r="S7" s="46">
        <f t="shared" si="11"/>
        <v>-9</v>
      </c>
      <c r="T7" s="28">
        <f t="shared" si="5"/>
        <v>0</v>
      </c>
      <c r="V7" s="12">
        <f t="shared" si="6"/>
        <v>0</v>
      </c>
      <c r="W7" s="153" t="s">
        <v>25</v>
      </c>
      <c r="X7" s="13">
        <v>1</v>
      </c>
      <c r="Y7" s="14">
        <v>0</v>
      </c>
      <c r="Z7" s="14">
        <v>0</v>
      </c>
      <c r="AA7" s="14">
        <v>1</v>
      </c>
      <c r="AB7" s="14">
        <v>0</v>
      </c>
      <c r="AC7" s="14">
        <v>0</v>
      </c>
      <c r="AD7" s="14">
        <v>25</v>
      </c>
      <c r="AE7" s="14">
        <v>32</v>
      </c>
      <c r="AF7" s="14">
        <v>-7</v>
      </c>
      <c r="AG7" s="15">
        <v>0</v>
      </c>
      <c r="AI7" s="113" t="str">
        <f t="shared" si="12"/>
        <v>Stade FrançaisLyon</v>
      </c>
      <c r="AJ7" s="112">
        <f t="shared" si="7"/>
        <v>-9</v>
      </c>
      <c r="AK7" s="102"/>
      <c r="AL7" s="95"/>
      <c r="AM7" s="182"/>
      <c r="AN7" s="95"/>
      <c r="AO7" s="155"/>
      <c r="AP7" s="99"/>
    </row>
    <row r="8" spans="2:42">
      <c r="B8" s="22"/>
      <c r="C8" s="244">
        <v>3</v>
      </c>
      <c r="D8" s="134" t="s">
        <v>29</v>
      </c>
      <c r="E8" s="28">
        <v>32</v>
      </c>
      <c r="F8" s="36">
        <v>25</v>
      </c>
      <c r="G8" s="134" t="s">
        <v>25</v>
      </c>
      <c r="H8" s="274">
        <v>3</v>
      </c>
      <c r="J8" s="246" t="str">
        <f t="shared" si="8"/>
        <v>Bordeaux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32</v>
      </c>
      <c r="R8" s="46">
        <f t="shared" si="4"/>
        <v>25</v>
      </c>
      <c r="S8" s="46">
        <f t="shared" si="11"/>
        <v>7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1</v>
      </c>
      <c r="Z8" s="14">
        <v>0</v>
      </c>
      <c r="AA8" s="14">
        <v>0</v>
      </c>
      <c r="AB8" s="14">
        <v>0</v>
      </c>
      <c r="AC8" s="14">
        <v>0</v>
      </c>
      <c r="AD8" s="14">
        <v>19</v>
      </c>
      <c r="AE8" s="14">
        <v>10</v>
      </c>
      <c r="AF8" s="14">
        <v>9</v>
      </c>
      <c r="AG8" s="15">
        <v>4</v>
      </c>
      <c r="AI8" s="113" t="str">
        <f t="shared" si="12"/>
        <v>BordeauxClermont</v>
      </c>
      <c r="AJ8" s="112">
        <f t="shared" si="7"/>
        <v>7</v>
      </c>
      <c r="AK8" s="102"/>
      <c r="AL8" s="95"/>
      <c r="AM8" s="182"/>
      <c r="AN8" s="95"/>
      <c r="AO8" s="155"/>
      <c r="AP8" s="69"/>
    </row>
    <row r="9" spans="2:42" ht="13.8" thickBot="1">
      <c r="B9" s="23"/>
      <c r="C9" s="245">
        <v>4</v>
      </c>
      <c r="D9" s="136" t="s">
        <v>20</v>
      </c>
      <c r="E9" s="29">
        <v>41</v>
      </c>
      <c r="F9" s="37">
        <v>14</v>
      </c>
      <c r="G9" s="136" t="s">
        <v>23</v>
      </c>
      <c r="H9" s="275">
        <v>2</v>
      </c>
      <c r="J9" s="246" t="str">
        <f t="shared" si="8"/>
        <v>Toulon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41</v>
      </c>
      <c r="R9" s="46">
        <f t="shared" si="4"/>
        <v>14</v>
      </c>
      <c r="S9" s="46">
        <f t="shared" si="11"/>
        <v>27</v>
      </c>
      <c r="T9" s="28">
        <f t="shared" si="5"/>
        <v>4</v>
      </c>
      <c r="V9" s="12">
        <f t="shared" si="6"/>
        <v>4</v>
      </c>
      <c r="W9" s="153" t="s">
        <v>26</v>
      </c>
      <c r="X9" s="13">
        <v>1</v>
      </c>
      <c r="Y9" s="14">
        <v>1</v>
      </c>
      <c r="Z9" s="14">
        <v>0</v>
      </c>
      <c r="AA9" s="14">
        <v>0</v>
      </c>
      <c r="AB9" s="14">
        <v>0</v>
      </c>
      <c r="AC9" s="14">
        <v>0</v>
      </c>
      <c r="AD9" s="14">
        <v>25</v>
      </c>
      <c r="AE9" s="14">
        <v>16</v>
      </c>
      <c r="AF9" s="14">
        <v>9</v>
      </c>
      <c r="AG9" s="15">
        <v>4</v>
      </c>
      <c r="AI9" s="113" t="str">
        <f t="shared" si="12"/>
        <v>ToulonPau</v>
      </c>
      <c r="AJ9" s="112">
        <f t="shared" si="7"/>
        <v>27</v>
      </c>
      <c r="AK9" s="285"/>
      <c r="AL9" s="285"/>
      <c r="AM9" s="285"/>
      <c r="AN9" s="285"/>
      <c r="AO9" s="285"/>
    </row>
    <row r="10" spans="2:42">
      <c r="J10" s="38" t="str">
        <f>G3</f>
        <v>St Toulousain</v>
      </c>
      <c r="K10" s="36">
        <f t="shared" si="9"/>
        <v>1</v>
      </c>
      <c r="L10" s="44">
        <f t="shared" si="0"/>
        <v>0</v>
      </c>
      <c r="M10" s="44">
        <f t="shared" si="1"/>
        <v>1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23</v>
      </c>
      <c r="R10" s="46">
        <f t="shared" ref="R10:R16" si="15">E3</f>
        <v>23</v>
      </c>
      <c r="S10" s="46">
        <f t="shared" si="11"/>
        <v>0</v>
      </c>
      <c r="T10" s="28">
        <f t="shared" si="5"/>
        <v>2</v>
      </c>
      <c r="V10" s="12">
        <f t="shared" ref="V10:V16" si="16">IF(F3&lt;&gt;"",IF(F3&gt;E3,4,IF(F3=E3,2,0)),"")</f>
        <v>2</v>
      </c>
      <c r="W10" s="153" t="s">
        <v>28</v>
      </c>
      <c r="X10" s="13">
        <v>1</v>
      </c>
      <c r="Y10" s="14">
        <v>1</v>
      </c>
      <c r="Z10" s="14">
        <v>0</v>
      </c>
      <c r="AA10" s="14">
        <v>0</v>
      </c>
      <c r="AB10" s="14">
        <v>1</v>
      </c>
      <c r="AC10" s="14">
        <v>0</v>
      </c>
      <c r="AD10" s="14">
        <v>48</v>
      </c>
      <c r="AE10" s="14">
        <v>19</v>
      </c>
      <c r="AF10" s="14">
        <v>29</v>
      </c>
      <c r="AG10" s="15">
        <v>5</v>
      </c>
      <c r="AI10" s="113" t="str">
        <f>CONCATENATE(G3,D3)</f>
        <v>St ToulousainOyonnax</v>
      </c>
      <c r="AJ10" s="112">
        <f>F3-E3</f>
        <v>0</v>
      </c>
      <c r="AK10" s="102"/>
      <c r="AL10" s="95"/>
      <c r="AM10" s="155"/>
      <c r="AN10" s="95"/>
      <c r="AO10" s="183"/>
    </row>
    <row r="11" spans="2:42">
      <c r="J11" s="38" t="str">
        <f t="shared" ref="J11:J16" si="17">G4</f>
        <v>Agen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19</v>
      </c>
      <c r="R11" s="46">
        <f t="shared" si="15"/>
        <v>48</v>
      </c>
      <c r="S11" s="46">
        <f t="shared" si="11"/>
        <v>-29</v>
      </c>
      <c r="T11" s="28">
        <f t="shared" si="5"/>
        <v>0</v>
      </c>
      <c r="V11" s="12">
        <f t="shared" si="16"/>
        <v>0</v>
      </c>
      <c r="W11" s="153" t="s">
        <v>35</v>
      </c>
      <c r="X11" s="13">
        <v>1</v>
      </c>
      <c r="Y11" s="14">
        <v>0</v>
      </c>
      <c r="Z11" s="14">
        <v>1</v>
      </c>
      <c r="AA11" s="14">
        <v>0</v>
      </c>
      <c r="AB11" s="14">
        <v>0</v>
      </c>
      <c r="AC11" s="14">
        <v>0</v>
      </c>
      <c r="AD11" s="14">
        <v>23</v>
      </c>
      <c r="AE11" s="14">
        <v>23</v>
      </c>
      <c r="AF11" s="14">
        <v>0</v>
      </c>
      <c r="AG11" s="15">
        <v>2</v>
      </c>
      <c r="AI11" s="113" t="str">
        <f t="shared" ref="AI11:AI16" si="19">CONCATENATE(G4,D4)</f>
        <v>AgenMontpellier</v>
      </c>
      <c r="AJ11" s="112">
        <f t="shared" ref="AJ11:AJ16" si="20">F4-E4</f>
        <v>-29</v>
      </c>
      <c r="AM11" s="183"/>
      <c r="AO11" s="183"/>
    </row>
    <row r="12" spans="2:42">
      <c r="J12" s="38" t="str">
        <f t="shared" si="17"/>
        <v>Castres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1</v>
      </c>
      <c r="Q12" s="46">
        <f t="shared" si="14"/>
        <v>21</v>
      </c>
      <c r="R12" s="46">
        <f t="shared" si="15"/>
        <v>25</v>
      </c>
      <c r="S12" s="46">
        <f t="shared" si="11"/>
        <v>-4</v>
      </c>
      <c r="T12" s="28">
        <f t="shared" si="5"/>
        <v>1</v>
      </c>
      <c r="V12" s="12">
        <f t="shared" si="16"/>
        <v>0</v>
      </c>
      <c r="W12" s="153" t="s">
        <v>23</v>
      </c>
      <c r="X12" s="13">
        <v>1</v>
      </c>
      <c r="Y12" s="14">
        <v>0</v>
      </c>
      <c r="Z12" s="14">
        <v>0</v>
      </c>
      <c r="AA12" s="14">
        <v>1</v>
      </c>
      <c r="AB12" s="14">
        <v>0</v>
      </c>
      <c r="AC12" s="14">
        <v>0</v>
      </c>
      <c r="AD12" s="14">
        <v>14</v>
      </c>
      <c r="AE12" s="14">
        <v>41</v>
      </c>
      <c r="AF12" s="14">
        <v>-27</v>
      </c>
      <c r="AG12" s="15">
        <v>0</v>
      </c>
      <c r="AI12" s="113" t="str">
        <f t="shared" si="19"/>
        <v>CastresRacing</v>
      </c>
      <c r="AJ12" s="112">
        <f t="shared" si="20"/>
        <v>-4</v>
      </c>
      <c r="AM12" s="183"/>
      <c r="AO12" s="183"/>
    </row>
    <row r="13" spans="2:42">
      <c r="J13" s="38" t="str">
        <f t="shared" si="17"/>
        <v>La Rochelle</v>
      </c>
      <c r="K13" s="36">
        <f t="shared" si="9"/>
        <v>1</v>
      </c>
      <c r="L13" s="44">
        <f t="shared" si="0"/>
        <v>1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19</v>
      </c>
      <c r="R13" s="46">
        <f t="shared" si="15"/>
        <v>10</v>
      </c>
      <c r="S13" s="46">
        <f t="shared" si="11"/>
        <v>9</v>
      </c>
      <c r="T13" s="28">
        <f t="shared" si="5"/>
        <v>4</v>
      </c>
      <c r="V13" s="12">
        <f t="shared" si="16"/>
        <v>4</v>
      </c>
      <c r="W13" s="153" t="s">
        <v>21</v>
      </c>
      <c r="X13" s="13">
        <v>1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25</v>
      </c>
      <c r="AE13" s="14">
        <v>21</v>
      </c>
      <c r="AF13" s="14">
        <v>4</v>
      </c>
      <c r="AG13" s="15">
        <v>4</v>
      </c>
      <c r="AI13" s="113" t="str">
        <f>CONCATENATE(G6,D6)</f>
        <v>La RochelleBrive</v>
      </c>
      <c r="AJ13" s="112">
        <f t="shared" si="20"/>
        <v>9</v>
      </c>
      <c r="AM13" s="183"/>
      <c r="AO13" s="183"/>
    </row>
    <row r="14" spans="2:42">
      <c r="J14" s="38" t="str">
        <f t="shared" si="17"/>
        <v>Lyon</v>
      </c>
      <c r="K14" s="36">
        <f t="shared" si="9"/>
        <v>1</v>
      </c>
      <c r="L14" s="44">
        <f t="shared" si="0"/>
        <v>1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25</v>
      </c>
      <c r="R14" s="46">
        <f t="shared" si="15"/>
        <v>16</v>
      </c>
      <c r="S14" s="46">
        <f t="shared" si="11"/>
        <v>9</v>
      </c>
      <c r="T14" s="28">
        <f t="shared" si="5"/>
        <v>4</v>
      </c>
      <c r="V14" s="12">
        <f t="shared" si="16"/>
        <v>4</v>
      </c>
      <c r="W14" s="153" t="s">
        <v>30</v>
      </c>
      <c r="X14" s="13">
        <v>1</v>
      </c>
      <c r="Y14" s="14">
        <v>0</v>
      </c>
      <c r="Z14" s="14">
        <v>1</v>
      </c>
      <c r="AA14" s="14">
        <v>0</v>
      </c>
      <c r="AB14" s="14">
        <v>0</v>
      </c>
      <c r="AC14" s="14">
        <v>0</v>
      </c>
      <c r="AD14" s="14">
        <v>23</v>
      </c>
      <c r="AE14" s="14">
        <v>23</v>
      </c>
      <c r="AF14" s="14">
        <v>0</v>
      </c>
      <c r="AG14" s="15">
        <v>2</v>
      </c>
      <c r="AI14" s="113" t="str">
        <f t="shared" si="19"/>
        <v>LyonStade Français</v>
      </c>
      <c r="AJ14" s="112">
        <f t="shared" si="20"/>
        <v>9</v>
      </c>
      <c r="AM14" s="183"/>
      <c r="AO14" s="183"/>
    </row>
    <row r="15" spans="2:42">
      <c r="J15" s="38" t="str">
        <f t="shared" si="17"/>
        <v>Clermont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0</v>
      </c>
      <c r="Q15" s="46">
        <f t="shared" si="14"/>
        <v>25</v>
      </c>
      <c r="R15" s="46">
        <f t="shared" si="15"/>
        <v>32</v>
      </c>
      <c r="S15" s="46">
        <f t="shared" si="11"/>
        <v>-7</v>
      </c>
      <c r="T15" s="28">
        <f t="shared" si="5"/>
        <v>0</v>
      </c>
      <c r="V15" s="12">
        <f t="shared" si="16"/>
        <v>0</v>
      </c>
      <c r="W15" s="153" t="s">
        <v>19</v>
      </c>
      <c r="X15" s="13">
        <v>1</v>
      </c>
      <c r="Y15" s="14">
        <v>0</v>
      </c>
      <c r="Z15" s="14">
        <v>0</v>
      </c>
      <c r="AA15" s="14">
        <v>1</v>
      </c>
      <c r="AB15" s="14">
        <v>0</v>
      </c>
      <c r="AC15" s="14">
        <v>0</v>
      </c>
      <c r="AD15" s="14">
        <v>16</v>
      </c>
      <c r="AE15" s="14">
        <v>25</v>
      </c>
      <c r="AF15" s="14">
        <v>-9</v>
      </c>
      <c r="AG15" s="15">
        <v>0</v>
      </c>
      <c r="AI15" s="113" t="str">
        <f t="shared" si="19"/>
        <v>ClermontBordeaux</v>
      </c>
      <c r="AJ15" s="112">
        <f t="shared" si="20"/>
        <v>-7</v>
      </c>
      <c r="AM15" s="183"/>
      <c r="AO15" s="183"/>
    </row>
    <row r="16" spans="2:42" ht="13.8" thickBot="1">
      <c r="J16" s="39" t="str">
        <f t="shared" si="17"/>
        <v>Pau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0</v>
      </c>
      <c r="Q16" s="49">
        <f t="shared" si="14"/>
        <v>14</v>
      </c>
      <c r="R16" s="49">
        <f t="shared" si="15"/>
        <v>41</v>
      </c>
      <c r="S16" s="49">
        <f t="shared" si="11"/>
        <v>-27</v>
      </c>
      <c r="T16" s="29">
        <f t="shared" si="5"/>
        <v>0</v>
      </c>
      <c r="V16" s="12">
        <f t="shared" si="16"/>
        <v>0</v>
      </c>
      <c r="W16" s="154" t="s">
        <v>20</v>
      </c>
      <c r="X16" s="16">
        <v>1</v>
      </c>
      <c r="Y16" s="17">
        <v>1</v>
      </c>
      <c r="Z16" s="17">
        <v>0</v>
      </c>
      <c r="AA16" s="17">
        <v>0</v>
      </c>
      <c r="AB16" s="17">
        <v>0</v>
      </c>
      <c r="AC16" s="17">
        <v>0</v>
      </c>
      <c r="AD16" s="17">
        <v>41</v>
      </c>
      <c r="AE16" s="17">
        <v>14</v>
      </c>
      <c r="AF16" s="17">
        <v>27</v>
      </c>
      <c r="AG16" s="18">
        <v>4</v>
      </c>
      <c r="AI16" s="113" t="str">
        <f t="shared" si="19"/>
        <v>PauToulon</v>
      </c>
      <c r="AJ16" s="112">
        <f t="shared" si="20"/>
        <v>-27</v>
      </c>
      <c r="AM16" s="183"/>
      <c r="AO16" s="183"/>
    </row>
    <row r="17" spans="2:42">
      <c r="D17" s="131"/>
      <c r="E17" s="131"/>
      <c r="F17" s="13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L17" s="71"/>
      <c r="AM17" s="186"/>
      <c r="AN17" s="71"/>
      <c r="AO17" s="186"/>
      <c r="AP17" s="71"/>
    </row>
    <row r="18" spans="2:42" s="71" customFormat="1">
      <c r="D18" s="135"/>
      <c r="E18" s="10"/>
      <c r="F18" s="10"/>
      <c r="G18" s="135"/>
      <c r="W18" s="144"/>
      <c r="AI18" s="145"/>
      <c r="AJ18" s="146"/>
      <c r="AL18" s="189"/>
      <c r="AM18" s="190"/>
      <c r="AN18" s="191"/>
      <c r="AO18" s="190"/>
      <c r="AP18" s="192"/>
    </row>
    <row r="19" spans="2:42" s="71" customFormat="1">
      <c r="D19" s="3"/>
      <c r="E19" s="10"/>
      <c r="F19" s="10"/>
      <c r="G19" s="3"/>
      <c r="J19" s="3"/>
      <c r="W19" s="144"/>
      <c r="AI19" s="145"/>
      <c r="AJ19" s="146"/>
      <c r="AL19" s="189"/>
      <c r="AM19" s="190"/>
      <c r="AN19" s="193"/>
      <c r="AO19" s="190"/>
      <c r="AP19" s="192"/>
    </row>
    <row r="20" spans="2:42" s="71" customFormat="1">
      <c r="C20" s="7"/>
      <c r="D20" s="134"/>
      <c r="E20" s="10"/>
      <c r="F20" s="10"/>
      <c r="G20" s="3"/>
      <c r="H20" s="7"/>
      <c r="J20" s="276" t="s">
        <v>32</v>
      </c>
      <c r="W20" s="144"/>
      <c r="AI20" s="145"/>
      <c r="AJ20" s="146"/>
      <c r="AL20" s="189"/>
      <c r="AM20" s="190"/>
      <c r="AN20" s="191"/>
      <c r="AO20" s="190"/>
      <c r="AP20" s="192"/>
    </row>
    <row r="21" spans="2:42" s="71" customFormat="1">
      <c r="C21" s="7"/>
      <c r="D21" s="134"/>
      <c r="E21" s="10"/>
      <c r="F21" s="10"/>
      <c r="G21" s="134"/>
      <c r="H21" s="7"/>
      <c r="J21" s="3"/>
      <c r="W21" s="144"/>
      <c r="AI21" s="145"/>
      <c r="AJ21" s="146"/>
      <c r="AL21" s="189"/>
      <c r="AM21" s="190"/>
      <c r="AN21" s="191"/>
      <c r="AO21" s="190"/>
      <c r="AP21" s="192"/>
    </row>
    <row r="22" spans="2:42" s="71" customFormat="1" ht="14.25" customHeight="1">
      <c r="C22" s="7"/>
      <c r="D22" s="134"/>
      <c r="E22" s="10"/>
      <c r="F22" s="10"/>
      <c r="G22" s="134"/>
      <c r="I22" s="133"/>
      <c r="J22" s="3"/>
      <c r="W22" s="144"/>
      <c r="AI22" s="145"/>
      <c r="AJ22" s="146"/>
      <c r="AL22" s="189"/>
      <c r="AM22" s="190"/>
      <c r="AN22" s="191"/>
      <c r="AO22" s="190"/>
      <c r="AP22" s="192"/>
    </row>
    <row r="23" spans="2:42" s="71" customFormat="1">
      <c r="C23" s="7"/>
      <c r="D23" s="134"/>
      <c r="E23" s="10"/>
      <c r="F23" s="10"/>
      <c r="G23" s="134"/>
      <c r="I23" s="133"/>
      <c r="J23" s="3"/>
      <c r="W23" s="144"/>
      <c r="AI23" s="145"/>
      <c r="AJ23" s="146"/>
      <c r="AL23" s="189"/>
      <c r="AM23" s="190"/>
      <c r="AN23" s="191"/>
      <c r="AO23" s="190"/>
      <c r="AP23" s="192"/>
    </row>
    <row r="24" spans="2:42" s="71" customFormat="1">
      <c r="C24" s="7"/>
      <c r="D24" s="134"/>
      <c r="E24" s="10"/>
      <c r="F24" s="10"/>
      <c r="G24" s="134"/>
      <c r="I24" s="134"/>
      <c r="J24" s="3"/>
      <c r="W24" s="144"/>
      <c r="AI24" s="145"/>
      <c r="AJ24" s="146"/>
      <c r="AL24" s="194"/>
      <c r="AM24" s="194"/>
      <c r="AN24" s="194"/>
      <c r="AO24" s="194"/>
      <c r="AP24" s="194"/>
    </row>
    <row r="25" spans="2:42" s="71" customFormat="1">
      <c r="C25" s="7"/>
      <c r="D25" s="1"/>
      <c r="E25" s="106"/>
      <c r="F25" s="108"/>
      <c r="H25" s="106"/>
      <c r="I25" s="108"/>
      <c r="J25" s="3"/>
      <c r="W25" s="144"/>
      <c r="AI25" s="145"/>
      <c r="AJ25" s="146"/>
      <c r="AL25" s="189"/>
      <c r="AM25" s="190"/>
      <c r="AN25" s="193"/>
      <c r="AO25" s="190"/>
      <c r="AP25" s="192"/>
    </row>
    <row r="26" spans="2:42" s="71" customFormat="1">
      <c r="C26" s="7"/>
      <c r="D26" s="1"/>
      <c r="E26" s="106"/>
      <c r="F26" s="108"/>
      <c r="H26" s="106"/>
      <c r="I26" s="108"/>
      <c r="J26" s="3"/>
      <c r="W26" s="144"/>
      <c r="AI26" s="145"/>
      <c r="AJ26" s="146"/>
      <c r="AM26" s="184"/>
      <c r="AO26" s="184"/>
    </row>
    <row r="27" spans="2:42" s="71" customFormat="1">
      <c r="C27" s="7"/>
      <c r="D27" s="1"/>
      <c r="E27" s="106"/>
      <c r="F27" s="108"/>
      <c r="H27" s="106"/>
      <c r="I27" s="108"/>
      <c r="J27" s="3"/>
      <c r="W27" s="144"/>
      <c r="AI27" s="145"/>
      <c r="AJ27" s="146"/>
      <c r="AM27" s="184"/>
      <c r="AO27" s="184"/>
    </row>
    <row r="28" spans="2:42" s="71" customFormat="1">
      <c r="C28" s="63"/>
      <c r="D28" s="1"/>
      <c r="E28" s="106"/>
      <c r="F28" s="108"/>
      <c r="H28" s="106"/>
      <c r="I28" s="108"/>
      <c r="J28" s="3"/>
      <c r="W28" s="144"/>
      <c r="AI28" s="145"/>
      <c r="AJ28" s="146"/>
      <c r="AM28" s="184"/>
      <c r="AO28" s="184"/>
    </row>
    <row r="29" spans="2:42" s="71" customFormat="1">
      <c r="C29" s="89"/>
      <c r="D29" s="1"/>
      <c r="E29" s="91"/>
      <c r="F29" s="92"/>
      <c r="G29" s="90"/>
      <c r="H29" s="91"/>
      <c r="I29" s="92"/>
      <c r="J29" s="3"/>
      <c r="W29" s="144"/>
      <c r="AI29" s="145"/>
      <c r="AJ29" s="146"/>
      <c r="AM29" s="184"/>
      <c r="AO29" s="184"/>
    </row>
    <row r="30" spans="2:42" s="71" customFormat="1">
      <c r="C30" s="89"/>
      <c r="D30" s="1"/>
      <c r="H30" s="63"/>
      <c r="J30" s="3"/>
      <c r="W30" s="144"/>
      <c r="AI30" s="145"/>
      <c r="AJ30" s="146"/>
      <c r="AM30" s="184"/>
      <c r="AO30" s="184"/>
    </row>
    <row r="31" spans="2:42" s="71" customFormat="1">
      <c r="C31" s="89"/>
      <c r="D31" s="1"/>
      <c r="H31" s="63"/>
      <c r="J31" s="3"/>
      <c r="W31" s="144"/>
      <c r="AI31" s="145"/>
      <c r="AJ31" s="146"/>
      <c r="AM31" s="184"/>
      <c r="AO31" s="184"/>
    </row>
    <row r="32" spans="2:42" s="71" customFormat="1">
      <c r="B32" s="57"/>
      <c r="C32" s="89"/>
      <c r="H32" s="63"/>
      <c r="J32" s="3"/>
      <c r="W32" s="144"/>
      <c r="AI32" s="145"/>
      <c r="AJ32" s="146"/>
      <c r="AM32" s="184"/>
      <c r="AO32" s="184"/>
    </row>
    <row r="33" spans="2:41" s="71" customFormat="1">
      <c r="B33" s="57"/>
      <c r="C33" s="89"/>
      <c r="H33" s="63"/>
      <c r="W33" s="144"/>
      <c r="AI33" s="145"/>
      <c r="AJ33" s="146"/>
      <c r="AM33" s="184"/>
      <c r="AO33" s="184"/>
    </row>
    <row r="34" spans="2:41" s="71" customFormat="1">
      <c r="B34" s="57"/>
      <c r="C34" s="89"/>
      <c r="H34" s="63"/>
      <c r="W34" s="144"/>
      <c r="AI34" s="145"/>
      <c r="AJ34" s="146"/>
      <c r="AM34" s="184"/>
      <c r="AO34" s="184"/>
    </row>
    <row r="35" spans="2:41" s="71" customFormat="1">
      <c r="C35" s="89"/>
      <c r="W35" s="144"/>
      <c r="AI35" s="145"/>
      <c r="AJ35" s="146"/>
      <c r="AM35" s="184"/>
      <c r="AO35" s="184"/>
    </row>
    <row r="36" spans="2:41" s="71" customFormat="1">
      <c r="W36" s="144"/>
      <c r="AI36" s="145"/>
      <c r="AJ36" s="146"/>
      <c r="AM36" s="184"/>
      <c r="AO36" s="184"/>
    </row>
    <row r="37" spans="2:41" s="71" customFormat="1">
      <c r="W37" s="144"/>
      <c r="AI37" s="145"/>
      <c r="AJ37" s="146"/>
      <c r="AM37" s="184"/>
      <c r="AO37" s="184"/>
    </row>
    <row r="38" spans="2:41" s="71" customFormat="1">
      <c r="W38" s="144"/>
      <c r="AI38" s="145"/>
      <c r="AJ38" s="146"/>
      <c r="AM38" s="184"/>
      <c r="AO38" s="184"/>
    </row>
    <row r="39" spans="2:41" s="71" customFormat="1">
      <c r="W39" s="144"/>
      <c r="AI39" s="145"/>
      <c r="AJ39" s="146"/>
      <c r="AM39" s="184"/>
      <c r="AO39" s="184"/>
    </row>
    <row r="40" spans="2:41" s="71" customFormat="1">
      <c r="W40" s="144"/>
      <c r="AI40" s="145"/>
      <c r="AJ40" s="146"/>
      <c r="AM40" s="184"/>
      <c r="AO40" s="184"/>
    </row>
    <row r="41" spans="2:41" s="71" customFormat="1">
      <c r="W41" s="144"/>
      <c r="AI41" s="145"/>
      <c r="AJ41" s="146"/>
      <c r="AM41" s="184"/>
      <c r="AO41" s="184"/>
    </row>
    <row r="42" spans="2:41" s="71" customFormat="1">
      <c r="W42" s="144"/>
      <c r="AI42" s="145"/>
      <c r="AJ42" s="146"/>
      <c r="AM42" s="184"/>
      <c r="AO42" s="184"/>
    </row>
    <row r="43" spans="2:41" s="71" customFormat="1">
      <c r="W43" s="144"/>
      <c r="AI43" s="145"/>
      <c r="AJ43" s="146"/>
      <c r="AM43" s="184"/>
      <c r="AO43" s="184"/>
    </row>
    <row r="44" spans="2:41" s="71" customFormat="1">
      <c r="W44" s="144"/>
      <c r="AI44" s="145"/>
      <c r="AJ44" s="146"/>
      <c r="AM44" s="184"/>
      <c r="AO44" s="184"/>
    </row>
    <row r="45" spans="2:41" s="71" customFormat="1">
      <c r="W45" s="144"/>
      <c r="AI45" s="145"/>
      <c r="AJ45" s="146"/>
      <c r="AM45" s="184"/>
      <c r="AO45" s="184"/>
    </row>
    <row r="46" spans="2:41" s="71" customFormat="1">
      <c r="W46" s="144"/>
      <c r="AI46" s="145"/>
      <c r="AJ46" s="146"/>
      <c r="AM46" s="184"/>
      <c r="AO46" s="184"/>
    </row>
    <row r="47" spans="2:41" s="71" customFormat="1">
      <c r="W47" s="144"/>
      <c r="AI47" s="145"/>
      <c r="AJ47" s="146"/>
      <c r="AM47" s="184"/>
      <c r="AO47" s="184"/>
    </row>
    <row r="48" spans="2:41" s="71" customFormat="1">
      <c r="W48" s="144"/>
      <c r="AI48" s="145"/>
      <c r="AJ48" s="146"/>
      <c r="AM48" s="184"/>
      <c r="AO48" s="184"/>
    </row>
    <row r="49" spans="23:41" s="71" customFormat="1">
      <c r="W49" s="144"/>
      <c r="AI49" s="145"/>
      <c r="AJ49" s="146"/>
      <c r="AM49" s="184"/>
      <c r="AO49" s="184"/>
    </row>
    <row r="50" spans="23:41" s="71" customFormat="1">
      <c r="W50" s="144"/>
      <c r="AI50" s="145"/>
      <c r="AJ50" s="146"/>
      <c r="AM50" s="184"/>
      <c r="AO50" s="184"/>
    </row>
    <row r="51" spans="23:41" s="71" customFormat="1">
      <c r="W51" s="144"/>
      <c r="AI51" s="145"/>
      <c r="AJ51" s="146"/>
      <c r="AM51" s="184"/>
      <c r="AO51" s="184"/>
    </row>
    <row r="52" spans="23:41" s="71" customFormat="1">
      <c r="W52" s="144"/>
      <c r="AI52" s="145"/>
      <c r="AJ52" s="146"/>
      <c r="AM52" s="184"/>
      <c r="AO52" s="184"/>
    </row>
    <row r="53" spans="23:41" s="71" customFormat="1">
      <c r="W53" s="144"/>
      <c r="AI53" s="145"/>
      <c r="AJ53" s="146"/>
      <c r="AM53" s="184"/>
      <c r="AO53" s="184"/>
    </row>
    <row r="54" spans="23:41" s="71" customFormat="1">
      <c r="W54" s="144"/>
      <c r="AI54" s="145"/>
      <c r="AJ54" s="146"/>
      <c r="AM54" s="184"/>
      <c r="AO54" s="184"/>
    </row>
    <row r="55" spans="23:41" s="71" customFormat="1">
      <c r="W55" s="144"/>
      <c r="AI55" s="145"/>
      <c r="AJ55" s="146"/>
      <c r="AM55" s="184"/>
      <c r="AO55" s="184"/>
    </row>
    <row r="56" spans="23:41" s="71" customFormat="1">
      <c r="W56" s="144"/>
      <c r="AI56" s="145"/>
      <c r="AJ56" s="146"/>
      <c r="AM56" s="184"/>
      <c r="AO56" s="184"/>
    </row>
    <row r="57" spans="23:41" s="71" customFormat="1">
      <c r="W57" s="144"/>
      <c r="AI57" s="145"/>
      <c r="AJ57" s="146"/>
      <c r="AM57" s="184"/>
      <c r="AO57" s="184"/>
    </row>
    <row r="58" spans="23:41" s="71" customFormat="1">
      <c r="W58" s="144"/>
      <c r="AI58" s="145"/>
      <c r="AJ58" s="146"/>
      <c r="AM58" s="184"/>
      <c r="AO58" s="184"/>
    </row>
    <row r="59" spans="23:41" s="71" customFormat="1">
      <c r="W59" s="144"/>
      <c r="AI59" s="145"/>
      <c r="AJ59" s="146"/>
      <c r="AM59" s="184"/>
      <c r="AO59" s="184"/>
    </row>
    <row r="60" spans="23:41" s="71" customFormat="1">
      <c r="W60" s="144"/>
      <c r="AI60" s="145"/>
      <c r="AJ60" s="146"/>
      <c r="AM60" s="184"/>
      <c r="AO60" s="184"/>
    </row>
    <row r="61" spans="23:41" s="71" customFormat="1">
      <c r="W61" s="144"/>
      <c r="AI61" s="145"/>
      <c r="AJ61" s="146"/>
      <c r="AM61" s="184"/>
      <c r="AO61" s="184"/>
    </row>
    <row r="62" spans="23:41" s="71" customFormat="1">
      <c r="W62" s="144"/>
      <c r="AI62" s="145"/>
      <c r="AJ62" s="146"/>
      <c r="AM62" s="184"/>
      <c r="AO62" s="184"/>
    </row>
    <row r="63" spans="23:41" s="71" customFormat="1">
      <c r="W63" s="144"/>
      <c r="AI63" s="145"/>
      <c r="AJ63" s="146"/>
      <c r="AM63" s="184"/>
      <c r="AO63" s="184"/>
    </row>
    <row r="64" spans="23:41" s="71" customFormat="1">
      <c r="W64" s="144"/>
      <c r="AI64" s="145"/>
      <c r="AJ64" s="146"/>
      <c r="AM64" s="184"/>
      <c r="AO64" s="184"/>
    </row>
    <row r="65" spans="23:41" s="71" customFormat="1">
      <c r="W65" s="144"/>
      <c r="AI65" s="145"/>
      <c r="AJ65" s="146"/>
      <c r="AM65" s="184"/>
      <c r="AO65" s="184"/>
    </row>
    <row r="66" spans="23:41" s="71" customFormat="1">
      <c r="W66" s="144"/>
      <c r="AI66" s="145"/>
      <c r="AJ66" s="146"/>
      <c r="AM66" s="184"/>
      <c r="AO66" s="184"/>
    </row>
  </sheetData>
  <sortState ref="W3:AG16">
    <sortCondition ref="W3"/>
  </sortState>
  <mergeCells count="1">
    <mergeCell ref="AK9:AO9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B1:AP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1" width="2" hidden="1" customWidth="1"/>
    <col min="12" max="12" width="2.109375" hidden="1" customWidth="1"/>
    <col min="13" max="14" width="2" hidden="1" customWidth="1"/>
    <col min="15" max="15" width="3.109375" hidden="1" customWidth="1"/>
    <col min="16" max="17" width="3" hidden="1" customWidth="1"/>
    <col min="18" max="18" width="3.109375" hidden="1" customWidth="1"/>
    <col min="19" max="19" width="3.44140625" hidden="1" customWidth="1"/>
    <col min="20" max="20" width="2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28.109375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2" ht="9.75" customHeight="1">
      <c r="W1" s="33"/>
      <c r="AM1" s="183"/>
      <c r="AO1" s="169"/>
    </row>
    <row r="2" spans="2:42" ht="13.8" thickBot="1">
      <c r="D2" s="87">
        <v>42980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M2" s="183"/>
      <c r="AO2" s="169"/>
    </row>
    <row r="3" spans="2:42">
      <c r="B3" s="21">
        <v>2</v>
      </c>
      <c r="C3" s="243">
        <v>2</v>
      </c>
      <c r="D3" s="137" t="s">
        <v>36</v>
      </c>
      <c r="E3" s="27">
        <v>23</v>
      </c>
      <c r="F3" s="35">
        <v>19</v>
      </c>
      <c r="G3" s="137" t="s">
        <v>21</v>
      </c>
      <c r="H3" s="273">
        <v>3</v>
      </c>
      <c r="J3" s="241" t="str">
        <f>D3</f>
        <v>Agen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23</v>
      </c>
      <c r="R3" s="43">
        <f t="shared" si="4"/>
        <v>19</v>
      </c>
      <c r="S3" s="43">
        <f>Q3-R3</f>
        <v>4</v>
      </c>
      <c r="T3" s="27">
        <f t="shared" ref="T3:T16" si="5">IF(V3="",O3+P3,V3+O3+P3)</f>
        <v>4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1</v>
      </c>
      <c r="Z3" s="25">
        <v>0</v>
      </c>
      <c r="AA3" s="25">
        <v>0</v>
      </c>
      <c r="AB3" s="25">
        <v>0</v>
      </c>
      <c r="AC3" s="25">
        <v>0</v>
      </c>
      <c r="AD3" s="25">
        <v>23</v>
      </c>
      <c r="AE3" s="25">
        <v>19</v>
      </c>
      <c r="AF3" s="25">
        <v>4</v>
      </c>
      <c r="AG3" s="26">
        <v>4</v>
      </c>
      <c r="AI3" s="113" t="str">
        <f>CONCATENATE(D3,G3)</f>
        <v>AgenRacing</v>
      </c>
      <c r="AJ3" s="112">
        <f t="shared" ref="AJ3:AJ9" si="7">E3-F3</f>
        <v>4</v>
      </c>
      <c r="AK3" s="99"/>
      <c r="AL3" s="86"/>
      <c r="AM3" s="179"/>
      <c r="AN3" s="86"/>
      <c r="AO3" s="177"/>
    </row>
    <row r="4" spans="2:42">
      <c r="B4" s="22"/>
      <c r="C4" s="244">
        <v>5</v>
      </c>
      <c r="D4" s="1" t="s">
        <v>19</v>
      </c>
      <c r="E4" s="28">
        <v>35</v>
      </c>
      <c r="F4" s="36">
        <v>24</v>
      </c>
      <c r="G4" s="1" t="s">
        <v>24</v>
      </c>
      <c r="H4" s="274">
        <v>3</v>
      </c>
      <c r="J4" s="246" t="str">
        <f t="shared" ref="J4:J9" si="8">D4</f>
        <v>Stade Français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35</v>
      </c>
      <c r="R4" s="46">
        <f t="shared" si="4"/>
        <v>24</v>
      </c>
      <c r="S4" s="46">
        <f t="shared" ref="S4:S16" si="11">Q4-R4</f>
        <v>11</v>
      </c>
      <c r="T4" s="28">
        <f t="shared" si="5"/>
        <v>4</v>
      </c>
      <c r="V4" s="12">
        <f t="shared" si="6"/>
        <v>4</v>
      </c>
      <c r="W4" s="153" t="s">
        <v>29</v>
      </c>
      <c r="X4" s="13">
        <v>1</v>
      </c>
      <c r="Y4" s="14">
        <v>0</v>
      </c>
      <c r="Z4" s="14">
        <v>0</v>
      </c>
      <c r="AA4" s="14">
        <v>1</v>
      </c>
      <c r="AB4" s="14">
        <v>0</v>
      </c>
      <c r="AC4" s="14">
        <v>0</v>
      </c>
      <c r="AD4" s="14">
        <v>19</v>
      </c>
      <c r="AE4" s="14">
        <v>33</v>
      </c>
      <c r="AF4" s="14">
        <v>-14</v>
      </c>
      <c r="AG4" s="15">
        <v>0</v>
      </c>
      <c r="AI4" s="113" t="str">
        <f t="shared" ref="AI4:AI9" si="12">CONCATENATE(D4,G4)</f>
        <v>Stade FrançaisLa Rochelle</v>
      </c>
      <c r="AJ4" s="112">
        <f t="shared" si="7"/>
        <v>11</v>
      </c>
      <c r="AK4" s="99"/>
      <c r="AL4" s="86"/>
      <c r="AM4" s="180"/>
      <c r="AN4" s="86"/>
      <c r="AO4" s="177"/>
    </row>
    <row r="5" spans="2:42">
      <c r="B5" s="22"/>
      <c r="C5" s="244">
        <v>5</v>
      </c>
      <c r="D5" s="134" t="s">
        <v>22</v>
      </c>
      <c r="E5" s="28">
        <v>33</v>
      </c>
      <c r="F5" s="36">
        <v>19</v>
      </c>
      <c r="G5" s="1" t="s">
        <v>29</v>
      </c>
      <c r="H5" s="274">
        <v>1</v>
      </c>
      <c r="J5" s="246" t="str">
        <f t="shared" si="8"/>
        <v>Castres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1</v>
      </c>
      <c r="P5" s="45">
        <f t="shared" si="10"/>
        <v>0</v>
      </c>
      <c r="Q5" s="46">
        <f t="shared" si="4"/>
        <v>33</v>
      </c>
      <c r="R5" s="46">
        <f t="shared" si="4"/>
        <v>19</v>
      </c>
      <c r="S5" s="46">
        <f t="shared" si="11"/>
        <v>14</v>
      </c>
      <c r="T5" s="28">
        <f t="shared" si="5"/>
        <v>5</v>
      </c>
      <c r="V5" s="12">
        <f t="shared" si="6"/>
        <v>4</v>
      </c>
      <c r="W5" s="153" t="s">
        <v>27</v>
      </c>
      <c r="X5" s="13">
        <v>1</v>
      </c>
      <c r="Y5" s="14">
        <v>0</v>
      </c>
      <c r="Z5" s="14">
        <v>0</v>
      </c>
      <c r="AA5" s="14">
        <v>1</v>
      </c>
      <c r="AB5" s="14">
        <v>0</v>
      </c>
      <c r="AC5" s="14">
        <v>0</v>
      </c>
      <c r="AD5" s="14">
        <v>14</v>
      </c>
      <c r="AE5" s="14">
        <v>29</v>
      </c>
      <c r="AF5" s="14">
        <v>-15</v>
      </c>
      <c r="AG5" s="15">
        <v>0</v>
      </c>
      <c r="AI5" s="113" t="str">
        <f t="shared" si="12"/>
        <v>CastresBordeaux</v>
      </c>
      <c r="AJ5" s="112">
        <f t="shared" si="7"/>
        <v>14</v>
      </c>
      <c r="AK5" s="99"/>
      <c r="AL5" s="86"/>
      <c r="AM5" s="181"/>
      <c r="AN5" s="86"/>
      <c r="AO5" s="177"/>
    </row>
    <row r="6" spans="2:42">
      <c r="B6" s="22"/>
      <c r="C6" s="244">
        <v>2</v>
      </c>
      <c r="D6" s="134" t="s">
        <v>26</v>
      </c>
      <c r="E6" s="28">
        <v>29</v>
      </c>
      <c r="F6" s="36">
        <v>14</v>
      </c>
      <c r="G6" s="134" t="s">
        <v>27</v>
      </c>
      <c r="H6" s="274">
        <v>1</v>
      </c>
      <c r="J6" s="246" t="str">
        <f>D6</f>
        <v>Lyon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29</v>
      </c>
      <c r="R6" s="46">
        <f t="shared" si="4"/>
        <v>14</v>
      </c>
      <c r="S6" s="46">
        <f t="shared" si="11"/>
        <v>15</v>
      </c>
      <c r="T6" s="28">
        <f t="shared" si="5"/>
        <v>4</v>
      </c>
      <c r="V6" s="12">
        <f t="shared" si="6"/>
        <v>4</v>
      </c>
      <c r="W6" s="153" t="s">
        <v>22</v>
      </c>
      <c r="X6" s="13">
        <v>1</v>
      </c>
      <c r="Y6" s="14">
        <v>1</v>
      </c>
      <c r="Z6" s="14">
        <v>0</v>
      </c>
      <c r="AA6" s="14">
        <v>0</v>
      </c>
      <c r="AB6" s="14">
        <v>1</v>
      </c>
      <c r="AC6" s="14">
        <v>0</v>
      </c>
      <c r="AD6" s="14">
        <v>33</v>
      </c>
      <c r="AE6" s="14">
        <v>19</v>
      </c>
      <c r="AF6" s="14">
        <v>14</v>
      </c>
      <c r="AG6" s="15">
        <v>5</v>
      </c>
      <c r="AI6" s="113" t="str">
        <f>CONCATENATE(D6,G6)</f>
        <v>LyonBrive</v>
      </c>
      <c r="AJ6" s="112">
        <f t="shared" si="7"/>
        <v>15</v>
      </c>
      <c r="AK6" s="99"/>
      <c r="AL6" s="86"/>
      <c r="AM6" s="181"/>
      <c r="AN6" s="86"/>
      <c r="AO6" s="177"/>
    </row>
    <row r="7" spans="2:42">
      <c r="B7" s="22"/>
      <c r="C7" s="244">
        <v>5</v>
      </c>
      <c r="D7" s="134" t="s">
        <v>28</v>
      </c>
      <c r="E7" s="28">
        <v>37</v>
      </c>
      <c r="F7" s="36">
        <v>6</v>
      </c>
      <c r="G7" s="134" t="s">
        <v>35</v>
      </c>
      <c r="H7" s="274">
        <v>0</v>
      </c>
      <c r="J7" s="246" t="str">
        <f t="shared" si="8"/>
        <v>Montpellier</v>
      </c>
      <c r="K7" s="36">
        <f t="shared" si="9"/>
        <v>1</v>
      </c>
      <c r="L7" s="44">
        <f t="shared" si="0"/>
        <v>1</v>
      </c>
      <c r="M7" s="44">
        <f t="shared" si="1"/>
        <v>0</v>
      </c>
      <c r="N7" s="44">
        <f t="shared" si="2"/>
        <v>0</v>
      </c>
      <c r="O7" s="45">
        <f t="shared" si="3"/>
        <v>1</v>
      </c>
      <c r="P7" s="45">
        <f t="shared" si="10"/>
        <v>0</v>
      </c>
      <c r="Q7" s="46">
        <f t="shared" si="4"/>
        <v>37</v>
      </c>
      <c r="R7" s="46">
        <f t="shared" si="4"/>
        <v>6</v>
      </c>
      <c r="S7" s="46">
        <f t="shared" si="11"/>
        <v>31</v>
      </c>
      <c r="T7" s="28">
        <f t="shared" si="5"/>
        <v>5</v>
      </c>
      <c r="V7" s="12">
        <f t="shared" si="6"/>
        <v>4</v>
      </c>
      <c r="W7" s="153" t="s">
        <v>25</v>
      </c>
      <c r="X7" s="13">
        <v>1</v>
      </c>
      <c r="Y7" s="14">
        <v>1</v>
      </c>
      <c r="Z7" s="14">
        <v>0</v>
      </c>
      <c r="AA7" s="14">
        <v>0</v>
      </c>
      <c r="AB7" s="14">
        <v>0</v>
      </c>
      <c r="AC7" s="14">
        <v>0</v>
      </c>
      <c r="AD7" s="14">
        <v>21</v>
      </c>
      <c r="AE7" s="14">
        <v>16</v>
      </c>
      <c r="AF7" s="14">
        <v>5</v>
      </c>
      <c r="AG7" s="15">
        <v>4</v>
      </c>
      <c r="AI7" s="113" t="str">
        <f t="shared" si="12"/>
        <v>MontpellierOyonnax</v>
      </c>
      <c r="AJ7" s="112">
        <f t="shared" si="7"/>
        <v>31</v>
      </c>
      <c r="AK7" s="99"/>
      <c r="AL7" s="86"/>
      <c r="AM7" s="181"/>
      <c r="AN7" s="86"/>
      <c r="AO7" s="177"/>
    </row>
    <row r="8" spans="2:42">
      <c r="B8" s="22"/>
      <c r="C8" s="244">
        <v>2</v>
      </c>
      <c r="D8" s="134" t="s">
        <v>30</v>
      </c>
      <c r="E8" s="28">
        <v>23</v>
      </c>
      <c r="F8" s="36">
        <v>19</v>
      </c>
      <c r="G8" s="134" t="s">
        <v>23</v>
      </c>
      <c r="H8" s="274">
        <v>1</v>
      </c>
      <c r="J8" s="246" t="str">
        <f t="shared" si="8"/>
        <v>St Toulousain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23</v>
      </c>
      <c r="R8" s="46">
        <f t="shared" si="4"/>
        <v>19</v>
      </c>
      <c r="S8" s="46">
        <f t="shared" si="11"/>
        <v>4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0</v>
      </c>
      <c r="Z8" s="14">
        <v>0</v>
      </c>
      <c r="AA8" s="14">
        <v>1</v>
      </c>
      <c r="AB8" s="14">
        <v>0</v>
      </c>
      <c r="AC8" s="14">
        <v>0</v>
      </c>
      <c r="AD8" s="14">
        <v>24</v>
      </c>
      <c r="AE8" s="14">
        <v>35</v>
      </c>
      <c r="AF8" s="14">
        <v>-11</v>
      </c>
      <c r="AG8" s="15">
        <v>0</v>
      </c>
      <c r="AI8" s="113" t="str">
        <f t="shared" si="12"/>
        <v>St ToulousainPau</v>
      </c>
      <c r="AJ8" s="112">
        <f t="shared" si="7"/>
        <v>4</v>
      </c>
      <c r="AK8" s="99"/>
      <c r="AL8" s="86"/>
      <c r="AM8" s="179"/>
      <c r="AN8" s="86"/>
    </row>
    <row r="9" spans="2:42" ht="13.8" thickBot="1">
      <c r="B9" s="23"/>
      <c r="C9" s="245">
        <v>2</v>
      </c>
      <c r="D9" s="136" t="s">
        <v>25</v>
      </c>
      <c r="E9" s="29">
        <v>21</v>
      </c>
      <c r="F9" s="37">
        <v>16</v>
      </c>
      <c r="G9" s="136" t="s">
        <v>20</v>
      </c>
      <c r="H9" s="275">
        <v>1</v>
      </c>
      <c r="J9" s="246" t="str">
        <f t="shared" si="8"/>
        <v>Clermont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21</v>
      </c>
      <c r="R9" s="46">
        <f t="shared" si="4"/>
        <v>16</v>
      </c>
      <c r="S9" s="46">
        <f t="shared" si="11"/>
        <v>5</v>
      </c>
      <c r="T9" s="28">
        <f t="shared" si="5"/>
        <v>4</v>
      </c>
      <c r="V9" s="12">
        <f t="shared" si="6"/>
        <v>4</v>
      </c>
      <c r="W9" s="153" t="s">
        <v>26</v>
      </c>
      <c r="X9" s="13">
        <v>1</v>
      </c>
      <c r="Y9" s="14">
        <v>1</v>
      </c>
      <c r="Z9" s="14">
        <v>0</v>
      </c>
      <c r="AA9" s="14">
        <v>0</v>
      </c>
      <c r="AB9" s="14">
        <v>0</v>
      </c>
      <c r="AC9" s="14">
        <v>0</v>
      </c>
      <c r="AD9" s="14">
        <v>29</v>
      </c>
      <c r="AE9" s="14">
        <v>14</v>
      </c>
      <c r="AF9" s="14">
        <v>15</v>
      </c>
      <c r="AG9" s="15">
        <v>4</v>
      </c>
      <c r="AI9" s="113" t="str">
        <f t="shared" si="12"/>
        <v>ClermontToulon</v>
      </c>
      <c r="AJ9" s="112">
        <f t="shared" si="7"/>
        <v>5</v>
      </c>
      <c r="AK9" s="102"/>
      <c r="AL9" s="95"/>
      <c r="AM9" s="182"/>
      <c r="AN9" s="95"/>
    </row>
    <row r="10" spans="2:42">
      <c r="J10" s="38" t="str">
        <f>G3</f>
        <v>Racing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1</v>
      </c>
      <c r="Q10" s="46">
        <f t="shared" ref="Q10:Q16" si="14">F3</f>
        <v>19</v>
      </c>
      <c r="R10" s="46">
        <f t="shared" ref="R10:R16" si="15">E3</f>
        <v>23</v>
      </c>
      <c r="S10" s="46">
        <f t="shared" si="11"/>
        <v>-4</v>
      </c>
      <c r="T10" s="28">
        <f t="shared" si="5"/>
        <v>1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1</v>
      </c>
      <c r="Z10" s="14">
        <v>0</v>
      </c>
      <c r="AA10" s="14">
        <v>0</v>
      </c>
      <c r="AB10" s="14">
        <v>1</v>
      </c>
      <c r="AC10" s="14">
        <v>0</v>
      </c>
      <c r="AD10" s="14">
        <v>37</v>
      </c>
      <c r="AE10" s="14">
        <v>6</v>
      </c>
      <c r="AF10" s="14">
        <v>31</v>
      </c>
      <c r="AG10" s="15">
        <v>5</v>
      </c>
      <c r="AI10" s="113" t="str">
        <f>CONCATENATE(G3,D3)</f>
        <v>RacingAgen</v>
      </c>
      <c r="AJ10" s="112">
        <f>F3-E3</f>
        <v>-4</v>
      </c>
    </row>
    <row r="11" spans="2:42">
      <c r="J11" s="38" t="str">
        <f t="shared" ref="J11:J16" si="17">G4</f>
        <v>La Rochelle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24</v>
      </c>
      <c r="R11" s="46">
        <f t="shared" si="15"/>
        <v>35</v>
      </c>
      <c r="S11" s="46">
        <f t="shared" si="11"/>
        <v>-11</v>
      </c>
      <c r="T11" s="28">
        <f t="shared" si="5"/>
        <v>0</v>
      </c>
      <c r="V11" s="12">
        <f t="shared" si="16"/>
        <v>0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0</v>
      </c>
      <c r="AD11" s="14">
        <v>6</v>
      </c>
      <c r="AE11" s="14">
        <v>37</v>
      </c>
      <c r="AF11" s="14">
        <v>-31</v>
      </c>
      <c r="AG11" s="15">
        <v>0</v>
      </c>
      <c r="AI11" s="113" t="str">
        <f t="shared" ref="AI11:AI16" si="19">CONCATENATE(G4,D4)</f>
        <v>La RochelleStade Français</v>
      </c>
      <c r="AJ11" s="112">
        <f t="shared" ref="AJ11:AJ16" si="20">F4-E4</f>
        <v>-11</v>
      </c>
    </row>
    <row r="12" spans="2:42">
      <c r="J12" s="38" t="str">
        <f t="shared" si="17"/>
        <v>Bordeaux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0</v>
      </c>
      <c r="Q12" s="46">
        <f t="shared" si="14"/>
        <v>19</v>
      </c>
      <c r="R12" s="46">
        <f t="shared" si="15"/>
        <v>33</v>
      </c>
      <c r="S12" s="46">
        <f t="shared" si="11"/>
        <v>-14</v>
      </c>
      <c r="T12" s="28">
        <f t="shared" si="5"/>
        <v>0</v>
      </c>
      <c r="V12" s="12">
        <f t="shared" si="16"/>
        <v>0</v>
      </c>
      <c r="W12" s="153" t="s">
        <v>23</v>
      </c>
      <c r="X12" s="13">
        <v>1</v>
      </c>
      <c r="Y12" s="14">
        <v>0</v>
      </c>
      <c r="Z12" s="14">
        <v>0</v>
      </c>
      <c r="AA12" s="14">
        <v>1</v>
      </c>
      <c r="AB12" s="14">
        <v>0</v>
      </c>
      <c r="AC12" s="14">
        <v>1</v>
      </c>
      <c r="AD12" s="14">
        <v>19</v>
      </c>
      <c r="AE12" s="14">
        <v>23</v>
      </c>
      <c r="AF12" s="14">
        <v>-4</v>
      </c>
      <c r="AG12" s="15">
        <v>1</v>
      </c>
      <c r="AI12" s="113" t="str">
        <f t="shared" si="19"/>
        <v>BordeauxCastres</v>
      </c>
      <c r="AJ12" s="112">
        <f t="shared" si="20"/>
        <v>-14</v>
      </c>
    </row>
    <row r="13" spans="2:42">
      <c r="J13" s="38" t="str">
        <f t="shared" si="17"/>
        <v>Brive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0</v>
      </c>
      <c r="Q13" s="46">
        <f t="shared" si="14"/>
        <v>14</v>
      </c>
      <c r="R13" s="46">
        <f t="shared" si="15"/>
        <v>29</v>
      </c>
      <c r="S13" s="46">
        <f t="shared" si="11"/>
        <v>-15</v>
      </c>
      <c r="T13" s="28">
        <f t="shared" si="5"/>
        <v>0</v>
      </c>
      <c r="V13" s="12">
        <f t="shared" si="16"/>
        <v>0</v>
      </c>
      <c r="W13" s="153" t="s">
        <v>21</v>
      </c>
      <c r="X13" s="13">
        <v>1</v>
      </c>
      <c r="Y13" s="14">
        <v>0</v>
      </c>
      <c r="Z13" s="14">
        <v>0</v>
      </c>
      <c r="AA13" s="14">
        <v>1</v>
      </c>
      <c r="AB13" s="14">
        <v>0</v>
      </c>
      <c r="AC13" s="14">
        <v>1</v>
      </c>
      <c r="AD13" s="14">
        <v>19</v>
      </c>
      <c r="AE13" s="14">
        <v>23</v>
      </c>
      <c r="AF13" s="14">
        <v>-4</v>
      </c>
      <c r="AG13" s="15">
        <v>1</v>
      </c>
      <c r="AI13" s="113" t="str">
        <f>CONCATENATE(G6,D6)</f>
        <v>BriveLyon</v>
      </c>
      <c r="AJ13" s="112">
        <f t="shared" si="20"/>
        <v>-15</v>
      </c>
    </row>
    <row r="14" spans="2:42">
      <c r="J14" s="38" t="str">
        <f t="shared" si="17"/>
        <v>Oyonnax</v>
      </c>
      <c r="K14" s="36">
        <f t="shared" si="9"/>
        <v>1</v>
      </c>
      <c r="L14" s="44">
        <f t="shared" si="0"/>
        <v>0</v>
      </c>
      <c r="M14" s="44">
        <f t="shared" si="1"/>
        <v>0</v>
      </c>
      <c r="N14" s="44">
        <f t="shared" si="2"/>
        <v>1</v>
      </c>
      <c r="O14" s="45">
        <f t="shared" si="13"/>
        <v>0</v>
      </c>
      <c r="P14" s="45">
        <f t="shared" si="18"/>
        <v>0</v>
      </c>
      <c r="Q14" s="46">
        <f t="shared" si="14"/>
        <v>6</v>
      </c>
      <c r="R14" s="46">
        <f t="shared" si="15"/>
        <v>37</v>
      </c>
      <c r="S14" s="46">
        <f t="shared" si="11"/>
        <v>-31</v>
      </c>
      <c r="T14" s="28">
        <f t="shared" si="5"/>
        <v>0</v>
      </c>
      <c r="V14" s="12">
        <f t="shared" si="16"/>
        <v>0</v>
      </c>
      <c r="W14" s="153" t="s">
        <v>30</v>
      </c>
      <c r="X14" s="13">
        <v>1</v>
      </c>
      <c r="Y14" s="14">
        <v>1</v>
      </c>
      <c r="Z14" s="14">
        <v>0</v>
      </c>
      <c r="AA14" s="14">
        <v>0</v>
      </c>
      <c r="AB14" s="14">
        <v>0</v>
      </c>
      <c r="AC14" s="14">
        <v>0</v>
      </c>
      <c r="AD14" s="14">
        <v>23</v>
      </c>
      <c r="AE14" s="14">
        <v>19</v>
      </c>
      <c r="AF14" s="14">
        <v>4</v>
      </c>
      <c r="AG14" s="15">
        <v>4</v>
      </c>
      <c r="AI14" s="113" t="str">
        <f t="shared" si="19"/>
        <v>OyonnaxMontpellier</v>
      </c>
      <c r="AJ14" s="112">
        <f t="shared" si="20"/>
        <v>-31</v>
      </c>
    </row>
    <row r="15" spans="2:42">
      <c r="J15" s="38" t="str">
        <f t="shared" si="17"/>
        <v>Pau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1</v>
      </c>
      <c r="Q15" s="46">
        <f t="shared" si="14"/>
        <v>19</v>
      </c>
      <c r="R15" s="46">
        <f t="shared" si="15"/>
        <v>23</v>
      </c>
      <c r="S15" s="46">
        <f t="shared" si="11"/>
        <v>-4</v>
      </c>
      <c r="T15" s="28">
        <f t="shared" si="5"/>
        <v>1</v>
      </c>
      <c r="V15" s="12">
        <f t="shared" si="16"/>
        <v>0</v>
      </c>
      <c r="W15" s="153" t="s">
        <v>19</v>
      </c>
      <c r="X15" s="13">
        <v>1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35</v>
      </c>
      <c r="AE15" s="14">
        <v>24</v>
      </c>
      <c r="AF15" s="14">
        <v>11</v>
      </c>
      <c r="AG15" s="15">
        <v>4</v>
      </c>
      <c r="AI15" s="113" t="str">
        <f t="shared" si="19"/>
        <v>PauSt Toulousain</v>
      </c>
      <c r="AJ15" s="112">
        <f t="shared" si="20"/>
        <v>-4</v>
      </c>
      <c r="AL15" s="71"/>
      <c r="AM15" s="168"/>
      <c r="AN15" s="71"/>
      <c r="AO15" s="186"/>
      <c r="AP15" s="71"/>
    </row>
    <row r="16" spans="2:42" ht="13.8" thickBot="1">
      <c r="J16" s="39" t="str">
        <f t="shared" si="17"/>
        <v>Toulon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1</v>
      </c>
      <c r="Q16" s="49">
        <f t="shared" si="14"/>
        <v>16</v>
      </c>
      <c r="R16" s="49">
        <f t="shared" si="15"/>
        <v>21</v>
      </c>
      <c r="S16" s="49">
        <f t="shared" si="11"/>
        <v>-5</v>
      </c>
      <c r="T16" s="29">
        <f t="shared" si="5"/>
        <v>1</v>
      </c>
      <c r="V16" s="12">
        <f t="shared" si="16"/>
        <v>0</v>
      </c>
      <c r="W16" s="154" t="s">
        <v>20</v>
      </c>
      <c r="X16" s="16">
        <v>1</v>
      </c>
      <c r="Y16" s="17">
        <v>0</v>
      </c>
      <c r="Z16" s="17">
        <v>0</v>
      </c>
      <c r="AA16" s="17">
        <v>1</v>
      </c>
      <c r="AB16" s="17">
        <v>0</v>
      </c>
      <c r="AC16" s="17">
        <v>1</v>
      </c>
      <c r="AD16" s="17">
        <v>16</v>
      </c>
      <c r="AE16" s="17">
        <v>21</v>
      </c>
      <c r="AF16" s="17">
        <v>-5</v>
      </c>
      <c r="AG16" s="18">
        <v>1</v>
      </c>
      <c r="AI16" s="113" t="str">
        <f t="shared" si="19"/>
        <v>ToulonClermont</v>
      </c>
      <c r="AJ16" s="112">
        <f t="shared" si="20"/>
        <v>-5</v>
      </c>
      <c r="AL16" s="71"/>
      <c r="AM16" s="168"/>
      <c r="AN16" s="71"/>
      <c r="AO16" s="186"/>
      <c r="AP16" s="71"/>
    </row>
    <row r="17" spans="3:42"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L17" s="71"/>
      <c r="AM17" s="168"/>
      <c r="AN17" s="71"/>
      <c r="AO17" s="186"/>
      <c r="AP17" s="71"/>
    </row>
    <row r="18" spans="3:42" s="71" customFormat="1">
      <c r="E18" s="10"/>
      <c r="F18" s="10"/>
      <c r="W18" s="144"/>
      <c r="AI18" s="145"/>
      <c r="AJ18" s="146"/>
      <c r="AL18" s="120"/>
      <c r="AM18" s="126"/>
      <c r="AN18" s="199"/>
      <c r="AO18" s="126"/>
      <c r="AP18" s="200"/>
    </row>
    <row r="19" spans="3:42" s="71" customFormat="1">
      <c r="E19" s="10"/>
      <c r="F19" s="10"/>
      <c r="W19" s="144"/>
      <c r="AI19" s="145"/>
      <c r="AJ19" s="146"/>
      <c r="AL19" s="120"/>
      <c r="AM19" s="126"/>
      <c r="AN19" s="126"/>
      <c r="AO19" s="126"/>
      <c r="AP19" s="200"/>
    </row>
    <row r="20" spans="3:42" s="71" customFormat="1">
      <c r="C20" s="7"/>
      <c r="E20" s="10"/>
      <c r="F20" s="10"/>
      <c r="H20" s="7"/>
      <c r="J20" s="276" t="s">
        <v>32</v>
      </c>
      <c r="W20" s="144"/>
      <c r="AI20" s="145"/>
      <c r="AJ20" s="146"/>
      <c r="AL20" s="120"/>
      <c r="AM20" s="126"/>
      <c r="AN20" s="126"/>
      <c r="AO20" s="126"/>
      <c r="AP20" s="200"/>
    </row>
    <row r="21" spans="3:42" s="71" customFormat="1">
      <c r="C21" s="7"/>
      <c r="E21" s="10"/>
      <c r="F21" s="10"/>
      <c r="H21" s="7"/>
      <c r="W21" s="144"/>
      <c r="AI21" s="145"/>
      <c r="AJ21" s="146"/>
      <c r="AL21" s="120"/>
      <c r="AM21" s="126"/>
      <c r="AN21" s="201"/>
      <c r="AO21" s="126"/>
      <c r="AP21" s="200"/>
    </row>
    <row r="22" spans="3:42" s="71" customFormat="1">
      <c r="C22" s="134"/>
      <c r="E22" s="10"/>
      <c r="F22" s="10"/>
      <c r="H22" s="134"/>
      <c r="W22" s="144"/>
      <c r="AI22" s="145"/>
      <c r="AJ22" s="146"/>
      <c r="AL22" s="120"/>
      <c r="AM22" s="126"/>
      <c r="AN22" s="126"/>
      <c r="AO22" s="126"/>
      <c r="AP22" s="200"/>
    </row>
    <row r="23" spans="3:42" s="71" customFormat="1">
      <c r="C23" s="134"/>
      <c r="E23" s="10"/>
      <c r="F23" s="10"/>
      <c r="H23" s="134"/>
      <c r="W23" s="144"/>
      <c r="AI23" s="145"/>
      <c r="AJ23" s="146"/>
      <c r="AL23" s="120"/>
      <c r="AM23" s="126"/>
      <c r="AN23" s="199"/>
      <c r="AO23" s="126"/>
      <c r="AP23" s="200"/>
    </row>
    <row r="24" spans="3:42" s="71" customFormat="1">
      <c r="C24" s="134"/>
      <c r="E24" s="10"/>
      <c r="F24" s="10"/>
      <c r="H24" s="134"/>
      <c r="W24" s="144"/>
      <c r="AI24" s="145"/>
      <c r="AJ24" s="146"/>
      <c r="AL24" s="286"/>
      <c r="AM24" s="286"/>
      <c r="AN24" s="286"/>
      <c r="AO24" s="286"/>
      <c r="AP24" s="286"/>
    </row>
    <row r="25" spans="3:42" s="71" customFormat="1">
      <c r="C25" s="134"/>
      <c r="D25" s="1"/>
      <c r="E25" s="3"/>
      <c r="F25" s="3"/>
      <c r="G25" s="3"/>
      <c r="H25" s="134"/>
      <c r="W25" s="144"/>
      <c r="AI25" s="145"/>
      <c r="AJ25" s="146"/>
      <c r="AL25" s="120"/>
      <c r="AM25" s="127"/>
      <c r="AN25" s="203"/>
      <c r="AO25" s="127"/>
      <c r="AP25" s="202"/>
    </row>
    <row r="26" spans="3:42" s="71" customFormat="1">
      <c r="C26" s="134"/>
      <c r="D26" s="1"/>
      <c r="E26" s="3"/>
      <c r="F26" s="3"/>
      <c r="G26" s="3"/>
      <c r="H26" s="134"/>
      <c r="W26" s="144"/>
      <c r="AI26" s="145"/>
      <c r="AJ26" s="146"/>
      <c r="AM26" s="168"/>
      <c r="AO26" s="186"/>
    </row>
    <row r="27" spans="3:42" s="71" customFormat="1">
      <c r="C27" s="134"/>
      <c r="D27" s="1"/>
      <c r="E27" s="132"/>
      <c r="F27" s="135"/>
      <c r="G27" s="135"/>
      <c r="H27" s="134"/>
      <c r="W27" s="144"/>
      <c r="AI27" s="145"/>
      <c r="AJ27" s="146"/>
      <c r="AM27" s="168"/>
      <c r="AO27" s="186"/>
    </row>
    <row r="28" spans="3:42" s="71" customFormat="1">
      <c r="C28" s="134"/>
      <c r="D28" s="1"/>
      <c r="E28" s="132"/>
      <c r="F28" s="135"/>
      <c r="G28" s="135"/>
      <c r="H28" s="134"/>
      <c r="W28" s="144"/>
      <c r="AI28" s="145"/>
      <c r="AJ28" s="146"/>
      <c r="AM28" s="168"/>
      <c r="AO28" s="186"/>
    </row>
    <row r="29" spans="3:42" s="71" customFormat="1">
      <c r="D29" s="1"/>
      <c r="W29" s="144"/>
      <c r="AI29" s="145"/>
      <c r="AJ29" s="146"/>
      <c r="AM29" s="168"/>
      <c r="AO29" s="186"/>
    </row>
    <row r="30" spans="3:42" s="71" customFormat="1">
      <c r="C30" s="134"/>
      <c r="D30" s="1"/>
      <c r="E30" s="132"/>
      <c r="F30" s="135"/>
      <c r="G30" s="135"/>
      <c r="H30" s="134"/>
      <c r="W30" s="144"/>
      <c r="AI30" s="145"/>
      <c r="AJ30" s="146"/>
      <c r="AM30" s="168"/>
      <c r="AO30" s="186"/>
    </row>
    <row r="31" spans="3:42" s="71" customFormat="1">
      <c r="C31" s="134"/>
      <c r="D31" s="1"/>
      <c r="E31" s="132"/>
      <c r="F31" s="135"/>
      <c r="G31" s="135"/>
      <c r="H31" s="134"/>
      <c r="W31" s="144"/>
      <c r="AI31" s="145"/>
      <c r="AJ31" s="146"/>
      <c r="AM31" s="168"/>
      <c r="AO31" s="186"/>
    </row>
    <row r="32" spans="3:42" s="71" customFormat="1">
      <c r="C32" s="134"/>
      <c r="D32" s="147"/>
      <c r="E32" s="132"/>
      <c r="F32" s="135"/>
      <c r="G32" s="135"/>
      <c r="H32" s="134"/>
      <c r="W32" s="144"/>
      <c r="AI32" s="145"/>
      <c r="AJ32" s="146"/>
      <c r="AM32" s="168"/>
      <c r="AO32" s="186"/>
    </row>
    <row r="33" spans="3:41" s="71" customFormat="1">
      <c r="C33" s="134"/>
      <c r="D33" s="147"/>
      <c r="E33" s="132"/>
      <c r="F33" s="135"/>
      <c r="G33" s="135"/>
      <c r="H33" s="134"/>
      <c r="W33" s="144"/>
      <c r="AI33" s="145"/>
      <c r="AJ33" s="146"/>
      <c r="AM33" s="168"/>
      <c r="AO33" s="186"/>
    </row>
    <row r="34" spans="3:41" s="71" customFormat="1">
      <c r="C34" s="134"/>
      <c r="D34" s="147"/>
      <c r="E34" s="132"/>
      <c r="F34" s="135"/>
      <c r="G34" s="135"/>
      <c r="H34" s="134"/>
      <c r="W34" s="144"/>
      <c r="AI34" s="145"/>
      <c r="AJ34" s="146"/>
      <c r="AM34" s="168"/>
      <c r="AO34" s="186"/>
    </row>
    <row r="35" spans="3:41" s="71" customFormat="1">
      <c r="C35" s="134"/>
      <c r="D35" s="147"/>
      <c r="E35" s="132"/>
      <c r="F35" s="135"/>
      <c r="G35" s="135"/>
      <c r="H35" s="134"/>
      <c r="W35" s="144"/>
      <c r="AI35" s="145"/>
      <c r="AJ35" s="146"/>
      <c r="AM35" s="168"/>
      <c r="AO35" s="186"/>
    </row>
    <row r="36" spans="3:41" s="71" customFormat="1">
      <c r="C36" s="134"/>
      <c r="D36" s="147"/>
      <c r="E36" s="132"/>
      <c r="F36" s="135"/>
      <c r="G36" s="135"/>
      <c r="H36" s="134"/>
      <c r="W36" s="144"/>
      <c r="AI36" s="145"/>
      <c r="AJ36" s="146"/>
      <c r="AM36" s="168"/>
      <c r="AO36" s="186"/>
    </row>
    <row r="37" spans="3:41" s="71" customFormat="1">
      <c r="W37" s="144"/>
      <c r="AI37" s="145"/>
      <c r="AJ37" s="146"/>
      <c r="AM37" s="168"/>
      <c r="AO37" s="186"/>
    </row>
    <row r="38" spans="3:41" s="71" customFormat="1">
      <c r="W38" s="144"/>
      <c r="AI38" s="145"/>
      <c r="AJ38" s="146"/>
      <c r="AM38" s="168"/>
      <c r="AO38" s="186"/>
    </row>
    <row r="39" spans="3:41" s="71" customFormat="1">
      <c r="W39" s="144"/>
      <c r="AI39" s="145"/>
      <c r="AJ39" s="146"/>
      <c r="AM39" s="168"/>
      <c r="AO39" s="186"/>
    </row>
    <row r="40" spans="3:41" s="71" customFormat="1">
      <c r="W40" s="144"/>
      <c r="AI40" s="145"/>
      <c r="AJ40" s="146"/>
      <c r="AM40" s="168"/>
      <c r="AO40" s="186"/>
    </row>
    <row r="41" spans="3:41" s="71" customFormat="1">
      <c r="W41" s="144"/>
      <c r="AI41" s="145"/>
      <c r="AJ41" s="146"/>
      <c r="AM41" s="168"/>
      <c r="AO41" s="186"/>
    </row>
    <row r="42" spans="3:41" s="71" customFormat="1">
      <c r="W42" s="144"/>
      <c r="AI42" s="145"/>
      <c r="AJ42" s="146"/>
      <c r="AM42" s="168"/>
      <c r="AO42" s="186"/>
    </row>
    <row r="43" spans="3:41" s="71" customFormat="1">
      <c r="W43" s="144"/>
      <c r="AI43" s="145"/>
      <c r="AJ43" s="146"/>
      <c r="AM43" s="168"/>
      <c r="AO43" s="186"/>
    </row>
    <row r="44" spans="3:41" s="71" customFormat="1">
      <c r="W44" s="144"/>
      <c r="AI44" s="145"/>
      <c r="AJ44" s="146"/>
      <c r="AM44" s="168"/>
      <c r="AO44" s="186"/>
    </row>
    <row r="45" spans="3:41" s="71" customFormat="1">
      <c r="W45" s="144"/>
      <c r="AI45" s="145"/>
      <c r="AJ45" s="146"/>
      <c r="AM45" s="168"/>
      <c r="AO45" s="186"/>
    </row>
    <row r="46" spans="3:41" s="71" customFormat="1">
      <c r="W46" s="144"/>
      <c r="AI46" s="145"/>
      <c r="AJ46" s="146"/>
      <c r="AM46" s="168"/>
      <c r="AO46" s="186"/>
    </row>
    <row r="47" spans="3:41" s="71" customFormat="1">
      <c r="W47" s="144"/>
      <c r="AI47" s="145"/>
      <c r="AJ47" s="146"/>
      <c r="AM47" s="168"/>
      <c r="AO47" s="186"/>
    </row>
    <row r="48" spans="3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mergeCells count="1">
    <mergeCell ref="AL24:AP24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B1:AP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0.109375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2" ht="9.75" customHeight="1">
      <c r="W1" s="33"/>
      <c r="AM1" s="183"/>
      <c r="AO1" s="169"/>
    </row>
    <row r="2" spans="2:42" ht="13.8" thickBot="1">
      <c r="D2" s="87">
        <v>42987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M2" s="183"/>
      <c r="AO2" s="169"/>
    </row>
    <row r="3" spans="2:42">
      <c r="B3" s="21">
        <v>3</v>
      </c>
      <c r="C3" s="243">
        <v>7</v>
      </c>
      <c r="D3" s="137" t="s">
        <v>24</v>
      </c>
      <c r="E3" s="27">
        <v>51</v>
      </c>
      <c r="F3" s="35">
        <v>20</v>
      </c>
      <c r="G3" s="137" t="s">
        <v>25</v>
      </c>
      <c r="H3" s="264">
        <v>2</v>
      </c>
      <c r="J3" s="241" t="str">
        <f>D3</f>
        <v>La Rochelle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1</v>
      </c>
      <c r="P3" s="42">
        <f>IF(E3&lt;&gt;"",IF(V3=0,IF(F3-E3&lt;6,1,0),0),0)</f>
        <v>0</v>
      </c>
      <c r="Q3" s="43">
        <f t="shared" ref="Q3:R9" si="4">E3</f>
        <v>51</v>
      </c>
      <c r="R3" s="43">
        <f t="shared" si="4"/>
        <v>20</v>
      </c>
      <c r="S3" s="43">
        <f>Q3-R3</f>
        <v>31</v>
      </c>
      <c r="T3" s="27">
        <f t="shared" ref="T3:T16" si="5">IF(V3="",O3+P3,V3+O3+P3)</f>
        <v>5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0</v>
      </c>
      <c r="Z3" s="25">
        <v>0</v>
      </c>
      <c r="AA3" s="25">
        <v>1</v>
      </c>
      <c r="AB3" s="25">
        <v>0</v>
      </c>
      <c r="AC3" s="25">
        <v>1</v>
      </c>
      <c r="AD3" s="25">
        <v>10</v>
      </c>
      <c r="AE3" s="25">
        <v>12</v>
      </c>
      <c r="AF3" s="25">
        <v>-2</v>
      </c>
      <c r="AG3" s="26">
        <v>1</v>
      </c>
      <c r="AI3" s="113" t="str">
        <f>CONCATENATE(D3,G3)</f>
        <v>La RochelleClermont</v>
      </c>
      <c r="AJ3" s="112">
        <f t="shared" ref="AJ3:AJ9" si="7">E3-F3</f>
        <v>31</v>
      </c>
      <c r="AK3" s="102"/>
      <c r="AL3" s="95"/>
      <c r="AM3" s="182"/>
      <c r="AN3" s="86"/>
      <c r="AO3" s="155"/>
    </row>
    <row r="4" spans="2:42" ht="12.75" customHeight="1">
      <c r="B4" s="22"/>
      <c r="C4" s="244">
        <v>2</v>
      </c>
      <c r="D4" s="1" t="s">
        <v>29</v>
      </c>
      <c r="E4" s="28">
        <v>30</v>
      </c>
      <c r="F4" s="36">
        <v>10</v>
      </c>
      <c r="G4" s="1" t="s">
        <v>19</v>
      </c>
      <c r="H4" s="265">
        <v>1</v>
      </c>
      <c r="J4" s="38" t="str">
        <f t="shared" ref="J4:J9" si="8">D4</f>
        <v>Bordeaux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30</v>
      </c>
      <c r="R4" s="46">
        <f t="shared" si="4"/>
        <v>10</v>
      </c>
      <c r="S4" s="46">
        <f t="shared" ref="S4:S16" si="11">Q4-R4</f>
        <v>20</v>
      </c>
      <c r="T4" s="28">
        <f t="shared" si="5"/>
        <v>4</v>
      </c>
      <c r="V4" s="12">
        <f t="shared" si="6"/>
        <v>4</v>
      </c>
      <c r="W4" s="153" t="s">
        <v>29</v>
      </c>
      <c r="X4" s="13">
        <v>1</v>
      </c>
      <c r="Y4" s="14">
        <v>1</v>
      </c>
      <c r="Z4" s="14">
        <v>0</v>
      </c>
      <c r="AA4" s="14">
        <v>0</v>
      </c>
      <c r="AB4" s="14">
        <v>0</v>
      </c>
      <c r="AC4" s="14">
        <v>0</v>
      </c>
      <c r="AD4" s="14">
        <v>30</v>
      </c>
      <c r="AE4" s="14">
        <v>10</v>
      </c>
      <c r="AF4" s="14">
        <v>20</v>
      </c>
      <c r="AG4" s="15">
        <v>4</v>
      </c>
      <c r="AI4" s="113" t="str">
        <f t="shared" ref="AI4:AI9" si="12">CONCATENATE(D4,G4)</f>
        <v>BordeauxStade Français</v>
      </c>
      <c r="AJ4" s="112">
        <f>E25-F25</f>
        <v>0</v>
      </c>
      <c r="AK4" s="285"/>
      <c r="AL4" s="285"/>
      <c r="AM4" s="285"/>
      <c r="AN4" s="285"/>
      <c r="AO4" s="285"/>
    </row>
    <row r="5" spans="2:42">
      <c r="B5" s="22"/>
      <c r="C5" s="244">
        <v>0</v>
      </c>
      <c r="D5" s="134" t="s">
        <v>27</v>
      </c>
      <c r="E5" s="28">
        <v>6</v>
      </c>
      <c r="F5" s="36">
        <v>25</v>
      </c>
      <c r="G5" s="1" t="s">
        <v>21</v>
      </c>
      <c r="H5" s="265">
        <v>3</v>
      </c>
      <c r="J5" s="38" t="str">
        <f t="shared" si="8"/>
        <v>Brive</v>
      </c>
      <c r="K5" s="36">
        <f t="shared" si="9"/>
        <v>1</v>
      </c>
      <c r="L5" s="44">
        <f t="shared" si="0"/>
        <v>0</v>
      </c>
      <c r="M5" s="44">
        <f t="shared" si="1"/>
        <v>0</v>
      </c>
      <c r="N5" s="44">
        <f t="shared" si="2"/>
        <v>1</v>
      </c>
      <c r="O5" s="45">
        <f t="shared" si="3"/>
        <v>0</v>
      </c>
      <c r="P5" s="45">
        <f t="shared" si="10"/>
        <v>0</v>
      </c>
      <c r="Q5" s="46">
        <f t="shared" si="4"/>
        <v>6</v>
      </c>
      <c r="R5" s="46">
        <f t="shared" si="4"/>
        <v>25</v>
      </c>
      <c r="S5" s="46">
        <f t="shared" si="11"/>
        <v>-19</v>
      </c>
      <c r="T5" s="28">
        <f t="shared" si="5"/>
        <v>0</v>
      </c>
      <c r="V5" s="12">
        <f t="shared" si="6"/>
        <v>0</v>
      </c>
      <c r="W5" s="153" t="s">
        <v>27</v>
      </c>
      <c r="X5" s="13">
        <v>1</v>
      </c>
      <c r="Y5" s="14">
        <v>0</v>
      </c>
      <c r="Z5" s="14">
        <v>0</v>
      </c>
      <c r="AA5" s="14">
        <v>1</v>
      </c>
      <c r="AB5" s="14">
        <v>0</v>
      </c>
      <c r="AC5" s="14">
        <v>0</v>
      </c>
      <c r="AD5" s="14">
        <v>6</v>
      </c>
      <c r="AE5" s="14">
        <v>25</v>
      </c>
      <c r="AF5" s="14">
        <v>-19</v>
      </c>
      <c r="AG5" s="15">
        <v>0</v>
      </c>
      <c r="AI5" s="113" t="str">
        <f t="shared" si="12"/>
        <v>BriveRacing</v>
      </c>
      <c r="AJ5" s="112">
        <f>E26-F26</f>
        <v>0</v>
      </c>
      <c r="AK5" s="102"/>
      <c r="AL5" s="95"/>
      <c r="AM5" s="187"/>
      <c r="AN5" s="95"/>
      <c r="AO5" s="155"/>
    </row>
    <row r="6" spans="2:42">
      <c r="B6" s="22"/>
      <c r="C6" s="244">
        <v>0</v>
      </c>
      <c r="D6" s="134" t="s">
        <v>35</v>
      </c>
      <c r="E6" s="28">
        <v>12</v>
      </c>
      <c r="F6" s="36">
        <v>10</v>
      </c>
      <c r="G6" s="134" t="s">
        <v>36</v>
      </c>
      <c r="H6" s="265">
        <v>1</v>
      </c>
      <c r="J6" s="38" t="str">
        <f>D6</f>
        <v>Oyonnax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12</v>
      </c>
      <c r="R6" s="46">
        <f t="shared" si="4"/>
        <v>10</v>
      </c>
      <c r="S6" s="46">
        <f t="shared" si="11"/>
        <v>2</v>
      </c>
      <c r="T6" s="28">
        <f t="shared" si="5"/>
        <v>4</v>
      </c>
      <c r="V6" s="12">
        <f t="shared" si="6"/>
        <v>4</v>
      </c>
      <c r="W6" s="153" t="s">
        <v>22</v>
      </c>
      <c r="X6" s="13">
        <v>1</v>
      </c>
      <c r="Y6" s="14">
        <v>0</v>
      </c>
      <c r="Z6" s="14">
        <v>0</v>
      </c>
      <c r="AA6" s="14">
        <v>1</v>
      </c>
      <c r="AB6" s="14">
        <v>0</v>
      </c>
      <c r="AC6" s="14">
        <v>1</v>
      </c>
      <c r="AD6" s="14">
        <v>17</v>
      </c>
      <c r="AE6" s="14">
        <v>22</v>
      </c>
      <c r="AF6" s="14">
        <v>-5</v>
      </c>
      <c r="AG6" s="15">
        <v>1</v>
      </c>
      <c r="AI6" s="113" t="str">
        <f>CONCATENATE(D6,G6)</f>
        <v>OyonnaxAgen</v>
      </c>
      <c r="AJ6" s="112">
        <f>E27-F27</f>
        <v>0</v>
      </c>
      <c r="AK6" s="102"/>
      <c r="AL6" s="95"/>
      <c r="AM6" s="182"/>
      <c r="AN6" s="95"/>
      <c r="AO6" s="155"/>
    </row>
    <row r="7" spans="2:42">
      <c r="B7" s="22"/>
      <c r="C7" s="244">
        <v>1</v>
      </c>
      <c r="D7" s="134" t="s">
        <v>22</v>
      </c>
      <c r="E7" s="28">
        <v>17</v>
      </c>
      <c r="F7" s="36">
        <v>22</v>
      </c>
      <c r="G7" s="134" t="s">
        <v>28</v>
      </c>
      <c r="H7" s="265">
        <v>1</v>
      </c>
      <c r="J7" s="38" t="str">
        <f t="shared" si="8"/>
        <v>Castres</v>
      </c>
      <c r="K7" s="36">
        <f t="shared" si="9"/>
        <v>1</v>
      </c>
      <c r="L7" s="44">
        <f t="shared" si="0"/>
        <v>0</v>
      </c>
      <c r="M7" s="44">
        <f t="shared" si="1"/>
        <v>0</v>
      </c>
      <c r="N7" s="44">
        <f t="shared" si="2"/>
        <v>1</v>
      </c>
      <c r="O7" s="45">
        <f t="shared" si="3"/>
        <v>0</v>
      </c>
      <c r="P7" s="45">
        <f t="shared" si="10"/>
        <v>1</v>
      </c>
      <c r="Q7" s="46">
        <f t="shared" si="4"/>
        <v>17</v>
      </c>
      <c r="R7" s="46">
        <f t="shared" si="4"/>
        <v>22</v>
      </c>
      <c r="S7" s="46">
        <f t="shared" si="11"/>
        <v>-5</v>
      </c>
      <c r="T7" s="28">
        <f t="shared" si="5"/>
        <v>1</v>
      </c>
      <c r="V7" s="12">
        <f t="shared" si="6"/>
        <v>0</v>
      </c>
      <c r="W7" s="153" t="s">
        <v>25</v>
      </c>
      <c r="X7" s="13">
        <v>1</v>
      </c>
      <c r="Y7" s="14">
        <v>0</v>
      </c>
      <c r="Z7" s="14">
        <v>0</v>
      </c>
      <c r="AA7" s="14">
        <v>1</v>
      </c>
      <c r="AB7" s="14">
        <v>0</v>
      </c>
      <c r="AC7" s="14">
        <v>0</v>
      </c>
      <c r="AD7" s="14">
        <v>20</v>
      </c>
      <c r="AE7" s="14">
        <v>51</v>
      </c>
      <c r="AF7" s="14">
        <v>-31</v>
      </c>
      <c r="AG7" s="15">
        <v>0</v>
      </c>
      <c r="AI7" s="113" t="str">
        <f t="shared" si="12"/>
        <v>CastresMontpellier</v>
      </c>
      <c r="AJ7" s="112">
        <f>E7-F7</f>
        <v>-5</v>
      </c>
      <c r="AK7" s="102"/>
      <c r="AL7" s="95"/>
      <c r="AM7" s="182"/>
      <c r="AN7" s="95"/>
      <c r="AO7" s="155"/>
    </row>
    <row r="8" spans="2:42">
      <c r="B8" s="22"/>
      <c r="C8" s="244">
        <v>3</v>
      </c>
      <c r="D8" s="134" t="s">
        <v>23</v>
      </c>
      <c r="E8" s="28">
        <v>30</v>
      </c>
      <c r="F8" s="36">
        <v>14</v>
      </c>
      <c r="G8" s="134" t="s">
        <v>26</v>
      </c>
      <c r="H8" s="265">
        <v>2</v>
      </c>
      <c r="J8" s="38" t="str">
        <f t="shared" si="8"/>
        <v>Pau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30</v>
      </c>
      <c r="R8" s="46">
        <f t="shared" si="4"/>
        <v>14</v>
      </c>
      <c r="S8" s="46">
        <f t="shared" si="11"/>
        <v>16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1</v>
      </c>
      <c r="Z8" s="14">
        <v>0</v>
      </c>
      <c r="AA8" s="14">
        <v>0</v>
      </c>
      <c r="AB8" s="14">
        <v>1</v>
      </c>
      <c r="AC8" s="14">
        <v>0</v>
      </c>
      <c r="AD8" s="14">
        <v>51</v>
      </c>
      <c r="AE8" s="14">
        <v>20</v>
      </c>
      <c r="AF8" s="14">
        <v>31</v>
      </c>
      <c r="AG8" s="15">
        <v>5</v>
      </c>
      <c r="AI8" s="113" t="str">
        <f t="shared" si="12"/>
        <v>PauLyon</v>
      </c>
      <c r="AJ8" s="112">
        <f t="shared" si="7"/>
        <v>16</v>
      </c>
      <c r="AK8" s="102"/>
      <c r="AL8" s="95"/>
      <c r="AM8" s="188"/>
      <c r="AN8" s="95"/>
      <c r="AO8" s="155"/>
    </row>
    <row r="9" spans="2:42" ht="13.8" thickBot="1">
      <c r="B9" s="23"/>
      <c r="C9" s="245">
        <v>2</v>
      </c>
      <c r="D9" s="136" t="s">
        <v>20</v>
      </c>
      <c r="E9" s="29">
        <v>20</v>
      </c>
      <c r="F9" s="37">
        <v>16</v>
      </c>
      <c r="G9" s="136" t="s">
        <v>30</v>
      </c>
      <c r="H9" s="266">
        <v>1</v>
      </c>
      <c r="J9" s="38" t="str">
        <f t="shared" si="8"/>
        <v>Toulon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20</v>
      </c>
      <c r="R9" s="46">
        <f t="shared" si="4"/>
        <v>16</v>
      </c>
      <c r="S9" s="46">
        <f t="shared" si="11"/>
        <v>4</v>
      </c>
      <c r="T9" s="28">
        <f t="shared" si="5"/>
        <v>4</v>
      </c>
      <c r="V9" s="12">
        <f t="shared" si="6"/>
        <v>4</v>
      </c>
      <c r="W9" s="153" t="s">
        <v>26</v>
      </c>
      <c r="X9" s="13">
        <v>1</v>
      </c>
      <c r="Y9" s="14">
        <v>0</v>
      </c>
      <c r="Z9" s="14">
        <v>0</v>
      </c>
      <c r="AA9" s="14">
        <v>1</v>
      </c>
      <c r="AB9" s="14">
        <v>0</v>
      </c>
      <c r="AC9" s="14">
        <v>0</v>
      </c>
      <c r="AD9" s="14">
        <v>14</v>
      </c>
      <c r="AE9" s="14">
        <v>30</v>
      </c>
      <c r="AF9" s="14">
        <v>-16</v>
      </c>
      <c r="AG9" s="15">
        <v>0</v>
      </c>
      <c r="AI9" s="113" t="str">
        <f t="shared" si="12"/>
        <v>ToulonSt Toulousain</v>
      </c>
      <c r="AJ9" s="112">
        <f t="shared" si="7"/>
        <v>4</v>
      </c>
      <c r="AK9" s="102"/>
      <c r="AL9" s="95"/>
      <c r="AM9" s="182"/>
      <c r="AN9" s="95"/>
      <c r="AO9" s="155"/>
    </row>
    <row r="10" spans="2:42">
      <c r="J10" s="38" t="str">
        <f>G3</f>
        <v>Clermont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20</v>
      </c>
      <c r="R10" s="46">
        <f t="shared" ref="R10:R16" si="15">E3</f>
        <v>51</v>
      </c>
      <c r="S10" s="46">
        <f t="shared" si="11"/>
        <v>-31</v>
      </c>
      <c r="T10" s="28">
        <f t="shared" si="5"/>
        <v>0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1</v>
      </c>
      <c r="Z10" s="14">
        <v>0</v>
      </c>
      <c r="AA10" s="14">
        <v>0</v>
      </c>
      <c r="AB10" s="14">
        <v>0</v>
      </c>
      <c r="AC10" s="14">
        <v>0</v>
      </c>
      <c r="AD10" s="14">
        <v>22</v>
      </c>
      <c r="AE10" s="14">
        <v>17</v>
      </c>
      <c r="AF10" s="14">
        <v>5</v>
      </c>
      <c r="AG10" s="15">
        <v>4</v>
      </c>
      <c r="AI10" s="113" t="str">
        <f>CONCATENATE(G3,D3)</f>
        <v>ClermontLa Rochelle</v>
      </c>
      <c r="AJ10" s="112">
        <f>F3-E3</f>
        <v>-31</v>
      </c>
      <c r="AK10" s="102"/>
      <c r="AL10" s="95"/>
      <c r="AM10" s="182"/>
      <c r="AN10" s="95"/>
    </row>
    <row r="11" spans="2:42">
      <c r="J11" s="38" t="str">
        <f t="shared" ref="J11:J16" si="17">G4</f>
        <v>Stade Français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10</v>
      </c>
      <c r="R11" s="46">
        <f t="shared" si="15"/>
        <v>30</v>
      </c>
      <c r="S11" s="46">
        <f t="shared" si="11"/>
        <v>-20</v>
      </c>
      <c r="T11" s="28">
        <f t="shared" si="5"/>
        <v>0</v>
      </c>
      <c r="V11" s="12">
        <f t="shared" si="16"/>
        <v>0</v>
      </c>
      <c r="W11" s="153" t="s">
        <v>35</v>
      </c>
      <c r="X11" s="13">
        <v>1</v>
      </c>
      <c r="Y11" s="14">
        <v>1</v>
      </c>
      <c r="Z11" s="14">
        <v>0</v>
      </c>
      <c r="AA11" s="14">
        <v>0</v>
      </c>
      <c r="AB11" s="14">
        <v>0</v>
      </c>
      <c r="AC11" s="14">
        <v>0</v>
      </c>
      <c r="AD11" s="14">
        <v>12</v>
      </c>
      <c r="AE11" s="14">
        <v>10</v>
      </c>
      <c r="AF11" s="14">
        <v>2</v>
      </c>
      <c r="AG11" s="15">
        <v>4</v>
      </c>
      <c r="AI11" s="113" t="str">
        <f t="shared" ref="AI11:AI16" si="19">CONCATENATE(G4,D4)</f>
        <v>Stade FrançaisBordeaux</v>
      </c>
      <c r="AJ11" s="112">
        <f>F25-E25</f>
        <v>0</v>
      </c>
    </row>
    <row r="12" spans="2:42">
      <c r="J12" s="38" t="str">
        <f t="shared" si="17"/>
        <v>Racing</v>
      </c>
      <c r="K12" s="36">
        <f t="shared" si="9"/>
        <v>1</v>
      </c>
      <c r="L12" s="44">
        <f t="shared" si="0"/>
        <v>1</v>
      </c>
      <c r="M12" s="44">
        <f t="shared" si="1"/>
        <v>0</v>
      </c>
      <c r="N12" s="44">
        <f t="shared" si="2"/>
        <v>0</v>
      </c>
      <c r="O12" s="45">
        <f t="shared" si="13"/>
        <v>1</v>
      </c>
      <c r="P12" s="45">
        <f t="shared" si="18"/>
        <v>0</v>
      </c>
      <c r="Q12" s="46">
        <f t="shared" si="14"/>
        <v>25</v>
      </c>
      <c r="R12" s="46">
        <f t="shared" si="15"/>
        <v>6</v>
      </c>
      <c r="S12" s="46">
        <f t="shared" si="11"/>
        <v>19</v>
      </c>
      <c r="T12" s="28">
        <f t="shared" si="5"/>
        <v>5</v>
      </c>
      <c r="V12" s="12">
        <f t="shared" si="16"/>
        <v>4</v>
      </c>
      <c r="W12" s="153" t="s">
        <v>23</v>
      </c>
      <c r="X12" s="13">
        <v>1</v>
      </c>
      <c r="Y12" s="14">
        <v>1</v>
      </c>
      <c r="Z12" s="14">
        <v>0</v>
      </c>
      <c r="AA12" s="14">
        <v>0</v>
      </c>
      <c r="AB12" s="14">
        <v>0</v>
      </c>
      <c r="AC12" s="14">
        <v>0</v>
      </c>
      <c r="AD12" s="14">
        <v>30</v>
      </c>
      <c r="AE12" s="14">
        <v>14</v>
      </c>
      <c r="AF12" s="14">
        <v>16</v>
      </c>
      <c r="AG12" s="15">
        <v>4</v>
      </c>
      <c r="AI12" s="113" t="str">
        <f t="shared" si="19"/>
        <v>RacingBrive</v>
      </c>
      <c r="AJ12" s="112">
        <f>F26-E26</f>
        <v>0</v>
      </c>
    </row>
    <row r="13" spans="2:42">
      <c r="J13" s="38" t="str">
        <f t="shared" si="17"/>
        <v>Agen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1</v>
      </c>
      <c r="Q13" s="46">
        <f t="shared" si="14"/>
        <v>10</v>
      </c>
      <c r="R13" s="46">
        <f t="shared" si="15"/>
        <v>12</v>
      </c>
      <c r="S13" s="46">
        <f t="shared" si="11"/>
        <v>-2</v>
      </c>
      <c r="T13" s="28">
        <f t="shared" si="5"/>
        <v>1</v>
      </c>
      <c r="V13" s="12">
        <f t="shared" si="16"/>
        <v>0</v>
      </c>
      <c r="W13" s="153" t="s">
        <v>21</v>
      </c>
      <c r="X13" s="13">
        <v>1</v>
      </c>
      <c r="Y13" s="14">
        <v>1</v>
      </c>
      <c r="Z13" s="14">
        <v>0</v>
      </c>
      <c r="AA13" s="14">
        <v>0</v>
      </c>
      <c r="AB13" s="14">
        <v>1</v>
      </c>
      <c r="AC13" s="14">
        <v>0</v>
      </c>
      <c r="AD13" s="14">
        <v>25</v>
      </c>
      <c r="AE13" s="14">
        <v>6</v>
      </c>
      <c r="AF13" s="14">
        <v>19</v>
      </c>
      <c r="AG13" s="15">
        <v>5</v>
      </c>
      <c r="AI13" s="113" t="str">
        <f>CONCATENATE(G6,D6)</f>
        <v>AgenOyonnax</v>
      </c>
      <c r="AJ13" s="112">
        <f>F27-E27</f>
        <v>0</v>
      </c>
    </row>
    <row r="14" spans="2:42">
      <c r="J14" s="38" t="str">
        <f t="shared" si="17"/>
        <v>Montpellier</v>
      </c>
      <c r="K14" s="36">
        <f t="shared" si="9"/>
        <v>1</v>
      </c>
      <c r="L14" s="44">
        <f t="shared" si="0"/>
        <v>1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22</v>
      </c>
      <c r="R14" s="46">
        <f t="shared" si="15"/>
        <v>17</v>
      </c>
      <c r="S14" s="46">
        <f t="shared" si="11"/>
        <v>5</v>
      </c>
      <c r="T14" s="28">
        <f t="shared" si="5"/>
        <v>4</v>
      </c>
      <c r="V14" s="12">
        <f t="shared" si="16"/>
        <v>4</v>
      </c>
      <c r="W14" s="153" t="s">
        <v>30</v>
      </c>
      <c r="X14" s="13">
        <v>1</v>
      </c>
      <c r="Y14" s="14">
        <v>0</v>
      </c>
      <c r="Z14" s="14">
        <v>0</v>
      </c>
      <c r="AA14" s="14">
        <v>1</v>
      </c>
      <c r="AB14" s="14">
        <v>0</v>
      </c>
      <c r="AC14" s="14">
        <v>1</v>
      </c>
      <c r="AD14" s="14">
        <v>16</v>
      </c>
      <c r="AE14" s="14">
        <v>20</v>
      </c>
      <c r="AF14" s="14">
        <v>-4</v>
      </c>
      <c r="AG14" s="15">
        <v>1</v>
      </c>
      <c r="AI14" s="113" t="str">
        <f t="shared" si="19"/>
        <v>MontpellierCastres</v>
      </c>
      <c r="AJ14" s="112">
        <f>F7-E7</f>
        <v>5</v>
      </c>
    </row>
    <row r="15" spans="2:42">
      <c r="J15" s="38" t="str">
        <f t="shared" si="17"/>
        <v>Lyon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0</v>
      </c>
      <c r="Q15" s="46">
        <f t="shared" si="14"/>
        <v>14</v>
      </c>
      <c r="R15" s="46">
        <f t="shared" si="15"/>
        <v>30</v>
      </c>
      <c r="S15" s="46">
        <f t="shared" si="11"/>
        <v>-16</v>
      </c>
      <c r="T15" s="28">
        <f t="shared" si="5"/>
        <v>0</v>
      </c>
      <c r="V15" s="12">
        <f t="shared" si="16"/>
        <v>0</v>
      </c>
      <c r="W15" s="153" t="s">
        <v>19</v>
      </c>
      <c r="X15" s="13">
        <v>1</v>
      </c>
      <c r="Y15" s="14">
        <v>0</v>
      </c>
      <c r="Z15" s="14">
        <v>0</v>
      </c>
      <c r="AA15" s="14">
        <v>1</v>
      </c>
      <c r="AB15" s="14">
        <v>0</v>
      </c>
      <c r="AC15" s="14">
        <v>0</v>
      </c>
      <c r="AD15" s="14">
        <v>10</v>
      </c>
      <c r="AE15" s="14">
        <v>30</v>
      </c>
      <c r="AF15" s="14">
        <v>-20</v>
      </c>
      <c r="AG15" s="15">
        <v>0</v>
      </c>
      <c r="AI15" s="113" t="str">
        <f t="shared" si="19"/>
        <v>LyonPau</v>
      </c>
      <c r="AJ15" s="112">
        <f>F8-E8</f>
        <v>-16</v>
      </c>
    </row>
    <row r="16" spans="2:42" ht="13.8" thickBot="1">
      <c r="J16" s="39" t="str">
        <f t="shared" si="17"/>
        <v>St Toulousain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1</v>
      </c>
      <c r="Q16" s="49">
        <f t="shared" si="14"/>
        <v>16</v>
      </c>
      <c r="R16" s="49">
        <f t="shared" si="15"/>
        <v>20</v>
      </c>
      <c r="S16" s="49">
        <f t="shared" si="11"/>
        <v>-4</v>
      </c>
      <c r="T16" s="29">
        <f t="shared" si="5"/>
        <v>1</v>
      </c>
      <c r="V16" s="12">
        <f t="shared" si="16"/>
        <v>0</v>
      </c>
      <c r="W16" s="154" t="s">
        <v>20</v>
      </c>
      <c r="X16" s="16">
        <v>1</v>
      </c>
      <c r="Y16" s="17">
        <v>1</v>
      </c>
      <c r="Z16" s="17">
        <v>0</v>
      </c>
      <c r="AA16" s="17">
        <v>0</v>
      </c>
      <c r="AB16" s="17">
        <v>0</v>
      </c>
      <c r="AC16" s="17">
        <v>0</v>
      </c>
      <c r="AD16" s="17">
        <v>20</v>
      </c>
      <c r="AE16" s="17">
        <v>16</v>
      </c>
      <c r="AF16" s="17">
        <v>4</v>
      </c>
      <c r="AG16" s="18">
        <v>4</v>
      </c>
      <c r="AI16" s="113" t="str">
        <f t="shared" si="19"/>
        <v>St ToulousainToulon</v>
      </c>
      <c r="AJ16" s="112">
        <f>F9-E9</f>
        <v>-4</v>
      </c>
      <c r="AL16" s="71"/>
      <c r="AM16" s="168"/>
      <c r="AN16" s="71"/>
      <c r="AO16" s="186"/>
      <c r="AP16" s="71"/>
    </row>
    <row r="17" spans="3:42"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L17" s="71"/>
      <c r="AM17" s="168"/>
      <c r="AN17" s="71"/>
      <c r="AO17" s="186"/>
      <c r="AP17" s="71"/>
    </row>
    <row r="18" spans="3:42" s="71" customFormat="1">
      <c r="C18" s="7"/>
      <c r="E18" s="10"/>
      <c r="F18" s="10"/>
      <c r="H18" s="7"/>
      <c r="W18" s="144"/>
      <c r="AI18" s="145"/>
      <c r="AJ18" s="146"/>
      <c r="AL18" s="120"/>
      <c r="AM18" s="127"/>
      <c r="AN18" s="127"/>
      <c r="AO18" s="127"/>
      <c r="AP18" s="200"/>
    </row>
    <row r="19" spans="3:42" s="71" customFormat="1">
      <c r="C19" s="7"/>
      <c r="E19" s="10"/>
      <c r="F19" s="10"/>
      <c r="H19" s="7"/>
      <c r="W19" s="144"/>
      <c r="AI19" s="145"/>
      <c r="AJ19" s="146"/>
      <c r="AL19" s="120"/>
      <c r="AM19" s="127"/>
      <c r="AN19" s="127"/>
      <c r="AO19" s="127"/>
      <c r="AP19" s="200"/>
    </row>
    <row r="20" spans="3:42" s="71" customFormat="1">
      <c r="C20" s="151"/>
      <c r="E20" s="10"/>
      <c r="F20" s="10"/>
      <c r="H20" s="7"/>
      <c r="J20" s="276" t="s">
        <v>32</v>
      </c>
      <c r="W20" s="144"/>
      <c r="AI20" s="145"/>
      <c r="AJ20" s="146"/>
      <c r="AL20" s="120"/>
      <c r="AM20" s="127"/>
      <c r="AN20" s="127"/>
      <c r="AO20" s="127"/>
      <c r="AP20" s="200"/>
    </row>
    <row r="21" spans="3:42" s="71" customFormat="1">
      <c r="C21" s="151"/>
      <c r="E21" s="10"/>
      <c r="F21" s="10"/>
      <c r="H21" s="7"/>
      <c r="W21" s="144"/>
      <c r="AI21" s="145"/>
      <c r="AJ21" s="146"/>
      <c r="AL21" s="120"/>
      <c r="AM21" s="127"/>
      <c r="AN21" s="204"/>
      <c r="AO21" s="127"/>
      <c r="AP21" s="200"/>
    </row>
    <row r="22" spans="3:42" s="71" customFormat="1">
      <c r="C22" s="151"/>
      <c r="E22" s="10"/>
      <c r="F22" s="10"/>
      <c r="H22" s="7"/>
      <c r="W22" s="144"/>
      <c r="AI22" s="145"/>
      <c r="AJ22" s="146"/>
      <c r="AL22" s="120"/>
      <c r="AM22" s="127"/>
      <c r="AN22" s="204"/>
      <c r="AO22" s="127"/>
      <c r="AP22" s="200"/>
    </row>
    <row r="23" spans="3:42" s="71" customFormat="1">
      <c r="C23" s="151"/>
      <c r="E23" s="10"/>
      <c r="F23" s="10"/>
      <c r="H23" s="7"/>
      <c r="W23" s="144"/>
      <c r="AI23" s="145"/>
      <c r="AJ23" s="146"/>
      <c r="AL23" s="120"/>
      <c r="AM23" s="127"/>
      <c r="AN23" s="205"/>
      <c r="AO23" s="127"/>
      <c r="AP23" s="200"/>
    </row>
    <row r="24" spans="3:42" s="71" customFormat="1">
      <c r="C24" s="151"/>
      <c r="E24" s="10"/>
      <c r="F24" s="10"/>
      <c r="H24" s="7"/>
      <c r="W24" s="144"/>
      <c r="AI24" s="145"/>
      <c r="AJ24" s="146"/>
      <c r="AL24" s="286"/>
      <c r="AM24" s="286"/>
      <c r="AN24" s="286"/>
      <c r="AO24" s="286"/>
      <c r="AP24" s="286"/>
    </row>
    <row r="25" spans="3:42" s="71" customFormat="1">
      <c r="C25" s="151"/>
      <c r="D25" s="1"/>
      <c r="E25" s="10"/>
      <c r="F25" s="10"/>
      <c r="G25" s="3"/>
      <c r="H25" s="7"/>
      <c r="W25" s="144"/>
      <c r="AI25" s="145"/>
      <c r="AJ25" s="146"/>
      <c r="AL25" s="120"/>
      <c r="AM25" s="127"/>
      <c r="AN25" s="205"/>
      <c r="AO25" s="127"/>
    </row>
    <row r="26" spans="3:42" s="71" customFormat="1">
      <c r="C26" s="151"/>
      <c r="D26" s="1"/>
      <c r="E26" s="10"/>
      <c r="F26" s="10"/>
      <c r="G26" s="3"/>
      <c r="H26" s="7"/>
      <c r="W26" s="144"/>
      <c r="AI26" s="145"/>
      <c r="AJ26" s="146"/>
      <c r="AM26" s="168"/>
      <c r="AO26" s="186"/>
    </row>
    <row r="27" spans="3:42" s="71" customFormat="1">
      <c r="C27" s="89"/>
      <c r="D27" s="1"/>
      <c r="E27" s="10"/>
      <c r="F27" s="10"/>
      <c r="H27" s="63"/>
      <c r="W27" s="144"/>
      <c r="AI27" s="145"/>
      <c r="AJ27" s="146"/>
      <c r="AM27" s="168"/>
      <c r="AO27" s="186"/>
    </row>
    <row r="28" spans="3:42" s="71" customFormat="1">
      <c r="C28" s="89"/>
      <c r="D28" s="1"/>
      <c r="W28" s="144"/>
      <c r="AI28" s="145"/>
      <c r="AJ28" s="146"/>
      <c r="AM28" s="168"/>
      <c r="AO28" s="186"/>
    </row>
    <row r="29" spans="3:42" s="71" customFormat="1">
      <c r="C29" s="89"/>
      <c r="D29" s="1"/>
      <c r="W29" s="144"/>
      <c r="AI29" s="145"/>
      <c r="AJ29" s="146"/>
      <c r="AM29" s="168"/>
      <c r="AO29" s="186"/>
    </row>
    <row r="30" spans="3:42" s="71" customFormat="1">
      <c r="C30" s="89"/>
      <c r="D30" s="1"/>
      <c r="W30" s="144"/>
      <c r="AI30" s="145"/>
      <c r="AJ30" s="146"/>
      <c r="AM30" s="168"/>
      <c r="AO30" s="186"/>
    </row>
    <row r="31" spans="3:42" s="71" customFormat="1">
      <c r="C31" s="89"/>
      <c r="D31" s="1"/>
      <c r="W31" s="144"/>
      <c r="AI31" s="145"/>
      <c r="AJ31" s="146"/>
      <c r="AM31" s="168"/>
      <c r="AO31" s="186"/>
    </row>
    <row r="32" spans="3:42" s="71" customFormat="1">
      <c r="C32" s="89"/>
      <c r="W32" s="144"/>
      <c r="AI32" s="145"/>
      <c r="AJ32" s="146"/>
      <c r="AM32" s="168"/>
      <c r="AO32" s="186"/>
    </row>
    <row r="33" spans="3:41" s="71" customFormat="1">
      <c r="C33" s="89"/>
      <c r="W33" s="144"/>
      <c r="AI33" s="145"/>
      <c r="AJ33" s="146"/>
      <c r="AM33" s="168"/>
      <c r="AO33" s="186"/>
    </row>
    <row r="34" spans="3:41" s="71" customFormat="1">
      <c r="C34" s="94"/>
      <c r="W34" s="144"/>
      <c r="AI34" s="145"/>
      <c r="AJ34" s="146"/>
      <c r="AM34" s="168"/>
      <c r="AO34" s="186"/>
    </row>
    <row r="35" spans="3:41" s="71" customFormat="1">
      <c r="C35" s="94"/>
      <c r="W35" s="144"/>
      <c r="AI35" s="145"/>
      <c r="AJ35" s="146"/>
      <c r="AM35" s="168"/>
      <c r="AO35" s="186"/>
    </row>
    <row r="36" spans="3:41" s="71" customFormat="1">
      <c r="C36" s="94"/>
      <c r="D36" s="94"/>
      <c r="E36" s="94"/>
      <c r="F36" s="94"/>
      <c r="G36" s="94"/>
      <c r="W36" s="144"/>
      <c r="AI36" s="145"/>
      <c r="AJ36" s="146"/>
      <c r="AM36" s="168"/>
      <c r="AO36" s="186"/>
    </row>
    <row r="37" spans="3:41" s="71" customFormat="1">
      <c r="C37" s="94"/>
      <c r="D37" s="94"/>
      <c r="E37" s="94"/>
      <c r="F37" s="94"/>
      <c r="G37" s="94"/>
      <c r="W37" s="144"/>
      <c r="AI37" s="145"/>
      <c r="AJ37" s="146"/>
      <c r="AM37" s="168"/>
      <c r="AO37" s="186"/>
    </row>
    <row r="38" spans="3:41" s="71" customFormat="1">
      <c r="C38" s="94"/>
      <c r="D38" s="94"/>
      <c r="E38" s="94"/>
      <c r="F38" s="94"/>
      <c r="G38" s="94"/>
      <c r="W38" s="144"/>
      <c r="AI38" s="145"/>
      <c r="AJ38" s="146"/>
      <c r="AM38" s="168"/>
      <c r="AO38" s="186"/>
    </row>
    <row r="39" spans="3:41" s="71" customFormat="1">
      <c r="C39" s="94"/>
      <c r="D39" s="94"/>
      <c r="E39" s="94"/>
      <c r="F39" s="94"/>
      <c r="G39" s="94"/>
      <c r="W39" s="144"/>
      <c r="AI39" s="145"/>
      <c r="AJ39" s="146"/>
      <c r="AM39" s="168"/>
      <c r="AO39" s="186"/>
    </row>
    <row r="40" spans="3:41" s="71" customFormat="1">
      <c r="C40" s="94"/>
      <c r="D40" s="94"/>
      <c r="E40" s="94"/>
      <c r="F40" s="94"/>
      <c r="G40" s="94"/>
      <c r="W40" s="144"/>
      <c r="AI40" s="145"/>
      <c r="AJ40" s="146"/>
      <c r="AM40" s="168"/>
      <c r="AO40" s="186"/>
    </row>
    <row r="41" spans="3:41" s="71" customFormat="1">
      <c r="C41" s="94"/>
      <c r="D41" s="94"/>
      <c r="E41" s="94"/>
      <c r="F41" s="94"/>
      <c r="G41" s="94"/>
      <c r="W41" s="144"/>
      <c r="AI41" s="145"/>
      <c r="AJ41" s="146"/>
      <c r="AM41" s="168"/>
      <c r="AO41" s="186"/>
    </row>
    <row r="42" spans="3:41" s="71" customFormat="1">
      <c r="W42" s="144"/>
      <c r="AI42" s="145"/>
      <c r="AJ42" s="146"/>
      <c r="AM42" s="168"/>
      <c r="AO42" s="186"/>
    </row>
    <row r="43" spans="3:41" s="71" customFormat="1">
      <c r="W43" s="144"/>
      <c r="AI43" s="145"/>
      <c r="AJ43" s="146"/>
      <c r="AM43" s="168"/>
      <c r="AO43" s="186"/>
    </row>
    <row r="44" spans="3:41" s="71" customFormat="1">
      <c r="W44" s="144"/>
      <c r="AI44" s="145"/>
      <c r="AJ44" s="146"/>
      <c r="AM44" s="168"/>
      <c r="AO44" s="186"/>
    </row>
    <row r="45" spans="3:41" s="71" customFormat="1">
      <c r="W45" s="144"/>
      <c r="AI45" s="145"/>
      <c r="AJ45" s="146"/>
      <c r="AM45" s="168"/>
      <c r="AO45" s="186"/>
    </row>
    <row r="46" spans="3:41" s="71" customFormat="1">
      <c r="W46" s="144"/>
      <c r="AI46" s="145"/>
      <c r="AJ46" s="146"/>
      <c r="AM46" s="168"/>
      <c r="AO46" s="186"/>
    </row>
    <row r="47" spans="3:41" s="71" customFormat="1">
      <c r="W47" s="144"/>
      <c r="AI47" s="145"/>
      <c r="AJ47" s="146"/>
      <c r="AM47" s="168"/>
      <c r="AO47" s="186"/>
    </row>
    <row r="48" spans="3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mergeCells count="2">
    <mergeCell ref="AK4:AO4"/>
    <mergeCell ref="AL24:AP24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B1:AQ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3.5546875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3" ht="9.75" customHeight="1">
      <c r="W1" s="33"/>
      <c r="AM1" s="183"/>
      <c r="AO1" s="169"/>
    </row>
    <row r="2" spans="2:43" ht="13.8" thickBot="1">
      <c r="D2" s="87">
        <v>42994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L2" s="71"/>
      <c r="AM2" s="183"/>
      <c r="AO2" s="169"/>
    </row>
    <row r="3" spans="2:43">
      <c r="B3" s="21">
        <v>4</v>
      </c>
      <c r="C3" s="243">
        <v>7</v>
      </c>
      <c r="D3" s="137" t="s">
        <v>30</v>
      </c>
      <c r="E3" s="27">
        <v>53</v>
      </c>
      <c r="F3" s="35">
        <v>17</v>
      </c>
      <c r="G3" s="137" t="s">
        <v>19</v>
      </c>
      <c r="H3" s="264">
        <v>1</v>
      </c>
      <c r="J3" s="241" t="str">
        <f>D3</f>
        <v>St Toulousain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1</v>
      </c>
      <c r="P3" s="42">
        <f>IF(E3&lt;&gt;"",IF(V3=0,IF(F3-E3&lt;6,1,0),0),0)</f>
        <v>0</v>
      </c>
      <c r="Q3" s="43">
        <f t="shared" ref="Q3:R9" si="4">E3</f>
        <v>53</v>
      </c>
      <c r="R3" s="43">
        <f t="shared" si="4"/>
        <v>17</v>
      </c>
      <c r="S3" s="43">
        <f>Q3-R3</f>
        <v>36</v>
      </c>
      <c r="T3" s="27">
        <f t="shared" ref="T3:T16" si="5">IF(V3="",O3+P3,V3+O3+P3)</f>
        <v>5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0</v>
      </c>
      <c r="Z3" s="25">
        <v>0</v>
      </c>
      <c r="AA3" s="25">
        <v>1</v>
      </c>
      <c r="AB3" s="25">
        <v>0</v>
      </c>
      <c r="AC3" s="25">
        <v>1</v>
      </c>
      <c r="AD3" s="25">
        <v>15</v>
      </c>
      <c r="AE3" s="25">
        <v>20</v>
      </c>
      <c r="AF3" s="25">
        <v>-5</v>
      </c>
      <c r="AG3" s="26">
        <v>1</v>
      </c>
      <c r="AI3" s="113" t="str">
        <f>CONCATENATE(D3,G3)</f>
        <v>St ToulousainStade Français</v>
      </c>
      <c r="AJ3" s="112">
        <f t="shared" ref="AJ3:AJ9" si="7">E3-F3</f>
        <v>36</v>
      </c>
      <c r="AK3" s="99"/>
      <c r="AL3" s="135"/>
      <c r="AM3" s="11"/>
      <c r="AN3" s="11"/>
      <c r="AO3" s="186"/>
    </row>
    <row r="4" spans="2:43">
      <c r="B4" s="22"/>
      <c r="C4" s="244">
        <v>0</v>
      </c>
      <c r="D4" s="1" t="s">
        <v>36</v>
      </c>
      <c r="E4" s="28">
        <v>15</v>
      </c>
      <c r="F4" s="36">
        <v>20</v>
      </c>
      <c r="G4" s="1" t="s">
        <v>24</v>
      </c>
      <c r="H4" s="265">
        <v>2</v>
      </c>
      <c r="J4" s="38" t="str">
        <f t="shared" ref="J4:J9" si="8">D4</f>
        <v>Agen</v>
      </c>
      <c r="K4" s="36">
        <f t="shared" ref="K4:K16" si="9">L4+M4+N4</f>
        <v>1</v>
      </c>
      <c r="L4" s="44">
        <f t="shared" si="0"/>
        <v>0</v>
      </c>
      <c r="M4" s="44">
        <f t="shared" si="1"/>
        <v>0</v>
      </c>
      <c r="N4" s="44">
        <f t="shared" si="2"/>
        <v>1</v>
      </c>
      <c r="O4" s="45">
        <f t="shared" si="3"/>
        <v>0</v>
      </c>
      <c r="P4" s="45">
        <f t="shared" ref="P4:P9" si="10">IF(E4&lt;&gt;"",IF(V4=0,IF(F4-E4&lt;6,1,0),0),0)</f>
        <v>1</v>
      </c>
      <c r="Q4" s="46">
        <f t="shared" si="4"/>
        <v>15</v>
      </c>
      <c r="R4" s="46">
        <f t="shared" si="4"/>
        <v>20</v>
      </c>
      <c r="S4" s="46">
        <f t="shared" ref="S4:S16" si="11">Q4-R4</f>
        <v>-5</v>
      </c>
      <c r="T4" s="28">
        <f t="shared" si="5"/>
        <v>1</v>
      </c>
      <c r="V4" s="12">
        <f t="shared" si="6"/>
        <v>0</v>
      </c>
      <c r="W4" s="153" t="s">
        <v>29</v>
      </c>
      <c r="X4" s="13">
        <v>1</v>
      </c>
      <c r="Y4" s="14">
        <v>0</v>
      </c>
      <c r="Z4" s="14">
        <v>0</v>
      </c>
      <c r="AA4" s="14">
        <v>1</v>
      </c>
      <c r="AB4" s="14">
        <v>0</v>
      </c>
      <c r="AC4" s="14">
        <v>0</v>
      </c>
      <c r="AD4" s="14">
        <v>14</v>
      </c>
      <c r="AE4" s="14">
        <v>49</v>
      </c>
      <c r="AF4" s="14">
        <v>-35</v>
      </c>
      <c r="AG4" s="15">
        <v>0</v>
      </c>
      <c r="AI4" s="113" t="str">
        <f t="shared" ref="AI4:AI9" si="12">CONCATENATE(D4,G4)</f>
        <v>AgenLa Rochelle</v>
      </c>
      <c r="AJ4" s="112">
        <f t="shared" si="7"/>
        <v>-5</v>
      </c>
      <c r="AK4" s="99"/>
      <c r="AL4" s="71"/>
      <c r="AM4" s="11"/>
      <c r="AN4" s="11"/>
      <c r="AO4" s="186"/>
    </row>
    <row r="5" spans="2:43">
      <c r="B5" s="22"/>
      <c r="C5" s="244">
        <v>6</v>
      </c>
      <c r="D5" s="134" t="s">
        <v>26</v>
      </c>
      <c r="E5" s="28">
        <v>49</v>
      </c>
      <c r="F5" s="36">
        <v>14</v>
      </c>
      <c r="G5" s="1" t="s">
        <v>29</v>
      </c>
      <c r="H5" s="265">
        <v>1</v>
      </c>
      <c r="J5" s="38" t="str">
        <f t="shared" si="8"/>
        <v>Lyon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1</v>
      </c>
      <c r="P5" s="45">
        <f t="shared" si="10"/>
        <v>0</v>
      </c>
      <c r="Q5" s="46">
        <f t="shared" si="4"/>
        <v>49</v>
      </c>
      <c r="R5" s="46">
        <f t="shared" si="4"/>
        <v>14</v>
      </c>
      <c r="S5" s="46">
        <f t="shared" si="11"/>
        <v>35</v>
      </c>
      <c r="T5" s="28">
        <f t="shared" si="5"/>
        <v>5</v>
      </c>
      <c r="V5" s="12">
        <f t="shared" si="6"/>
        <v>4</v>
      </c>
      <c r="W5" s="153" t="s">
        <v>27</v>
      </c>
      <c r="X5" s="13">
        <v>1</v>
      </c>
      <c r="Y5" s="14">
        <v>0</v>
      </c>
      <c r="Z5" s="14">
        <v>0</v>
      </c>
      <c r="AA5" s="14">
        <v>1</v>
      </c>
      <c r="AB5" s="14">
        <v>0</v>
      </c>
      <c r="AC5" s="14">
        <v>0</v>
      </c>
      <c r="AD5" s="14">
        <v>6</v>
      </c>
      <c r="AE5" s="14">
        <v>62</v>
      </c>
      <c r="AF5" s="14">
        <v>-56</v>
      </c>
      <c r="AG5" s="15">
        <v>0</v>
      </c>
      <c r="AI5" s="113" t="str">
        <f t="shared" si="12"/>
        <v>LyonBordeaux</v>
      </c>
      <c r="AJ5" s="112">
        <f t="shared" si="7"/>
        <v>35</v>
      </c>
      <c r="AK5" s="99"/>
      <c r="AL5" s="134"/>
      <c r="AM5" s="11"/>
      <c r="AN5" s="11"/>
      <c r="AO5" s="134"/>
    </row>
    <row r="6" spans="2:43">
      <c r="B6" s="22"/>
      <c r="C6" s="244">
        <v>3</v>
      </c>
      <c r="D6" s="134" t="s">
        <v>23</v>
      </c>
      <c r="E6" s="28">
        <v>28</v>
      </c>
      <c r="F6" s="36">
        <v>13</v>
      </c>
      <c r="G6" s="134" t="s">
        <v>22</v>
      </c>
      <c r="H6" s="265">
        <v>1</v>
      </c>
      <c r="J6" s="38" t="str">
        <f>D6</f>
        <v>Pau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28</v>
      </c>
      <c r="R6" s="46">
        <f t="shared" si="4"/>
        <v>13</v>
      </c>
      <c r="S6" s="46">
        <f t="shared" si="11"/>
        <v>15</v>
      </c>
      <c r="T6" s="28">
        <f t="shared" si="5"/>
        <v>4</v>
      </c>
      <c r="V6" s="12">
        <f t="shared" si="6"/>
        <v>4</v>
      </c>
      <c r="W6" s="153" t="s">
        <v>22</v>
      </c>
      <c r="X6" s="13">
        <v>1</v>
      </c>
      <c r="Y6" s="14">
        <v>0</v>
      </c>
      <c r="Z6" s="14">
        <v>0</v>
      </c>
      <c r="AA6" s="14">
        <v>1</v>
      </c>
      <c r="AB6" s="14">
        <v>0</v>
      </c>
      <c r="AC6" s="14">
        <v>0</v>
      </c>
      <c r="AD6" s="14">
        <v>13</v>
      </c>
      <c r="AE6" s="14">
        <v>28</v>
      </c>
      <c r="AF6" s="14">
        <v>-15</v>
      </c>
      <c r="AG6" s="15">
        <v>0</v>
      </c>
      <c r="AI6" s="113" t="str">
        <f>CONCATENATE(D6,G6)</f>
        <v>PauCastres</v>
      </c>
      <c r="AJ6" s="112">
        <f t="shared" si="7"/>
        <v>15</v>
      </c>
      <c r="AK6" s="99"/>
      <c r="AL6" s="134"/>
      <c r="AM6" s="11"/>
      <c r="AN6" s="11"/>
      <c r="AO6" s="134"/>
    </row>
    <row r="7" spans="2:43">
      <c r="B7" s="22"/>
      <c r="C7" s="244">
        <v>8</v>
      </c>
      <c r="D7" s="134" t="s">
        <v>25</v>
      </c>
      <c r="E7" s="28">
        <v>62</v>
      </c>
      <c r="F7" s="36">
        <v>6</v>
      </c>
      <c r="G7" s="134" t="s">
        <v>27</v>
      </c>
      <c r="H7" s="265">
        <v>0</v>
      </c>
      <c r="J7" s="38" t="str">
        <f t="shared" si="8"/>
        <v>Clermont</v>
      </c>
      <c r="K7" s="36">
        <f t="shared" si="9"/>
        <v>1</v>
      </c>
      <c r="L7" s="44">
        <f t="shared" si="0"/>
        <v>1</v>
      </c>
      <c r="M7" s="44">
        <f t="shared" si="1"/>
        <v>0</v>
      </c>
      <c r="N7" s="44">
        <f t="shared" si="2"/>
        <v>0</v>
      </c>
      <c r="O7" s="45">
        <f t="shared" si="3"/>
        <v>1</v>
      </c>
      <c r="P7" s="45">
        <f t="shared" si="10"/>
        <v>0</v>
      </c>
      <c r="Q7" s="46">
        <f t="shared" si="4"/>
        <v>62</v>
      </c>
      <c r="R7" s="46">
        <f t="shared" si="4"/>
        <v>6</v>
      </c>
      <c r="S7" s="46">
        <f t="shared" si="11"/>
        <v>56</v>
      </c>
      <c r="T7" s="28">
        <f t="shared" si="5"/>
        <v>5</v>
      </c>
      <c r="V7" s="12">
        <f t="shared" si="6"/>
        <v>4</v>
      </c>
      <c r="W7" s="153" t="s">
        <v>25</v>
      </c>
      <c r="X7" s="13">
        <v>1</v>
      </c>
      <c r="Y7" s="14">
        <v>1</v>
      </c>
      <c r="Z7" s="14">
        <v>0</v>
      </c>
      <c r="AA7" s="14">
        <v>0</v>
      </c>
      <c r="AB7" s="14">
        <v>1</v>
      </c>
      <c r="AC7" s="14">
        <v>0</v>
      </c>
      <c r="AD7" s="14">
        <v>62</v>
      </c>
      <c r="AE7" s="14">
        <v>6</v>
      </c>
      <c r="AF7" s="14">
        <v>56</v>
      </c>
      <c r="AG7" s="15">
        <v>5</v>
      </c>
      <c r="AI7" s="113" t="str">
        <f t="shared" si="12"/>
        <v>ClermontBrive</v>
      </c>
      <c r="AJ7" s="112">
        <f t="shared" si="7"/>
        <v>56</v>
      </c>
      <c r="AK7" s="99"/>
      <c r="AL7" s="134"/>
      <c r="AM7" s="11"/>
      <c r="AN7" s="11"/>
      <c r="AO7" s="3"/>
    </row>
    <row r="8" spans="2:43">
      <c r="B8" s="22"/>
      <c r="C8" s="244">
        <v>3</v>
      </c>
      <c r="D8" s="134" t="s">
        <v>21</v>
      </c>
      <c r="E8" s="28">
        <v>25</v>
      </c>
      <c r="F8" s="36">
        <v>13</v>
      </c>
      <c r="G8" s="134" t="s">
        <v>35</v>
      </c>
      <c r="H8" s="265">
        <v>1</v>
      </c>
      <c r="J8" s="38" t="str">
        <f t="shared" si="8"/>
        <v>Racing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25</v>
      </c>
      <c r="R8" s="46">
        <f t="shared" si="4"/>
        <v>13</v>
      </c>
      <c r="S8" s="46">
        <f t="shared" si="11"/>
        <v>12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1</v>
      </c>
      <c r="Z8" s="14">
        <v>0</v>
      </c>
      <c r="AA8" s="14">
        <v>0</v>
      </c>
      <c r="AB8" s="14">
        <v>0</v>
      </c>
      <c r="AC8" s="14">
        <v>0</v>
      </c>
      <c r="AD8" s="14">
        <v>20</v>
      </c>
      <c r="AE8" s="14">
        <v>15</v>
      </c>
      <c r="AF8" s="14">
        <v>5</v>
      </c>
      <c r="AG8" s="15">
        <v>4</v>
      </c>
      <c r="AI8" s="113" t="str">
        <f t="shared" si="12"/>
        <v>RacingOyonnax</v>
      </c>
      <c r="AJ8" s="112">
        <f t="shared" si="7"/>
        <v>12</v>
      </c>
      <c r="AK8" s="99"/>
      <c r="AL8" s="134"/>
      <c r="AM8" s="11"/>
      <c r="AN8" s="11"/>
      <c r="AO8" s="186"/>
    </row>
    <row r="9" spans="2:43" ht="13.8" thickBot="1">
      <c r="B9" s="23"/>
      <c r="C9" s="245">
        <v>6</v>
      </c>
      <c r="D9" s="136" t="s">
        <v>28</v>
      </c>
      <c r="E9" s="29">
        <v>43</v>
      </c>
      <c r="F9" s="37">
        <v>20</v>
      </c>
      <c r="G9" s="136" t="s">
        <v>20</v>
      </c>
      <c r="H9" s="266">
        <v>2</v>
      </c>
      <c r="J9" s="38" t="str">
        <f t="shared" si="8"/>
        <v>Montpellier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1</v>
      </c>
      <c r="P9" s="45">
        <f t="shared" si="10"/>
        <v>0</v>
      </c>
      <c r="Q9" s="46">
        <f t="shared" si="4"/>
        <v>43</v>
      </c>
      <c r="R9" s="46">
        <f t="shared" si="4"/>
        <v>20</v>
      </c>
      <c r="S9" s="46">
        <f t="shared" si="11"/>
        <v>23</v>
      </c>
      <c r="T9" s="28">
        <f t="shared" si="5"/>
        <v>5</v>
      </c>
      <c r="V9" s="12">
        <f t="shared" si="6"/>
        <v>4</v>
      </c>
      <c r="W9" s="153" t="s">
        <v>26</v>
      </c>
      <c r="X9" s="13">
        <v>1</v>
      </c>
      <c r="Y9" s="14">
        <v>1</v>
      </c>
      <c r="Z9" s="14">
        <v>0</v>
      </c>
      <c r="AA9" s="14">
        <v>0</v>
      </c>
      <c r="AB9" s="14">
        <v>1</v>
      </c>
      <c r="AC9" s="14">
        <v>0</v>
      </c>
      <c r="AD9" s="14">
        <v>49</v>
      </c>
      <c r="AE9" s="14">
        <v>14</v>
      </c>
      <c r="AF9" s="14">
        <v>35</v>
      </c>
      <c r="AG9" s="15">
        <v>5</v>
      </c>
      <c r="AI9" s="113" t="str">
        <f t="shared" si="12"/>
        <v>MontpellierToulon</v>
      </c>
      <c r="AJ9" s="112">
        <f t="shared" si="7"/>
        <v>23</v>
      </c>
      <c r="AK9" s="99"/>
      <c r="AL9" s="134"/>
      <c r="AM9" s="11"/>
      <c r="AN9" s="11"/>
      <c r="AO9" s="186"/>
    </row>
    <row r="10" spans="2:43">
      <c r="J10" s="38" t="str">
        <f>G3</f>
        <v>Stade Français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17</v>
      </c>
      <c r="R10" s="46">
        <f t="shared" ref="R10:R16" si="15">E3</f>
        <v>53</v>
      </c>
      <c r="S10" s="46">
        <f t="shared" si="11"/>
        <v>-36</v>
      </c>
      <c r="T10" s="28">
        <f t="shared" si="5"/>
        <v>0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1</v>
      </c>
      <c r="Z10" s="14">
        <v>0</v>
      </c>
      <c r="AA10" s="14">
        <v>0</v>
      </c>
      <c r="AB10" s="14">
        <v>1</v>
      </c>
      <c r="AC10" s="14">
        <v>0</v>
      </c>
      <c r="AD10" s="14">
        <v>43</v>
      </c>
      <c r="AE10" s="14">
        <v>20</v>
      </c>
      <c r="AF10" s="14">
        <v>23</v>
      </c>
      <c r="AG10" s="15">
        <v>5</v>
      </c>
      <c r="AI10" s="113" t="str">
        <f>CONCATENATE(G3,D3)</f>
        <v>Stade FrançaisSt Toulousain</v>
      </c>
      <c r="AJ10" s="112">
        <f>F3-E3</f>
        <v>-36</v>
      </c>
      <c r="AL10" s="71"/>
      <c r="AM10" s="168"/>
      <c r="AN10" s="71"/>
      <c r="AO10" s="186"/>
    </row>
    <row r="11" spans="2:43">
      <c r="G11" s="1"/>
      <c r="J11" s="38" t="str">
        <f t="shared" ref="J11:J16" si="17">G4</f>
        <v>La Rochelle</v>
      </c>
      <c r="K11" s="36">
        <f t="shared" si="9"/>
        <v>1</v>
      </c>
      <c r="L11" s="44">
        <f t="shared" si="0"/>
        <v>1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20</v>
      </c>
      <c r="R11" s="46">
        <f t="shared" si="15"/>
        <v>15</v>
      </c>
      <c r="S11" s="46">
        <f t="shared" si="11"/>
        <v>5</v>
      </c>
      <c r="T11" s="28">
        <f t="shared" si="5"/>
        <v>4</v>
      </c>
      <c r="V11" s="12">
        <f t="shared" si="16"/>
        <v>4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0</v>
      </c>
      <c r="AD11" s="14">
        <v>13</v>
      </c>
      <c r="AE11" s="14">
        <v>25</v>
      </c>
      <c r="AF11" s="14">
        <v>-12</v>
      </c>
      <c r="AG11" s="15">
        <v>0</v>
      </c>
      <c r="AI11" s="113" t="str">
        <f t="shared" ref="AI11:AI16" si="19">CONCATENATE(G4,D4)</f>
        <v>La RochelleAgen</v>
      </c>
      <c r="AJ11" s="112">
        <f t="shared" ref="AJ11:AJ16" si="20">F4-E4</f>
        <v>5</v>
      </c>
      <c r="AL11" s="71"/>
      <c r="AM11" s="168"/>
      <c r="AN11" s="71"/>
      <c r="AO11" s="186"/>
    </row>
    <row r="12" spans="2:43">
      <c r="G12" s="1"/>
      <c r="J12" s="38" t="str">
        <f t="shared" si="17"/>
        <v>Bordeaux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0</v>
      </c>
      <c r="Q12" s="46">
        <f t="shared" si="14"/>
        <v>14</v>
      </c>
      <c r="R12" s="46">
        <f t="shared" si="15"/>
        <v>49</v>
      </c>
      <c r="S12" s="46">
        <f t="shared" si="11"/>
        <v>-35</v>
      </c>
      <c r="T12" s="28">
        <f t="shared" si="5"/>
        <v>0</v>
      </c>
      <c r="V12" s="12">
        <f t="shared" si="16"/>
        <v>0</v>
      </c>
      <c r="W12" s="153" t="s">
        <v>23</v>
      </c>
      <c r="X12" s="13">
        <v>1</v>
      </c>
      <c r="Y12" s="14">
        <v>1</v>
      </c>
      <c r="Z12" s="14">
        <v>0</v>
      </c>
      <c r="AA12" s="14">
        <v>0</v>
      </c>
      <c r="AB12" s="14">
        <v>0</v>
      </c>
      <c r="AC12" s="14">
        <v>0</v>
      </c>
      <c r="AD12" s="14">
        <v>28</v>
      </c>
      <c r="AE12" s="14">
        <v>13</v>
      </c>
      <c r="AF12" s="14">
        <v>15</v>
      </c>
      <c r="AG12" s="15">
        <v>4</v>
      </c>
      <c r="AI12" s="113" t="str">
        <f t="shared" si="19"/>
        <v>BordeauxLyon</v>
      </c>
      <c r="AJ12" s="112">
        <f t="shared" si="20"/>
        <v>-35</v>
      </c>
    </row>
    <row r="13" spans="2:43">
      <c r="G13" s="1"/>
      <c r="J13" s="38" t="str">
        <f t="shared" si="17"/>
        <v>Castres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0</v>
      </c>
      <c r="Q13" s="46">
        <f t="shared" si="14"/>
        <v>13</v>
      </c>
      <c r="R13" s="46">
        <f t="shared" si="15"/>
        <v>28</v>
      </c>
      <c r="S13" s="46">
        <f t="shared" si="11"/>
        <v>-15</v>
      </c>
      <c r="T13" s="28">
        <f t="shared" si="5"/>
        <v>0</v>
      </c>
      <c r="V13" s="12">
        <f t="shared" si="16"/>
        <v>0</v>
      </c>
      <c r="W13" s="153" t="s">
        <v>21</v>
      </c>
      <c r="X13" s="13">
        <v>1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25</v>
      </c>
      <c r="AE13" s="14">
        <v>13</v>
      </c>
      <c r="AF13" s="14">
        <v>12</v>
      </c>
      <c r="AG13" s="15">
        <v>4</v>
      </c>
      <c r="AI13" s="113" t="str">
        <f>CONCATENATE(G6,D6)</f>
        <v>CastresPau</v>
      </c>
      <c r="AJ13" s="112">
        <f t="shared" si="20"/>
        <v>-15</v>
      </c>
    </row>
    <row r="14" spans="2:43">
      <c r="G14" s="1"/>
      <c r="J14" s="38" t="str">
        <f t="shared" si="17"/>
        <v>Brive</v>
      </c>
      <c r="K14" s="36">
        <f t="shared" si="9"/>
        <v>1</v>
      </c>
      <c r="L14" s="44">
        <f t="shared" si="0"/>
        <v>0</v>
      </c>
      <c r="M14" s="44">
        <f t="shared" si="1"/>
        <v>0</v>
      </c>
      <c r="N14" s="44">
        <f t="shared" si="2"/>
        <v>1</v>
      </c>
      <c r="O14" s="45">
        <f t="shared" si="13"/>
        <v>0</v>
      </c>
      <c r="P14" s="45">
        <f t="shared" si="18"/>
        <v>0</v>
      </c>
      <c r="Q14" s="46">
        <f t="shared" si="14"/>
        <v>6</v>
      </c>
      <c r="R14" s="46">
        <f t="shared" si="15"/>
        <v>62</v>
      </c>
      <c r="S14" s="46">
        <f t="shared" si="11"/>
        <v>-56</v>
      </c>
      <c r="T14" s="28">
        <f t="shared" si="5"/>
        <v>0</v>
      </c>
      <c r="V14" s="12">
        <f t="shared" si="16"/>
        <v>0</v>
      </c>
      <c r="W14" s="153" t="s">
        <v>30</v>
      </c>
      <c r="X14" s="13">
        <v>1</v>
      </c>
      <c r="Y14" s="14">
        <v>1</v>
      </c>
      <c r="Z14" s="14">
        <v>0</v>
      </c>
      <c r="AA14" s="14">
        <v>0</v>
      </c>
      <c r="AB14" s="14">
        <v>1</v>
      </c>
      <c r="AC14" s="14">
        <v>0</v>
      </c>
      <c r="AD14" s="14">
        <v>53</v>
      </c>
      <c r="AE14" s="14">
        <v>17</v>
      </c>
      <c r="AF14" s="14">
        <v>36</v>
      </c>
      <c r="AG14" s="15">
        <v>5</v>
      </c>
      <c r="AI14" s="113" t="str">
        <f t="shared" si="19"/>
        <v>BriveClermont</v>
      </c>
      <c r="AJ14" s="112">
        <f t="shared" si="20"/>
        <v>-56</v>
      </c>
    </row>
    <row r="15" spans="2:43">
      <c r="G15" s="1"/>
      <c r="J15" s="38" t="str">
        <f t="shared" si="17"/>
        <v>Oyonnax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0</v>
      </c>
      <c r="Q15" s="46">
        <f t="shared" si="14"/>
        <v>13</v>
      </c>
      <c r="R15" s="46">
        <f t="shared" si="15"/>
        <v>25</v>
      </c>
      <c r="S15" s="46">
        <f t="shared" si="11"/>
        <v>-12</v>
      </c>
      <c r="T15" s="28">
        <f t="shared" si="5"/>
        <v>0</v>
      </c>
      <c r="V15" s="12">
        <f t="shared" si="16"/>
        <v>0</v>
      </c>
      <c r="W15" s="153" t="s">
        <v>19</v>
      </c>
      <c r="X15" s="13">
        <v>1</v>
      </c>
      <c r="Y15" s="14">
        <v>0</v>
      </c>
      <c r="Z15" s="14">
        <v>0</v>
      </c>
      <c r="AA15" s="14">
        <v>1</v>
      </c>
      <c r="AB15" s="14">
        <v>0</v>
      </c>
      <c r="AC15" s="14">
        <v>0</v>
      </c>
      <c r="AD15" s="14">
        <v>17</v>
      </c>
      <c r="AE15" s="14">
        <v>53</v>
      </c>
      <c r="AF15" s="14">
        <v>-36</v>
      </c>
      <c r="AG15" s="15">
        <v>0</v>
      </c>
      <c r="AI15" s="113" t="str">
        <f t="shared" si="19"/>
        <v>OyonnaxRacing</v>
      </c>
      <c r="AJ15" s="112">
        <f t="shared" si="20"/>
        <v>-12</v>
      </c>
    </row>
    <row r="16" spans="2:43" ht="13.8" thickBot="1">
      <c r="G16" s="1"/>
      <c r="J16" s="39" t="str">
        <f t="shared" si="17"/>
        <v>Toulon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0</v>
      </c>
      <c r="Q16" s="49">
        <f t="shared" si="14"/>
        <v>20</v>
      </c>
      <c r="R16" s="49">
        <f t="shared" si="15"/>
        <v>43</v>
      </c>
      <c r="S16" s="49">
        <f t="shared" si="11"/>
        <v>-23</v>
      </c>
      <c r="T16" s="29">
        <f t="shared" si="5"/>
        <v>0</v>
      </c>
      <c r="V16" s="12">
        <f t="shared" si="16"/>
        <v>0</v>
      </c>
      <c r="W16" s="154" t="s">
        <v>20</v>
      </c>
      <c r="X16" s="16">
        <v>1</v>
      </c>
      <c r="Y16" s="17">
        <v>0</v>
      </c>
      <c r="Z16" s="17">
        <v>0</v>
      </c>
      <c r="AA16" s="17">
        <v>1</v>
      </c>
      <c r="AB16" s="17">
        <v>0</v>
      </c>
      <c r="AC16" s="17">
        <v>0</v>
      </c>
      <c r="AD16" s="17">
        <v>20</v>
      </c>
      <c r="AE16" s="17">
        <v>43</v>
      </c>
      <c r="AF16" s="17">
        <v>-23</v>
      </c>
      <c r="AG16" s="18">
        <v>0</v>
      </c>
      <c r="AI16" s="113" t="str">
        <f t="shared" si="19"/>
        <v>ToulonMontpellier</v>
      </c>
      <c r="AJ16" s="112">
        <f t="shared" si="20"/>
        <v>-23</v>
      </c>
      <c r="AK16" s="71"/>
      <c r="AL16" s="71"/>
      <c r="AM16" s="168"/>
      <c r="AN16" s="71"/>
      <c r="AO16" s="186"/>
      <c r="AP16" s="71"/>
      <c r="AQ16" s="71"/>
    </row>
    <row r="17" spans="2:43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71"/>
      <c r="AL17" s="71"/>
      <c r="AM17" s="168"/>
      <c r="AN17" s="71"/>
      <c r="AO17" s="186"/>
      <c r="AP17" s="71"/>
      <c r="AQ17" s="71"/>
    </row>
    <row r="18" spans="2:43" s="71" customFormat="1">
      <c r="C18" s="7"/>
      <c r="E18" s="10"/>
      <c r="F18" s="10"/>
      <c r="H18" s="7"/>
      <c r="W18" s="144"/>
      <c r="AI18" s="145"/>
      <c r="AJ18" s="146"/>
      <c r="AL18" s="120"/>
      <c r="AM18" s="127"/>
      <c r="AN18" s="204"/>
      <c r="AO18" s="127"/>
      <c r="AP18" s="200"/>
    </row>
    <row r="19" spans="2:43" s="71" customFormat="1">
      <c r="C19" s="7"/>
      <c r="E19" s="10"/>
      <c r="F19" s="10"/>
      <c r="H19" s="94"/>
      <c r="W19" s="144"/>
      <c r="AI19" s="145"/>
      <c r="AJ19" s="146"/>
      <c r="AL19" s="120"/>
      <c r="AM19" s="127"/>
      <c r="AN19" s="204"/>
      <c r="AO19" s="127"/>
      <c r="AP19" s="200"/>
    </row>
    <row r="20" spans="2:43" s="71" customFormat="1">
      <c r="C20" s="7"/>
      <c r="E20" s="10"/>
      <c r="F20" s="10"/>
      <c r="H20" s="107"/>
      <c r="J20" s="276" t="s">
        <v>32</v>
      </c>
      <c r="W20" s="144"/>
      <c r="AI20" s="145"/>
      <c r="AJ20" s="146"/>
      <c r="AL20" s="120"/>
      <c r="AM20" s="127"/>
      <c r="AN20" s="203"/>
      <c r="AO20" s="127"/>
      <c r="AP20" s="200"/>
    </row>
    <row r="21" spans="2:43" s="71" customFormat="1">
      <c r="C21" s="7"/>
      <c r="E21" s="10"/>
      <c r="F21" s="10"/>
      <c r="H21" s="107"/>
      <c r="W21" s="144"/>
      <c r="AI21" s="145"/>
      <c r="AJ21" s="146"/>
      <c r="AL21" s="120"/>
      <c r="AM21" s="127"/>
      <c r="AN21" s="127"/>
      <c r="AO21" s="127"/>
      <c r="AP21" s="200"/>
    </row>
    <row r="22" spans="2:43" s="71" customFormat="1">
      <c r="C22" s="7"/>
      <c r="E22" s="10"/>
      <c r="F22" s="10"/>
      <c r="H22" s="107"/>
      <c r="W22" s="144"/>
      <c r="AI22" s="145"/>
      <c r="AJ22" s="146"/>
      <c r="AL22" s="120"/>
      <c r="AM22" s="127"/>
      <c r="AN22" s="127"/>
      <c r="AO22" s="127"/>
      <c r="AP22" s="200"/>
    </row>
    <row r="23" spans="2:43" s="71" customFormat="1">
      <c r="C23" s="7"/>
      <c r="E23" s="10"/>
      <c r="F23" s="10"/>
      <c r="H23" s="107"/>
      <c r="W23" s="144"/>
      <c r="AI23" s="145"/>
      <c r="AJ23" s="146"/>
      <c r="AL23" s="120"/>
      <c r="AM23" s="127"/>
      <c r="AN23" s="127"/>
      <c r="AO23" s="127"/>
      <c r="AP23" s="200"/>
    </row>
    <row r="24" spans="2:43" s="71" customFormat="1">
      <c r="C24" s="7"/>
      <c r="E24" s="10"/>
      <c r="F24" s="10"/>
      <c r="H24" s="107"/>
      <c r="W24" s="144"/>
      <c r="AI24" s="145"/>
      <c r="AJ24" s="146"/>
      <c r="AL24" s="286"/>
      <c r="AM24" s="286"/>
      <c r="AN24" s="286"/>
      <c r="AO24" s="286"/>
      <c r="AP24" s="286"/>
    </row>
    <row r="25" spans="2:43" s="71" customFormat="1">
      <c r="C25" s="7"/>
      <c r="E25" s="270"/>
      <c r="F25" s="108"/>
      <c r="G25" s="3"/>
      <c r="H25" s="94"/>
      <c r="W25" s="144"/>
      <c r="AI25" s="145"/>
      <c r="AJ25" s="146"/>
      <c r="AL25" s="120"/>
      <c r="AM25" s="127"/>
      <c r="AN25" s="203"/>
      <c r="AO25" s="127"/>
    </row>
    <row r="26" spans="2:43" s="71" customFormat="1">
      <c r="C26" s="89"/>
      <c r="E26" s="267"/>
      <c r="F26" s="268"/>
      <c r="G26" s="269"/>
      <c r="H26" s="7"/>
      <c r="W26" s="144"/>
      <c r="AI26" s="145"/>
      <c r="AJ26" s="146"/>
      <c r="AM26" s="168"/>
      <c r="AO26" s="186"/>
    </row>
    <row r="27" spans="2:43" s="71" customFormat="1">
      <c r="C27" s="89"/>
      <c r="E27" s="132"/>
      <c r="F27" s="135"/>
      <c r="H27" s="134"/>
      <c r="W27" s="144"/>
      <c r="AI27" s="145"/>
      <c r="AJ27" s="146"/>
      <c r="AM27" s="168"/>
      <c r="AO27" s="186"/>
    </row>
    <row r="28" spans="2:43" s="71" customFormat="1">
      <c r="C28" s="89"/>
      <c r="E28" s="135"/>
      <c r="F28" s="135"/>
      <c r="H28" s="7"/>
      <c r="W28" s="144"/>
      <c r="AI28" s="145"/>
      <c r="AJ28" s="146"/>
      <c r="AM28" s="168"/>
      <c r="AO28" s="186"/>
    </row>
    <row r="29" spans="2:43" s="71" customFormat="1">
      <c r="C29" s="89"/>
      <c r="E29" s="135"/>
      <c r="F29" s="135"/>
      <c r="H29" s="7"/>
      <c r="W29" s="144"/>
      <c r="AI29" s="145"/>
      <c r="AJ29" s="146"/>
      <c r="AM29" s="168"/>
      <c r="AO29" s="186"/>
    </row>
    <row r="30" spans="2:43" s="71" customFormat="1">
      <c r="C30" s="89"/>
      <c r="E30" s="135"/>
      <c r="F30" s="135"/>
      <c r="H30" s="7"/>
      <c r="W30" s="144"/>
      <c r="AI30" s="145"/>
      <c r="AJ30" s="146"/>
      <c r="AM30" s="168"/>
      <c r="AO30" s="186"/>
    </row>
    <row r="31" spans="2:43" s="71" customFormat="1">
      <c r="C31" s="89"/>
      <c r="E31" s="135"/>
      <c r="F31" s="135"/>
      <c r="H31" s="7"/>
      <c r="W31" s="144"/>
      <c r="AI31" s="145"/>
      <c r="AJ31" s="146"/>
      <c r="AM31" s="168"/>
      <c r="AO31" s="186"/>
    </row>
    <row r="32" spans="2:43" s="71" customFormat="1" ht="21">
      <c r="B32" s="4"/>
      <c r="C32" s="89"/>
      <c r="D32" s="242"/>
      <c r="E32" s="135"/>
      <c r="F32" s="135"/>
      <c r="H32" s="7"/>
      <c r="W32" s="144"/>
      <c r="AI32" s="145"/>
      <c r="AJ32" s="146"/>
      <c r="AM32" s="168"/>
      <c r="AO32" s="186"/>
    </row>
    <row r="33" spans="2:41" s="71" customFormat="1" ht="21">
      <c r="B33" s="4"/>
      <c r="C33" s="7"/>
      <c r="D33" s="242"/>
      <c r="E33" s="138"/>
      <c r="F33" s="138"/>
      <c r="H33" s="7"/>
      <c r="W33" s="144"/>
      <c r="AI33" s="145"/>
      <c r="AJ33" s="146"/>
      <c r="AM33" s="168"/>
      <c r="AO33" s="186"/>
    </row>
    <row r="34" spans="2:41" s="71" customFormat="1" ht="21">
      <c r="B34" s="4"/>
      <c r="C34" s="7"/>
      <c r="D34" s="242"/>
      <c r="E34" s="10"/>
      <c r="F34" s="10"/>
      <c r="G34" s="2"/>
      <c r="H34" s="7"/>
      <c r="W34" s="144"/>
      <c r="AI34" s="145"/>
      <c r="AJ34" s="146"/>
      <c r="AM34" s="168"/>
      <c r="AO34" s="186"/>
    </row>
    <row r="35" spans="2:41" s="71" customFormat="1">
      <c r="W35" s="144"/>
      <c r="AI35" s="145"/>
      <c r="AJ35" s="146"/>
      <c r="AM35" s="168"/>
      <c r="AO35" s="186"/>
    </row>
    <row r="36" spans="2:41" s="71" customFormat="1">
      <c r="W36" s="144"/>
      <c r="AI36" s="145"/>
      <c r="AJ36" s="146"/>
      <c r="AM36" s="168"/>
      <c r="AO36" s="186"/>
    </row>
    <row r="37" spans="2:41" s="71" customFormat="1">
      <c r="W37" s="144"/>
      <c r="AI37" s="145"/>
      <c r="AJ37" s="146"/>
      <c r="AM37" s="168"/>
      <c r="AO37" s="186"/>
    </row>
    <row r="38" spans="2:41" s="71" customFormat="1">
      <c r="W38" s="144"/>
      <c r="AI38" s="145"/>
      <c r="AJ38" s="146"/>
      <c r="AM38" s="168"/>
      <c r="AO38" s="186"/>
    </row>
    <row r="39" spans="2:41" s="71" customFormat="1">
      <c r="W39" s="144"/>
      <c r="AI39" s="145"/>
      <c r="AJ39" s="146"/>
      <c r="AM39" s="168"/>
      <c r="AO39" s="186"/>
    </row>
    <row r="40" spans="2:41" s="71" customFormat="1">
      <c r="W40" s="144"/>
      <c r="AI40" s="145"/>
      <c r="AJ40" s="146"/>
      <c r="AM40" s="168"/>
      <c r="AO40" s="186"/>
    </row>
    <row r="41" spans="2:41" s="71" customFormat="1">
      <c r="W41" s="144"/>
      <c r="AI41" s="145"/>
      <c r="AJ41" s="146"/>
      <c r="AM41" s="168"/>
      <c r="AO41" s="186"/>
    </row>
    <row r="42" spans="2:41" s="71" customFormat="1">
      <c r="W42" s="144"/>
      <c r="AI42" s="145"/>
      <c r="AJ42" s="146"/>
      <c r="AM42" s="168"/>
      <c r="AO42" s="186"/>
    </row>
    <row r="43" spans="2:41" s="71" customFormat="1">
      <c r="W43" s="144"/>
      <c r="AI43" s="145"/>
      <c r="AJ43" s="146"/>
      <c r="AM43" s="168"/>
      <c r="AO43" s="186"/>
    </row>
    <row r="44" spans="2:41" s="71" customFormat="1">
      <c r="W44" s="144"/>
      <c r="AI44" s="145"/>
      <c r="AJ44" s="146"/>
      <c r="AM44" s="168"/>
      <c r="AO44" s="186"/>
    </row>
    <row r="45" spans="2:41" s="71" customFormat="1">
      <c r="W45" s="144"/>
      <c r="AI45" s="145"/>
      <c r="AJ45" s="146"/>
      <c r="AM45" s="168"/>
      <c r="AO45" s="186"/>
    </row>
    <row r="46" spans="2:41" s="71" customFormat="1">
      <c r="W46" s="144"/>
      <c r="AI46" s="145"/>
      <c r="AJ46" s="146"/>
      <c r="AM46" s="168"/>
      <c r="AO46" s="186"/>
    </row>
    <row r="47" spans="2:41" s="71" customFormat="1">
      <c r="W47" s="144"/>
      <c r="AI47" s="145"/>
      <c r="AJ47" s="146"/>
      <c r="AM47" s="168"/>
      <c r="AO47" s="186"/>
    </row>
    <row r="48" spans="2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mergeCells count="1">
    <mergeCell ref="AL24:AP24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B1:AP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0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2" ht="9.75" customHeight="1">
      <c r="W1" s="33"/>
      <c r="AM1" s="183"/>
      <c r="AO1" s="169"/>
    </row>
    <row r="2" spans="2:42" ht="13.8" thickBot="1">
      <c r="D2" s="87">
        <v>43001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M2" s="183"/>
      <c r="AO2" s="169"/>
    </row>
    <row r="3" spans="2:42">
      <c r="B3" s="21">
        <v>5</v>
      </c>
      <c r="C3" s="243">
        <v>2</v>
      </c>
      <c r="D3" s="137" t="s">
        <v>25</v>
      </c>
      <c r="E3" s="27">
        <v>23</v>
      </c>
      <c r="F3" s="35">
        <v>21</v>
      </c>
      <c r="G3" s="137" t="s">
        <v>21</v>
      </c>
      <c r="H3" s="264">
        <v>2</v>
      </c>
      <c r="J3" s="241" t="str">
        <f>D3</f>
        <v>Clermont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23</v>
      </c>
      <c r="R3" s="43">
        <f t="shared" si="4"/>
        <v>21</v>
      </c>
      <c r="S3" s="43">
        <f>Q3-R3</f>
        <v>2</v>
      </c>
      <c r="T3" s="27">
        <f t="shared" ref="T3:T16" si="5">IF(V3="",O3+P3,V3+O3+P3)</f>
        <v>4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0</v>
      </c>
      <c r="Z3" s="25">
        <v>0</v>
      </c>
      <c r="AA3" s="25">
        <v>1</v>
      </c>
      <c r="AB3" s="25">
        <v>0</v>
      </c>
      <c r="AC3" s="25">
        <v>0</v>
      </c>
      <c r="AD3" s="25">
        <v>14</v>
      </c>
      <c r="AE3" s="25">
        <v>20</v>
      </c>
      <c r="AF3" s="25">
        <v>-6</v>
      </c>
      <c r="AG3" s="26">
        <v>0</v>
      </c>
      <c r="AI3" s="113" t="str">
        <f>CONCATENATE(D3,G3)</f>
        <v>ClermontRacing</v>
      </c>
      <c r="AJ3" s="112">
        <f t="shared" ref="AJ3:AJ9" si="7">E3-F3</f>
        <v>2</v>
      </c>
      <c r="AK3" s="101"/>
      <c r="AL3" s="135"/>
      <c r="AM3" s="11"/>
      <c r="AN3" s="11"/>
      <c r="AO3" s="135"/>
      <c r="AP3" s="71"/>
    </row>
    <row r="4" spans="2:42">
      <c r="B4" s="22"/>
      <c r="C4" s="244">
        <v>2</v>
      </c>
      <c r="D4" s="1" t="s">
        <v>36</v>
      </c>
      <c r="E4" s="28">
        <v>14</v>
      </c>
      <c r="F4" s="36">
        <v>20</v>
      </c>
      <c r="G4" s="1" t="s">
        <v>23</v>
      </c>
      <c r="H4" s="265">
        <v>2</v>
      </c>
      <c r="J4" s="38" t="str">
        <f t="shared" ref="J4:J9" si="8">D4</f>
        <v>Agen</v>
      </c>
      <c r="K4" s="36">
        <f t="shared" ref="K4:K16" si="9">L4+M4+N4</f>
        <v>1</v>
      </c>
      <c r="L4" s="44">
        <f t="shared" si="0"/>
        <v>0</v>
      </c>
      <c r="M4" s="44">
        <f t="shared" si="1"/>
        <v>0</v>
      </c>
      <c r="N4" s="44">
        <f t="shared" si="2"/>
        <v>1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14</v>
      </c>
      <c r="R4" s="46">
        <f t="shared" si="4"/>
        <v>20</v>
      </c>
      <c r="S4" s="46">
        <f t="shared" ref="S4:S16" si="11">Q4-R4</f>
        <v>-6</v>
      </c>
      <c r="T4" s="28">
        <f t="shared" si="5"/>
        <v>0</v>
      </c>
      <c r="V4" s="12">
        <f t="shared" si="6"/>
        <v>0</v>
      </c>
      <c r="W4" s="153" t="s">
        <v>29</v>
      </c>
      <c r="X4" s="13">
        <v>1</v>
      </c>
      <c r="Y4" s="14">
        <v>1</v>
      </c>
      <c r="Z4" s="14">
        <v>0</v>
      </c>
      <c r="AA4" s="14">
        <v>0</v>
      </c>
      <c r="AB4" s="14">
        <v>1</v>
      </c>
      <c r="AC4" s="14">
        <v>0</v>
      </c>
      <c r="AD4" s="14">
        <v>47</v>
      </c>
      <c r="AE4" s="14">
        <v>17</v>
      </c>
      <c r="AF4" s="14">
        <v>30</v>
      </c>
      <c r="AG4" s="15">
        <v>5</v>
      </c>
      <c r="AI4" s="113" t="str">
        <f t="shared" ref="AI4:AI9" si="12">CONCATENATE(D4,G4)</f>
        <v>AgenPau</v>
      </c>
      <c r="AJ4" s="112">
        <f t="shared" si="7"/>
        <v>-6</v>
      </c>
      <c r="AK4" s="101"/>
      <c r="AL4" s="3"/>
      <c r="AM4" s="11"/>
      <c r="AN4" s="11"/>
      <c r="AO4" s="186"/>
      <c r="AP4" s="71"/>
    </row>
    <row r="5" spans="2:42">
      <c r="B5" s="22"/>
      <c r="C5" s="244">
        <v>5</v>
      </c>
      <c r="D5" s="134" t="s">
        <v>29</v>
      </c>
      <c r="E5" s="28">
        <v>47</v>
      </c>
      <c r="F5" s="36">
        <v>17</v>
      </c>
      <c r="G5" s="1" t="s">
        <v>28</v>
      </c>
      <c r="H5" s="265">
        <v>2</v>
      </c>
      <c r="J5" s="38" t="str">
        <f t="shared" si="8"/>
        <v>Bordeaux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1</v>
      </c>
      <c r="P5" s="45">
        <f t="shared" si="10"/>
        <v>0</v>
      </c>
      <c r="Q5" s="46">
        <f t="shared" si="4"/>
        <v>47</v>
      </c>
      <c r="R5" s="46">
        <f t="shared" si="4"/>
        <v>17</v>
      </c>
      <c r="S5" s="46">
        <f t="shared" si="11"/>
        <v>30</v>
      </c>
      <c r="T5" s="28">
        <f t="shared" si="5"/>
        <v>5</v>
      </c>
      <c r="V5" s="12">
        <f t="shared" si="6"/>
        <v>4</v>
      </c>
      <c r="W5" s="153" t="s">
        <v>27</v>
      </c>
      <c r="X5" s="13">
        <v>1</v>
      </c>
      <c r="Y5" s="14">
        <v>0</v>
      </c>
      <c r="Z5" s="14">
        <v>0</v>
      </c>
      <c r="AA5" s="14">
        <v>1</v>
      </c>
      <c r="AB5" s="14">
        <v>0</v>
      </c>
      <c r="AC5" s="14">
        <v>1</v>
      </c>
      <c r="AD5" s="14">
        <v>19</v>
      </c>
      <c r="AE5" s="14">
        <v>22</v>
      </c>
      <c r="AF5" s="14">
        <v>-3</v>
      </c>
      <c r="AG5" s="15">
        <v>1</v>
      </c>
      <c r="AI5" s="113" t="str">
        <f t="shared" si="12"/>
        <v>BordeauxMontpellier</v>
      </c>
      <c r="AJ5" s="112">
        <f t="shared" si="7"/>
        <v>30</v>
      </c>
      <c r="AK5" s="101"/>
      <c r="AL5" s="71"/>
      <c r="AM5" s="11"/>
      <c r="AN5" s="11"/>
      <c r="AO5" s="134"/>
      <c r="AP5" s="71"/>
    </row>
    <row r="6" spans="2:42">
      <c r="B6" s="22"/>
      <c r="C6" s="244">
        <v>8</v>
      </c>
      <c r="D6" s="134" t="s">
        <v>24</v>
      </c>
      <c r="E6" s="28">
        <v>57</v>
      </c>
      <c r="F6" s="36">
        <v>12</v>
      </c>
      <c r="G6" s="134" t="s">
        <v>35</v>
      </c>
      <c r="H6" s="265">
        <v>2</v>
      </c>
      <c r="J6" s="38" t="str">
        <f>D6</f>
        <v>La Rochelle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1</v>
      </c>
      <c r="P6" s="45">
        <f t="shared" si="10"/>
        <v>0</v>
      </c>
      <c r="Q6" s="46">
        <f t="shared" si="4"/>
        <v>57</v>
      </c>
      <c r="R6" s="46">
        <f t="shared" si="4"/>
        <v>12</v>
      </c>
      <c r="S6" s="46">
        <f t="shared" si="11"/>
        <v>45</v>
      </c>
      <c r="T6" s="28">
        <f t="shared" si="5"/>
        <v>5</v>
      </c>
      <c r="V6" s="12">
        <f t="shared" si="6"/>
        <v>4</v>
      </c>
      <c r="W6" s="153" t="s">
        <v>22</v>
      </c>
      <c r="X6" s="13">
        <v>1</v>
      </c>
      <c r="Y6" s="14">
        <v>0</v>
      </c>
      <c r="Z6" s="14">
        <v>0</v>
      </c>
      <c r="AA6" s="14">
        <v>1</v>
      </c>
      <c r="AB6" s="14">
        <v>0</v>
      </c>
      <c r="AC6" s="14">
        <v>0</v>
      </c>
      <c r="AD6" s="14">
        <v>12</v>
      </c>
      <c r="AE6" s="14">
        <v>31</v>
      </c>
      <c r="AF6" s="14">
        <v>-19</v>
      </c>
      <c r="AG6" s="15">
        <v>0</v>
      </c>
      <c r="AI6" s="113" t="str">
        <f>CONCATENATE(D6,G6)</f>
        <v>La RochelleOyonnax</v>
      </c>
      <c r="AJ6" s="112">
        <f t="shared" si="7"/>
        <v>45</v>
      </c>
      <c r="AK6" s="101"/>
      <c r="AL6" s="71"/>
      <c r="AM6" s="11"/>
      <c r="AN6" s="11"/>
      <c r="AO6" s="134"/>
      <c r="AP6" s="71"/>
    </row>
    <row r="7" spans="2:42">
      <c r="B7" s="22"/>
      <c r="C7" s="244">
        <v>1</v>
      </c>
      <c r="D7" s="134" t="s">
        <v>27</v>
      </c>
      <c r="E7" s="28">
        <v>19</v>
      </c>
      <c r="F7" s="36">
        <v>22</v>
      </c>
      <c r="G7" s="134" t="s">
        <v>30</v>
      </c>
      <c r="H7" s="265">
        <v>3</v>
      </c>
      <c r="J7" s="38" t="str">
        <f t="shared" si="8"/>
        <v>Brive</v>
      </c>
      <c r="K7" s="36">
        <f t="shared" si="9"/>
        <v>1</v>
      </c>
      <c r="L7" s="44">
        <f t="shared" si="0"/>
        <v>0</v>
      </c>
      <c r="M7" s="44">
        <f t="shared" si="1"/>
        <v>0</v>
      </c>
      <c r="N7" s="44">
        <f t="shared" si="2"/>
        <v>1</v>
      </c>
      <c r="O7" s="45">
        <f t="shared" si="3"/>
        <v>0</v>
      </c>
      <c r="P7" s="45">
        <f t="shared" si="10"/>
        <v>1</v>
      </c>
      <c r="Q7" s="46">
        <f t="shared" si="4"/>
        <v>19</v>
      </c>
      <c r="R7" s="46">
        <f t="shared" si="4"/>
        <v>22</v>
      </c>
      <c r="S7" s="46">
        <f t="shared" si="11"/>
        <v>-3</v>
      </c>
      <c r="T7" s="28">
        <f t="shared" si="5"/>
        <v>1</v>
      </c>
      <c r="V7" s="12">
        <f t="shared" si="6"/>
        <v>0</v>
      </c>
      <c r="W7" s="153" t="s">
        <v>25</v>
      </c>
      <c r="X7" s="13">
        <v>1</v>
      </c>
      <c r="Y7" s="14">
        <v>1</v>
      </c>
      <c r="Z7" s="14">
        <v>0</v>
      </c>
      <c r="AA7" s="14">
        <v>0</v>
      </c>
      <c r="AB7" s="14">
        <v>0</v>
      </c>
      <c r="AC7" s="14">
        <v>0</v>
      </c>
      <c r="AD7" s="14">
        <v>23</v>
      </c>
      <c r="AE7" s="14">
        <v>21</v>
      </c>
      <c r="AF7" s="14">
        <v>2</v>
      </c>
      <c r="AG7" s="15">
        <v>4</v>
      </c>
      <c r="AI7" s="113" t="str">
        <f t="shared" si="12"/>
        <v>BriveSt Toulousain</v>
      </c>
      <c r="AJ7" s="112">
        <f t="shared" si="7"/>
        <v>-3</v>
      </c>
      <c r="AK7" s="101"/>
      <c r="AL7" s="71"/>
      <c r="AM7" s="11"/>
      <c r="AN7" s="11"/>
      <c r="AO7" s="186"/>
      <c r="AP7" s="71"/>
    </row>
    <row r="8" spans="2:42">
      <c r="B8" s="22"/>
      <c r="C8" s="244">
        <v>4</v>
      </c>
      <c r="D8" s="134" t="s">
        <v>26</v>
      </c>
      <c r="E8" s="28">
        <v>31</v>
      </c>
      <c r="F8" s="36">
        <v>12</v>
      </c>
      <c r="G8" s="134" t="s">
        <v>22</v>
      </c>
      <c r="H8" s="265">
        <v>0</v>
      </c>
      <c r="J8" s="38" t="str">
        <f t="shared" si="8"/>
        <v>Lyon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1</v>
      </c>
      <c r="P8" s="45">
        <f t="shared" si="10"/>
        <v>0</v>
      </c>
      <c r="Q8" s="46">
        <f t="shared" si="4"/>
        <v>31</v>
      </c>
      <c r="R8" s="46">
        <f t="shared" si="4"/>
        <v>12</v>
      </c>
      <c r="S8" s="46">
        <f t="shared" si="11"/>
        <v>19</v>
      </c>
      <c r="T8" s="28">
        <f t="shared" si="5"/>
        <v>5</v>
      </c>
      <c r="V8" s="12">
        <f t="shared" si="6"/>
        <v>4</v>
      </c>
      <c r="W8" s="153" t="s">
        <v>24</v>
      </c>
      <c r="X8" s="13">
        <v>1</v>
      </c>
      <c r="Y8" s="14">
        <v>1</v>
      </c>
      <c r="Z8" s="14">
        <v>0</v>
      </c>
      <c r="AA8" s="14">
        <v>0</v>
      </c>
      <c r="AB8" s="14">
        <v>1</v>
      </c>
      <c r="AC8" s="14">
        <v>0</v>
      </c>
      <c r="AD8" s="14">
        <v>57</v>
      </c>
      <c r="AE8" s="14">
        <v>12</v>
      </c>
      <c r="AF8" s="14">
        <v>45</v>
      </c>
      <c r="AG8" s="15">
        <v>5</v>
      </c>
      <c r="AI8" s="113" t="str">
        <f t="shared" si="12"/>
        <v>LyonCastres</v>
      </c>
      <c r="AJ8" s="112">
        <f t="shared" si="7"/>
        <v>19</v>
      </c>
      <c r="AK8" s="101"/>
      <c r="AL8" s="134"/>
      <c r="AM8" s="11"/>
      <c r="AN8" s="11"/>
      <c r="AO8" s="134"/>
      <c r="AP8" s="71"/>
    </row>
    <row r="9" spans="2:42" ht="13.8" thickBot="1">
      <c r="B9" s="23"/>
      <c r="C9" s="245">
        <v>0</v>
      </c>
      <c r="D9" s="136" t="s">
        <v>19</v>
      </c>
      <c r="E9" s="29">
        <v>15</v>
      </c>
      <c r="F9" s="37">
        <v>19</v>
      </c>
      <c r="G9" s="136" t="s">
        <v>20</v>
      </c>
      <c r="H9" s="266">
        <v>3</v>
      </c>
      <c r="J9" s="38" t="str">
        <f t="shared" si="8"/>
        <v>Stade Français</v>
      </c>
      <c r="K9" s="36">
        <f t="shared" si="9"/>
        <v>1</v>
      </c>
      <c r="L9" s="44">
        <f t="shared" si="0"/>
        <v>0</v>
      </c>
      <c r="M9" s="44">
        <f t="shared" si="1"/>
        <v>0</v>
      </c>
      <c r="N9" s="44">
        <f t="shared" si="2"/>
        <v>1</v>
      </c>
      <c r="O9" s="45">
        <f t="shared" si="3"/>
        <v>0</v>
      </c>
      <c r="P9" s="45">
        <f t="shared" si="10"/>
        <v>1</v>
      </c>
      <c r="Q9" s="46">
        <f t="shared" si="4"/>
        <v>15</v>
      </c>
      <c r="R9" s="46">
        <f t="shared" si="4"/>
        <v>19</v>
      </c>
      <c r="S9" s="46">
        <f t="shared" si="11"/>
        <v>-4</v>
      </c>
      <c r="T9" s="28">
        <f t="shared" si="5"/>
        <v>1</v>
      </c>
      <c r="V9" s="12">
        <f t="shared" si="6"/>
        <v>0</v>
      </c>
      <c r="W9" s="153" t="s">
        <v>26</v>
      </c>
      <c r="X9" s="13">
        <v>1</v>
      </c>
      <c r="Y9" s="14">
        <v>1</v>
      </c>
      <c r="Z9" s="14">
        <v>0</v>
      </c>
      <c r="AA9" s="14">
        <v>0</v>
      </c>
      <c r="AB9" s="14">
        <v>1</v>
      </c>
      <c r="AC9" s="14">
        <v>0</v>
      </c>
      <c r="AD9" s="14">
        <v>31</v>
      </c>
      <c r="AE9" s="14">
        <v>12</v>
      </c>
      <c r="AF9" s="14">
        <v>19</v>
      </c>
      <c r="AG9" s="15">
        <v>5</v>
      </c>
      <c r="AI9" s="113" t="str">
        <f t="shared" si="12"/>
        <v>Stade FrançaisToulon</v>
      </c>
      <c r="AJ9" s="112">
        <f t="shared" si="7"/>
        <v>-4</v>
      </c>
      <c r="AK9" s="101"/>
      <c r="AL9" s="134"/>
      <c r="AM9" s="11"/>
      <c r="AN9" s="11"/>
      <c r="AO9" s="134"/>
      <c r="AP9" s="71"/>
    </row>
    <row r="10" spans="2:42">
      <c r="J10" s="38" t="str">
        <f>G3</f>
        <v>Racing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1</v>
      </c>
      <c r="Q10" s="46">
        <f t="shared" ref="Q10:Q16" si="14">F3</f>
        <v>21</v>
      </c>
      <c r="R10" s="46">
        <f t="shared" ref="R10:R16" si="15">E3</f>
        <v>23</v>
      </c>
      <c r="S10" s="46">
        <f t="shared" si="11"/>
        <v>-2</v>
      </c>
      <c r="T10" s="28">
        <f t="shared" si="5"/>
        <v>1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0</v>
      </c>
      <c r="Z10" s="14">
        <v>0</v>
      </c>
      <c r="AA10" s="14">
        <v>1</v>
      </c>
      <c r="AB10" s="14">
        <v>0</v>
      </c>
      <c r="AC10" s="14">
        <v>0</v>
      </c>
      <c r="AD10" s="14">
        <v>17</v>
      </c>
      <c r="AE10" s="14">
        <v>47</v>
      </c>
      <c r="AF10" s="14">
        <v>-30</v>
      </c>
      <c r="AG10" s="15">
        <v>0</v>
      </c>
      <c r="AI10" s="113" t="str">
        <f>CONCATENATE(G3,D3)</f>
        <v>RacingClermont</v>
      </c>
      <c r="AJ10" s="112">
        <f t="shared" ref="AJ10:AJ16" si="17">F3-E3</f>
        <v>-2</v>
      </c>
      <c r="AK10" s="71"/>
      <c r="AL10" s="71"/>
      <c r="AM10" s="168"/>
      <c r="AN10" s="71"/>
      <c r="AO10" s="186"/>
      <c r="AP10" s="71"/>
    </row>
    <row r="11" spans="2:42">
      <c r="G11" s="1"/>
      <c r="J11" s="38" t="str">
        <f t="shared" ref="J11:J16" si="18">G4</f>
        <v>Pau</v>
      </c>
      <c r="K11" s="36">
        <f t="shared" si="9"/>
        <v>1</v>
      </c>
      <c r="L11" s="44">
        <f t="shared" si="0"/>
        <v>1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9">IF(F4&lt;&gt;"",IF(V11=0,IF(E4-F4&lt;6,1,0),0),0)</f>
        <v>0</v>
      </c>
      <c r="Q11" s="46">
        <f t="shared" si="14"/>
        <v>20</v>
      </c>
      <c r="R11" s="46">
        <f t="shared" si="15"/>
        <v>14</v>
      </c>
      <c r="S11" s="46">
        <f t="shared" si="11"/>
        <v>6</v>
      </c>
      <c r="T11" s="28">
        <f t="shared" si="5"/>
        <v>4</v>
      </c>
      <c r="V11" s="12">
        <f t="shared" si="16"/>
        <v>4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0</v>
      </c>
      <c r="AD11" s="14">
        <v>12</v>
      </c>
      <c r="AE11" s="14">
        <v>57</v>
      </c>
      <c r="AF11" s="14">
        <v>-45</v>
      </c>
      <c r="AG11" s="15">
        <v>0</v>
      </c>
      <c r="AI11" s="113" t="str">
        <f t="shared" ref="AI11:AI16" si="20">CONCATENATE(G4,D4)</f>
        <v>PauAgen</v>
      </c>
      <c r="AJ11" s="112">
        <f t="shared" si="17"/>
        <v>6</v>
      </c>
      <c r="AK11" s="71"/>
      <c r="AL11" s="71"/>
      <c r="AM11" s="168"/>
      <c r="AN11" s="71"/>
      <c r="AO11" s="186"/>
      <c r="AP11" s="71"/>
    </row>
    <row r="12" spans="2:42">
      <c r="G12" s="1"/>
      <c r="J12" s="38" t="str">
        <f t="shared" si="18"/>
        <v>Montpellier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9"/>
        <v>0</v>
      </c>
      <c r="Q12" s="46">
        <f t="shared" si="14"/>
        <v>17</v>
      </c>
      <c r="R12" s="46">
        <f t="shared" si="15"/>
        <v>47</v>
      </c>
      <c r="S12" s="46">
        <f t="shared" si="11"/>
        <v>-30</v>
      </c>
      <c r="T12" s="28">
        <f t="shared" si="5"/>
        <v>0</v>
      </c>
      <c r="V12" s="12">
        <f t="shared" si="16"/>
        <v>0</v>
      </c>
      <c r="W12" s="153" t="s">
        <v>23</v>
      </c>
      <c r="X12" s="13">
        <v>1</v>
      </c>
      <c r="Y12" s="14">
        <v>1</v>
      </c>
      <c r="Z12" s="14">
        <v>0</v>
      </c>
      <c r="AA12" s="14">
        <v>0</v>
      </c>
      <c r="AB12" s="14">
        <v>0</v>
      </c>
      <c r="AC12" s="14">
        <v>0</v>
      </c>
      <c r="AD12" s="14">
        <v>20</v>
      </c>
      <c r="AE12" s="14">
        <v>14</v>
      </c>
      <c r="AF12" s="14">
        <v>6</v>
      </c>
      <c r="AG12" s="15">
        <v>4</v>
      </c>
      <c r="AI12" s="113" t="str">
        <f t="shared" si="20"/>
        <v>MontpellierBordeaux</v>
      </c>
      <c r="AJ12" s="112">
        <f t="shared" si="17"/>
        <v>-30</v>
      </c>
      <c r="AK12" s="71"/>
      <c r="AL12" s="71"/>
      <c r="AM12" s="168"/>
      <c r="AN12" s="71"/>
      <c r="AO12" s="186"/>
      <c r="AP12" s="71"/>
    </row>
    <row r="13" spans="2:42">
      <c r="G13" s="1"/>
      <c r="J13" s="38" t="str">
        <f t="shared" si="18"/>
        <v>Oyonnax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9"/>
        <v>0</v>
      </c>
      <c r="Q13" s="46">
        <f t="shared" si="14"/>
        <v>12</v>
      </c>
      <c r="R13" s="46">
        <f t="shared" si="15"/>
        <v>57</v>
      </c>
      <c r="S13" s="46">
        <f t="shared" si="11"/>
        <v>-45</v>
      </c>
      <c r="T13" s="28">
        <f t="shared" si="5"/>
        <v>0</v>
      </c>
      <c r="V13" s="12">
        <f t="shared" si="16"/>
        <v>0</v>
      </c>
      <c r="W13" s="153" t="s">
        <v>21</v>
      </c>
      <c r="X13" s="13">
        <v>1</v>
      </c>
      <c r="Y13" s="14">
        <v>0</v>
      </c>
      <c r="Z13" s="14">
        <v>0</v>
      </c>
      <c r="AA13" s="14">
        <v>1</v>
      </c>
      <c r="AB13" s="14">
        <v>0</v>
      </c>
      <c r="AC13" s="14">
        <v>1</v>
      </c>
      <c r="AD13" s="14">
        <v>21</v>
      </c>
      <c r="AE13" s="14">
        <v>23</v>
      </c>
      <c r="AF13" s="14">
        <v>-2</v>
      </c>
      <c r="AG13" s="15">
        <v>1</v>
      </c>
      <c r="AI13" s="113" t="str">
        <f>CONCATENATE(G6,D6)</f>
        <v>OyonnaxLa Rochelle</v>
      </c>
      <c r="AJ13" s="112">
        <f t="shared" si="17"/>
        <v>-45</v>
      </c>
      <c r="AK13" s="71"/>
      <c r="AL13" s="71"/>
      <c r="AM13" s="168"/>
      <c r="AN13" s="71"/>
      <c r="AO13" s="186"/>
      <c r="AP13" s="71"/>
    </row>
    <row r="14" spans="2:42">
      <c r="G14" s="1"/>
      <c r="J14" s="38" t="str">
        <f t="shared" si="18"/>
        <v>St Toulousain</v>
      </c>
      <c r="K14" s="36">
        <f t="shared" si="9"/>
        <v>1</v>
      </c>
      <c r="L14" s="44">
        <f t="shared" si="0"/>
        <v>1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9"/>
        <v>0</v>
      </c>
      <c r="Q14" s="46">
        <f t="shared" si="14"/>
        <v>22</v>
      </c>
      <c r="R14" s="46">
        <f t="shared" si="15"/>
        <v>19</v>
      </c>
      <c r="S14" s="46">
        <f t="shared" si="11"/>
        <v>3</v>
      </c>
      <c r="T14" s="28">
        <f t="shared" si="5"/>
        <v>4</v>
      </c>
      <c r="V14" s="12">
        <f t="shared" si="16"/>
        <v>4</v>
      </c>
      <c r="W14" s="153" t="s">
        <v>30</v>
      </c>
      <c r="X14" s="13">
        <v>1</v>
      </c>
      <c r="Y14" s="14">
        <v>1</v>
      </c>
      <c r="Z14" s="14">
        <v>0</v>
      </c>
      <c r="AA14" s="14">
        <v>0</v>
      </c>
      <c r="AB14" s="14">
        <v>0</v>
      </c>
      <c r="AC14" s="14">
        <v>0</v>
      </c>
      <c r="AD14" s="14">
        <v>22</v>
      </c>
      <c r="AE14" s="14">
        <v>19</v>
      </c>
      <c r="AF14" s="14">
        <v>3</v>
      </c>
      <c r="AG14" s="15">
        <v>4</v>
      </c>
      <c r="AI14" s="113" t="str">
        <f t="shared" si="20"/>
        <v>St ToulousainBrive</v>
      </c>
      <c r="AJ14" s="112">
        <f t="shared" si="17"/>
        <v>3</v>
      </c>
    </row>
    <row r="15" spans="2:42">
      <c r="G15" s="1"/>
      <c r="J15" s="38" t="str">
        <f t="shared" si="18"/>
        <v>Castres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9"/>
        <v>0</v>
      </c>
      <c r="Q15" s="46">
        <f t="shared" si="14"/>
        <v>12</v>
      </c>
      <c r="R15" s="46">
        <f t="shared" si="15"/>
        <v>31</v>
      </c>
      <c r="S15" s="46">
        <f t="shared" si="11"/>
        <v>-19</v>
      </c>
      <c r="T15" s="28">
        <f t="shared" si="5"/>
        <v>0</v>
      </c>
      <c r="V15" s="12">
        <f t="shared" si="16"/>
        <v>0</v>
      </c>
      <c r="W15" s="153" t="s">
        <v>19</v>
      </c>
      <c r="X15" s="13">
        <v>1</v>
      </c>
      <c r="Y15" s="14">
        <v>0</v>
      </c>
      <c r="Z15" s="14">
        <v>0</v>
      </c>
      <c r="AA15" s="14">
        <v>1</v>
      </c>
      <c r="AB15" s="14">
        <v>0</v>
      </c>
      <c r="AC15" s="14">
        <v>1</v>
      </c>
      <c r="AD15" s="14">
        <v>15</v>
      </c>
      <c r="AE15" s="14">
        <v>19</v>
      </c>
      <c r="AF15" s="14">
        <v>-4</v>
      </c>
      <c r="AG15" s="15">
        <v>1</v>
      </c>
      <c r="AI15" s="113" t="str">
        <f t="shared" si="20"/>
        <v>CastresLyon</v>
      </c>
      <c r="AJ15" s="112">
        <f t="shared" si="17"/>
        <v>-19</v>
      </c>
    </row>
    <row r="16" spans="2:42" ht="13.8" thickBot="1">
      <c r="G16" s="1"/>
      <c r="J16" s="39" t="str">
        <f t="shared" si="18"/>
        <v>Toulon</v>
      </c>
      <c r="K16" s="37">
        <f t="shared" si="9"/>
        <v>1</v>
      </c>
      <c r="L16" s="47">
        <f t="shared" si="0"/>
        <v>1</v>
      </c>
      <c r="M16" s="47">
        <f t="shared" si="1"/>
        <v>0</v>
      </c>
      <c r="N16" s="47">
        <f t="shared" si="2"/>
        <v>0</v>
      </c>
      <c r="O16" s="48">
        <f t="shared" si="13"/>
        <v>1</v>
      </c>
      <c r="P16" s="48">
        <f t="shared" si="19"/>
        <v>0</v>
      </c>
      <c r="Q16" s="49">
        <f t="shared" si="14"/>
        <v>19</v>
      </c>
      <c r="R16" s="49">
        <f t="shared" si="15"/>
        <v>15</v>
      </c>
      <c r="S16" s="49">
        <f t="shared" si="11"/>
        <v>4</v>
      </c>
      <c r="T16" s="29">
        <f t="shared" si="5"/>
        <v>5</v>
      </c>
      <c r="V16" s="12">
        <f t="shared" si="16"/>
        <v>4</v>
      </c>
      <c r="W16" s="154" t="s">
        <v>20</v>
      </c>
      <c r="X16" s="16">
        <v>1</v>
      </c>
      <c r="Y16" s="17">
        <v>1</v>
      </c>
      <c r="Z16" s="17">
        <v>0</v>
      </c>
      <c r="AA16" s="17">
        <v>0</v>
      </c>
      <c r="AB16" s="17">
        <v>1</v>
      </c>
      <c r="AC16" s="17">
        <v>0</v>
      </c>
      <c r="AD16" s="17">
        <v>19</v>
      </c>
      <c r="AE16" s="17">
        <v>15</v>
      </c>
      <c r="AF16" s="17">
        <v>4</v>
      </c>
      <c r="AG16" s="18">
        <v>5</v>
      </c>
      <c r="AI16" s="113" t="str">
        <f t="shared" si="20"/>
        <v>ToulonStade Français</v>
      </c>
      <c r="AJ16" s="112">
        <f t="shared" si="17"/>
        <v>4</v>
      </c>
      <c r="AL16" s="71"/>
      <c r="AM16" s="168"/>
      <c r="AN16" s="71"/>
      <c r="AO16" s="186"/>
      <c r="AP16" s="71"/>
    </row>
    <row r="17" spans="3:42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L17" s="71"/>
      <c r="AM17" s="168"/>
      <c r="AN17" s="71"/>
      <c r="AO17" s="186"/>
      <c r="AP17" s="71"/>
    </row>
    <row r="18" spans="3:42" s="71" customFormat="1">
      <c r="C18" s="7"/>
      <c r="E18" s="10"/>
      <c r="F18" s="10"/>
      <c r="H18" s="7"/>
      <c r="W18" s="144"/>
      <c r="AI18" s="145"/>
      <c r="AJ18" s="146"/>
      <c r="AL18" s="120"/>
      <c r="AM18" s="127"/>
      <c r="AN18" s="127"/>
      <c r="AO18" s="127"/>
      <c r="AP18" s="200"/>
    </row>
    <row r="19" spans="3:42" s="71" customFormat="1">
      <c r="C19" s="7"/>
      <c r="E19" s="10"/>
      <c r="F19" s="10"/>
      <c r="H19" s="7"/>
      <c r="W19" s="144"/>
      <c r="AI19" s="145"/>
      <c r="AJ19" s="146"/>
      <c r="AL19" s="120"/>
      <c r="AM19" s="127"/>
      <c r="AN19" s="127"/>
      <c r="AO19" s="127"/>
      <c r="AP19" s="200"/>
    </row>
    <row r="20" spans="3:42" s="71" customFormat="1">
      <c r="C20" s="7"/>
      <c r="E20" s="10"/>
      <c r="F20" s="10"/>
      <c r="H20" s="7"/>
      <c r="J20" s="276" t="s">
        <v>32</v>
      </c>
      <c r="W20" s="144"/>
      <c r="AI20" s="145"/>
      <c r="AJ20" s="146"/>
      <c r="AL20" s="120"/>
      <c r="AM20" s="127"/>
      <c r="AN20" s="205"/>
      <c r="AO20" s="127"/>
      <c r="AP20" s="200"/>
    </row>
    <row r="21" spans="3:42" s="71" customFormat="1">
      <c r="C21" s="7"/>
      <c r="E21" s="10"/>
      <c r="F21" s="10"/>
      <c r="H21" s="94"/>
      <c r="W21" s="144"/>
      <c r="AI21" s="145"/>
      <c r="AJ21" s="146"/>
      <c r="AL21" s="120"/>
      <c r="AM21" s="127"/>
      <c r="AN21" s="127"/>
      <c r="AO21" s="127"/>
      <c r="AP21" s="200"/>
    </row>
    <row r="22" spans="3:42" s="71" customFormat="1">
      <c r="C22" s="7"/>
      <c r="E22" s="10"/>
      <c r="F22" s="10"/>
      <c r="H22" s="107"/>
      <c r="W22" s="144"/>
      <c r="AI22" s="145"/>
      <c r="AJ22" s="146"/>
      <c r="AL22" s="120"/>
      <c r="AM22" s="127"/>
      <c r="AN22" s="204"/>
      <c r="AO22" s="127"/>
      <c r="AP22" s="200"/>
    </row>
    <row r="23" spans="3:42" s="71" customFormat="1">
      <c r="C23" s="7"/>
      <c r="E23" s="10"/>
      <c r="F23" s="10"/>
      <c r="H23" s="107"/>
      <c r="W23" s="144"/>
      <c r="AI23" s="145"/>
      <c r="AJ23" s="146"/>
      <c r="AL23" s="120"/>
      <c r="AM23" s="127"/>
      <c r="AN23" s="127"/>
      <c r="AO23" s="127"/>
      <c r="AP23" s="200"/>
    </row>
    <row r="24" spans="3:42" s="71" customFormat="1">
      <c r="C24" s="7"/>
      <c r="E24" s="10"/>
      <c r="F24" s="10"/>
      <c r="H24" s="107"/>
      <c r="W24" s="144"/>
      <c r="AI24" s="145"/>
      <c r="AJ24" s="146"/>
      <c r="AL24" s="286"/>
      <c r="AM24" s="286"/>
      <c r="AN24" s="286"/>
      <c r="AO24" s="286"/>
      <c r="AP24" s="286"/>
    </row>
    <row r="25" spans="3:42" s="71" customFormat="1">
      <c r="C25" s="7"/>
      <c r="E25" s="270"/>
      <c r="F25" s="108"/>
      <c r="G25" s="3"/>
      <c r="H25" s="107"/>
      <c r="W25" s="144"/>
      <c r="AI25" s="145"/>
      <c r="AJ25" s="146"/>
      <c r="AL25" s="120"/>
      <c r="AM25" s="127"/>
      <c r="AN25" s="127"/>
      <c r="AO25" s="127"/>
    </row>
    <row r="26" spans="3:42" s="71" customFormat="1" ht="12.75" customHeight="1">
      <c r="C26" s="89"/>
      <c r="E26" s="270"/>
      <c r="F26" s="108"/>
      <c r="G26" s="3"/>
      <c r="H26" s="107"/>
      <c r="W26" s="144"/>
      <c r="AI26" s="145"/>
      <c r="AJ26" s="146"/>
      <c r="AM26" s="168"/>
      <c r="AO26" s="186"/>
    </row>
    <row r="27" spans="3:42" s="71" customFormat="1">
      <c r="C27" s="89"/>
      <c r="E27" s="106"/>
      <c r="F27" s="108"/>
      <c r="G27" s="106"/>
      <c r="H27" s="94"/>
      <c r="W27" s="144"/>
      <c r="AI27" s="145"/>
      <c r="AJ27" s="146"/>
      <c r="AM27" s="168"/>
      <c r="AO27" s="186"/>
    </row>
    <row r="28" spans="3:42" s="71" customFormat="1">
      <c r="C28" s="147"/>
      <c r="E28" s="132"/>
      <c r="F28" s="135"/>
      <c r="H28" s="134"/>
      <c r="W28" s="144"/>
      <c r="AI28" s="145"/>
      <c r="AJ28" s="146"/>
      <c r="AM28" s="168"/>
      <c r="AO28" s="186"/>
    </row>
    <row r="29" spans="3:42" s="71" customFormat="1">
      <c r="C29" s="147"/>
      <c r="E29" s="135"/>
      <c r="F29" s="135"/>
      <c r="H29" s="94"/>
      <c r="W29" s="144"/>
      <c r="AI29" s="145"/>
      <c r="AJ29" s="146"/>
      <c r="AM29" s="168"/>
      <c r="AO29" s="186"/>
    </row>
    <row r="30" spans="3:42" s="71" customFormat="1">
      <c r="C30" s="147"/>
      <c r="E30" s="135"/>
      <c r="F30" s="135"/>
      <c r="H30" s="94"/>
      <c r="W30" s="144"/>
      <c r="AI30" s="145"/>
      <c r="AJ30" s="146"/>
      <c r="AM30" s="168"/>
      <c r="AO30" s="186"/>
    </row>
    <row r="31" spans="3:42" s="71" customFormat="1">
      <c r="C31" s="147"/>
      <c r="E31" s="135"/>
      <c r="F31" s="135"/>
      <c r="H31" s="94"/>
      <c r="W31" s="144"/>
      <c r="AI31" s="145"/>
      <c r="AJ31" s="146"/>
      <c r="AM31" s="168"/>
      <c r="AO31" s="186"/>
    </row>
    <row r="32" spans="3:42" s="71" customFormat="1">
      <c r="C32" s="147"/>
      <c r="D32" s="132"/>
      <c r="E32" s="135"/>
      <c r="F32" s="135"/>
      <c r="H32" s="94"/>
      <c r="W32" s="144"/>
      <c r="AI32" s="145"/>
      <c r="AJ32" s="146"/>
      <c r="AM32" s="168"/>
      <c r="AO32" s="186"/>
    </row>
    <row r="33" spans="3:41" s="71" customFormat="1">
      <c r="C33" s="148"/>
      <c r="D33" s="149"/>
      <c r="E33" s="135"/>
      <c r="F33" s="150"/>
      <c r="W33" s="144"/>
      <c r="AI33" s="145"/>
      <c r="AJ33" s="146"/>
      <c r="AM33" s="168"/>
      <c r="AO33" s="186"/>
    </row>
    <row r="34" spans="3:41" s="71" customFormat="1">
      <c r="C34" s="134"/>
      <c r="D34" s="134"/>
      <c r="E34" s="134"/>
      <c r="F34" s="134"/>
      <c r="W34" s="144"/>
      <c r="AI34" s="145"/>
      <c r="AJ34" s="146"/>
      <c r="AM34" s="168"/>
      <c r="AO34" s="186"/>
    </row>
    <row r="35" spans="3:41" s="71" customFormat="1">
      <c r="W35" s="144"/>
      <c r="AI35" s="145"/>
      <c r="AJ35" s="146"/>
      <c r="AM35" s="168"/>
      <c r="AO35" s="186"/>
    </row>
    <row r="36" spans="3:41" s="71" customFormat="1">
      <c r="W36" s="144"/>
      <c r="AI36" s="145"/>
      <c r="AJ36" s="146"/>
      <c r="AM36" s="168"/>
      <c r="AO36" s="186"/>
    </row>
    <row r="37" spans="3:41" s="71" customFormat="1">
      <c r="W37" s="144"/>
      <c r="AI37" s="145"/>
      <c r="AJ37" s="146"/>
      <c r="AM37" s="168"/>
      <c r="AO37" s="186"/>
    </row>
    <row r="38" spans="3:41" s="71" customFormat="1">
      <c r="W38" s="144"/>
      <c r="AI38" s="145"/>
      <c r="AJ38" s="146"/>
      <c r="AM38" s="168"/>
      <c r="AO38" s="186"/>
    </row>
    <row r="39" spans="3:41" s="71" customFormat="1">
      <c r="W39" s="144"/>
      <c r="AI39" s="145"/>
      <c r="AJ39" s="146"/>
      <c r="AM39" s="168"/>
      <c r="AO39" s="186"/>
    </row>
    <row r="40" spans="3:41" s="71" customFormat="1">
      <c r="W40" s="144"/>
      <c r="AI40" s="145"/>
      <c r="AJ40" s="146"/>
      <c r="AM40" s="168"/>
      <c r="AO40" s="186"/>
    </row>
    <row r="41" spans="3:41" s="71" customFormat="1">
      <c r="W41" s="144"/>
      <c r="AI41" s="145"/>
      <c r="AJ41" s="146"/>
      <c r="AM41" s="168"/>
      <c r="AO41" s="186"/>
    </row>
    <row r="42" spans="3:41" s="71" customFormat="1">
      <c r="W42" s="144"/>
      <c r="AI42" s="145"/>
      <c r="AJ42" s="146"/>
      <c r="AM42" s="168"/>
      <c r="AO42" s="186"/>
    </row>
    <row r="43" spans="3:41" s="71" customFormat="1">
      <c r="W43" s="144"/>
      <c r="AI43" s="145"/>
      <c r="AJ43" s="146"/>
      <c r="AM43" s="168"/>
      <c r="AO43" s="186"/>
    </row>
    <row r="44" spans="3:41" s="71" customFormat="1">
      <c r="W44" s="144"/>
      <c r="AI44" s="145"/>
      <c r="AJ44" s="146"/>
      <c r="AM44" s="168"/>
      <c r="AO44" s="186"/>
    </row>
    <row r="45" spans="3:41" s="71" customFormat="1">
      <c r="W45" s="144"/>
      <c r="AI45" s="145"/>
      <c r="AJ45" s="146"/>
      <c r="AM45" s="168"/>
      <c r="AO45" s="186"/>
    </row>
    <row r="46" spans="3:41" s="71" customFormat="1">
      <c r="W46" s="144"/>
      <c r="AI46" s="145"/>
      <c r="AJ46" s="146"/>
      <c r="AM46" s="168"/>
      <c r="AO46" s="186"/>
    </row>
    <row r="47" spans="3:41" s="71" customFormat="1">
      <c r="W47" s="144"/>
      <c r="AI47" s="145"/>
      <c r="AJ47" s="146"/>
      <c r="AM47" s="168"/>
      <c r="AO47" s="186"/>
    </row>
    <row r="48" spans="3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mergeCells count="1">
    <mergeCell ref="AL24:AP24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B1:AP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4.5546875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2" ht="9.75" customHeight="1">
      <c r="W1" s="33"/>
      <c r="AM1" s="183"/>
      <c r="AO1" s="169"/>
    </row>
    <row r="2" spans="2:42" ht="13.8" thickBot="1">
      <c r="D2" s="87">
        <v>43008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M2" s="183"/>
      <c r="AO2" s="169"/>
    </row>
    <row r="3" spans="2:42">
      <c r="B3" s="21">
        <v>6</v>
      </c>
      <c r="C3" s="243">
        <v>2</v>
      </c>
      <c r="D3" s="137" t="s">
        <v>22</v>
      </c>
      <c r="E3" s="27">
        <v>29</v>
      </c>
      <c r="F3" s="35">
        <v>23</v>
      </c>
      <c r="G3" s="137" t="s">
        <v>25</v>
      </c>
      <c r="H3" s="264">
        <v>2</v>
      </c>
      <c r="J3" s="241" t="str">
        <f>D3</f>
        <v>Castres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29</v>
      </c>
      <c r="R3" s="43">
        <f t="shared" si="4"/>
        <v>23</v>
      </c>
      <c r="S3" s="43">
        <f>Q3-R3</f>
        <v>6</v>
      </c>
      <c r="T3" s="27">
        <f t="shared" ref="T3:T16" si="5">IF(V3="",O3+P3,V3+O3+P3)</f>
        <v>4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0</v>
      </c>
      <c r="Z3" s="25">
        <v>0</v>
      </c>
      <c r="AA3" s="25">
        <v>1</v>
      </c>
      <c r="AB3" s="25">
        <v>0</v>
      </c>
      <c r="AC3" s="25">
        <v>0</v>
      </c>
      <c r="AD3" s="25">
        <v>10</v>
      </c>
      <c r="AE3" s="25">
        <v>30</v>
      </c>
      <c r="AF3" s="25">
        <v>-20</v>
      </c>
      <c r="AG3" s="26">
        <v>0</v>
      </c>
      <c r="AI3" s="113" t="str">
        <f>CONCATENATE(D3,G3)</f>
        <v>CastresClermont</v>
      </c>
      <c r="AJ3" s="112">
        <f t="shared" ref="AJ3:AJ9" si="7">E3-F3</f>
        <v>6</v>
      </c>
      <c r="AK3" s="101"/>
      <c r="AL3" s="135"/>
      <c r="AM3" s="11"/>
      <c r="AN3" s="11"/>
      <c r="AO3" s="186"/>
      <c r="AP3" s="71"/>
    </row>
    <row r="4" spans="2:42" ht="12.75" customHeight="1">
      <c r="B4" s="22"/>
      <c r="C4" s="244">
        <v>8</v>
      </c>
      <c r="D4" s="1" t="s">
        <v>28</v>
      </c>
      <c r="E4" s="28">
        <v>54</v>
      </c>
      <c r="F4" s="36">
        <v>10</v>
      </c>
      <c r="G4" s="1" t="s">
        <v>27</v>
      </c>
      <c r="H4" s="265">
        <v>1</v>
      </c>
      <c r="J4" s="246" t="str">
        <f t="shared" ref="J4:J9" si="8">D4</f>
        <v>Montpellier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1</v>
      </c>
      <c r="P4" s="45">
        <f t="shared" ref="P4:P9" si="10">IF(E4&lt;&gt;"",IF(V4=0,IF(F4-E4&lt;6,1,0),0),0)</f>
        <v>0</v>
      </c>
      <c r="Q4" s="46">
        <f t="shared" si="4"/>
        <v>54</v>
      </c>
      <c r="R4" s="46">
        <f t="shared" si="4"/>
        <v>10</v>
      </c>
      <c r="S4" s="46">
        <f t="shared" ref="S4:S16" si="11">Q4-R4</f>
        <v>44</v>
      </c>
      <c r="T4" s="28">
        <f t="shared" si="5"/>
        <v>5</v>
      </c>
      <c r="V4" s="12">
        <f t="shared" si="6"/>
        <v>4</v>
      </c>
      <c r="W4" s="153" t="s">
        <v>29</v>
      </c>
      <c r="X4" s="13">
        <v>1</v>
      </c>
      <c r="Y4" s="14">
        <v>1</v>
      </c>
      <c r="Z4" s="14">
        <v>0</v>
      </c>
      <c r="AA4" s="14">
        <v>0</v>
      </c>
      <c r="AB4" s="14">
        <v>1</v>
      </c>
      <c r="AC4" s="14">
        <v>0</v>
      </c>
      <c r="AD4" s="14">
        <v>39</v>
      </c>
      <c r="AE4" s="14">
        <v>9</v>
      </c>
      <c r="AF4" s="14">
        <v>30</v>
      </c>
      <c r="AG4" s="15">
        <v>5</v>
      </c>
      <c r="AI4" s="113" t="str">
        <f t="shared" ref="AI4:AI9" si="12">CONCATENATE(D4,G4)</f>
        <v>MontpellierBrive</v>
      </c>
      <c r="AJ4" s="112">
        <f t="shared" si="7"/>
        <v>44</v>
      </c>
      <c r="AK4" s="248"/>
      <c r="AL4" s="3"/>
      <c r="AM4" s="11"/>
      <c r="AN4" s="11"/>
      <c r="AO4" s="186"/>
      <c r="AP4" s="71"/>
    </row>
    <row r="5" spans="2:42">
      <c r="B5" s="22"/>
      <c r="C5" s="244">
        <v>0</v>
      </c>
      <c r="D5" s="134" t="s">
        <v>35</v>
      </c>
      <c r="E5" s="28">
        <v>9</v>
      </c>
      <c r="F5" s="36">
        <v>39</v>
      </c>
      <c r="G5" s="1" t="s">
        <v>29</v>
      </c>
      <c r="H5" s="265">
        <v>5</v>
      </c>
      <c r="J5" s="246" t="str">
        <f t="shared" si="8"/>
        <v>Oyonnax</v>
      </c>
      <c r="K5" s="36">
        <f t="shared" si="9"/>
        <v>1</v>
      </c>
      <c r="L5" s="44">
        <f t="shared" si="0"/>
        <v>0</v>
      </c>
      <c r="M5" s="44">
        <f t="shared" si="1"/>
        <v>0</v>
      </c>
      <c r="N5" s="44">
        <f t="shared" si="2"/>
        <v>1</v>
      </c>
      <c r="O5" s="45">
        <f t="shared" si="3"/>
        <v>0</v>
      </c>
      <c r="P5" s="45">
        <f t="shared" si="10"/>
        <v>0</v>
      </c>
      <c r="Q5" s="46">
        <f t="shared" si="4"/>
        <v>9</v>
      </c>
      <c r="R5" s="46">
        <f t="shared" si="4"/>
        <v>39</v>
      </c>
      <c r="S5" s="46">
        <f t="shared" si="11"/>
        <v>-30</v>
      </c>
      <c r="T5" s="28">
        <f t="shared" si="5"/>
        <v>0</v>
      </c>
      <c r="V5" s="12">
        <f t="shared" si="6"/>
        <v>0</v>
      </c>
      <c r="W5" s="153" t="s">
        <v>27</v>
      </c>
      <c r="X5" s="13">
        <v>1</v>
      </c>
      <c r="Y5" s="14">
        <v>0</v>
      </c>
      <c r="Z5" s="14">
        <v>0</v>
      </c>
      <c r="AA5" s="14">
        <v>1</v>
      </c>
      <c r="AB5" s="14">
        <v>0</v>
      </c>
      <c r="AC5" s="14">
        <v>0</v>
      </c>
      <c r="AD5" s="14">
        <v>10</v>
      </c>
      <c r="AE5" s="14">
        <v>54</v>
      </c>
      <c r="AF5" s="14">
        <v>-44</v>
      </c>
      <c r="AG5" s="15">
        <v>0</v>
      </c>
      <c r="AI5" s="113" t="str">
        <f t="shared" si="12"/>
        <v>OyonnaxBordeaux</v>
      </c>
      <c r="AJ5" s="112">
        <f t="shared" si="7"/>
        <v>-30</v>
      </c>
      <c r="AK5" s="101"/>
      <c r="AL5" s="134"/>
      <c r="AM5" s="11"/>
      <c r="AN5" s="11"/>
      <c r="AO5" s="134"/>
      <c r="AP5" s="71"/>
    </row>
    <row r="6" spans="2:42">
      <c r="B6" s="22"/>
      <c r="C6" s="244">
        <v>2</v>
      </c>
      <c r="D6" s="134" t="s">
        <v>23</v>
      </c>
      <c r="E6" s="28">
        <v>23</v>
      </c>
      <c r="F6" s="36">
        <v>25</v>
      </c>
      <c r="G6" s="134" t="s">
        <v>19</v>
      </c>
      <c r="H6" s="265">
        <v>3</v>
      </c>
      <c r="J6" s="246" t="str">
        <f>D6</f>
        <v>Pau</v>
      </c>
      <c r="K6" s="36">
        <f t="shared" si="9"/>
        <v>1</v>
      </c>
      <c r="L6" s="44">
        <f t="shared" si="0"/>
        <v>0</v>
      </c>
      <c r="M6" s="44">
        <f t="shared" si="1"/>
        <v>0</v>
      </c>
      <c r="N6" s="44">
        <f t="shared" si="2"/>
        <v>1</v>
      </c>
      <c r="O6" s="45">
        <f t="shared" si="3"/>
        <v>0</v>
      </c>
      <c r="P6" s="45">
        <f t="shared" si="10"/>
        <v>1</v>
      </c>
      <c r="Q6" s="46">
        <f t="shared" si="4"/>
        <v>23</v>
      </c>
      <c r="R6" s="46">
        <f t="shared" si="4"/>
        <v>25</v>
      </c>
      <c r="S6" s="46">
        <f t="shared" si="11"/>
        <v>-2</v>
      </c>
      <c r="T6" s="28">
        <f t="shared" si="5"/>
        <v>1</v>
      </c>
      <c r="V6" s="12">
        <f t="shared" si="6"/>
        <v>0</v>
      </c>
      <c r="W6" s="153" t="s">
        <v>22</v>
      </c>
      <c r="X6" s="13">
        <v>1</v>
      </c>
      <c r="Y6" s="14">
        <v>1</v>
      </c>
      <c r="Z6" s="14">
        <v>0</v>
      </c>
      <c r="AA6" s="14">
        <v>0</v>
      </c>
      <c r="AB6" s="14">
        <v>0</v>
      </c>
      <c r="AC6" s="14">
        <v>0</v>
      </c>
      <c r="AD6" s="14">
        <v>29</v>
      </c>
      <c r="AE6" s="14">
        <v>23</v>
      </c>
      <c r="AF6" s="14">
        <v>6</v>
      </c>
      <c r="AG6" s="15">
        <v>4</v>
      </c>
      <c r="AI6" s="113" t="str">
        <f>CONCATENATE(D6,G6)</f>
        <v>PauStade Français</v>
      </c>
      <c r="AJ6" s="112">
        <f t="shared" si="7"/>
        <v>-2</v>
      </c>
      <c r="AK6" s="101"/>
      <c r="AL6" s="134"/>
      <c r="AM6" s="11"/>
      <c r="AN6" s="11"/>
      <c r="AO6" s="134"/>
      <c r="AP6" s="71"/>
    </row>
    <row r="7" spans="2:42">
      <c r="B7" s="22"/>
      <c r="C7" s="244">
        <v>2</v>
      </c>
      <c r="D7" s="134" t="s">
        <v>21</v>
      </c>
      <c r="E7" s="28">
        <v>17</v>
      </c>
      <c r="F7" s="36">
        <v>20</v>
      </c>
      <c r="G7" s="134" t="s">
        <v>26</v>
      </c>
      <c r="H7" s="265">
        <v>2</v>
      </c>
      <c r="J7" s="246" t="str">
        <f t="shared" si="8"/>
        <v>Racing</v>
      </c>
      <c r="K7" s="36">
        <f t="shared" si="9"/>
        <v>1</v>
      </c>
      <c r="L7" s="44">
        <f t="shared" si="0"/>
        <v>0</v>
      </c>
      <c r="M7" s="44">
        <f t="shared" si="1"/>
        <v>0</v>
      </c>
      <c r="N7" s="44">
        <f t="shared" si="2"/>
        <v>1</v>
      </c>
      <c r="O7" s="45">
        <f t="shared" si="3"/>
        <v>0</v>
      </c>
      <c r="P7" s="45">
        <f t="shared" si="10"/>
        <v>1</v>
      </c>
      <c r="Q7" s="46">
        <f t="shared" si="4"/>
        <v>17</v>
      </c>
      <c r="R7" s="46">
        <f t="shared" si="4"/>
        <v>20</v>
      </c>
      <c r="S7" s="46">
        <f t="shared" si="11"/>
        <v>-3</v>
      </c>
      <c r="T7" s="28">
        <f t="shared" si="5"/>
        <v>1</v>
      </c>
      <c r="V7" s="12">
        <f t="shared" si="6"/>
        <v>0</v>
      </c>
      <c r="W7" s="153" t="s">
        <v>25</v>
      </c>
      <c r="X7" s="13">
        <v>1</v>
      </c>
      <c r="Y7" s="14">
        <v>0</v>
      </c>
      <c r="Z7" s="14">
        <v>0</v>
      </c>
      <c r="AA7" s="14">
        <v>1</v>
      </c>
      <c r="AB7" s="14">
        <v>0</v>
      </c>
      <c r="AC7" s="14">
        <v>0</v>
      </c>
      <c r="AD7" s="14">
        <v>23</v>
      </c>
      <c r="AE7" s="14">
        <v>29</v>
      </c>
      <c r="AF7" s="14">
        <v>-6</v>
      </c>
      <c r="AG7" s="15">
        <v>0</v>
      </c>
      <c r="AI7" s="113" t="str">
        <f t="shared" si="12"/>
        <v>RacingLyon</v>
      </c>
      <c r="AJ7" s="112">
        <f t="shared" si="7"/>
        <v>-3</v>
      </c>
      <c r="AK7" s="101"/>
      <c r="AL7" s="134"/>
      <c r="AM7" s="11"/>
      <c r="AN7" s="11"/>
      <c r="AO7" s="134"/>
      <c r="AP7" s="71"/>
    </row>
    <row r="8" spans="2:42">
      <c r="B8" s="22"/>
      <c r="C8" s="244">
        <v>2</v>
      </c>
      <c r="D8" s="134" t="s">
        <v>20</v>
      </c>
      <c r="E8" s="28">
        <v>26</v>
      </c>
      <c r="F8" s="36">
        <v>20</v>
      </c>
      <c r="G8" s="134" t="s">
        <v>24</v>
      </c>
      <c r="H8" s="265">
        <v>2</v>
      </c>
      <c r="J8" s="246" t="str">
        <f t="shared" si="8"/>
        <v>Toulon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26</v>
      </c>
      <c r="R8" s="46">
        <f t="shared" si="4"/>
        <v>20</v>
      </c>
      <c r="S8" s="46">
        <f t="shared" si="11"/>
        <v>6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0</v>
      </c>
      <c r="Z8" s="14">
        <v>0</v>
      </c>
      <c r="AA8" s="14">
        <v>1</v>
      </c>
      <c r="AB8" s="14">
        <v>0</v>
      </c>
      <c r="AC8" s="14">
        <v>0</v>
      </c>
      <c r="AD8" s="14">
        <v>20</v>
      </c>
      <c r="AE8" s="14">
        <v>26</v>
      </c>
      <c r="AF8" s="14">
        <v>-6</v>
      </c>
      <c r="AG8" s="15">
        <v>0</v>
      </c>
      <c r="AI8" s="113" t="str">
        <f t="shared" si="12"/>
        <v>ToulonLa Rochelle</v>
      </c>
      <c r="AJ8" s="112">
        <f t="shared" si="7"/>
        <v>6</v>
      </c>
      <c r="AK8" s="101"/>
      <c r="AL8" s="134"/>
      <c r="AM8" s="11"/>
      <c r="AN8" s="11"/>
      <c r="AO8" s="134"/>
      <c r="AP8" s="71"/>
    </row>
    <row r="9" spans="2:42" ht="13.8" thickBot="1">
      <c r="B9" s="23"/>
      <c r="C9" s="245">
        <v>3</v>
      </c>
      <c r="D9" s="136" t="s">
        <v>30</v>
      </c>
      <c r="E9" s="29">
        <v>30</v>
      </c>
      <c r="F9" s="37">
        <v>10</v>
      </c>
      <c r="G9" s="136" t="s">
        <v>36</v>
      </c>
      <c r="H9" s="266">
        <v>1</v>
      </c>
      <c r="J9" s="246" t="str">
        <f t="shared" si="8"/>
        <v>St Toulousain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30</v>
      </c>
      <c r="R9" s="46">
        <f t="shared" si="4"/>
        <v>10</v>
      </c>
      <c r="S9" s="46">
        <f t="shared" si="11"/>
        <v>20</v>
      </c>
      <c r="T9" s="28">
        <f t="shared" si="5"/>
        <v>4</v>
      </c>
      <c r="V9" s="12">
        <f t="shared" si="6"/>
        <v>4</v>
      </c>
      <c r="W9" s="153" t="s">
        <v>26</v>
      </c>
      <c r="X9" s="13">
        <v>1</v>
      </c>
      <c r="Y9" s="14">
        <v>1</v>
      </c>
      <c r="Z9" s="14">
        <v>0</v>
      </c>
      <c r="AA9" s="14">
        <v>0</v>
      </c>
      <c r="AB9" s="14">
        <v>0</v>
      </c>
      <c r="AC9" s="14">
        <v>0</v>
      </c>
      <c r="AD9" s="14">
        <v>20</v>
      </c>
      <c r="AE9" s="14">
        <v>17</v>
      </c>
      <c r="AF9" s="14">
        <v>3</v>
      </c>
      <c r="AG9" s="15">
        <v>4</v>
      </c>
      <c r="AI9" s="113" t="str">
        <f t="shared" si="12"/>
        <v>St ToulousainAgen</v>
      </c>
      <c r="AJ9" s="112">
        <f t="shared" si="7"/>
        <v>20</v>
      </c>
      <c r="AK9" s="101"/>
      <c r="AL9" s="134"/>
      <c r="AM9" s="11"/>
      <c r="AN9" s="11"/>
      <c r="AO9" s="186"/>
      <c r="AP9" s="71"/>
    </row>
    <row r="10" spans="2:42">
      <c r="J10" s="38" t="str">
        <f>G3</f>
        <v>Clermont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23</v>
      </c>
      <c r="R10" s="46">
        <f t="shared" ref="R10:R16" si="15">E3</f>
        <v>29</v>
      </c>
      <c r="S10" s="46">
        <f t="shared" si="11"/>
        <v>-6</v>
      </c>
      <c r="T10" s="28">
        <f t="shared" si="5"/>
        <v>0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1</v>
      </c>
      <c r="Z10" s="14">
        <v>0</v>
      </c>
      <c r="AA10" s="14">
        <v>0</v>
      </c>
      <c r="AB10" s="14">
        <v>1</v>
      </c>
      <c r="AC10" s="14">
        <v>0</v>
      </c>
      <c r="AD10" s="14">
        <v>54</v>
      </c>
      <c r="AE10" s="14">
        <v>10</v>
      </c>
      <c r="AF10" s="14">
        <v>44</v>
      </c>
      <c r="AG10" s="15">
        <v>5</v>
      </c>
      <c r="AI10" s="113" t="str">
        <f>CONCATENATE(G3,D3)</f>
        <v>ClermontCastres</v>
      </c>
      <c r="AJ10" s="112">
        <f>F3-E3</f>
        <v>-6</v>
      </c>
      <c r="AK10" s="101"/>
      <c r="AL10" s="92"/>
      <c r="AM10" s="249"/>
      <c r="AN10" s="92"/>
      <c r="AO10" s="186"/>
      <c r="AP10" s="71"/>
    </row>
    <row r="11" spans="2:42">
      <c r="G11" s="1"/>
      <c r="J11" s="38" t="str">
        <f t="shared" ref="J11:J16" si="17">G4</f>
        <v>Brive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10</v>
      </c>
      <c r="R11" s="46">
        <f t="shared" si="15"/>
        <v>54</v>
      </c>
      <c r="S11" s="46">
        <f t="shared" si="11"/>
        <v>-44</v>
      </c>
      <c r="T11" s="28">
        <f t="shared" si="5"/>
        <v>0</v>
      </c>
      <c r="V11" s="12">
        <f t="shared" si="16"/>
        <v>0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0</v>
      </c>
      <c r="AD11" s="14">
        <v>9</v>
      </c>
      <c r="AE11" s="14">
        <v>39</v>
      </c>
      <c r="AF11" s="14">
        <v>-30</v>
      </c>
      <c r="AG11" s="15">
        <v>0</v>
      </c>
      <c r="AI11" s="113" t="str">
        <f t="shared" ref="AI11:AI16" si="19">CONCATENATE(G4,D4)</f>
        <v>BriveMontpellier</v>
      </c>
      <c r="AJ11" s="112">
        <f t="shared" ref="AJ11:AJ16" si="20">F4-E4</f>
        <v>-44</v>
      </c>
      <c r="AK11" s="71"/>
      <c r="AL11" s="71"/>
      <c r="AM11" s="168"/>
      <c r="AN11" s="71"/>
      <c r="AO11" s="186"/>
      <c r="AP11" s="71"/>
    </row>
    <row r="12" spans="2:42">
      <c r="G12" s="1"/>
      <c r="J12" s="38" t="str">
        <f t="shared" si="17"/>
        <v>Bordeaux</v>
      </c>
      <c r="K12" s="36">
        <f t="shared" si="9"/>
        <v>1</v>
      </c>
      <c r="L12" s="44">
        <f t="shared" si="0"/>
        <v>1</v>
      </c>
      <c r="M12" s="44">
        <f t="shared" si="1"/>
        <v>0</v>
      </c>
      <c r="N12" s="44">
        <f t="shared" si="2"/>
        <v>0</v>
      </c>
      <c r="O12" s="45">
        <f t="shared" si="13"/>
        <v>1</v>
      </c>
      <c r="P12" s="45">
        <f t="shared" si="18"/>
        <v>0</v>
      </c>
      <c r="Q12" s="46">
        <f t="shared" si="14"/>
        <v>39</v>
      </c>
      <c r="R12" s="46">
        <f t="shared" si="15"/>
        <v>9</v>
      </c>
      <c r="S12" s="46">
        <f t="shared" si="11"/>
        <v>30</v>
      </c>
      <c r="T12" s="28">
        <f t="shared" si="5"/>
        <v>5</v>
      </c>
      <c r="V12" s="12">
        <f t="shared" si="16"/>
        <v>4</v>
      </c>
      <c r="W12" s="153" t="s">
        <v>23</v>
      </c>
      <c r="X12" s="13">
        <v>1</v>
      </c>
      <c r="Y12" s="14">
        <v>0</v>
      </c>
      <c r="Z12" s="14">
        <v>0</v>
      </c>
      <c r="AA12" s="14">
        <v>1</v>
      </c>
      <c r="AB12" s="14">
        <v>0</v>
      </c>
      <c r="AC12" s="14">
        <v>1</v>
      </c>
      <c r="AD12" s="14">
        <v>23</v>
      </c>
      <c r="AE12" s="14">
        <v>25</v>
      </c>
      <c r="AF12" s="14">
        <v>-2</v>
      </c>
      <c r="AG12" s="15">
        <v>1</v>
      </c>
      <c r="AI12" s="113" t="str">
        <f t="shared" si="19"/>
        <v>BordeauxOyonnax</v>
      </c>
      <c r="AJ12" s="112">
        <f t="shared" si="20"/>
        <v>30</v>
      </c>
      <c r="AK12" s="71"/>
      <c r="AL12" s="71"/>
      <c r="AM12" s="168"/>
      <c r="AN12" s="71"/>
      <c r="AO12" s="186"/>
      <c r="AP12" s="71"/>
    </row>
    <row r="13" spans="2:42">
      <c r="G13" s="1"/>
      <c r="J13" s="38" t="str">
        <f t="shared" si="17"/>
        <v>Stade Français</v>
      </c>
      <c r="K13" s="36">
        <f t="shared" si="9"/>
        <v>1</v>
      </c>
      <c r="L13" s="44">
        <f t="shared" si="0"/>
        <v>1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25</v>
      </c>
      <c r="R13" s="46">
        <f t="shared" si="15"/>
        <v>23</v>
      </c>
      <c r="S13" s="46">
        <f t="shared" si="11"/>
        <v>2</v>
      </c>
      <c r="T13" s="28">
        <f t="shared" si="5"/>
        <v>4</v>
      </c>
      <c r="V13" s="12">
        <f t="shared" si="16"/>
        <v>4</v>
      </c>
      <c r="W13" s="153" t="s">
        <v>21</v>
      </c>
      <c r="X13" s="13">
        <v>1</v>
      </c>
      <c r="Y13" s="14">
        <v>0</v>
      </c>
      <c r="Z13" s="14">
        <v>0</v>
      </c>
      <c r="AA13" s="14">
        <v>1</v>
      </c>
      <c r="AB13" s="14">
        <v>0</v>
      </c>
      <c r="AC13" s="14">
        <v>1</v>
      </c>
      <c r="AD13" s="14">
        <v>17</v>
      </c>
      <c r="AE13" s="14">
        <v>20</v>
      </c>
      <c r="AF13" s="14">
        <v>-3</v>
      </c>
      <c r="AG13" s="15">
        <v>1</v>
      </c>
      <c r="AI13" s="113" t="str">
        <f>CONCATENATE(G6,D6)</f>
        <v>Stade FrançaisPau</v>
      </c>
      <c r="AJ13" s="112">
        <f t="shared" si="20"/>
        <v>2</v>
      </c>
      <c r="AK13" s="71"/>
      <c r="AL13" s="71"/>
      <c r="AM13" s="168"/>
      <c r="AN13" s="71"/>
      <c r="AO13" s="186"/>
      <c r="AP13" s="71"/>
    </row>
    <row r="14" spans="2:42">
      <c r="G14" s="1"/>
      <c r="J14" s="38" t="str">
        <f t="shared" si="17"/>
        <v>Lyon</v>
      </c>
      <c r="K14" s="36">
        <f t="shared" si="9"/>
        <v>1</v>
      </c>
      <c r="L14" s="44">
        <f t="shared" si="0"/>
        <v>1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20</v>
      </c>
      <c r="R14" s="46">
        <f t="shared" si="15"/>
        <v>17</v>
      </c>
      <c r="S14" s="46">
        <f t="shared" si="11"/>
        <v>3</v>
      </c>
      <c r="T14" s="28">
        <f t="shared" si="5"/>
        <v>4</v>
      </c>
      <c r="V14" s="12">
        <f t="shared" si="16"/>
        <v>4</v>
      </c>
      <c r="W14" s="153" t="s">
        <v>30</v>
      </c>
      <c r="X14" s="13">
        <v>1</v>
      </c>
      <c r="Y14" s="14">
        <v>1</v>
      </c>
      <c r="Z14" s="14">
        <v>0</v>
      </c>
      <c r="AA14" s="14">
        <v>0</v>
      </c>
      <c r="AB14" s="14">
        <v>0</v>
      </c>
      <c r="AC14" s="14">
        <v>0</v>
      </c>
      <c r="AD14" s="14">
        <v>30</v>
      </c>
      <c r="AE14" s="14">
        <v>10</v>
      </c>
      <c r="AF14" s="14">
        <v>20</v>
      </c>
      <c r="AG14" s="15">
        <v>4</v>
      </c>
      <c r="AI14" s="113" t="str">
        <f t="shared" si="19"/>
        <v>LyonRacing</v>
      </c>
      <c r="AJ14" s="112">
        <f t="shared" si="20"/>
        <v>3</v>
      </c>
    </row>
    <row r="15" spans="2:42">
      <c r="G15" s="1"/>
      <c r="J15" s="38" t="str">
        <f t="shared" si="17"/>
        <v>La Rochelle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0</v>
      </c>
      <c r="Q15" s="46">
        <f t="shared" si="14"/>
        <v>20</v>
      </c>
      <c r="R15" s="46">
        <f t="shared" si="15"/>
        <v>26</v>
      </c>
      <c r="S15" s="46">
        <f t="shared" si="11"/>
        <v>-6</v>
      </c>
      <c r="T15" s="28">
        <f t="shared" si="5"/>
        <v>0</v>
      </c>
      <c r="V15" s="12">
        <f t="shared" si="16"/>
        <v>0</v>
      </c>
      <c r="W15" s="153" t="s">
        <v>19</v>
      </c>
      <c r="X15" s="13">
        <v>1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25</v>
      </c>
      <c r="AE15" s="14">
        <v>23</v>
      </c>
      <c r="AF15" s="14">
        <v>2</v>
      </c>
      <c r="AG15" s="15">
        <v>4</v>
      </c>
      <c r="AI15" s="113" t="str">
        <f t="shared" si="19"/>
        <v>La RochelleToulon</v>
      </c>
      <c r="AJ15" s="112">
        <f t="shared" si="20"/>
        <v>-6</v>
      </c>
      <c r="AL15" s="71"/>
      <c r="AM15" s="168"/>
      <c r="AN15" s="71"/>
      <c r="AO15" s="186"/>
      <c r="AP15" s="71"/>
    </row>
    <row r="16" spans="2:42" ht="13.8" thickBot="1">
      <c r="G16" s="1"/>
      <c r="J16" s="39" t="str">
        <f t="shared" si="17"/>
        <v>Agen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0</v>
      </c>
      <c r="Q16" s="49">
        <f t="shared" si="14"/>
        <v>10</v>
      </c>
      <c r="R16" s="49">
        <f t="shared" si="15"/>
        <v>30</v>
      </c>
      <c r="S16" s="49">
        <f t="shared" si="11"/>
        <v>-20</v>
      </c>
      <c r="T16" s="29">
        <f t="shared" si="5"/>
        <v>0</v>
      </c>
      <c r="V16" s="12">
        <f t="shared" si="16"/>
        <v>0</v>
      </c>
      <c r="W16" s="154" t="s">
        <v>20</v>
      </c>
      <c r="X16" s="16">
        <v>1</v>
      </c>
      <c r="Y16" s="17">
        <v>1</v>
      </c>
      <c r="Z16" s="17">
        <v>0</v>
      </c>
      <c r="AA16" s="17">
        <v>0</v>
      </c>
      <c r="AB16" s="17">
        <v>0</v>
      </c>
      <c r="AC16" s="17">
        <v>0</v>
      </c>
      <c r="AD16" s="17">
        <v>26</v>
      </c>
      <c r="AE16" s="17">
        <v>20</v>
      </c>
      <c r="AF16" s="17">
        <v>6</v>
      </c>
      <c r="AG16" s="18">
        <v>4</v>
      </c>
      <c r="AI16" s="113" t="str">
        <f t="shared" si="19"/>
        <v>AgenSt Toulousain</v>
      </c>
      <c r="AJ16" s="112">
        <f t="shared" si="20"/>
        <v>-20</v>
      </c>
      <c r="AL16" s="71"/>
      <c r="AM16" s="168"/>
      <c r="AN16" s="71"/>
      <c r="AO16" s="186"/>
      <c r="AP16" s="71"/>
    </row>
    <row r="17" spans="3:42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L17" s="71"/>
      <c r="AM17" s="168"/>
      <c r="AN17" s="71"/>
      <c r="AO17" s="186"/>
      <c r="AP17" s="71"/>
    </row>
    <row r="18" spans="3:42" s="71" customFormat="1">
      <c r="C18" s="7"/>
      <c r="E18" s="10"/>
      <c r="F18" s="10"/>
      <c r="H18" s="7"/>
      <c r="W18" s="144"/>
      <c r="AI18" s="145"/>
      <c r="AJ18" s="146"/>
      <c r="AL18" s="120"/>
      <c r="AM18" s="127"/>
      <c r="AN18" s="203"/>
      <c r="AO18" s="127"/>
      <c r="AP18" s="200"/>
    </row>
    <row r="19" spans="3:42" s="71" customFormat="1">
      <c r="C19" s="7"/>
      <c r="E19" s="10"/>
      <c r="F19" s="10"/>
      <c r="H19" s="7"/>
      <c r="W19" s="144"/>
      <c r="AI19" s="145"/>
      <c r="AJ19" s="146"/>
      <c r="AL19" s="120"/>
      <c r="AM19" s="127"/>
      <c r="AN19" s="203"/>
      <c r="AO19" s="127"/>
      <c r="AP19" s="200"/>
    </row>
    <row r="20" spans="3:42" s="71" customFormat="1">
      <c r="C20" s="7"/>
      <c r="E20" s="10"/>
      <c r="F20" s="10"/>
      <c r="H20" s="7"/>
      <c r="J20" s="276" t="s">
        <v>32</v>
      </c>
      <c r="W20" s="144"/>
      <c r="AI20" s="145"/>
      <c r="AJ20" s="146"/>
      <c r="AL20" s="120"/>
      <c r="AM20" s="127"/>
      <c r="AN20" s="127"/>
      <c r="AO20" s="127"/>
      <c r="AP20" s="200"/>
    </row>
    <row r="21" spans="3:42" s="71" customFormat="1">
      <c r="C21" s="7"/>
      <c r="E21" s="10"/>
      <c r="F21" s="10"/>
      <c r="H21" s="7"/>
      <c r="W21" s="144"/>
      <c r="AI21" s="145"/>
      <c r="AJ21" s="146"/>
      <c r="AL21" s="120"/>
      <c r="AM21" s="127"/>
      <c r="AN21" s="127"/>
      <c r="AO21" s="127"/>
      <c r="AP21" s="200"/>
    </row>
    <row r="22" spans="3:42" s="71" customFormat="1">
      <c r="C22" s="7"/>
      <c r="E22" s="10"/>
      <c r="F22" s="10"/>
      <c r="H22" s="107"/>
      <c r="W22" s="144"/>
      <c r="AI22" s="145"/>
      <c r="AJ22" s="146"/>
      <c r="AL22" s="120"/>
      <c r="AM22" s="127"/>
      <c r="AN22" s="127"/>
      <c r="AO22" s="127"/>
      <c r="AP22" s="200"/>
    </row>
    <row r="23" spans="3:42" s="71" customFormat="1">
      <c r="C23" s="7"/>
      <c r="E23" s="10"/>
      <c r="F23" s="10"/>
      <c r="H23" s="107"/>
      <c r="W23" s="144"/>
      <c r="AI23" s="145"/>
      <c r="AJ23" s="146"/>
      <c r="AL23" s="120"/>
      <c r="AM23" s="127"/>
      <c r="AN23" s="204"/>
      <c r="AO23" s="127"/>
      <c r="AP23" s="200"/>
    </row>
    <row r="24" spans="3:42" s="71" customFormat="1">
      <c r="C24" s="7"/>
      <c r="E24" s="10"/>
      <c r="F24" s="10"/>
      <c r="H24" s="107"/>
      <c r="W24" s="144"/>
      <c r="AI24" s="145"/>
      <c r="AJ24" s="146"/>
      <c r="AL24" s="286"/>
      <c r="AM24" s="286"/>
      <c r="AN24" s="286"/>
      <c r="AO24" s="286"/>
      <c r="AP24" s="286"/>
    </row>
    <row r="25" spans="3:42" s="71" customFormat="1">
      <c r="C25" s="7"/>
      <c r="E25" s="135"/>
      <c r="F25" s="135"/>
      <c r="G25" s="3"/>
      <c r="H25" s="107"/>
      <c r="W25" s="144"/>
      <c r="AI25" s="145"/>
      <c r="AJ25" s="146"/>
      <c r="AL25" s="120"/>
      <c r="AM25" s="127"/>
      <c r="AN25" s="204"/>
      <c r="AO25" s="127"/>
    </row>
    <row r="26" spans="3:42" s="71" customFormat="1">
      <c r="C26" s="89"/>
      <c r="E26" s="134"/>
      <c r="F26" s="134"/>
      <c r="G26" s="3"/>
      <c r="H26" s="107"/>
      <c r="W26" s="144"/>
      <c r="AI26" s="145"/>
      <c r="AJ26" s="146"/>
      <c r="AM26" s="168"/>
      <c r="AO26" s="186"/>
    </row>
    <row r="27" spans="3:42" s="71" customFormat="1">
      <c r="C27" s="89"/>
      <c r="E27" s="134"/>
      <c r="F27" s="134"/>
      <c r="H27" s="107"/>
      <c r="W27" s="144"/>
      <c r="AI27" s="145"/>
      <c r="AJ27" s="146"/>
      <c r="AM27" s="168"/>
      <c r="AO27" s="186"/>
    </row>
    <row r="28" spans="3:42" s="71" customFormat="1">
      <c r="C28" s="89"/>
      <c r="E28" s="106"/>
      <c r="F28" s="108"/>
      <c r="H28" s="94"/>
      <c r="W28" s="144"/>
      <c r="AI28" s="145"/>
      <c r="AJ28" s="146"/>
      <c r="AM28" s="168"/>
      <c r="AO28" s="186"/>
    </row>
    <row r="29" spans="3:42" s="71" customFormat="1">
      <c r="C29" s="89"/>
      <c r="H29" s="134"/>
      <c r="W29" s="144"/>
      <c r="AI29" s="145"/>
      <c r="AJ29" s="146"/>
      <c r="AM29" s="168"/>
      <c r="AO29" s="186"/>
    </row>
    <row r="30" spans="3:42" s="71" customFormat="1">
      <c r="C30" s="89"/>
      <c r="H30" s="134"/>
      <c r="W30" s="144"/>
      <c r="AI30" s="145"/>
      <c r="AJ30" s="146"/>
      <c r="AM30" s="168"/>
      <c r="AO30" s="186"/>
    </row>
    <row r="31" spans="3:42" s="71" customFormat="1">
      <c r="C31" s="89"/>
      <c r="H31" s="134"/>
      <c r="W31" s="144"/>
      <c r="AI31" s="145"/>
      <c r="AJ31" s="146"/>
      <c r="AM31" s="168"/>
      <c r="AO31" s="186"/>
    </row>
    <row r="32" spans="3:42" s="71" customFormat="1">
      <c r="C32" s="89"/>
      <c r="D32" s="132"/>
      <c r="H32" s="134"/>
      <c r="W32" s="144"/>
      <c r="AI32" s="145"/>
      <c r="AJ32" s="146"/>
      <c r="AM32" s="168"/>
      <c r="AO32" s="186"/>
    </row>
    <row r="33" spans="4:41" s="71" customFormat="1">
      <c r="D33" s="134"/>
      <c r="H33" s="134"/>
      <c r="W33" s="144"/>
      <c r="AI33" s="145"/>
      <c r="AJ33" s="146"/>
      <c r="AM33" s="168"/>
      <c r="AO33" s="186"/>
    </row>
    <row r="34" spans="4:41" s="71" customFormat="1">
      <c r="D34" s="134"/>
      <c r="H34" s="134"/>
      <c r="W34" s="144"/>
      <c r="AI34" s="145"/>
      <c r="AJ34" s="146"/>
      <c r="AM34" s="168"/>
      <c r="AO34" s="186"/>
    </row>
    <row r="35" spans="4:41" s="71" customFormat="1">
      <c r="D35" s="134"/>
      <c r="E35" s="134"/>
      <c r="F35" s="134"/>
      <c r="H35" s="134"/>
      <c r="W35" s="144"/>
      <c r="AI35" s="145"/>
      <c r="AJ35" s="146"/>
      <c r="AM35" s="168"/>
      <c r="AO35" s="186"/>
    </row>
    <row r="36" spans="4:41" s="71" customFormat="1">
      <c r="W36" s="144"/>
      <c r="AI36" s="145"/>
      <c r="AJ36" s="146"/>
      <c r="AM36" s="168"/>
      <c r="AO36" s="186"/>
    </row>
    <row r="37" spans="4:41" s="71" customFormat="1">
      <c r="W37" s="144"/>
      <c r="AI37" s="145"/>
      <c r="AJ37" s="146"/>
      <c r="AM37" s="168"/>
      <c r="AO37" s="186"/>
    </row>
    <row r="38" spans="4:41" s="71" customFormat="1">
      <c r="W38" s="144"/>
      <c r="AI38" s="145"/>
      <c r="AJ38" s="146"/>
      <c r="AM38" s="168"/>
      <c r="AO38" s="186"/>
    </row>
    <row r="39" spans="4:41" s="71" customFormat="1">
      <c r="W39" s="144"/>
      <c r="AI39" s="145"/>
      <c r="AJ39" s="146"/>
      <c r="AM39" s="168"/>
      <c r="AO39" s="186"/>
    </row>
    <row r="40" spans="4:41" s="71" customFormat="1">
      <c r="W40" s="144"/>
      <c r="AI40" s="145"/>
      <c r="AJ40" s="146"/>
      <c r="AM40" s="168"/>
      <c r="AO40" s="186"/>
    </row>
    <row r="41" spans="4:41" s="71" customFormat="1">
      <c r="W41" s="144"/>
      <c r="AI41" s="145"/>
      <c r="AJ41" s="146"/>
      <c r="AM41" s="168"/>
      <c r="AO41" s="186"/>
    </row>
    <row r="42" spans="4:41" s="71" customFormat="1">
      <c r="W42" s="144"/>
      <c r="AI42" s="145"/>
      <c r="AJ42" s="146"/>
      <c r="AM42" s="168"/>
      <c r="AO42" s="186"/>
    </row>
    <row r="43" spans="4:41" s="71" customFormat="1">
      <c r="W43" s="144"/>
      <c r="AI43" s="145"/>
      <c r="AJ43" s="146"/>
      <c r="AM43" s="168"/>
      <c r="AO43" s="186"/>
    </row>
    <row r="44" spans="4:41" s="71" customFormat="1">
      <c r="W44" s="144"/>
      <c r="AI44" s="145"/>
      <c r="AJ44" s="146"/>
      <c r="AM44" s="168"/>
      <c r="AO44" s="186"/>
    </row>
    <row r="45" spans="4:41" s="71" customFormat="1">
      <c r="W45" s="144"/>
      <c r="AI45" s="145"/>
      <c r="AJ45" s="146"/>
      <c r="AM45" s="168"/>
      <c r="AO45" s="186"/>
    </row>
    <row r="46" spans="4:41" s="71" customFormat="1">
      <c r="W46" s="144"/>
      <c r="AI46" s="145"/>
      <c r="AJ46" s="146"/>
      <c r="AM46" s="168"/>
      <c r="AO46" s="186"/>
    </row>
    <row r="47" spans="4:41" s="71" customFormat="1">
      <c r="W47" s="144"/>
      <c r="AI47" s="145"/>
      <c r="AJ47" s="146"/>
      <c r="AM47" s="168"/>
      <c r="AO47" s="186"/>
    </row>
    <row r="48" spans="4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mergeCells count="1">
    <mergeCell ref="AL24:AP24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/>
  <dimension ref="B1:AP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26.44140625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2" ht="9.75" customHeight="1">
      <c r="W1" s="33"/>
      <c r="AM1" s="183"/>
      <c r="AO1" s="169"/>
    </row>
    <row r="2" spans="2:42" ht="13.8" thickBot="1">
      <c r="D2" s="87">
        <v>43015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M2" s="183"/>
      <c r="AO2" s="169"/>
    </row>
    <row r="3" spans="2:42">
      <c r="B3" s="21">
        <v>7</v>
      </c>
      <c r="C3" s="243">
        <v>0</v>
      </c>
      <c r="D3" s="137" t="s">
        <v>36</v>
      </c>
      <c r="E3" s="27">
        <v>6</v>
      </c>
      <c r="F3" s="35">
        <v>25</v>
      </c>
      <c r="G3" s="137" t="s">
        <v>26</v>
      </c>
      <c r="H3" s="264">
        <v>3</v>
      </c>
      <c r="J3" s="241" t="str">
        <f>D3</f>
        <v>Agen</v>
      </c>
      <c r="K3" s="35">
        <f>L3+M3+N3</f>
        <v>1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1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6</v>
      </c>
      <c r="R3" s="43">
        <f t="shared" si="4"/>
        <v>25</v>
      </c>
      <c r="S3" s="43">
        <f>Q3-R3</f>
        <v>-19</v>
      </c>
      <c r="T3" s="27">
        <f t="shared" ref="T3:T16" si="5">IF(V3="",O3+P3,V3+O3+P3)</f>
        <v>0</v>
      </c>
      <c r="V3" s="12">
        <f t="shared" ref="V3:V9" si="6">IF(E3&lt;&gt;"",IF(E3&gt;F3,4,IF(E3=F3,2,0)),"")</f>
        <v>0</v>
      </c>
      <c r="W3" s="152" t="s">
        <v>36</v>
      </c>
      <c r="X3" s="24">
        <v>1</v>
      </c>
      <c r="Y3" s="25">
        <v>0</v>
      </c>
      <c r="Z3" s="25">
        <v>0</v>
      </c>
      <c r="AA3" s="25">
        <v>1</v>
      </c>
      <c r="AB3" s="25">
        <v>0</v>
      </c>
      <c r="AC3" s="25">
        <v>0</v>
      </c>
      <c r="AD3" s="25">
        <v>6</v>
      </c>
      <c r="AE3" s="25">
        <v>25</v>
      </c>
      <c r="AF3" s="25">
        <v>-19</v>
      </c>
      <c r="AG3" s="26">
        <v>0</v>
      </c>
      <c r="AI3" s="113" t="str">
        <f>CONCATENATE(D3,G3)</f>
        <v>AgenLyon</v>
      </c>
      <c r="AJ3" s="112">
        <f t="shared" ref="AJ3:AJ9" si="7">E3-F3</f>
        <v>-19</v>
      </c>
      <c r="AK3" s="101"/>
      <c r="AL3" s="135"/>
      <c r="AM3" s="11"/>
      <c r="AN3" s="11"/>
      <c r="AO3" s="135"/>
      <c r="AP3" s="71"/>
    </row>
    <row r="4" spans="2:42" ht="12.75" customHeight="1">
      <c r="B4" s="22"/>
      <c r="C4" s="244">
        <v>4</v>
      </c>
      <c r="D4" s="1" t="s">
        <v>29</v>
      </c>
      <c r="E4" s="28">
        <v>30</v>
      </c>
      <c r="F4" s="36">
        <v>27</v>
      </c>
      <c r="G4" s="1" t="s">
        <v>20</v>
      </c>
      <c r="H4" s="265">
        <v>2</v>
      </c>
      <c r="J4" s="246" t="str">
        <f t="shared" ref="J4:J9" si="8">D4</f>
        <v>Bordeaux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30</v>
      </c>
      <c r="R4" s="46">
        <f t="shared" si="4"/>
        <v>27</v>
      </c>
      <c r="S4" s="46">
        <f t="shared" ref="S4:S16" si="11">Q4-R4</f>
        <v>3</v>
      </c>
      <c r="T4" s="28">
        <f t="shared" si="5"/>
        <v>4</v>
      </c>
      <c r="V4" s="12">
        <f t="shared" si="6"/>
        <v>4</v>
      </c>
      <c r="W4" s="153" t="s">
        <v>29</v>
      </c>
      <c r="X4" s="13">
        <v>1</v>
      </c>
      <c r="Y4" s="14">
        <v>1</v>
      </c>
      <c r="Z4" s="14">
        <v>0</v>
      </c>
      <c r="AA4" s="14">
        <v>0</v>
      </c>
      <c r="AB4" s="14">
        <v>0</v>
      </c>
      <c r="AC4" s="14">
        <v>0</v>
      </c>
      <c r="AD4" s="14">
        <v>30</v>
      </c>
      <c r="AE4" s="14">
        <v>27</v>
      </c>
      <c r="AF4" s="14">
        <v>3</v>
      </c>
      <c r="AG4" s="15">
        <v>4</v>
      </c>
      <c r="AI4" s="113" t="str">
        <f t="shared" ref="AI4:AI9" si="12">CONCATENATE(D4,G4)</f>
        <v>BordeauxToulon</v>
      </c>
      <c r="AJ4" s="112">
        <f t="shared" si="7"/>
        <v>3</v>
      </c>
      <c r="AK4" s="248"/>
      <c r="AL4" s="3"/>
      <c r="AM4" s="11"/>
      <c r="AN4" s="11"/>
      <c r="AO4" s="3"/>
      <c r="AP4" s="71"/>
    </row>
    <row r="5" spans="2:42">
      <c r="B5" s="22"/>
      <c r="C5" s="244">
        <v>2</v>
      </c>
      <c r="D5" s="134" t="s">
        <v>27</v>
      </c>
      <c r="E5" s="28">
        <v>27</v>
      </c>
      <c r="F5" s="36">
        <v>22</v>
      </c>
      <c r="G5" s="1" t="s">
        <v>22</v>
      </c>
      <c r="H5" s="265">
        <v>3</v>
      </c>
      <c r="J5" s="246" t="str">
        <f t="shared" si="8"/>
        <v>Brive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27</v>
      </c>
      <c r="R5" s="46">
        <f t="shared" si="4"/>
        <v>22</v>
      </c>
      <c r="S5" s="46">
        <f t="shared" si="11"/>
        <v>5</v>
      </c>
      <c r="T5" s="28">
        <f t="shared" si="5"/>
        <v>4</v>
      </c>
      <c r="V5" s="12">
        <f t="shared" si="6"/>
        <v>4</v>
      </c>
      <c r="W5" s="153" t="s">
        <v>27</v>
      </c>
      <c r="X5" s="13">
        <v>1</v>
      </c>
      <c r="Y5" s="14">
        <v>1</v>
      </c>
      <c r="Z5" s="14">
        <v>0</v>
      </c>
      <c r="AA5" s="14">
        <v>0</v>
      </c>
      <c r="AB5" s="14">
        <v>0</v>
      </c>
      <c r="AC5" s="14">
        <v>0</v>
      </c>
      <c r="AD5" s="14">
        <v>27</v>
      </c>
      <c r="AE5" s="14">
        <v>22</v>
      </c>
      <c r="AF5" s="14">
        <v>5</v>
      </c>
      <c r="AG5" s="15">
        <v>4</v>
      </c>
      <c r="AI5" s="113" t="str">
        <f t="shared" si="12"/>
        <v>BriveCastres</v>
      </c>
      <c r="AJ5" s="112">
        <f t="shared" si="7"/>
        <v>5</v>
      </c>
      <c r="AK5" s="101"/>
      <c r="AL5" s="134"/>
      <c r="AM5" s="11"/>
      <c r="AN5" s="11"/>
      <c r="AO5" s="186"/>
      <c r="AP5" s="71"/>
    </row>
    <row r="6" spans="2:42">
      <c r="B6" s="22"/>
      <c r="C6" s="244">
        <v>1</v>
      </c>
      <c r="D6" s="134" t="s">
        <v>24</v>
      </c>
      <c r="E6" s="28">
        <v>16</v>
      </c>
      <c r="F6" s="36">
        <v>9</v>
      </c>
      <c r="G6" s="134" t="s">
        <v>21</v>
      </c>
      <c r="H6" s="265">
        <v>0</v>
      </c>
      <c r="J6" s="246" t="str">
        <f>D6</f>
        <v>La Rochelle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16</v>
      </c>
      <c r="R6" s="46">
        <f t="shared" si="4"/>
        <v>9</v>
      </c>
      <c r="S6" s="46">
        <f t="shared" si="11"/>
        <v>7</v>
      </c>
      <c r="T6" s="28">
        <f t="shared" si="5"/>
        <v>4</v>
      </c>
      <c r="V6" s="12">
        <f t="shared" si="6"/>
        <v>4</v>
      </c>
      <c r="W6" s="153" t="s">
        <v>22</v>
      </c>
      <c r="X6" s="13">
        <v>1</v>
      </c>
      <c r="Y6" s="14">
        <v>0</v>
      </c>
      <c r="Z6" s="14">
        <v>0</v>
      </c>
      <c r="AA6" s="14">
        <v>1</v>
      </c>
      <c r="AB6" s="14">
        <v>0</v>
      </c>
      <c r="AC6" s="14">
        <v>1</v>
      </c>
      <c r="AD6" s="14">
        <v>22</v>
      </c>
      <c r="AE6" s="14">
        <v>27</v>
      </c>
      <c r="AF6" s="14">
        <v>-5</v>
      </c>
      <c r="AG6" s="15">
        <v>1</v>
      </c>
      <c r="AI6" s="113" t="str">
        <f>CONCATENATE(D6,G6)</f>
        <v>La RochelleRacing</v>
      </c>
      <c r="AJ6" s="112">
        <f t="shared" si="7"/>
        <v>7</v>
      </c>
      <c r="AK6" s="101"/>
      <c r="AL6" s="71"/>
      <c r="AM6" s="11"/>
      <c r="AN6" s="11"/>
      <c r="AO6" s="134"/>
      <c r="AP6" s="71"/>
    </row>
    <row r="7" spans="2:42">
      <c r="B7" s="22"/>
      <c r="C7" s="244">
        <v>1</v>
      </c>
      <c r="D7" s="134" t="s">
        <v>35</v>
      </c>
      <c r="E7" s="28">
        <v>16</v>
      </c>
      <c r="F7" s="36">
        <v>19</v>
      </c>
      <c r="G7" s="134" t="s">
        <v>23</v>
      </c>
      <c r="H7" s="265">
        <v>1</v>
      </c>
      <c r="J7" s="246" t="str">
        <f t="shared" si="8"/>
        <v>Oyonnax</v>
      </c>
      <c r="K7" s="36">
        <f t="shared" si="9"/>
        <v>1</v>
      </c>
      <c r="L7" s="44">
        <f t="shared" si="0"/>
        <v>0</v>
      </c>
      <c r="M7" s="44">
        <f t="shared" si="1"/>
        <v>0</v>
      </c>
      <c r="N7" s="44">
        <f t="shared" si="2"/>
        <v>1</v>
      </c>
      <c r="O7" s="45">
        <f t="shared" si="3"/>
        <v>0</v>
      </c>
      <c r="P7" s="45">
        <f t="shared" si="10"/>
        <v>1</v>
      </c>
      <c r="Q7" s="46">
        <f t="shared" si="4"/>
        <v>16</v>
      </c>
      <c r="R7" s="46">
        <f t="shared" si="4"/>
        <v>19</v>
      </c>
      <c r="S7" s="46">
        <f t="shared" si="11"/>
        <v>-3</v>
      </c>
      <c r="T7" s="28">
        <f t="shared" si="5"/>
        <v>1</v>
      </c>
      <c r="V7" s="12">
        <f t="shared" si="6"/>
        <v>0</v>
      </c>
      <c r="W7" s="153" t="s">
        <v>25</v>
      </c>
      <c r="X7" s="13">
        <v>1</v>
      </c>
      <c r="Y7" s="14">
        <v>0</v>
      </c>
      <c r="Z7" s="14">
        <v>0</v>
      </c>
      <c r="AA7" s="14">
        <v>1</v>
      </c>
      <c r="AB7" s="14">
        <v>0</v>
      </c>
      <c r="AC7" s="14">
        <v>0</v>
      </c>
      <c r="AD7" s="14">
        <v>18</v>
      </c>
      <c r="AE7" s="14">
        <v>28</v>
      </c>
      <c r="AF7" s="14">
        <v>-10</v>
      </c>
      <c r="AG7" s="15">
        <v>0</v>
      </c>
      <c r="AI7" s="113" t="str">
        <f t="shared" si="12"/>
        <v>OyonnaxPau</v>
      </c>
      <c r="AJ7" s="112">
        <f t="shared" si="7"/>
        <v>-3</v>
      </c>
      <c r="AK7" s="101"/>
      <c r="AL7" s="71"/>
      <c r="AM7" s="11"/>
      <c r="AN7" s="11"/>
      <c r="AO7" s="134"/>
      <c r="AP7" s="71"/>
    </row>
    <row r="8" spans="2:42">
      <c r="B8" s="22"/>
      <c r="C8" s="244">
        <v>3</v>
      </c>
      <c r="D8" s="134" t="s">
        <v>19</v>
      </c>
      <c r="E8" s="28">
        <v>31</v>
      </c>
      <c r="F8" s="36">
        <v>20</v>
      </c>
      <c r="G8" s="134" t="s">
        <v>28</v>
      </c>
      <c r="H8" s="265">
        <v>2</v>
      </c>
      <c r="J8" s="246" t="str">
        <f t="shared" si="8"/>
        <v>Stade Français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31</v>
      </c>
      <c r="R8" s="46">
        <f t="shared" si="4"/>
        <v>20</v>
      </c>
      <c r="S8" s="46">
        <f t="shared" si="11"/>
        <v>11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1</v>
      </c>
      <c r="Z8" s="14">
        <v>0</v>
      </c>
      <c r="AA8" s="14">
        <v>0</v>
      </c>
      <c r="AB8" s="14">
        <v>0</v>
      </c>
      <c r="AC8" s="14">
        <v>0</v>
      </c>
      <c r="AD8" s="14">
        <v>16</v>
      </c>
      <c r="AE8" s="14">
        <v>9</v>
      </c>
      <c r="AF8" s="14">
        <v>7</v>
      </c>
      <c r="AG8" s="15">
        <v>4</v>
      </c>
      <c r="AI8" s="113" t="str">
        <f t="shared" si="12"/>
        <v>Stade FrançaisMontpellier</v>
      </c>
      <c r="AJ8" s="112">
        <f t="shared" si="7"/>
        <v>11</v>
      </c>
      <c r="AK8" s="101"/>
      <c r="AL8" s="134"/>
      <c r="AM8" s="11"/>
      <c r="AN8" s="11"/>
      <c r="AO8" s="186"/>
      <c r="AP8" s="71"/>
    </row>
    <row r="9" spans="2:42" ht="13.8" thickBot="1">
      <c r="B9" s="23"/>
      <c r="C9" s="245">
        <v>3</v>
      </c>
      <c r="D9" s="136" t="s">
        <v>30</v>
      </c>
      <c r="E9" s="29">
        <v>28</v>
      </c>
      <c r="F9" s="37">
        <v>18</v>
      </c>
      <c r="G9" s="136" t="s">
        <v>25</v>
      </c>
      <c r="H9" s="266">
        <v>2</v>
      </c>
      <c r="J9" s="246" t="str">
        <f t="shared" si="8"/>
        <v>St Toulousain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28</v>
      </c>
      <c r="R9" s="46">
        <f t="shared" si="4"/>
        <v>18</v>
      </c>
      <c r="S9" s="46">
        <f t="shared" si="11"/>
        <v>10</v>
      </c>
      <c r="T9" s="28">
        <f t="shared" si="5"/>
        <v>4</v>
      </c>
      <c r="V9" s="12">
        <f t="shared" si="6"/>
        <v>4</v>
      </c>
      <c r="W9" s="153" t="s">
        <v>26</v>
      </c>
      <c r="X9" s="13">
        <v>1</v>
      </c>
      <c r="Y9" s="14">
        <v>1</v>
      </c>
      <c r="Z9" s="14">
        <v>0</v>
      </c>
      <c r="AA9" s="14">
        <v>0</v>
      </c>
      <c r="AB9" s="14">
        <v>1</v>
      </c>
      <c r="AC9" s="14">
        <v>0</v>
      </c>
      <c r="AD9" s="14">
        <v>25</v>
      </c>
      <c r="AE9" s="14">
        <v>6</v>
      </c>
      <c r="AF9" s="14">
        <v>19</v>
      </c>
      <c r="AG9" s="15">
        <v>5</v>
      </c>
      <c r="AI9" s="113" t="str">
        <f t="shared" si="12"/>
        <v>St ToulousainClermont</v>
      </c>
      <c r="AJ9" s="112">
        <f t="shared" si="7"/>
        <v>10</v>
      </c>
      <c r="AK9" s="101"/>
      <c r="AL9" s="134"/>
      <c r="AM9" s="11"/>
      <c r="AN9" s="11"/>
      <c r="AO9" s="134"/>
      <c r="AP9" s="71"/>
    </row>
    <row r="10" spans="2:42">
      <c r="J10" s="38" t="str">
        <f>G3</f>
        <v>Lyon</v>
      </c>
      <c r="K10" s="36">
        <f t="shared" si="9"/>
        <v>1</v>
      </c>
      <c r="L10" s="44">
        <f t="shared" si="0"/>
        <v>1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1</v>
      </c>
      <c r="P10" s="45">
        <f>IF(F3&lt;&gt;"",IF(V10=0,IF(E3-F3&lt;6,1,0),0),0)</f>
        <v>0</v>
      </c>
      <c r="Q10" s="46">
        <f t="shared" ref="Q10:Q16" si="14">F3</f>
        <v>25</v>
      </c>
      <c r="R10" s="46">
        <f t="shared" ref="R10:R16" si="15">E3</f>
        <v>6</v>
      </c>
      <c r="S10" s="46">
        <f t="shared" si="11"/>
        <v>19</v>
      </c>
      <c r="T10" s="28">
        <f t="shared" si="5"/>
        <v>5</v>
      </c>
      <c r="V10" s="12">
        <f t="shared" ref="V10:V16" si="16">IF(F3&lt;&gt;"",IF(F3&gt;E3,4,IF(F3=E3,2,0)),"")</f>
        <v>4</v>
      </c>
      <c r="W10" s="153" t="s">
        <v>28</v>
      </c>
      <c r="X10" s="13">
        <v>1</v>
      </c>
      <c r="Y10" s="14">
        <v>0</v>
      </c>
      <c r="Z10" s="14">
        <v>0</v>
      </c>
      <c r="AA10" s="14">
        <v>1</v>
      </c>
      <c r="AB10" s="14">
        <v>0</v>
      </c>
      <c r="AC10" s="14">
        <v>0</v>
      </c>
      <c r="AD10" s="14">
        <v>20</v>
      </c>
      <c r="AE10" s="14">
        <v>31</v>
      </c>
      <c r="AF10" s="14">
        <v>-11</v>
      </c>
      <c r="AG10" s="15">
        <v>0</v>
      </c>
      <c r="AI10" s="113" t="str">
        <f>CONCATENATE(G3,D3)</f>
        <v>LyonAgen</v>
      </c>
      <c r="AJ10" s="112">
        <f>F3-E3</f>
        <v>19</v>
      </c>
      <c r="AK10" s="101"/>
      <c r="AL10" s="92"/>
      <c r="AM10" s="252"/>
      <c r="AN10" s="92"/>
      <c r="AO10" s="186"/>
      <c r="AP10" s="71"/>
    </row>
    <row r="11" spans="2:42">
      <c r="G11" s="1"/>
      <c r="J11" s="38" t="str">
        <f t="shared" ref="J11:J16" si="17">G4</f>
        <v>Toulon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1</v>
      </c>
      <c r="Q11" s="46">
        <f t="shared" si="14"/>
        <v>27</v>
      </c>
      <c r="R11" s="46">
        <f t="shared" si="15"/>
        <v>30</v>
      </c>
      <c r="S11" s="46">
        <f t="shared" si="11"/>
        <v>-3</v>
      </c>
      <c r="T11" s="28">
        <f t="shared" si="5"/>
        <v>1</v>
      </c>
      <c r="V11" s="12">
        <f t="shared" si="16"/>
        <v>0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1</v>
      </c>
      <c r="AD11" s="14">
        <v>16</v>
      </c>
      <c r="AE11" s="14">
        <v>19</v>
      </c>
      <c r="AF11" s="14">
        <v>-3</v>
      </c>
      <c r="AG11" s="15">
        <v>1</v>
      </c>
      <c r="AI11" s="113" t="str">
        <f t="shared" ref="AI11:AI16" si="19">CONCATENATE(G4,D4)</f>
        <v>ToulonBordeaux</v>
      </c>
      <c r="AJ11" s="112">
        <f t="shared" ref="AJ11:AJ16" si="20">F4-E4</f>
        <v>-3</v>
      </c>
      <c r="AK11" s="71"/>
      <c r="AL11" s="71"/>
      <c r="AM11" s="168"/>
      <c r="AN11" s="71"/>
      <c r="AO11" s="186"/>
      <c r="AP11" s="71"/>
    </row>
    <row r="12" spans="2:42">
      <c r="G12" s="1"/>
      <c r="J12" s="38" t="str">
        <f t="shared" si="17"/>
        <v>Castres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1</v>
      </c>
      <c r="Q12" s="46">
        <f t="shared" si="14"/>
        <v>22</v>
      </c>
      <c r="R12" s="46">
        <f t="shared" si="15"/>
        <v>27</v>
      </c>
      <c r="S12" s="46">
        <f t="shared" si="11"/>
        <v>-5</v>
      </c>
      <c r="T12" s="28">
        <f t="shared" si="5"/>
        <v>1</v>
      </c>
      <c r="V12" s="12">
        <f t="shared" si="16"/>
        <v>0</v>
      </c>
      <c r="W12" s="153" t="s">
        <v>23</v>
      </c>
      <c r="X12" s="13">
        <v>1</v>
      </c>
      <c r="Y12" s="14">
        <v>1</v>
      </c>
      <c r="Z12" s="14">
        <v>0</v>
      </c>
      <c r="AA12" s="14">
        <v>0</v>
      </c>
      <c r="AB12" s="14">
        <v>0</v>
      </c>
      <c r="AC12" s="14">
        <v>0</v>
      </c>
      <c r="AD12" s="14">
        <v>19</v>
      </c>
      <c r="AE12" s="14">
        <v>16</v>
      </c>
      <c r="AF12" s="14">
        <v>3</v>
      </c>
      <c r="AG12" s="15">
        <v>4</v>
      </c>
      <c r="AI12" s="113" t="str">
        <f t="shared" si="19"/>
        <v>CastresBrive</v>
      </c>
      <c r="AJ12" s="112">
        <f t="shared" si="20"/>
        <v>-5</v>
      </c>
      <c r="AK12" s="71"/>
      <c r="AL12" s="71"/>
      <c r="AM12" s="168"/>
      <c r="AN12" s="71"/>
      <c r="AO12" s="186"/>
      <c r="AP12" s="71"/>
    </row>
    <row r="13" spans="2:42">
      <c r="G13" s="1"/>
      <c r="J13" s="38" t="str">
        <f t="shared" si="17"/>
        <v>Racing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0</v>
      </c>
      <c r="Q13" s="46">
        <f t="shared" si="14"/>
        <v>9</v>
      </c>
      <c r="R13" s="46">
        <f t="shared" si="15"/>
        <v>16</v>
      </c>
      <c r="S13" s="46">
        <f t="shared" si="11"/>
        <v>-7</v>
      </c>
      <c r="T13" s="28">
        <f t="shared" si="5"/>
        <v>0</v>
      </c>
      <c r="V13" s="12">
        <f t="shared" si="16"/>
        <v>0</v>
      </c>
      <c r="W13" s="153" t="s">
        <v>21</v>
      </c>
      <c r="X13" s="13">
        <v>1</v>
      </c>
      <c r="Y13" s="14">
        <v>0</v>
      </c>
      <c r="Z13" s="14">
        <v>0</v>
      </c>
      <c r="AA13" s="14">
        <v>1</v>
      </c>
      <c r="AB13" s="14">
        <v>0</v>
      </c>
      <c r="AC13" s="14">
        <v>0</v>
      </c>
      <c r="AD13" s="14">
        <v>9</v>
      </c>
      <c r="AE13" s="14">
        <v>16</v>
      </c>
      <c r="AF13" s="14">
        <v>-7</v>
      </c>
      <c r="AG13" s="15">
        <v>0</v>
      </c>
      <c r="AI13" s="113" t="str">
        <f>CONCATENATE(G6,D6)</f>
        <v>RacingLa Rochelle</v>
      </c>
      <c r="AJ13" s="112">
        <f t="shared" si="20"/>
        <v>-7</v>
      </c>
      <c r="AK13" s="71"/>
      <c r="AL13" s="71"/>
      <c r="AM13" s="168"/>
      <c r="AN13" s="71"/>
      <c r="AO13" s="186"/>
      <c r="AP13" s="71"/>
    </row>
    <row r="14" spans="2:42">
      <c r="G14" s="1"/>
      <c r="J14" s="38" t="str">
        <f t="shared" si="17"/>
        <v>Pau</v>
      </c>
      <c r="K14" s="36">
        <f t="shared" si="9"/>
        <v>1</v>
      </c>
      <c r="L14" s="44">
        <f t="shared" si="0"/>
        <v>1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19</v>
      </c>
      <c r="R14" s="46">
        <f t="shared" si="15"/>
        <v>16</v>
      </c>
      <c r="S14" s="46">
        <f t="shared" si="11"/>
        <v>3</v>
      </c>
      <c r="T14" s="28">
        <f t="shared" si="5"/>
        <v>4</v>
      </c>
      <c r="V14" s="12">
        <f t="shared" si="16"/>
        <v>4</v>
      </c>
      <c r="W14" s="153" t="s">
        <v>30</v>
      </c>
      <c r="X14" s="13">
        <v>1</v>
      </c>
      <c r="Y14" s="14">
        <v>1</v>
      </c>
      <c r="Z14" s="14">
        <v>0</v>
      </c>
      <c r="AA14" s="14">
        <v>0</v>
      </c>
      <c r="AB14" s="14">
        <v>0</v>
      </c>
      <c r="AC14" s="14">
        <v>0</v>
      </c>
      <c r="AD14" s="14">
        <v>28</v>
      </c>
      <c r="AE14" s="14">
        <v>18</v>
      </c>
      <c r="AF14" s="14">
        <v>10</v>
      </c>
      <c r="AG14" s="15">
        <v>4</v>
      </c>
      <c r="AI14" s="113" t="str">
        <f t="shared" si="19"/>
        <v>PauOyonnax</v>
      </c>
      <c r="AJ14" s="112">
        <f t="shared" si="20"/>
        <v>3</v>
      </c>
    </row>
    <row r="15" spans="2:42">
      <c r="G15" s="1"/>
      <c r="J15" s="38" t="str">
        <f t="shared" si="17"/>
        <v>Montpellier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0</v>
      </c>
      <c r="Q15" s="46">
        <f t="shared" si="14"/>
        <v>20</v>
      </c>
      <c r="R15" s="46">
        <f t="shared" si="15"/>
        <v>31</v>
      </c>
      <c r="S15" s="46">
        <f t="shared" si="11"/>
        <v>-11</v>
      </c>
      <c r="T15" s="28">
        <f t="shared" si="5"/>
        <v>0</v>
      </c>
      <c r="V15" s="12">
        <f t="shared" si="16"/>
        <v>0</v>
      </c>
      <c r="W15" s="153" t="s">
        <v>19</v>
      </c>
      <c r="X15" s="13">
        <v>1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31</v>
      </c>
      <c r="AE15" s="14">
        <v>20</v>
      </c>
      <c r="AF15" s="14">
        <v>11</v>
      </c>
      <c r="AG15" s="15">
        <v>4</v>
      </c>
      <c r="AI15" s="113" t="str">
        <f t="shared" si="19"/>
        <v>MontpellierStade Français</v>
      </c>
      <c r="AJ15" s="112">
        <f t="shared" si="20"/>
        <v>-11</v>
      </c>
    </row>
    <row r="16" spans="2:42" ht="13.8" thickBot="1">
      <c r="G16" s="1"/>
      <c r="J16" s="39" t="str">
        <f t="shared" si="17"/>
        <v>Clermont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0</v>
      </c>
      <c r="Q16" s="49">
        <f t="shared" si="14"/>
        <v>18</v>
      </c>
      <c r="R16" s="49">
        <f t="shared" si="15"/>
        <v>28</v>
      </c>
      <c r="S16" s="49">
        <f t="shared" si="11"/>
        <v>-10</v>
      </c>
      <c r="T16" s="29">
        <f t="shared" si="5"/>
        <v>0</v>
      </c>
      <c r="V16" s="12">
        <f t="shared" si="16"/>
        <v>0</v>
      </c>
      <c r="W16" s="154" t="s">
        <v>20</v>
      </c>
      <c r="X16" s="16">
        <v>1</v>
      </c>
      <c r="Y16" s="17">
        <v>0</v>
      </c>
      <c r="Z16" s="17">
        <v>0</v>
      </c>
      <c r="AA16" s="17">
        <v>1</v>
      </c>
      <c r="AB16" s="17">
        <v>0</v>
      </c>
      <c r="AC16" s="17">
        <v>1</v>
      </c>
      <c r="AD16" s="17">
        <v>27</v>
      </c>
      <c r="AE16" s="17">
        <v>30</v>
      </c>
      <c r="AF16" s="17">
        <v>-3</v>
      </c>
      <c r="AG16" s="18">
        <v>1</v>
      </c>
      <c r="AI16" s="113" t="str">
        <f t="shared" si="19"/>
        <v>ClermontSt Toulousain</v>
      </c>
      <c r="AJ16" s="112">
        <f t="shared" si="20"/>
        <v>-10</v>
      </c>
      <c r="AL16" s="71"/>
      <c r="AM16" s="168"/>
      <c r="AN16" s="71"/>
      <c r="AO16" s="186"/>
      <c r="AP16" s="71"/>
    </row>
    <row r="17" spans="3:42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L17" s="71"/>
      <c r="AM17" s="168"/>
      <c r="AN17" s="71"/>
      <c r="AO17" s="186"/>
      <c r="AP17" s="71"/>
    </row>
    <row r="18" spans="3:42" s="71" customFormat="1">
      <c r="C18" s="7"/>
      <c r="E18" s="10"/>
      <c r="F18" s="10"/>
      <c r="H18" s="7"/>
      <c r="W18" s="144"/>
      <c r="AI18" s="145"/>
      <c r="AJ18" s="146"/>
      <c r="AL18" s="120"/>
      <c r="AM18" s="127"/>
      <c r="AN18" s="127"/>
      <c r="AO18" s="127"/>
      <c r="AP18" s="200"/>
    </row>
    <row r="19" spans="3:42" s="71" customFormat="1">
      <c r="C19" s="7"/>
      <c r="E19" s="10"/>
      <c r="F19" s="10"/>
      <c r="H19" s="139"/>
      <c r="W19" s="144"/>
      <c r="AI19" s="145"/>
      <c r="AJ19" s="146"/>
      <c r="AL19" s="120"/>
      <c r="AM19" s="127"/>
      <c r="AN19" s="127"/>
      <c r="AO19" s="127"/>
      <c r="AP19" s="200"/>
    </row>
    <row r="20" spans="3:42" s="71" customFormat="1">
      <c r="C20" s="7"/>
      <c r="E20" s="10"/>
      <c r="F20" s="10"/>
      <c r="H20" s="139"/>
      <c r="J20" s="276" t="s">
        <v>32</v>
      </c>
      <c r="W20" s="144"/>
      <c r="AI20" s="145"/>
      <c r="AJ20" s="146"/>
      <c r="AL20" s="120"/>
      <c r="AM20" s="127"/>
      <c r="AN20" s="127"/>
      <c r="AO20" s="127"/>
      <c r="AP20" s="200"/>
    </row>
    <row r="21" spans="3:42" s="71" customFormat="1">
      <c r="C21" s="7"/>
      <c r="E21" s="10"/>
      <c r="F21" s="10"/>
      <c r="H21" s="139"/>
      <c r="W21" s="144"/>
      <c r="AI21" s="145"/>
      <c r="AJ21" s="146"/>
      <c r="AL21" s="120"/>
      <c r="AM21" s="127"/>
      <c r="AN21" s="127"/>
      <c r="AO21" s="127"/>
      <c r="AP21" s="200"/>
    </row>
    <row r="22" spans="3:42" s="71" customFormat="1">
      <c r="C22" s="7"/>
      <c r="E22" s="10"/>
      <c r="F22" s="10"/>
      <c r="H22" s="139"/>
      <c r="W22" s="144"/>
      <c r="AI22" s="145"/>
      <c r="AJ22" s="146"/>
      <c r="AL22" s="120"/>
      <c r="AM22" s="127"/>
      <c r="AN22" s="204"/>
      <c r="AO22" s="127"/>
      <c r="AP22" s="200"/>
    </row>
    <row r="23" spans="3:42" s="71" customFormat="1">
      <c r="C23" s="7"/>
      <c r="E23" s="10"/>
      <c r="F23" s="10"/>
      <c r="H23" s="139"/>
      <c r="W23" s="144"/>
      <c r="AI23" s="145"/>
      <c r="AJ23" s="146"/>
      <c r="AL23" s="286"/>
      <c r="AM23" s="286"/>
      <c r="AN23" s="286"/>
      <c r="AO23" s="286"/>
      <c r="AP23" s="286"/>
    </row>
    <row r="24" spans="3:42" s="71" customFormat="1">
      <c r="C24" s="7"/>
      <c r="E24" s="10"/>
      <c r="F24" s="10"/>
      <c r="H24" s="139"/>
      <c r="W24" s="144"/>
      <c r="AI24" s="145"/>
      <c r="AJ24" s="146"/>
      <c r="AL24" s="120"/>
      <c r="AM24" s="127"/>
      <c r="AN24" s="127"/>
      <c r="AO24" s="127"/>
      <c r="AP24" s="200"/>
    </row>
    <row r="25" spans="3:42" s="71" customFormat="1">
      <c r="C25" s="7"/>
      <c r="E25" s="3"/>
      <c r="F25" s="138"/>
      <c r="G25" s="3"/>
      <c r="H25" s="139"/>
      <c r="W25" s="144"/>
      <c r="AI25" s="145"/>
      <c r="AJ25" s="146"/>
      <c r="AL25" s="286"/>
      <c r="AM25" s="286"/>
      <c r="AN25" s="286"/>
      <c r="AO25" s="286"/>
      <c r="AP25" s="286"/>
    </row>
    <row r="26" spans="3:42" s="71" customFormat="1">
      <c r="C26" s="89"/>
      <c r="E26" s="267"/>
      <c r="F26" s="268"/>
      <c r="G26" s="269"/>
      <c r="H26" s="7"/>
      <c r="W26" s="144"/>
      <c r="AI26" s="145"/>
      <c r="AJ26" s="146"/>
      <c r="AL26" s="120"/>
      <c r="AM26" s="127"/>
      <c r="AN26" s="204"/>
      <c r="AO26" s="127"/>
    </row>
    <row r="27" spans="3:42" s="71" customFormat="1">
      <c r="C27" s="89"/>
      <c r="E27" s="91"/>
      <c r="F27" s="92"/>
      <c r="G27" s="93"/>
      <c r="H27" s="94"/>
      <c r="W27" s="144"/>
      <c r="AI27" s="145"/>
      <c r="AJ27" s="146"/>
      <c r="AM27" s="168"/>
      <c r="AO27" s="186"/>
    </row>
    <row r="28" spans="3:42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86"/>
    </row>
    <row r="29" spans="3:42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86"/>
    </row>
    <row r="30" spans="3:42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O30" s="186"/>
    </row>
    <row r="31" spans="3:42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O31" s="186"/>
    </row>
    <row r="32" spans="3:42" s="71" customFormat="1">
      <c r="C32" s="89"/>
      <c r="D32" s="105"/>
      <c r="E32" s="106"/>
      <c r="F32" s="108"/>
      <c r="G32" s="106"/>
      <c r="H32" s="107"/>
      <c r="W32" s="144"/>
      <c r="AI32" s="145"/>
      <c r="AJ32" s="146"/>
      <c r="AM32" s="168"/>
      <c r="AO32" s="186"/>
    </row>
    <row r="33" spans="4:41" s="71" customFormat="1">
      <c r="D33" s="105"/>
      <c r="E33" s="106"/>
      <c r="F33" s="108"/>
      <c r="G33" s="106"/>
      <c r="H33" s="107"/>
      <c r="W33" s="144"/>
      <c r="AI33" s="145"/>
      <c r="AJ33" s="146"/>
      <c r="AM33" s="168"/>
      <c r="AO33" s="186"/>
    </row>
    <row r="34" spans="4:41" s="71" customFormat="1">
      <c r="D34" s="105"/>
      <c r="E34" s="106"/>
      <c r="F34" s="108"/>
      <c r="G34" s="106"/>
      <c r="H34" s="107"/>
      <c r="W34" s="144"/>
      <c r="AI34" s="145"/>
      <c r="AJ34" s="146"/>
      <c r="AM34" s="168"/>
      <c r="AO34" s="186"/>
    </row>
    <row r="35" spans="4:41" s="71" customFormat="1">
      <c r="D35" s="105"/>
      <c r="E35" s="106"/>
      <c r="F35" s="108"/>
      <c r="G35" s="106"/>
      <c r="H35" s="107"/>
      <c r="W35" s="144"/>
      <c r="AI35" s="145"/>
      <c r="AJ35" s="146"/>
      <c r="AM35" s="168"/>
      <c r="AO35" s="186"/>
    </row>
    <row r="36" spans="4:41" s="71" customFormat="1">
      <c r="D36" s="105"/>
      <c r="E36" s="106"/>
      <c r="F36" s="108"/>
      <c r="G36" s="106"/>
      <c r="H36" s="107"/>
      <c r="W36" s="144"/>
      <c r="AI36" s="145"/>
      <c r="AJ36" s="146"/>
      <c r="AM36" s="168"/>
      <c r="AO36" s="186"/>
    </row>
    <row r="37" spans="4:41" s="71" customFormat="1">
      <c r="D37" s="105"/>
      <c r="E37" s="106"/>
      <c r="F37" s="108"/>
      <c r="G37" s="106"/>
      <c r="H37" s="107"/>
      <c r="W37" s="144"/>
      <c r="AI37" s="145"/>
      <c r="AJ37" s="146"/>
      <c r="AM37" s="168"/>
      <c r="AO37" s="186"/>
    </row>
    <row r="38" spans="4:41" s="71" customFormat="1">
      <c r="D38" s="105"/>
      <c r="E38" s="106"/>
      <c r="F38" s="108"/>
      <c r="G38" s="106"/>
      <c r="H38" s="94"/>
      <c r="W38" s="144"/>
      <c r="AI38" s="145"/>
      <c r="AJ38" s="146"/>
      <c r="AM38" s="168"/>
      <c r="AO38" s="186"/>
    </row>
    <row r="39" spans="4:41" s="71" customFormat="1">
      <c r="W39" s="144"/>
      <c r="AI39" s="145"/>
      <c r="AJ39" s="146"/>
      <c r="AM39" s="168"/>
      <c r="AO39" s="186"/>
    </row>
    <row r="40" spans="4:41" s="71" customFormat="1">
      <c r="W40" s="144"/>
      <c r="AI40" s="145"/>
      <c r="AJ40" s="146"/>
      <c r="AM40" s="168"/>
      <c r="AO40" s="186"/>
    </row>
    <row r="41" spans="4:41" s="71" customFormat="1">
      <c r="W41" s="144"/>
      <c r="AI41" s="145"/>
      <c r="AJ41" s="146"/>
      <c r="AM41" s="168"/>
      <c r="AO41" s="186"/>
    </row>
    <row r="42" spans="4:41" s="71" customFormat="1">
      <c r="W42" s="144"/>
      <c r="AI42" s="145"/>
      <c r="AJ42" s="146"/>
      <c r="AM42" s="168"/>
      <c r="AO42" s="186"/>
    </row>
    <row r="43" spans="4:41" s="71" customFormat="1">
      <c r="W43" s="144"/>
      <c r="AI43" s="145"/>
      <c r="AJ43" s="146"/>
      <c r="AM43" s="168"/>
      <c r="AO43" s="186"/>
    </row>
    <row r="44" spans="4:41" s="71" customFormat="1">
      <c r="W44" s="144"/>
      <c r="AI44" s="145"/>
      <c r="AJ44" s="146"/>
      <c r="AM44" s="168"/>
      <c r="AO44" s="186"/>
    </row>
    <row r="45" spans="4:41" s="71" customFormat="1">
      <c r="W45" s="144"/>
      <c r="AI45" s="145"/>
      <c r="AJ45" s="146"/>
      <c r="AM45" s="168"/>
      <c r="AO45" s="186"/>
    </row>
    <row r="46" spans="4:41" s="71" customFormat="1">
      <c r="W46" s="144"/>
      <c r="AI46" s="145"/>
      <c r="AJ46" s="146"/>
      <c r="AM46" s="168"/>
      <c r="AO46" s="186"/>
    </row>
    <row r="47" spans="4:41" s="71" customFormat="1">
      <c r="W47" s="144"/>
      <c r="AI47" s="145"/>
      <c r="AJ47" s="146"/>
      <c r="AM47" s="168"/>
      <c r="AO47" s="186"/>
    </row>
    <row r="48" spans="4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mergeCells count="2">
    <mergeCell ref="AL23:AP23"/>
    <mergeCell ref="AL25:AP25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2"/>
  <dimension ref="B1:AP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6.44140625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2" ht="9.75" customHeight="1">
      <c r="W1" s="33"/>
      <c r="AM1" s="183"/>
      <c r="AO1" s="169"/>
    </row>
    <row r="2" spans="2:42" ht="13.8" thickBot="1">
      <c r="D2" s="87">
        <v>43036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M2" s="183"/>
      <c r="AO2" s="169"/>
    </row>
    <row r="3" spans="2:42">
      <c r="B3" s="21">
        <v>8</v>
      </c>
      <c r="C3" s="243">
        <v>6</v>
      </c>
      <c r="D3" s="137" t="s">
        <v>22</v>
      </c>
      <c r="E3" s="27">
        <v>43</v>
      </c>
      <c r="F3" s="35">
        <v>28</v>
      </c>
      <c r="G3" s="137" t="s">
        <v>36</v>
      </c>
      <c r="H3" s="264">
        <v>3</v>
      </c>
      <c r="J3" s="241" t="str">
        <f>D3</f>
        <v>Castres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1</v>
      </c>
      <c r="P3" s="42">
        <f>IF(E3&lt;&gt;"",IF(V3=0,IF(F3-E3&lt;6,1,0),0),0)</f>
        <v>0</v>
      </c>
      <c r="Q3" s="43">
        <f t="shared" ref="Q3:R9" si="4">E3</f>
        <v>43</v>
      </c>
      <c r="R3" s="43">
        <f t="shared" si="4"/>
        <v>28</v>
      </c>
      <c r="S3" s="43">
        <f>Q3-R3</f>
        <v>15</v>
      </c>
      <c r="T3" s="27">
        <f t="shared" ref="T3:T16" si="5">IF(V3="",O3+P3,V3+O3+P3)</f>
        <v>5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0</v>
      </c>
      <c r="Z3" s="25">
        <v>0</v>
      </c>
      <c r="AA3" s="25">
        <v>1</v>
      </c>
      <c r="AB3" s="25">
        <v>0</v>
      </c>
      <c r="AC3" s="25">
        <v>0</v>
      </c>
      <c r="AD3" s="25">
        <v>28</v>
      </c>
      <c r="AE3" s="25">
        <v>43</v>
      </c>
      <c r="AF3" s="25">
        <v>-15</v>
      </c>
      <c r="AG3" s="26">
        <v>0</v>
      </c>
      <c r="AI3" s="113" t="str">
        <f>CONCATENATE(D3,G3)</f>
        <v>CastresAgen</v>
      </c>
      <c r="AJ3" s="112">
        <f t="shared" ref="AJ3:AJ9" si="7">E3-F3</f>
        <v>15</v>
      </c>
      <c r="AK3" s="135"/>
      <c r="AL3" s="11"/>
      <c r="AM3" s="11"/>
      <c r="AN3" s="71"/>
      <c r="AO3" s="250"/>
      <c r="AP3" s="71"/>
    </row>
    <row r="4" spans="2:42" ht="12.75" customHeight="1">
      <c r="B4" s="22"/>
      <c r="C4" s="244">
        <v>3</v>
      </c>
      <c r="D4" s="1" t="s">
        <v>25</v>
      </c>
      <c r="E4" s="28">
        <v>33</v>
      </c>
      <c r="F4" s="36">
        <v>10</v>
      </c>
      <c r="G4" s="1" t="s">
        <v>19</v>
      </c>
      <c r="H4" s="265">
        <v>1</v>
      </c>
      <c r="J4" s="246" t="str">
        <f t="shared" ref="J4:J9" si="8">D4</f>
        <v>Clermont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33</v>
      </c>
      <c r="R4" s="46">
        <f t="shared" si="4"/>
        <v>10</v>
      </c>
      <c r="S4" s="46">
        <f t="shared" ref="S4:S16" si="11">Q4-R4</f>
        <v>23</v>
      </c>
      <c r="T4" s="28">
        <f t="shared" si="5"/>
        <v>4</v>
      </c>
      <c r="V4" s="12">
        <f t="shared" si="6"/>
        <v>4</v>
      </c>
      <c r="W4" s="153" t="s">
        <v>29</v>
      </c>
      <c r="X4" s="13">
        <v>1</v>
      </c>
      <c r="Y4" s="14">
        <v>0</v>
      </c>
      <c r="Z4" s="14">
        <v>0</v>
      </c>
      <c r="AA4" s="14">
        <v>1</v>
      </c>
      <c r="AB4" s="14">
        <v>0</v>
      </c>
      <c r="AC4" s="14">
        <v>0</v>
      </c>
      <c r="AD4" s="14">
        <v>13</v>
      </c>
      <c r="AE4" s="14">
        <v>29</v>
      </c>
      <c r="AF4" s="14">
        <v>-16</v>
      </c>
      <c r="AG4" s="15">
        <v>0</v>
      </c>
      <c r="AI4" s="113" t="str">
        <f t="shared" ref="AI4:AI9" si="12">CONCATENATE(D4,G4)</f>
        <v>ClermontStade Français</v>
      </c>
      <c r="AJ4" s="112">
        <f t="shared" si="7"/>
        <v>23</v>
      </c>
      <c r="AK4" s="3"/>
      <c r="AL4" s="11"/>
      <c r="AM4" s="11"/>
      <c r="AN4" s="71"/>
      <c r="AO4" s="110"/>
      <c r="AP4" s="71"/>
    </row>
    <row r="5" spans="2:42">
      <c r="B5" s="22"/>
      <c r="C5" s="244">
        <v>4</v>
      </c>
      <c r="D5" s="134" t="s">
        <v>24</v>
      </c>
      <c r="E5" s="28">
        <v>37</v>
      </c>
      <c r="F5" s="36">
        <v>21</v>
      </c>
      <c r="G5" s="1" t="s">
        <v>30</v>
      </c>
      <c r="H5" s="265">
        <v>2</v>
      </c>
      <c r="J5" s="246" t="str">
        <f t="shared" si="8"/>
        <v>La Rochelle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37</v>
      </c>
      <c r="R5" s="46">
        <f t="shared" si="4"/>
        <v>21</v>
      </c>
      <c r="S5" s="46">
        <f t="shared" si="11"/>
        <v>16</v>
      </c>
      <c r="T5" s="28">
        <f t="shared" si="5"/>
        <v>4</v>
      </c>
      <c r="V5" s="12">
        <f t="shared" si="6"/>
        <v>4</v>
      </c>
      <c r="W5" s="153" t="s">
        <v>27</v>
      </c>
      <c r="X5" s="13">
        <v>1</v>
      </c>
      <c r="Y5" s="14">
        <v>0</v>
      </c>
      <c r="Z5" s="14">
        <v>0</v>
      </c>
      <c r="AA5" s="14">
        <v>1</v>
      </c>
      <c r="AB5" s="14">
        <v>0</v>
      </c>
      <c r="AC5" s="14">
        <v>0</v>
      </c>
      <c r="AD5" s="14">
        <v>24</v>
      </c>
      <c r="AE5" s="14">
        <v>41</v>
      </c>
      <c r="AF5" s="14">
        <v>-17</v>
      </c>
      <c r="AG5" s="15">
        <v>0</v>
      </c>
      <c r="AI5" s="113" t="str">
        <f t="shared" si="12"/>
        <v>La RochelleSt Toulousain</v>
      </c>
      <c r="AJ5" s="112">
        <f t="shared" si="7"/>
        <v>16</v>
      </c>
      <c r="AK5" s="71"/>
      <c r="AL5" s="11"/>
      <c r="AM5" s="11"/>
      <c r="AN5" s="134"/>
      <c r="AO5" s="250"/>
      <c r="AP5" s="71"/>
    </row>
    <row r="6" spans="2:42">
      <c r="B6" s="22"/>
      <c r="C6" s="244">
        <v>7</v>
      </c>
      <c r="D6" s="134" t="s">
        <v>26</v>
      </c>
      <c r="E6" s="28">
        <v>52</v>
      </c>
      <c r="F6" s="36">
        <v>18</v>
      </c>
      <c r="G6" s="134" t="s">
        <v>35</v>
      </c>
      <c r="H6" s="265">
        <v>2</v>
      </c>
      <c r="J6" s="246" t="str">
        <f>D6</f>
        <v>Lyon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1</v>
      </c>
      <c r="P6" s="45">
        <f t="shared" si="10"/>
        <v>0</v>
      </c>
      <c r="Q6" s="46">
        <f t="shared" si="4"/>
        <v>52</v>
      </c>
      <c r="R6" s="46">
        <f t="shared" si="4"/>
        <v>18</v>
      </c>
      <c r="S6" s="46">
        <f t="shared" si="11"/>
        <v>34</v>
      </c>
      <c r="T6" s="28">
        <f t="shared" si="5"/>
        <v>5</v>
      </c>
      <c r="V6" s="12">
        <f t="shared" si="6"/>
        <v>4</v>
      </c>
      <c r="W6" s="153" t="s">
        <v>22</v>
      </c>
      <c r="X6" s="13">
        <v>1</v>
      </c>
      <c r="Y6" s="14">
        <v>1</v>
      </c>
      <c r="Z6" s="14">
        <v>0</v>
      </c>
      <c r="AA6" s="14">
        <v>0</v>
      </c>
      <c r="AB6" s="14">
        <v>1</v>
      </c>
      <c r="AC6" s="14">
        <v>0</v>
      </c>
      <c r="AD6" s="14">
        <v>43</v>
      </c>
      <c r="AE6" s="14">
        <v>28</v>
      </c>
      <c r="AF6" s="14">
        <v>15</v>
      </c>
      <c r="AG6" s="15">
        <v>5</v>
      </c>
      <c r="AI6" s="113" t="str">
        <f>CONCATENATE(D6,G6)</f>
        <v>LyonOyonnax</v>
      </c>
      <c r="AJ6" s="112">
        <f t="shared" si="7"/>
        <v>34</v>
      </c>
      <c r="AK6" s="134"/>
      <c r="AL6" s="11"/>
      <c r="AM6" s="11"/>
      <c r="AN6" s="134"/>
      <c r="AO6" s="250"/>
      <c r="AP6" s="71"/>
    </row>
    <row r="7" spans="2:42">
      <c r="B7" s="22"/>
      <c r="C7" s="244">
        <v>1</v>
      </c>
      <c r="D7" s="134" t="s">
        <v>23</v>
      </c>
      <c r="E7" s="28">
        <v>16</v>
      </c>
      <c r="F7" s="36">
        <v>22</v>
      </c>
      <c r="G7" s="134" t="s">
        <v>28</v>
      </c>
      <c r="H7" s="265">
        <v>3</v>
      </c>
      <c r="J7" s="246" t="str">
        <f t="shared" si="8"/>
        <v>Pau</v>
      </c>
      <c r="K7" s="36">
        <f t="shared" si="9"/>
        <v>1</v>
      </c>
      <c r="L7" s="44">
        <f t="shared" si="0"/>
        <v>0</v>
      </c>
      <c r="M7" s="44">
        <f t="shared" si="1"/>
        <v>0</v>
      </c>
      <c r="N7" s="44">
        <f t="shared" si="2"/>
        <v>1</v>
      </c>
      <c r="O7" s="45">
        <f t="shared" si="3"/>
        <v>0</v>
      </c>
      <c r="P7" s="45">
        <f t="shared" si="10"/>
        <v>0</v>
      </c>
      <c r="Q7" s="46">
        <f t="shared" si="4"/>
        <v>16</v>
      </c>
      <c r="R7" s="46">
        <f t="shared" si="4"/>
        <v>22</v>
      </c>
      <c r="S7" s="46">
        <f t="shared" si="11"/>
        <v>-6</v>
      </c>
      <c r="T7" s="28">
        <f t="shared" si="5"/>
        <v>0</v>
      </c>
      <c r="V7" s="12">
        <f t="shared" si="6"/>
        <v>0</v>
      </c>
      <c r="W7" s="153" t="s">
        <v>25</v>
      </c>
      <c r="X7" s="13">
        <v>1</v>
      </c>
      <c r="Y7" s="14">
        <v>1</v>
      </c>
      <c r="Z7" s="14">
        <v>0</v>
      </c>
      <c r="AA7" s="14">
        <v>0</v>
      </c>
      <c r="AB7" s="14">
        <v>0</v>
      </c>
      <c r="AC7" s="14">
        <v>0</v>
      </c>
      <c r="AD7" s="14">
        <v>33</v>
      </c>
      <c r="AE7" s="14">
        <v>10</v>
      </c>
      <c r="AF7" s="14">
        <v>23</v>
      </c>
      <c r="AG7" s="15">
        <v>4</v>
      </c>
      <c r="AI7" s="113" t="str">
        <f t="shared" si="12"/>
        <v>PauMontpellier</v>
      </c>
      <c r="AJ7" s="112">
        <f t="shared" si="7"/>
        <v>-6</v>
      </c>
      <c r="AK7" s="71"/>
      <c r="AL7" s="11"/>
      <c r="AM7" s="11"/>
      <c r="AN7" s="71"/>
      <c r="AO7" s="250"/>
      <c r="AP7" s="71"/>
    </row>
    <row r="8" spans="2:42">
      <c r="B8" s="22"/>
      <c r="C8" s="244">
        <v>4</v>
      </c>
      <c r="D8" s="134" t="s">
        <v>21</v>
      </c>
      <c r="E8" s="28">
        <v>29</v>
      </c>
      <c r="F8" s="36">
        <v>13</v>
      </c>
      <c r="G8" s="134" t="s">
        <v>29</v>
      </c>
      <c r="H8" s="265">
        <v>2</v>
      </c>
      <c r="J8" s="246" t="str">
        <f t="shared" si="8"/>
        <v>Racing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29</v>
      </c>
      <c r="R8" s="46">
        <f t="shared" si="4"/>
        <v>13</v>
      </c>
      <c r="S8" s="46">
        <f t="shared" si="11"/>
        <v>16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1</v>
      </c>
      <c r="Z8" s="14">
        <v>0</v>
      </c>
      <c r="AA8" s="14">
        <v>0</v>
      </c>
      <c r="AB8" s="14">
        <v>0</v>
      </c>
      <c r="AC8" s="14">
        <v>0</v>
      </c>
      <c r="AD8" s="14">
        <v>37</v>
      </c>
      <c r="AE8" s="14">
        <v>21</v>
      </c>
      <c r="AF8" s="14">
        <v>16</v>
      </c>
      <c r="AG8" s="15">
        <v>4</v>
      </c>
      <c r="AI8" s="113" t="str">
        <f t="shared" si="12"/>
        <v>RacingBordeaux</v>
      </c>
      <c r="AJ8" s="112">
        <f t="shared" si="7"/>
        <v>16</v>
      </c>
      <c r="AK8" s="134"/>
      <c r="AL8" s="11"/>
      <c r="AM8" s="11"/>
      <c r="AN8" s="134"/>
      <c r="AO8" s="250"/>
      <c r="AP8" s="71"/>
    </row>
    <row r="9" spans="2:42" ht="13.8" thickBot="1">
      <c r="B9" s="23"/>
      <c r="C9" s="245">
        <v>6</v>
      </c>
      <c r="D9" s="136" t="s">
        <v>20</v>
      </c>
      <c r="E9" s="29">
        <v>41</v>
      </c>
      <c r="F9" s="37">
        <v>24</v>
      </c>
      <c r="G9" s="136" t="s">
        <v>27</v>
      </c>
      <c r="H9" s="266">
        <v>3</v>
      </c>
      <c r="J9" s="246" t="str">
        <f t="shared" si="8"/>
        <v>Toulon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1</v>
      </c>
      <c r="P9" s="45">
        <f t="shared" si="10"/>
        <v>0</v>
      </c>
      <c r="Q9" s="46">
        <f t="shared" si="4"/>
        <v>41</v>
      </c>
      <c r="R9" s="46">
        <f t="shared" si="4"/>
        <v>24</v>
      </c>
      <c r="S9" s="46">
        <f t="shared" si="11"/>
        <v>17</v>
      </c>
      <c r="T9" s="28">
        <f t="shared" si="5"/>
        <v>5</v>
      </c>
      <c r="V9" s="12">
        <f t="shared" si="6"/>
        <v>4</v>
      </c>
      <c r="W9" s="153" t="s">
        <v>26</v>
      </c>
      <c r="X9" s="13">
        <v>1</v>
      </c>
      <c r="Y9" s="14">
        <v>1</v>
      </c>
      <c r="Z9" s="14">
        <v>0</v>
      </c>
      <c r="AA9" s="14">
        <v>0</v>
      </c>
      <c r="AB9" s="14">
        <v>1</v>
      </c>
      <c r="AC9" s="14">
        <v>0</v>
      </c>
      <c r="AD9" s="14">
        <v>52</v>
      </c>
      <c r="AE9" s="14">
        <v>18</v>
      </c>
      <c r="AF9" s="14">
        <v>34</v>
      </c>
      <c r="AG9" s="15">
        <v>5</v>
      </c>
      <c r="AI9" s="113" t="str">
        <f t="shared" si="12"/>
        <v>ToulonBrive</v>
      </c>
      <c r="AJ9" s="112">
        <f t="shared" si="7"/>
        <v>17</v>
      </c>
      <c r="AK9" s="134"/>
      <c r="AL9" s="11"/>
      <c r="AM9" s="11"/>
      <c r="AN9" s="134"/>
      <c r="AO9" s="250"/>
      <c r="AP9" s="71"/>
    </row>
    <row r="10" spans="2:42">
      <c r="J10" s="38" t="str">
        <f>G3</f>
        <v>Agen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28</v>
      </c>
      <c r="R10" s="46">
        <f t="shared" ref="R10:R16" si="15">E3</f>
        <v>43</v>
      </c>
      <c r="S10" s="46">
        <f t="shared" si="11"/>
        <v>-15</v>
      </c>
      <c r="T10" s="28">
        <f t="shared" si="5"/>
        <v>0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1</v>
      </c>
      <c r="Z10" s="14">
        <v>0</v>
      </c>
      <c r="AA10" s="14">
        <v>0</v>
      </c>
      <c r="AB10" s="14">
        <v>0</v>
      </c>
      <c r="AC10" s="14">
        <v>0</v>
      </c>
      <c r="AD10" s="14">
        <v>22</v>
      </c>
      <c r="AE10" s="14">
        <v>16</v>
      </c>
      <c r="AF10" s="14">
        <v>6</v>
      </c>
      <c r="AG10" s="15">
        <v>4</v>
      </c>
      <c r="AI10" s="113" t="str">
        <f>CONCATENATE(G3,D3)</f>
        <v>AgenCastres</v>
      </c>
      <c r="AJ10" s="112">
        <f>F3-E3</f>
        <v>-15</v>
      </c>
      <c r="AK10" s="101"/>
      <c r="AL10" s="92"/>
      <c r="AM10" s="251"/>
      <c r="AN10" s="92"/>
      <c r="AO10" s="186"/>
      <c r="AP10" s="71"/>
    </row>
    <row r="11" spans="2:42">
      <c r="G11" s="1"/>
      <c r="J11" s="38" t="str">
        <f t="shared" ref="J11:J16" si="17">G4</f>
        <v>Stade Français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10</v>
      </c>
      <c r="R11" s="46">
        <f t="shared" si="15"/>
        <v>33</v>
      </c>
      <c r="S11" s="46">
        <f t="shared" si="11"/>
        <v>-23</v>
      </c>
      <c r="T11" s="28">
        <f t="shared" si="5"/>
        <v>0</v>
      </c>
      <c r="V11" s="12">
        <f t="shared" si="16"/>
        <v>0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0</v>
      </c>
      <c r="AD11" s="14">
        <v>18</v>
      </c>
      <c r="AE11" s="14">
        <v>52</v>
      </c>
      <c r="AF11" s="14">
        <v>-34</v>
      </c>
      <c r="AG11" s="15">
        <v>0</v>
      </c>
      <c r="AI11" s="113" t="str">
        <f t="shared" ref="AI11:AI16" si="19">CONCATENATE(G4,D4)</f>
        <v>Stade FrançaisClermont</v>
      </c>
      <c r="AJ11" s="112">
        <f t="shared" ref="AJ11:AJ16" si="20">F4-E4</f>
        <v>-23</v>
      </c>
      <c r="AK11" s="71"/>
      <c r="AL11" s="71"/>
      <c r="AM11" s="168"/>
      <c r="AN11" s="71"/>
      <c r="AO11" s="186"/>
      <c r="AP11" s="71"/>
    </row>
    <row r="12" spans="2:42">
      <c r="G12" s="1"/>
      <c r="J12" s="38" t="str">
        <f t="shared" si="17"/>
        <v>St Toulousain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0</v>
      </c>
      <c r="Q12" s="46">
        <f t="shared" si="14"/>
        <v>21</v>
      </c>
      <c r="R12" s="46">
        <f t="shared" si="15"/>
        <v>37</v>
      </c>
      <c r="S12" s="46">
        <f t="shared" si="11"/>
        <v>-16</v>
      </c>
      <c r="T12" s="28">
        <f t="shared" si="5"/>
        <v>0</v>
      </c>
      <c r="V12" s="12">
        <f t="shared" si="16"/>
        <v>0</v>
      </c>
      <c r="W12" s="153" t="s">
        <v>23</v>
      </c>
      <c r="X12" s="13">
        <v>1</v>
      </c>
      <c r="Y12" s="14">
        <v>0</v>
      </c>
      <c r="Z12" s="14">
        <v>0</v>
      </c>
      <c r="AA12" s="14">
        <v>1</v>
      </c>
      <c r="AB12" s="14">
        <v>0</v>
      </c>
      <c r="AC12" s="14">
        <v>0</v>
      </c>
      <c r="AD12" s="14">
        <v>16</v>
      </c>
      <c r="AE12" s="14">
        <v>22</v>
      </c>
      <c r="AF12" s="14">
        <v>-6</v>
      </c>
      <c r="AG12" s="15">
        <v>0</v>
      </c>
      <c r="AI12" s="113" t="str">
        <f t="shared" si="19"/>
        <v>St ToulousainLa Rochelle</v>
      </c>
      <c r="AJ12" s="112">
        <f t="shared" si="20"/>
        <v>-16</v>
      </c>
      <c r="AK12" s="71"/>
      <c r="AL12" s="71"/>
      <c r="AM12" s="168"/>
      <c r="AN12" s="71"/>
      <c r="AO12" s="186"/>
      <c r="AP12" s="71"/>
    </row>
    <row r="13" spans="2:42">
      <c r="G13" s="1"/>
      <c r="J13" s="38" t="str">
        <f t="shared" si="17"/>
        <v>Oyonnax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0</v>
      </c>
      <c r="Q13" s="46">
        <f t="shared" si="14"/>
        <v>18</v>
      </c>
      <c r="R13" s="46">
        <f t="shared" si="15"/>
        <v>52</v>
      </c>
      <c r="S13" s="46">
        <f t="shared" si="11"/>
        <v>-34</v>
      </c>
      <c r="T13" s="28">
        <f t="shared" si="5"/>
        <v>0</v>
      </c>
      <c r="V13" s="12">
        <f t="shared" si="16"/>
        <v>0</v>
      </c>
      <c r="W13" s="153" t="s">
        <v>21</v>
      </c>
      <c r="X13" s="13">
        <v>1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29</v>
      </c>
      <c r="AE13" s="14">
        <v>13</v>
      </c>
      <c r="AF13" s="14">
        <v>16</v>
      </c>
      <c r="AG13" s="15">
        <v>4</v>
      </c>
      <c r="AI13" s="113" t="str">
        <f>CONCATENATE(G6,D6)</f>
        <v>OyonnaxLyon</v>
      </c>
      <c r="AJ13" s="112">
        <f t="shared" si="20"/>
        <v>-34</v>
      </c>
      <c r="AK13" s="71"/>
      <c r="AL13" s="71"/>
      <c r="AM13" s="168"/>
      <c r="AN13" s="71"/>
      <c r="AO13" s="186"/>
      <c r="AP13" s="71"/>
    </row>
    <row r="14" spans="2:42">
      <c r="G14" s="1"/>
      <c r="J14" s="38" t="str">
        <f t="shared" si="17"/>
        <v>Montpellier</v>
      </c>
      <c r="K14" s="36">
        <f t="shared" si="9"/>
        <v>1</v>
      </c>
      <c r="L14" s="44">
        <f t="shared" si="0"/>
        <v>1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22</v>
      </c>
      <c r="R14" s="46">
        <f t="shared" si="15"/>
        <v>16</v>
      </c>
      <c r="S14" s="46">
        <f t="shared" si="11"/>
        <v>6</v>
      </c>
      <c r="T14" s="28">
        <f t="shared" si="5"/>
        <v>4</v>
      </c>
      <c r="V14" s="12">
        <f t="shared" si="16"/>
        <v>4</v>
      </c>
      <c r="W14" s="153" t="s">
        <v>30</v>
      </c>
      <c r="X14" s="13">
        <v>1</v>
      </c>
      <c r="Y14" s="14">
        <v>0</v>
      </c>
      <c r="Z14" s="14">
        <v>0</v>
      </c>
      <c r="AA14" s="14">
        <v>1</v>
      </c>
      <c r="AB14" s="14">
        <v>0</v>
      </c>
      <c r="AC14" s="14">
        <v>0</v>
      </c>
      <c r="AD14" s="14">
        <v>21</v>
      </c>
      <c r="AE14" s="14">
        <v>37</v>
      </c>
      <c r="AF14" s="14">
        <v>-16</v>
      </c>
      <c r="AG14" s="15">
        <v>0</v>
      </c>
      <c r="AI14" s="113" t="str">
        <f t="shared" si="19"/>
        <v>MontpellierPau</v>
      </c>
      <c r="AJ14" s="112">
        <f t="shared" si="20"/>
        <v>6</v>
      </c>
    </row>
    <row r="15" spans="2:42">
      <c r="G15" s="1"/>
      <c r="J15" s="38" t="str">
        <f t="shared" si="17"/>
        <v>Bordeaux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0</v>
      </c>
      <c r="Q15" s="46">
        <f t="shared" si="14"/>
        <v>13</v>
      </c>
      <c r="R15" s="46">
        <f t="shared" si="15"/>
        <v>29</v>
      </c>
      <c r="S15" s="46">
        <f t="shared" si="11"/>
        <v>-16</v>
      </c>
      <c r="T15" s="28">
        <f t="shared" si="5"/>
        <v>0</v>
      </c>
      <c r="V15" s="12">
        <f t="shared" si="16"/>
        <v>0</v>
      </c>
      <c r="W15" s="153" t="s">
        <v>19</v>
      </c>
      <c r="X15" s="13">
        <v>1</v>
      </c>
      <c r="Y15" s="14">
        <v>0</v>
      </c>
      <c r="Z15" s="14">
        <v>0</v>
      </c>
      <c r="AA15" s="14">
        <v>1</v>
      </c>
      <c r="AB15" s="14">
        <v>0</v>
      </c>
      <c r="AC15" s="14">
        <v>0</v>
      </c>
      <c r="AD15" s="14">
        <v>10</v>
      </c>
      <c r="AE15" s="14">
        <v>33</v>
      </c>
      <c r="AF15" s="14">
        <v>-23</v>
      </c>
      <c r="AG15" s="15">
        <v>0</v>
      </c>
      <c r="AI15" s="113" t="str">
        <f t="shared" si="19"/>
        <v>BordeauxRacing</v>
      </c>
      <c r="AJ15" s="112">
        <f t="shared" si="20"/>
        <v>-16</v>
      </c>
    </row>
    <row r="16" spans="2:42" ht="13.8" thickBot="1">
      <c r="G16" s="1"/>
      <c r="J16" s="39" t="str">
        <f t="shared" si="17"/>
        <v>Brive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0</v>
      </c>
      <c r="Q16" s="49">
        <f t="shared" si="14"/>
        <v>24</v>
      </c>
      <c r="R16" s="49">
        <f t="shared" si="15"/>
        <v>41</v>
      </c>
      <c r="S16" s="49">
        <f t="shared" si="11"/>
        <v>-17</v>
      </c>
      <c r="T16" s="29">
        <f t="shared" si="5"/>
        <v>0</v>
      </c>
      <c r="V16" s="12">
        <f t="shared" si="16"/>
        <v>0</v>
      </c>
      <c r="W16" s="154" t="s">
        <v>20</v>
      </c>
      <c r="X16" s="16">
        <v>1</v>
      </c>
      <c r="Y16" s="17">
        <v>1</v>
      </c>
      <c r="Z16" s="17">
        <v>0</v>
      </c>
      <c r="AA16" s="17">
        <v>0</v>
      </c>
      <c r="AB16" s="17">
        <v>1</v>
      </c>
      <c r="AC16" s="17">
        <v>0</v>
      </c>
      <c r="AD16" s="17">
        <v>41</v>
      </c>
      <c r="AE16" s="17">
        <v>24</v>
      </c>
      <c r="AF16" s="17">
        <v>17</v>
      </c>
      <c r="AG16" s="18">
        <v>5</v>
      </c>
      <c r="AI16" s="113" t="str">
        <f t="shared" si="19"/>
        <v>BriveToulon</v>
      </c>
      <c r="AJ16" s="112">
        <f t="shared" si="20"/>
        <v>-17</v>
      </c>
      <c r="AL16" s="71"/>
      <c r="AM16" s="168"/>
      <c r="AN16" s="71"/>
      <c r="AO16" s="186"/>
      <c r="AP16" s="71"/>
    </row>
    <row r="17" spans="3:42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L17" s="71"/>
      <c r="AM17" s="168"/>
      <c r="AN17" s="71"/>
      <c r="AO17" s="186"/>
      <c r="AP17" s="71"/>
    </row>
    <row r="18" spans="3:42" s="71" customFormat="1">
      <c r="C18" s="7"/>
      <c r="E18" s="10"/>
      <c r="F18" s="10"/>
      <c r="H18" s="7"/>
      <c r="W18" s="144"/>
      <c r="AI18" s="145"/>
      <c r="AJ18" s="146"/>
      <c r="AL18" s="120"/>
      <c r="AM18" s="127"/>
      <c r="AN18" s="203"/>
      <c r="AO18" s="127"/>
      <c r="AP18" s="200"/>
    </row>
    <row r="19" spans="3:42" s="71" customFormat="1">
      <c r="C19" s="7"/>
      <c r="E19" s="10"/>
      <c r="F19" s="10"/>
      <c r="H19" s="140"/>
      <c r="W19" s="144"/>
      <c r="AI19" s="145"/>
      <c r="AJ19" s="146"/>
      <c r="AL19" s="286"/>
      <c r="AM19" s="286"/>
      <c r="AN19" s="286"/>
      <c r="AO19" s="286"/>
      <c r="AP19" s="286"/>
    </row>
    <row r="20" spans="3:42" s="71" customFormat="1">
      <c r="C20" s="7"/>
      <c r="E20" s="10"/>
      <c r="F20" s="10"/>
      <c r="H20" s="141"/>
      <c r="J20" s="276" t="s">
        <v>32</v>
      </c>
      <c r="W20" s="144"/>
      <c r="AI20" s="145"/>
      <c r="AJ20" s="146"/>
      <c r="AL20" s="120"/>
      <c r="AM20" s="127"/>
      <c r="AN20" s="127"/>
      <c r="AO20" s="127"/>
      <c r="AP20" s="200"/>
    </row>
    <row r="21" spans="3:42" s="71" customFormat="1">
      <c r="C21" s="7"/>
      <c r="E21" s="10"/>
      <c r="F21" s="10"/>
      <c r="H21" s="141"/>
      <c r="W21" s="144"/>
      <c r="AI21" s="145"/>
      <c r="AJ21" s="146"/>
      <c r="AL21" s="120"/>
      <c r="AM21" s="127"/>
      <c r="AN21" s="204"/>
      <c r="AO21" s="127"/>
      <c r="AP21" s="200"/>
    </row>
    <row r="22" spans="3:42" s="71" customFormat="1">
      <c r="C22" s="7"/>
      <c r="E22" s="10"/>
      <c r="F22" s="10"/>
      <c r="H22" s="141"/>
      <c r="W22" s="144"/>
      <c r="AI22" s="145"/>
      <c r="AJ22" s="146"/>
      <c r="AL22" s="120"/>
      <c r="AM22" s="127"/>
      <c r="AN22" s="127"/>
      <c r="AO22" s="127"/>
      <c r="AP22" s="200"/>
    </row>
    <row r="23" spans="3:42" s="71" customFormat="1">
      <c r="C23" s="7"/>
      <c r="E23" s="10"/>
      <c r="F23" s="10"/>
      <c r="H23" s="141"/>
      <c r="W23" s="144"/>
      <c r="AI23" s="145"/>
      <c r="AJ23" s="146"/>
      <c r="AL23" s="120"/>
      <c r="AM23" s="127"/>
      <c r="AN23" s="127"/>
      <c r="AO23" s="127"/>
      <c r="AP23" s="200"/>
    </row>
    <row r="24" spans="3:42" s="71" customFormat="1">
      <c r="C24" s="7"/>
      <c r="E24" s="10"/>
      <c r="F24" s="10"/>
      <c r="H24" s="141"/>
      <c r="W24" s="144"/>
      <c r="AI24" s="145"/>
      <c r="AJ24" s="146"/>
      <c r="AL24" s="120"/>
      <c r="AM24" s="127"/>
      <c r="AN24" s="127"/>
      <c r="AO24" s="127"/>
      <c r="AP24" s="200"/>
    </row>
    <row r="25" spans="3:42" s="71" customFormat="1">
      <c r="C25" s="7"/>
      <c r="E25" s="3"/>
      <c r="F25" s="140"/>
      <c r="G25" s="3"/>
      <c r="H25" s="141"/>
      <c r="W25" s="144"/>
      <c r="AI25" s="145"/>
      <c r="AJ25" s="146"/>
      <c r="AL25" s="120"/>
      <c r="AM25" s="127"/>
      <c r="AN25" s="203"/>
      <c r="AO25" s="127"/>
    </row>
    <row r="26" spans="3:42" s="71" customFormat="1">
      <c r="C26" s="89"/>
      <c r="E26" s="267"/>
      <c r="F26" s="268"/>
      <c r="G26" s="269"/>
      <c r="H26" s="7"/>
      <c r="W26" s="144"/>
      <c r="AI26" s="145"/>
      <c r="AJ26" s="146"/>
      <c r="AM26" s="168"/>
      <c r="AO26" s="186"/>
    </row>
    <row r="27" spans="3:42" s="71" customFormat="1">
      <c r="C27" s="89"/>
      <c r="E27" s="91"/>
      <c r="F27" s="92"/>
      <c r="G27" s="93"/>
      <c r="H27" s="94"/>
      <c r="W27" s="144"/>
      <c r="AI27" s="145"/>
      <c r="AJ27" s="146"/>
      <c r="AM27" s="168"/>
      <c r="AO27" s="186"/>
    </row>
    <row r="28" spans="3:42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86"/>
    </row>
    <row r="29" spans="3:42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86"/>
    </row>
    <row r="30" spans="3:42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O30" s="186"/>
    </row>
    <row r="31" spans="3:42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O31" s="186"/>
    </row>
    <row r="32" spans="3:42" s="71" customFormat="1">
      <c r="C32" s="89"/>
      <c r="D32" s="106"/>
      <c r="E32" s="108"/>
      <c r="F32" s="106"/>
      <c r="G32" s="107"/>
      <c r="H32" s="94"/>
      <c r="W32" s="144"/>
      <c r="AI32" s="145"/>
      <c r="AJ32" s="146"/>
      <c r="AM32" s="168"/>
      <c r="AO32" s="186"/>
    </row>
    <row r="33" spans="4:41" s="71" customFormat="1">
      <c r="D33" s="105"/>
      <c r="E33" s="106"/>
      <c r="F33" s="108"/>
      <c r="G33" s="106"/>
      <c r="H33" s="107"/>
      <c r="W33" s="144"/>
      <c r="AI33" s="145"/>
      <c r="AJ33" s="146"/>
      <c r="AM33" s="168"/>
      <c r="AO33" s="186"/>
    </row>
    <row r="34" spans="4:41" s="71" customFormat="1">
      <c r="D34" s="105"/>
      <c r="E34" s="106"/>
      <c r="F34" s="108"/>
      <c r="G34" s="106"/>
      <c r="H34" s="107"/>
      <c r="W34" s="144"/>
      <c r="AI34" s="145"/>
      <c r="AJ34" s="146"/>
      <c r="AM34" s="168"/>
      <c r="AO34" s="186"/>
    </row>
    <row r="35" spans="4:41" s="71" customFormat="1">
      <c r="D35" s="105"/>
      <c r="E35" s="106"/>
      <c r="F35" s="108"/>
      <c r="G35" s="106"/>
      <c r="H35" s="107"/>
      <c r="W35" s="144"/>
      <c r="AI35" s="145"/>
      <c r="AJ35" s="146"/>
      <c r="AM35" s="168"/>
      <c r="AO35" s="186"/>
    </row>
    <row r="36" spans="4:41" s="71" customFormat="1">
      <c r="D36" s="105"/>
      <c r="E36" s="106"/>
      <c r="F36" s="108"/>
      <c r="G36" s="106"/>
      <c r="H36" s="107"/>
      <c r="W36" s="144"/>
      <c r="AI36" s="145"/>
      <c r="AJ36" s="146"/>
      <c r="AM36" s="168"/>
      <c r="AO36" s="186"/>
    </row>
    <row r="37" spans="4:41" s="71" customFormat="1">
      <c r="D37" s="105"/>
      <c r="E37" s="106"/>
      <c r="F37" s="108"/>
      <c r="G37" s="106"/>
      <c r="H37" s="107"/>
      <c r="W37" s="144"/>
      <c r="AI37" s="145"/>
      <c r="AJ37" s="146"/>
      <c r="AM37" s="168"/>
      <c r="AO37" s="186"/>
    </row>
    <row r="38" spans="4:41" s="71" customFormat="1">
      <c r="D38" s="105"/>
      <c r="E38" s="106"/>
      <c r="F38" s="108"/>
      <c r="G38" s="106"/>
      <c r="H38" s="94"/>
      <c r="W38" s="144"/>
      <c r="AI38" s="145"/>
      <c r="AJ38" s="146"/>
      <c r="AM38" s="168"/>
      <c r="AO38" s="186"/>
    </row>
    <row r="39" spans="4:41" s="71" customFormat="1">
      <c r="W39" s="144"/>
      <c r="AI39" s="145"/>
      <c r="AJ39" s="146"/>
      <c r="AM39" s="168"/>
      <c r="AO39" s="186"/>
    </row>
    <row r="40" spans="4:41" s="71" customFormat="1">
      <c r="W40" s="144"/>
      <c r="AI40" s="145"/>
      <c r="AJ40" s="146"/>
      <c r="AM40" s="168"/>
      <c r="AO40" s="186"/>
    </row>
    <row r="41" spans="4:41" s="71" customFormat="1">
      <c r="W41" s="144"/>
      <c r="AI41" s="145"/>
      <c r="AJ41" s="146"/>
      <c r="AM41" s="168"/>
      <c r="AO41" s="186"/>
    </row>
    <row r="42" spans="4:41" s="71" customFormat="1">
      <c r="W42" s="144"/>
      <c r="AI42" s="145"/>
      <c r="AJ42" s="146"/>
      <c r="AM42" s="168"/>
      <c r="AO42" s="186"/>
    </row>
    <row r="43" spans="4:41" s="71" customFormat="1">
      <c r="W43" s="144"/>
      <c r="AI43" s="145"/>
      <c r="AJ43" s="146"/>
      <c r="AM43" s="168"/>
      <c r="AO43" s="186"/>
    </row>
    <row r="44" spans="4:41" s="71" customFormat="1">
      <c r="W44" s="144"/>
      <c r="AI44" s="145"/>
      <c r="AJ44" s="146"/>
      <c r="AM44" s="168"/>
      <c r="AO44" s="186"/>
    </row>
    <row r="45" spans="4:41" s="71" customFormat="1">
      <c r="W45" s="144"/>
      <c r="AI45" s="145"/>
      <c r="AJ45" s="146"/>
      <c r="AM45" s="168"/>
      <c r="AO45" s="186"/>
    </row>
    <row r="46" spans="4:41" s="71" customFormat="1">
      <c r="W46" s="144"/>
      <c r="AI46" s="145"/>
      <c r="AJ46" s="146"/>
      <c r="AM46" s="168"/>
      <c r="AO46" s="186"/>
    </row>
    <row r="47" spans="4:41" s="71" customFormat="1">
      <c r="W47" s="144"/>
      <c r="AI47" s="145"/>
      <c r="AJ47" s="146"/>
      <c r="AM47" s="168"/>
      <c r="AO47" s="186"/>
    </row>
    <row r="48" spans="4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mergeCells count="1">
    <mergeCell ref="AL19:AP19"/>
  </mergeCells>
  <phoneticPr fontId="2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3"/>
  <dimension ref="B1:AP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29.44140625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2" ht="9.75" customHeight="1">
      <c r="W1" s="33"/>
      <c r="AM1" s="183"/>
      <c r="AO1" s="169"/>
    </row>
    <row r="2" spans="2:42" ht="13.8" thickBot="1">
      <c r="D2" s="87">
        <v>43043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M2" s="183"/>
      <c r="AO2" s="169"/>
    </row>
    <row r="3" spans="2:42">
      <c r="B3" s="21">
        <v>9</v>
      </c>
      <c r="C3" s="243">
        <v>2</v>
      </c>
      <c r="D3" s="137" t="s">
        <v>36</v>
      </c>
      <c r="E3" s="27">
        <v>26</v>
      </c>
      <c r="F3" s="35">
        <v>24</v>
      </c>
      <c r="G3" s="137" t="s">
        <v>20</v>
      </c>
      <c r="H3" s="264">
        <v>4</v>
      </c>
      <c r="J3" s="241" t="str">
        <f>D3</f>
        <v>Agen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26</v>
      </c>
      <c r="R3" s="43">
        <f t="shared" si="4"/>
        <v>24</v>
      </c>
      <c r="S3" s="43">
        <f>Q3-R3</f>
        <v>2</v>
      </c>
      <c r="T3" s="27">
        <f t="shared" ref="T3:T16" si="5">IF(V3="",O3+P3,V3+O3+P3)</f>
        <v>4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1</v>
      </c>
      <c r="Z3" s="25">
        <v>0</v>
      </c>
      <c r="AA3" s="25">
        <v>0</v>
      </c>
      <c r="AB3" s="25">
        <v>0</v>
      </c>
      <c r="AC3" s="25">
        <v>0</v>
      </c>
      <c r="AD3" s="25">
        <v>26</v>
      </c>
      <c r="AE3" s="25">
        <v>24</v>
      </c>
      <c r="AF3" s="25">
        <v>2</v>
      </c>
      <c r="AG3" s="26">
        <v>4</v>
      </c>
      <c r="AI3" s="113" t="str">
        <f>CONCATENATE(D3,G3)</f>
        <v>AgenToulon</v>
      </c>
      <c r="AJ3" s="112">
        <f t="shared" ref="AJ3:AJ9" si="7">E3-F3</f>
        <v>2</v>
      </c>
      <c r="AK3" s="101"/>
      <c r="AL3" s="71"/>
      <c r="AM3" s="11"/>
      <c r="AN3" s="11"/>
      <c r="AO3" s="186"/>
      <c r="AP3" s="71"/>
    </row>
    <row r="4" spans="2:42" ht="12.75" customHeight="1">
      <c r="B4" s="22"/>
      <c r="C4" s="244">
        <v>2</v>
      </c>
      <c r="D4" s="1" t="s">
        <v>27</v>
      </c>
      <c r="E4" s="28">
        <v>20</v>
      </c>
      <c r="F4" s="36">
        <v>19</v>
      </c>
      <c r="G4" s="1" t="s">
        <v>19</v>
      </c>
      <c r="H4" s="265">
        <v>3</v>
      </c>
      <c r="J4" s="246" t="str">
        <f t="shared" ref="J4:J9" si="8">D4</f>
        <v>Brive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20</v>
      </c>
      <c r="R4" s="46">
        <f t="shared" si="4"/>
        <v>19</v>
      </c>
      <c r="S4" s="46">
        <f t="shared" ref="S4:S16" si="11">Q4-R4</f>
        <v>1</v>
      </c>
      <c r="T4" s="28">
        <f t="shared" si="5"/>
        <v>4</v>
      </c>
      <c r="V4" s="12">
        <f t="shared" si="6"/>
        <v>4</v>
      </c>
      <c r="W4" s="153" t="s">
        <v>29</v>
      </c>
      <c r="X4" s="13">
        <v>1</v>
      </c>
      <c r="Y4" s="14">
        <v>0</v>
      </c>
      <c r="Z4" s="14">
        <v>0</v>
      </c>
      <c r="AA4" s="14">
        <v>1</v>
      </c>
      <c r="AB4" s="14">
        <v>0</v>
      </c>
      <c r="AC4" s="14">
        <v>1</v>
      </c>
      <c r="AD4" s="14">
        <v>37</v>
      </c>
      <c r="AE4" s="14">
        <v>38</v>
      </c>
      <c r="AF4" s="14">
        <v>-1</v>
      </c>
      <c r="AG4" s="15">
        <v>1</v>
      </c>
      <c r="AI4" s="113" t="str">
        <f t="shared" ref="AI4:AI9" si="12">CONCATENATE(D4,G4)</f>
        <v>BriveStade Français</v>
      </c>
      <c r="AJ4" s="112">
        <f t="shared" si="7"/>
        <v>1</v>
      </c>
      <c r="AK4" s="248"/>
      <c r="AL4" s="3"/>
      <c r="AM4" s="11"/>
      <c r="AN4" s="11"/>
      <c r="AO4" s="3"/>
      <c r="AP4" s="71"/>
    </row>
    <row r="5" spans="2:42">
      <c r="B5" s="22"/>
      <c r="C5" s="244">
        <v>0</v>
      </c>
      <c r="D5" s="134" t="s">
        <v>26</v>
      </c>
      <c r="E5" s="28">
        <v>15</v>
      </c>
      <c r="F5" s="36">
        <v>19</v>
      </c>
      <c r="G5" s="1" t="s">
        <v>24</v>
      </c>
      <c r="H5" s="265">
        <v>1</v>
      </c>
      <c r="J5" s="246" t="str">
        <f t="shared" si="8"/>
        <v>Lyon</v>
      </c>
      <c r="K5" s="36">
        <f t="shared" si="9"/>
        <v>1</v>
      </c>
      <c r="L5" s="44">
        <f t="shared" si="0"/>
        <v>0</v>
      </c>
      <c r="M5" s="44">
        <f t="shared" si="1"/>
        <v>0</v>
      </c>
      <c r="N5" s="44">
        <f t="shared" si="2"/>
        <v>1</v>
      </c>
      <c r="O5" s="45">
        <f t="shared" si="3"/>
        <v>0</v>
      </c>
      <c r="P5" s="45">
        <f t="shared" si="10"/>
        <v>1</v>
      </c>
      <c r="Q5" s="46">
        <f t="shared" si="4"/>
        <v>15</v>
      </c>
      <c r="R5" s="46">
        <f t="shared" si="4"/>
        <v>19</v>
      </c>
      <c r="S5" s="46">
        <f t="shared" si="11"/>
        <v>-4</v>
      </c>
      <c r="T5" s="28">
        <f t="shared" si="5"/>
        <v>1</v>
      </c>
      <c r="V5" s="12">
        <f t="shared" si="6"/>
        <v>0</v>
      </c>
      <c r="W5" s="153" t="s">
        <v>27</v>
      </c>
      <c r="X5" s="13">
        <v>1</v>
      </c>
      <c r="Y5" s="14">
        <v>1</v>
      </c>
      <c r="Z5" s="14">
        <v>0</v>
      </c>
      <c r="AA5" s="14">
        <v>0</v>
      </c>
      <c r="AB5" s="14">
        <v>0</v>
      </c>
      <c r="AC5" s="14">
        <v>0</v>
      </c>
      <c r="AD5" s="14">
        <v>20</v>
      </c>
      <c r="AE5" s="14">
        <v>19</v>
      </c>
      <c r="AF5" s="14">
        <v>1</v>
      </c>
      <c r="AG5" s="15">
        <v>4</v>
      </c>
      <c r="AI5" s="113" t="str">
        <f t="shared" si="12"/>
        <v>LyonLa Rochelle</v>
      </c>
      <c r="AJ5" s="112">
        <f t="shared" si="7"/>
        <v>-4</v>
      </c>
      <c r="AK5" s="71"/>
      <c r="AL5" s="71"/>
      <c r="AM5" s="11"/>
      <c r="AN5" s="11"/>
      <c r="AO5" s="186"/>
      <c r="AP5" s="71"/>
    </row>
    <row r="6" spans="2:42">
      <c r="B6" s="22"/>
      <c r="C6" s="244">
        <v>4</v>
      </c>
      <c r="D6" s="134" t="s">
        <v>28</v>
      </c>
      <c r="E6" s="28">
        <v>28</v>
      </c>
      <c r="F6" s="36">
        <v>24</v>
      </c>
      <c r="G6" s="134" t="s">
        <v>25</v>
      </c>
      <c r="H6" s="265">
        <v>3</v>
      </c>
      <c r="J6" s="246" t="str">
        <f>D6</f>
        <v>Montpellier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28</v>
      </c>
      <c r="R6" s="46">
        <f t="shared" si="4"/>
        <v>24</v>
      </c>
      <c r="S6" s="46">
        <f t="shared" si="11"/>
        <v>4</v>
      </c>
      <c r="T6" s="28">
        <f t="shared" si="5"/>
        <v>4</v>
      </c>
      <c r="V6" s="12">
        <f t="shared" si="6"/>
        <v>4</v>
      </c>
      <c r="W6" s="153" t="s">
        <v>22</v>
      </c>
      <c r="X6" s="13">
        <v>1</v>
      </c>
      <c r="Y6" s="14">
        <v>1</v>
      </c>
      <c r="Z6" s="14">
        <v>0</v>
      </c>
      <c r="AA6" s="14">
        <v>0</v>
      </c>
      <c r="AB6" s="14">
        <v>0</v>
      </c>
      <c r="AC6" s="14">
        <v>0</v>
      </c>
      <c r="AD6" s="14">
        <v>32</v>
      </c>
      <c r="AE6" s="14">
        <v>19</v>
      </c>
      <c r="AF6" s="14">
        <v>13</v>
      </c>
      <c r="AG6" s="15">
        <v>4</v>
      </c>
      <c r="AI6" s="113" t="str">
        <f>CONCATENATE(D6,G6)</f>
        <v>MontpellierClermont</v>
      </c>
      <c r="AJ6" s="112">
        <f t="shared" si="7"/>
        <v>4</v>
      </c>
      <c r="AK6" s="101"/>
      <c r="AL6" s="71"/>
      <c r="AM6" s="11"/>
      <c r="AN6" s="11"/>
      <c r="AO6" s="134"/>
      <c r="AP6" s="71"/>
    </row>
    <row r="7" spans="2:42">
      <c r="B7" s="22"/>
      <c r="C7" s="244">
        <v>2</v>
      </c>
      <c r="D7" s="134" t="s">
        <v>35</v>
      </c>
      <c r="E7" s="28">
        <v>19</v>
      </c>
      <c r="F7" s="36">
        <v>32</v>
      </c>
      <c r="G7" s="134" t="s">
        <v>22</v>
      </c>
      <c r="H7" s="265">
        <v>1</v>
      </c>
      <c r="J7" s="246" t="str">
        <f t="shared" si="8"/>
        <v>Oyonnax</v>
      </c>
      <c r="K7" s="36">
        <f t="shared" si="9"/>
        <v>1</v>
      </c>
      <c r="L7" s="44">
        <f t="shared" si="0"/>
        <v>0</v>
      </c>
      <c r="M7" s="44">
        <f t="shared" si="1"/>
        <v>0</v>
      </c>
      <c r="N7" s="44">
        <f t="shared" si="2"/>
        <v>1</v>
      </c>
      <c r="O7" s="45">
        <f t="shared" si="3"/>
        <v>0</v>
      </c>
      <c r="P7" s="45">
        <f t="shared" si="10"/>
        <v>0</v>
      </c>
      <c r="Q7" s="46">
        <f t="shared" si="4"/>
        <v>19</v>
      </c>
      <c r="R7" s="46">
        <f t="shared" si="4"/>
        <v>32</v>
      </c>
      <c r="S7" s="46">
        <f t="shared" si="11"/>
        <v>-13</v>
      </c>
      <c r="T7" s="28">
        <f t="shared" si="5"/>
        <v>0</v>
      </c>
      <c r="V7" s="12">
        <f t="shared" si="6"/>
        <v>0</v>
      </c>
      <c r="W7" s="153" t="s">
        <v>25</v>
      </c>
      <c r="X7" s="13">
        <v>1</v>
      </c>
      <c r="Y7" s="14">
        <v>0</v>
      </c>
      <c r="Z7" s="14">
        <v>0</v>
      </c>
      <c r="AA7" s="14">
        <v>1</v>
      </c>
      <c r="AB7" s="14">
        <v>0</v>
      </c>
      <c r="AC7" s="14">
        <v>1</v>
      </c>
      <c r="AD7" s="14">
        <v>24</v>
      </c>
      <c r="AE7" s="14">
        <v>28</v>
      </c>
      <c r="AF7" s="14">
        <v>-4</v>
      </c>
      <c r="AG7" s="15">
        <v>1</v>
      </c>
      <c r="AI7" s="113" t="str">
        <f t="shared" si="12"/>
        <v>OyonnaxCastres</v>
      </c>
      <c r="AJ7" s="112">
        <f t="shared" si="7"/>
        <v>-13</v>
      </c>
      <c r="AK7" s="71"/>
      <c r="AL7" s="134"/>
      <c r="AM7" s="11"/>
      <c r="AN7" s="11"/>
      <c r="AO7" s="134"/>
      <c r="AP7" s="71"/>
    </row>
    <row r="8" spans="2:42">
      <c r="B8" s="22"/>
      <c r="C8" s="244">
        <v>1</v>
      </c>
      <c r="D8" s="134" t="s">
        <v>21</v>
      </c>
      <c r="E8" s="28">
        <v>23</v>
      </c>
      <c r="F8" s="36">
        <v>20</v>
      </c>
      <c r="G8" s="134" t="s">
        <v>23</v>
      </c>
      <c r="H8" s="265">
        <v>2</v>
      </c>
      <c r="J8" s="246" t="str">
        <f t="shared" si="8"/>
        <v>Racing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23</v>
      </c>
      <c r="R8" s="46">
        <f t="shared" si="4"/>
        <v>20</v>
      </c>
      <c r="S8" s="46">
        <f t="shared" si="11"/>
        <v>3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1</v>
      </c>
      <c r="Z8" s="14">
        <v>0</v>
      </c>
      <c r="AA8" s="14">
        <v>0</v>
      </c>
      <c r="AB8" s="14">
        <v>0</v>
      </c>
      <c r="AC8" s="14">
        <v>0</v>
      </c>
      <c r="AD8" s="14">
        <v>19</v>
      </c>
      <c r="AE8" s="14">
        <v>15</v>
      </c>
      <c r="AF8" s="14">
        <v>4</v>
      </c>
      <c r="AG8" s="15">
        <v>4</v>
      </c>
      <c r="AI8" s="113" t="str">
        <f t="shared" si="12"/>
        <v>RacingPau</v>
      </c>
      <c r="AJ8" s="112">
        <f t="shared" si="7"/>
        <v>3</v>
      </c>
      <c r="AK8" s="101"/>
      <c r="AL8" s="134"/>
      <c r="AM8" s="11"/>
      <c r="AN8" s="11"/>
      <c r="AO8" s="186"/>
      <c r="AP8" s="71"/>
    </row>
    <row r="9" spans="2:42" ht="13.8" thickBot="1">
      <c r="B9" s="23"/>
      <c r="C9" s="245">
        <v>5</v>
      </c>
      <c r="D9" s="136" t="s">
        <v>30</v>
      </c>
      <c r="E9" s="29">
        <v>38</v>
      </c>
      <c r="F9" s="37">
        <v>37</v>
      </c>
      <c r="G9" s="136" t="s">
        <v>29</v>
      </c>
      <c r="H9" s="266">
        <v>4</v>
      </c>
      <c r="J9" s="246" t="str">
        <f t="shared" si="8"/>
        <v>St Toulousain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38</v>
      </c>
      <c r="R9" s="46">
        <f t="shared" si="4"/>
        <v>37</v>
      </c>
      <c r="S9" s="46">
        <f t="shared" si="11"/>
        <v>1</v>
      </c>
      <c r="T9" s="28">
        <f t="shared" si="5"/>
        <v>4</v>
      </c>
      <c r="V9" s="12">
        <f t="shared" si="6"/>
        <v>4</v>
      </c>
      <c r="W9" s="153" t="s">
        <v>26</v>
      </c>
      <c r="X9" s="13">
        <v>1</v>
      </c>
      <c r="Y9" s="14">
        <v>0</v>
      </c>
      <c r="Z9" s="14">
        <v>0</v>
      </c>
      <c r="AA9" s="14">
        <v>1</v>
      </c>
      <c r="AB9" s="14">
        <v>0</v>
      </c>
      <c r="AC9" s="14">
        <v>1</v>
      </c>
      <c r="AD9" s="14">
        <v>15</v>
      </c>
      <c r="AE9" s="14">
        <v>19</v>
      </c>
      <c r="AF9" s="14">
        <v>-4</v>
      </c>
      <c r="AG9" s="15">
        <v>1</v>
      </c>
      <c r="AI9" s="113" t="str">
        <f t="shared" si="12"/>
        <v>St ToulousainBordeaux</v>
      </c>
      <c r="AJ9" s="112">
        <f t="shared" si="7"/>
        <v>1</v>
      </c>
      <c r="AK9" s="101"/>
      <c r="AL9" s="134"/>
      <c r="AM9" s="11"/>
      <c r="AN9" s="11"/>
      <c r="AO9" s="186"/>
      <c r="AP9" s="71"/>
    </row>
    <row r="10" spans="2:42">
      <c r="J10" s="38" t="str">
        <f>G3</f>
        <v>Toulon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1</v>
      </c>
      <c r="Q10" s="46">
        <f t="shared" ref="Q10:Q16" si="14">F3</f>
        <v>24</v>
      </c>
      <c r="R10" s="46">
        <f t="shared" ref="R10:R16" si="15">E3</f>
        <v>26</v>
      </c>
      <c r="S10" s="46">
        <f t="shared" si="11"/>
        <v>-2</v>
      </c>
      <c r="T10" s="28">
        <f t="shared" si="5"/>
        <v>1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1</v>
      </c>
      <c r="Z10" s="14">
        <v>0</v>
      </c>
      <c r="AA10" s="14">
        <v>0</v>
      </c>
      <c r="AB10" s="14">
        <v>0</v>
      </c>
      <c r="AC10" s="14">
        <v>0</v>
      </c>
      <c r="AD10" s="14">
        <v>28</v>
      </c>
      <c r="AE10" s="14">
        <v>24</v>
      </c>
      <c r="AF10" s="14">
        <v>4</v>
      </c>
      <c r="AG10" s="15">
        <v>4</v>
      </c>
      <c r="AI10" s="113" t="str">
        <f>CONCATENATE(G3,D3)</f>
        <v>ToulonAgen</v>
      </c>
      <c r="AJ10" s="112">
        <f>F3-E3</f>
        <v>-2</v>
      </c>
      <c r="AK10" s="101"/>
      <c r="AL10" s="92"/>
      <c r="AM10" s="249"/>
      <c r="AN10" s="92"/>
      <c r="AO10" s="186"/>
      <c r="AP10" s="71"/>
    </row>
    <row r="11" spans="2:42">
      <c r="G11" s="1"/>
      <c r="J11" s="38" t="str">
        <f t="shared" ref="J11:J16" si="17">G4</f>
        <v>Stade Français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1</v>
      </c>
      <c r="Q11" s="46">
        <f t="shared" si="14"/>
        <v>19</v>
      </c>
      <c r="R11" s="46">
        <f t="shared" si="15"/>
        <v>20</v>
      </c>
      <c r="S11" s="46">
        <f t="shared" si="11"/>
        <v>-1</v>
      </c>
      <c r="T11" s="28">
        <f t="shared" si="5"/>
        <v>1</v>
      </c>
      <c r="V11" s="12">
        <f t="shared" si="16"/>
        <v>0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0</v>
      </c>
      <c r="AD11" s="14">
        <v>19</v>
      </c>
      <c r="AE11" s="14">
        <v>32</v>
      </c>
      <c r="AF11" s="14">
        <v>-13</v>
      </c>
      <c r="AG11" s="15">
        <v>0</v>
      </c>
      <c r="AI11" s="113" t="str">
        <f t="shared" ref="AI11:AI16" si="19">CONCATENATE(G4,D4)</f>
        <v>Stade FrançaisBrive</v>
      </c>
      <c r="AJ11" s="112">
        <f t="shared" ref="AJ11:AJ16" si="20">F4-E4</f>
        <v>-1</v>
      </c>
      <c r="AK11" s="71"/>
      <c r="AL11" s="71"/>
      <c r="AM11" s="168"/>
      <c r="AN11" s="71"/>
      <c r="AO11" s="186"/>
      <c r="AP11" s="71"/>
    </row>
    <row r="12" spans="2:42">
      <c r="G12" s="1"/>
      <c r="J12" s="38" t="str">
        <f t="shared" si="17"/>
        <v>La Rochelle</v>
      </c>
      <c r="K12" s="36">
        <f t="shared" si="9"/>
        <v>1</v>
      </c>
      <c r="L12" s="44">
        <f t="shared" si="0"/>
        <v>1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19</v>
      </c>
      <c r="R12" s="46">
        <f t="shared" si="15"/>
        <v>15</v>
      </c>
      <c r="S12" s="46">
        <f t="shared" si="11"/>
        <v>4</v>
      </c>
      <c r="T12" s="28">
        <f t="shared" si="5"/>
        <v>4</v>
      </c>
      <c r="V12" s="12">
        <f t="shared" si="16"/>
        <v>4</v>
      </c>
      <c r="W12" s="153" t="s">
        <v>23</v>
      </c>
      <c r="X12" s="13">
        <v>1</v>
      </c>
      <c r="Y12" s="14">
        <v>0</v>
      </c>
      <c r="Z12" s="14">
        <v>0</v>
      </c>
      <c r="AA12" s="14">
        <v>1</v>
      </c>
      <c r="AB12" s="14">
        <v>0</v>
      </c>
      <c r="AC12" s="14">
        <v>1</v>
      </c>
      <c r="AD12" s="14">
        <v>20</v>
      </c>
      <c r="AE12" s="14">
        <v>23</v>
      </c>
      <c r="AF12" s="14">
        <v>-3</v>
      </c>
      <c r="AG12" s="15">
        <v>1</v>
      </c>
      <c r="AI12" s="113" t="str">
        <f t="shared" si="19"/>
        <v>La RochelleLyon</v>
      </c>
      <c r="AJ12" s="112">
        <f t="shared" si="20"/>
        <v>4</v>
      </c>
      <c r="AK12" s="71"/>
      <c r="AL12" s="71"/>
      <c r="AM12" s="168"/>
      <c r="AN12" s="71"/>
      <c r="AO12" s="186"/>
      <c r="AP12" s="71"/>
    </row>
    <row r="13" spans="2:42">
      <c r="G13" s="1"/>
      <c r="J13" s="38" t="str">
        <f t="shared" si="17"/>
        <v>Clermont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1</v>
      </c>
      <c r="Q13" s="46">
        <f t="shared" si="14"/>
        <v>24</v>
      </c>
      <c r="R13" s="46">
        <f t="shared" si="15"/>
        <v>28</v>
      </c>
      <c r="S13" s="46">
        <f t="shared" si="11"/>
        <v>-4</v>
      </c>
      <c r="T13" s="28">
        <f t="shared" si="5"/>
        <v>1</v>
      </c>
      <c r="V13" s="12">
        <f t="shared" si="16"/>
        <v>0</v>
      </c>
      <c r="W13" s="153" t="s">
        <v>21</v>
      </c>
      <c r="X13" s="13">
        <v>1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23</v>
      </c>
      <c r="AE13" s="14">
        <v>20</v>
      </c>
      <c r="AF13" s="14">
        <v>3</v>
      </c>
      <c r="AG13" s="15">
        <v>4</v>
      </c>
      <c r="AI13" s="113" t="str">
        <f>CONCATENATE(G6,D6)</f>
        <v>ClermontMontpellier</v>
      </c>
      <c r="AJ13" s="112">
        <f t="shared" si="20"/>
        <v>-4</v>
      </c>
      <c r="AK13" s="71"/>
      <c r="AL13" s="71"/>
      <c r="AM13" s="168"/>
      <c r="AN13" s="71"/>
      <c r="AO13" s="186"/>
      <c r="AP13" s="71"/>
    </row>
    <row r="14" spans="2:42">
      <c r="G14" s="1"/>
      <c r="J14" s="38" t="str">
        <f t="shared" si="17"/>
        <v>Castres</v>
      </c>
      <c r="K14" s="36">
        <f t="shared" si="9"/>
        <v>1</v>
      </c>
      <c r="L14" s="44">
        <f t="shared" si="0"/>
        <v>1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32</v>
      </c>
      <c r="R14" s="46">
        <f t="shared" si="15"/>
        <v>19</v>
      </c>
      <c r="S14" s="46">
        <f t="shared" si="11"/>
        <v>13</v>
      </c>
      <c r="T14" s="28">
        <f t="shared" si="5"/>
        <v>4</v>
      </c>
      <c r="V14" s="12">
        <f t="shared" si="16"/>
        <v>4</v>
      </c>
      <c r="W14" s="153" t="s">
        <v>30</v>
      </c>
      <c r="X14" s="13">
        <v>1</v>
      </c>
      <c r="Y14" s="14">
        <v>1</v>
      </c>
      <c r="Z14" s="14">
        <v>0</v>
      </c>
      <c r="AA14" s="14">
        <v>0</v>
      </c>
      <c r="AB14" s="14">
        <v>0</v>
      </c>
      <c r="AC14" s="14">
        <v>0</v>
      </c>
      <c r="AD14" s="14">
        <v>38</v>
      </c>
      <c r="AE14" s="14">
        <v>37</v>
      </c>
      <c r="AF14" s="14">
        <v>1</v>
      </c>
      <c r="AG14" s="15">
        <v>4</v>
      </c>
      <c r="AI14" s="113" t="str">
        <f t="shared" si="19"/>
        <v>CastresOyonnax</v>
      </c>
      <c r="AJ14" s="112">
        <f t="shared" si="20"/>
        <v>13</v>
      </c>
    </row>
    <row r="15" spans="2:42">
      <c r="G15" s="1"/>
      <c r="J15" s="38" t="str">
        <f t="shared" si="17"/>
        <v>Pau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1</v>
      </c>
      <c r="Q15" s="46">
        <f t="shared" si="14"/>
        <v>20</v>
      </c>
      <c r="R15" s="46">
        <f t="shared" si="15"/>
        <v>23</v>
      </c>
      <c r="S15" s="46">
        <f t="shared" si="11"/>
        <v>-3</v>
      </c>
      <c r="T15" s="28">
        <f t="shared" si="5"/>
        <v>1</v>
      </c>
      <c r="V15" s="12">
        <f t="shared" si="16"/>
        <v>0</v>
      </c>
      <c r="W15" s="153" t="s">
        <v>19</v>
      </c>
      <c r="X15" s="13">
        <v>1</v>
      </c>
      <c r="Y15" s="14">
        <v>0</v>
      </c>
      <c r="Z15" s="14">
        <v>0</v>
      </c>
      <c r="AA15" s="14">
        <v>1</v>
      </c>
      <c r="AB15" s="14">
        <v>0</v>
      </c>
      <c r="AC15" s="14">
        <v>1</v>
      </c>
      <c r="AD15" s="14">
        <v>19</v>
      </c>
      <c r="AE15" s="14">
        <v>20</v>
      </c>
      <c r="AF15" s="14">
        <v>-1</v>
      </c>
      <c r="AG15" s="15">
        <v>1</v>
      </c>
      <c r="AI15" s="113" t="str">
        <f t="shared" si="19"/>
        <v>PauRacing</v>
      </c>
      <c r="AJ15" s="112">
        <f t="shared" si="20"/>
        <v>-3</v>
      </c>
    </row>
    <row r="16" spans="2:42" ht="13.8" thickBot="1">
      <c r="G16" s="1"/>
      <c r="J16" s="39" t="str">
        <f t="shared" si="17"/>
        <v>Bordeaux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1</v>
      </c>
      <c r="Q16" s="49">
        <f t="shared" si="14"/>
        <v>37</v>
      </c>
      <c r="R16" s="49">
        <f t="shared" si="15"/>
        <v>38</v>
      </c>
      <c r="S16" s="49">
        <f t="shared" si="11"/>
        <v>-1</v>
      </c>
      <c r="T16" s="29">
        <f t="shared" si="5"/>
        <v>1</v>
      </c>
      <c r="V16" s="12">
        <f t="shared" si="16"/>
        <v>0</v>
      </c>
      <c r="W16" s="154" t="s">
        <v>20</v>
      </c>
      <c r="X16" s="16">
        <v>1</v>
      </c>
      <c r="Y16" s="17">
        <v>0</v>
      </c>
      <c r="Z16" s="17">
        <v>0</v>
      </c>
      <c r="AA16" s="17">
        <v>1</v>
      </c>
      <c r="AB16" s="17">
        <v>0</v>
      </c>
      <c r="AC16" s="17">
        <v>1</v>
      </c>
      <c r="AD16" s="17">
        <v>24</v>
      </c>
      <c r="AE16" s="17">
        <v>26</v>
      </c>
      <c r="AF16" s="17">
        <v>-2</v>
      </c>
      <c r="AG16" s="18">
        <v>1</v>
      </c>
      <c r="AI16" s="113" t="str">
        <f t="shared" si="19"/>
        <v>BordeauxSt Toulousain</v>
      </c>
      <c r="AJ16" s="112">
        <f t="shared" si="20"/>
        <v>-1</v>
      </c>
    </row>
    <row r="17" spans="3:42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</row>
    <row r="18" spans="3:42" s="71" customFormat="1">
      <c r="C18" s="7"/>
      <c r="E18" s="10"/>
      <c r="F18" s="10"/>
      <c r="H18" s="7"/>
      <c r="W18" s="144"/>
      <c r="AI18" s="145"/>
      <c r="AJ18" s="146"/>
      <c r="AL18" s="207"/>
      <c r="AM18" s="210"/>
      <c r="AN18" s="210"/>
      <c r="AO18" s="210"/>
      <c r="AP18" s="208"/>
    </row>
    <row r="19" spans="3:42" s="71" customFormat="1">
      <c r="C19" s="7"/>
      <c r="E19" s="10"/>
      <c r="F19" s="10"/>
      <c r="H19" s="7"/>
      <c r="W19" s="144"/>
      <c r="AI19" s="145"/>
      <c r="AJ19" s="146"/>
      <c r="AL19" s="287"/>
      <c r="AM19" s="287"/>
      <c r="AN19" s="287"/>
      <c r="AO19" s="287"/>
      <c r="AP19" s="287"/>
    </row>
    <row r="20" spans="3:42" s="71" customFormat="1">
      <c r="C20" s="7"/>
      <c r="E20" s="10"/>
      <c r="F20" s="10"/>
      <c r="H20" s="138"/>
      <c r="J20" s="276" t="s">
        <v>32</v>
      </c>
      <c r="W20" s="144"/>
      <c r="AI20" s="145"/>
      <c r="AJ20" s="146"/>
      <c r="AL20" s="207"/>
      <c r="AM20" s="210"/>
      <c r="AN20" s="210"/>
      <c r="AO20" s="210"/>
      <c r="AP20" s="208"/>
    </row>
    <row r="21" spans="3:42" s="71" customFormat="1">
      <c r="C21" s="7"/>
      <c r="E21" s="10"/>
      <c r="F21" s="10"/>
      <c r="H21" s="142"/>
      <c r="W21" s="144"/>
      <c r="AI21" s="145"/>
      <c r="AJ21" s="146"/>
      <c r="AL21" s="207"/>
      <c r="AM21" s="210"/>
      <c r="AN21" s="209"/>
      <c r="AO21" s="210"/>
      <c r="AP21" s="208"/>
    </row>
    <row r="22" spans="3:42" s="71" customFormat="1">
      <c r="C22" s="7"/>
      <c r="E22" s="10"/>
      <c r="F22" s="10"/>
      <c r="H22" s="142"/>
      <c r="W22" s="144"/>
      <c r="AI22" s="145"/>
      <c r="AJ22" s="146"/>
      <c r="AL22" s="207"/>
      <c r="AM22" s="210"/>
      <c r="AN22" s="211"/>
      <c r="AO22" s="210"/>
      <c r="AP22" s="208"/>
    </row>
    <row r="23" spans="3:42" s="71" customFormat="1">
      <c r="C23" s="7"/>
      <c r="E23" s="10"/>
      <c r="F23" s="10"/>
      <c r="H23" s="142"/>
      <c r="W23" s="144"/>
      <c r="AI23" s="145"/>
      <c r="AJ23" s="146"/>
      <c r="AL23" s="207"/>
      <c r="AM23" s="210"/>
      <c r="AN23" s="210"/>
      <c r="AO23" s="210"/>
      <c r="AP23" s="208"/>
    </row>
    <row r="24" spans="3:42" s="71" customFormat="1">
      <c r="C24" s="7"/>
      <c r="E24" s="10"/>
      <c r="F24" s="10"/>
      <c r="H24" s="142"/>
      <c r="W24" s="144"/>
      <c r="AI24" s="145"/>
      <c r="AJ24" s="146"/>
      <c r="AL24" s="207"/>
      <c r="AM24" s="210"/>
      <c r="AN24" s="210"/>
      <c r="AO24" s="210"/>
      <c r="AP24" s="208"/>
    </row>
    <row r="25" spans="3:42" s="71" customFormat="1">
      <c r="C25" s="7"/>
      <c r="E25" s="3"/>
      <c r="F25" s="140"/>
      <c r="G25" s="3"/>
      <c r="H25" s="142"/>
      <c r="W25" s="144"/>
      <c r="AI25" s="145"/>
      <c r="AJ25" s="146"/>
      <c r="AL25" s="207"/>
      <c r="AM25" s="210"/>
      <c r="AN25" s="211"/>
      <c r="AO25" s="210"/>
      <c r="AP25" s="212"/>
    </row>
    <row r="26" spans="3:42" s="71" customFormat="1">
      <c r="C26" s="89"/>
      <c r="E26" s="3"/>
      <c r="F26" s="143"/>
      <c r="G26" s="3"/>
      <c r="H26" s="142"/>
      <c r="W26" s="144"/>
      <c r="AI26" s="145"/>
      <c r="AJ26" s="146"/>
      <c r="AM26" s="168"/>
      <c r="AO26" s="186"/>
    </row>
    <row r="27" spans="3:42" s="71" customFormat="1">
      <c r="C27" s="89"/>
      <c r="E27" s="91"/>
      <c r="F27" s="92"/>
      <c r="G27" s="93"/>
      <c r="H27" s="94"/>
      <c r="W27" s="144"/>
      <c r="AI27" s="145"/>
      <c r="AJ27" s="146"/>
      <c r="AM27" s="168"/>
      <c r="AO27" s="186"/>
    </row>
    <row r="28" spans="3:42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86"/>
    </row>
    <row r="29" spans="3:42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86"/>
    </row>
    <row r="30" spans="3:42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O30" s="186"/>
    </row>
    <row r="31" spans="3:42" s="71" customFormat="1">
      <c r="C31" s="89"/>
      <c r="E31" s="108"/>
      <c r="F31" s="106"/>
      <c r="G31" s="107"/>
      <c r="H31" s="94"/>
      <c r="W31" s="144"/>
      <c r="AI31" s="145"/>
      <c r="AJ31" s="146"/>
      <c r="AM31" s="168"/>
      <c r="AO31" s="186"/>
    </row>
    <row r="32" spans="3:42" s="71" customFormat="1">
      <c r="C32" s="89"/>
      <c r="D32" s="105"/>
      <c r="E32" s="106"/>
      <c r="F32" s="108"/>
      <c r="G32" s="106"/>
      <c r="H32" s="107"/>
      <c r="W32" s="144"/>
      <c r="AI32" s="145"/>
      <c r="AJ32" s="146"/>
      <c r="AM32" s="168"/>
      <c r="AO32" s="186"/>
    </row>
    <row r="33" spans="4:41" s="71" customFormat="1">
      <c r="D33" s="105"/>
      <c r="E33" s="106"/>
      <c r="F33" s="108"/>
      <c r="G33" s="106"/>
      <c r="H33" s="107"/>
      <c r="W33" s="144"/>
      <c r="AI33" s="145"/>
      <c r="AJ33" s="146"/>
      <c r="AM33" s="168"/>
      <c r="AO33" s="186"/>
    </row>
    <row r="34" spans="4:41" s="71" customFormat="1">
      <c r="D34" s="105"/>
      <c r="E34" s="106"/>
      <c r="F34" s="108"/>
      <c r="G34" s="106"/>
      <c r="H34" s="107"/>
      <c r="W34" s="144"/>
      <c r="AI34" s="145"/>
      <c r="AJ34" s="146"/>
      <c r="AM34" s="168"/>
      <c r="AO34" s="186"/>
    </row>
    <row r="35" spans="4:41" s="71" customFormat="1">
      <c r="D35" s="105"/>
      <c r="E35" s="106"/>
      <c r="F35" s="108"/>
      <c r="G35" s="106"/>
      <c r="H35" s="107"/>
      <c r="W35" s="144"/>
      <c r="AI35" s="145"/>
      <c r="AJ35" s="146"/>
      <c r="AM35" s="168"/>
      <c r="AO35" s="186"/>
    </row>
    <row r="36" spans="4:41" s="71" customFormat="1">
      <c r="D36" s="105"/>
      <c r="E36" s="106"/>
      <c r="F36" s="108"/>
      <c r="G36" s="106"/>
      <c r="H36" s="107"/>
      <c r="W36" s="144"/>
      <c r="AI36" s="145"/>
      <c r="AJ36" s="146"/>
      <c r="AM36" s="168"/>
      <c r="AO36" s="186"/>
    </row>
    <row r="37" spans="4:41" s="71" customFormat="1">
      <c r="D37" s="105"/>
      <c r="E37" s="106"/>
      <c r="F37" s="108"/>
      <c r="G37" s="106"/>
      <c r="H37" s="94"/>
      <c r="W37" s="144"/>
      <c r="AI37" s="145"/>
      <c r="AJ37" s="146"/>
      <c r="AM37" s="168"/>
      <c r="AO37" s="186"/>
    </row>
    <row r="38" spans="4:41" s="71" customFormat="1">
      <c r="W38" s="144"/>
      <c r="AI38" s="145"/>
      <c r="AJ38" s="146"/>
      <c r="AM38" s="168"/>
      <c r="AO38" s="186"/>
    </row>
    <row r="39" spans="4:41" s="71" customFormat="1">
      <c r="W39" s="144"/>
      <c r="AI39" s="145"/>
      <c r="AJ39" s="146"/>
      <c r="AM39" s="168"/>
      <c r="AO39" s="186"/>
    </row>
    <row r="40" spans="4:41" s="71" customFormat="1">
      <c r="W40" s="144"/>
      <c r="AI40" s="145"/>
      <c r="AJ40" s="146"/>
      <c r="AM40" s="168"/>
      <c r="AO40" s="186"/>
    </row>
    <row r="41" spans="4:41" s="71" customFormat="1">
      <c r="W41" s="144"/>
      <c r="AI41" s="145"/>
      <c r="AJ41" s="146"/>
      <c r="AM41" s="168"/>
      <c r="AO41" s="186"/>
    </row>
    <row r="42" spans="4:41" s="71" customFormat="1">
      <c r="W42" s="144"/>
      <c r="AI42" s="145"/>
      <c r="AJ42" s="146"/>
      <c r="AM42" s="168"/>
      <c r="AO42" s="186"/>
    </row>
    <row r="43" spans="4:41" s="71" customFormat="1">
      <c r="W43" s="144"/>
      <c r="AI43" s="145"/>
      <c r="AJ43" s="146"/>
      <c r="AM43" s="168"/>
      <c r="AO43" s="186"/>
    </row>
    <row r="44" spans="4:41" s="71" customFormat="1">
      <c r="W44" s="144"/>
      <c r="AI44" s="145"/>
      <c r="AJ44" s="146"/>
      <c r="AM44" s="168"/>
      <c r="AO44" s="186"/>
    </row>
    <row r="45" spans="4:41" s="71" customFormat="1">
      <c r="W45" s="144"/>
      <c r="AI45" s="145"/>
      <c r="AJ45" s="146"/>
      <c r="AM45" s="168"/>
      <c r="AO45" s="186"/>
    </row>
    <row r="46" spans="4:41" s="71" customFormat="1">
      <c r="W46" s="144"/>
      <c r="AI46" s="145"/>
      <c r="AJ46" s="146"/>
      <c r="AM46" s="168"/>
      <c r="AO46" s="186"/>
    </row>
    <row r="47" spans="4:41" s="71" customFormat="1">
      <c r="W47" s="144"/>
      <c r="AI47" s="145"/>
      <c r="AJ47" s="146"/>
      <c r="AM47" s="168"/>
      <c r="AO47" s="186"/>
    </row>
    <row r="48" spans="4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mergeCells count="1">
    <mergeCell ref="AL19:AP19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7"/>
  <dimension ref="B1:AQ66"/>
  <sheetViews>
    <sheetView showGridLines="0" showRowColHeaders="0" zoomScale="170" zoomScaleNormal="170" workbookViewId="0">
      <selection activeCell="H14" sqref="H14"/>
    </sheetView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28.44140625" style="111" hidden="1" customWidth="1"/>
    <col min="36" max="36" width="3.5546875" style="112" hidden="1" customWidth="1"/>
    <col min="37" max="37" width="26.109375" customWidth="1"/>
    <col min="38" max="38" width="7" customWidth="1"/>
    <col min="39" max="39" width="21.5546875" style="183" customWidth="1"/>
    <col min="40" max="40" width="7.5546875" customWidth="1"/>
    <col min="41" max="41" width="21.5546875" style="185" customWidth="1"/>
  </cols>
  <sheetData>
    <row r="1" spans="2:43" ht="9.75" customHeight="1">
      <c r="W1" s="33"/>
      <c r="AM1" s="185"/>
      <c r="AO1" s="183"/>
    </row>
    <row r="2" spans="2:43" ht="13.8" thickBot="1">
      <c r="D2" s="87">
        <v>43057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69"/>
      <c r="AL2" s="69"/>
      <c r="AM2" s="185"/>
      <c r="AN2" s="69"/>
      <c r="AO2" s="183"/>
      <c r="AP2" s="69"/>
      <c r="AQ2" s="69"/>
    </row>
    <row r="3" spans="2:43">
      <c r="B3" s="21">
        <v>10</v>
      </c>
      <c r="C3" s="243">
        <v>3</v>
      </c>
      <c r="D3" s="137" t="s">
        <v>29</v>
      </c>
      <c r="E3" s="27">
        <v>33</v>
      </c>
      <c r="F3" s="35">
        <v>23</v>
      </c>
      <c r="G3" s="137" t="s">
        <v>36</v>
      </c>
      <c r="H3" s="264">
        <v>3</v>
      </c>
      <c r="J3" s="241" t="str">
        <f>D3</f>
        <v>Bordeaux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33</v>
      </c>
      <c r="R3" s="43">
        <f t="shared" si="4"/>
        <v>23</v>
      </c>
      <c r="S3" s="43">
        <f>Q3-R3</f>
        <v>10</v>
      </c>
      <c r="T3" s="27">
        <f t="shared" ref="T3:T16" si="5">IF(V3="",O3+P3,V3+O3+P3)</f>
        <v>4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0</v>
      </c>
      <c r="Z3" s="25">
        <v>0</v>
      </c>
      <c r="AA3" s="25">
        <v>1</v>
      </c>
      <c r="AB3" s="25">
        <v>0</v>
      </c>
      <c r="AC3" s="25">
        <v>0</v>
      </c>
      <c r="AD3" s="25">
        <v>23</v>
      </c>
      <c r="AE3" s="25">
        <v>33</v>
      </c>
      <c r="AF3" s="25">
        <v>-10</v>
      </c>
      <c r="AG3" s="26">
        <v>0</v>
      </c>
      <c r="AI3" s="113" t="str">
        <f>CONCATENATE(D3,G3)</f>
        <v>BordeauxAgen</v>
      </c>
      <c r="AJ3" s="112">
        <f t="shared" ref="AJ3:AJ9" si="7">E3-F3</f>
        <v>10</v>
      </c>
      <c r="AK3" s="69"/>
      <c r="AL3" s="260"/>
      <c r="AN3" s="69"/>
      <c r="AP3" s="69"/>
      <c r="AQ3" s="69"/>
    </row>
    <row r="4" spans="2:43" ht="12.75" customHeight="1">
      <c r="B4" s="22"/>
      <c r="C4" s="244">
        <v>4</v>
      </c>
      <c r="D4" s="1" t="s">
        <v>22</v>
      </c>
      <c r="E4" s="28">
        <v>31</v>
      </c>
      <c r="F4" s="36">
        <v>15</v>
      </c>
      <c r="G4" s="1" t="s">
        <v>24</v>
      </c>
      <c r="H4" s="265">
        <v>2</v>
      </c>
      <c r="J4" s="246" t="str">
        <f t="shared" ref="J4:J9" si="8">D4</f>
        <v>Castres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31</v>
      </c>
      <c r="R4" s="46">
        <f t="shared" si="4"/>
        <v>15</v>
      </c>
      <c r="S4" s="46">
        <f t="shared" ref="S4:S16" si="11">Q4-R4</f>
        <v>16</v>
      </c>
      <c r="T4" s="28">
        <f t="shared" si="5"/>
        <v>4</v>
      </c>
      <c r="V4" s="12">
        <f t="shared" si="6"/>
        <v>4</v>
      </c>
      <c r="W4" s="153" t="s">
        <v>29</v>
      </c>
      <c r="X4" s="13">
        <v>1</v>
      </c>
      <c r="Y4" s="14">
        <v>1</v>
      </c>
      <c r="Z4" s="14">
        <v>0</v>
      </c>
      <c r="AA4" s="14">
        <v>0</v>
      </c>
      <c r="AB4" s="14">
        <v>0</v>
      </c>
      <c r="AC4" s="14">
        <v>0</v>
      </c>
      <c r="AD4" s="14">
        <v>33</v>
      </c>
      <c r="AE4" s="14">
        <v>23</v>
      </c>
      <c r="AF4" s="14">
        <v>10</v>
      </c>
      <c r="AG4" s="15">
        <v>4</v>
      </c>
      <c r="AI4" s="113" t="str">
        <f t="shared" ref="AI4:AI9" si="12">CONCATENATE(D4,G4)</f>
        <v>CastresLa Rochelle</v>
      </c>
      <c r="AJ4" s="112">
        <f t="shared" si="7"/>
        <v>16</v>
      </c>
      <c r="AK4" s="69"/>
      <c r="AL4" s="261"/>
      <c r="AN4" s="69"/>
      <c r="AP4" s="69"/>
      <c r="AQ4" s="69"/>
    </row>
    <row r="5" spans="2:43">
      <c r="B5" s="22"/>
      <c r="C5" s="244">
        <v>5</v>
      </c>
      <c r="D5" s="134" t="s">
        <v>25</v>
      </c>
      <c r="E5" s="28">
        <v>39</v>
      </c>
      <c r="F5" s="36">
        <v>18</v>
      </c>
      <c r="G5" s="1" t="s">
        <v>26</v>
      </c>
      <c r="H5" s="265">
        <v>2</v>
      </c>
      <c r="J5" s="246" t="str">
        <f t="shared" si="8"/>
        <v>Clermont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1</v>
      </c>
      <c r="P5" s="45">
        <f t="shared" si="10"/>
        <v>0</v>
      </c>
      <c r="Q5" s="46">
        <f t="shared" si="4"/>
        <v>39</v>
      </c>
      <c r="R5" s="46">
        <f t="shared" si="4"/>
        <v>18</v>
      </c>
      <c r="S5" s="46">
        <f t="shared" si="11"/>
        <v>21</v>
      </c>
      <c r="T5" s="28">
        <f t="shared" si="5"/>
        <v>5</v>
      </c>
      <c r="V5" s="12">
        <f t="shared" si="6"/>
        <v>4</v>
      </c>
      <c r="W5" s="153" t="s">
        <v>27</v>
      </c>
      <c r="X5" s="13">
        <v>1</v>
      </c>
      <c r="Y5" s="14">
        <v>0</v>
      </c>
      <c r="Z5" s="14">
        <v>0</v>
      </c>
      <c r="AA5" s="14">
        <v>1</v>
      </c>
      <c r="AB5" s="14">
        <v>0</v>
      </c>
      <c r="AC5" s="14">
        <v>0</v>
      </c>
      <c r="AD5" s="14">
        <v>15</v>
      </c>
      <c r="AE5" s="14">
        <v>34</v>
      </c>
      <c r="AF5" s="14">
        <v>-19</v>
      </c>
      <c r="AG5" s="15">
        <v>0</v>
      </c>
      <c r="AI5" s="113" t="str">
        <f t="shared" si="12"/>
        <v>ClermontLyon</v>
      </c>
      <c r="AJ5" s="112">
        <f t="shared" si="7"/>
        <v>21</v>
      </c>
      <c r="AK5" s="69"/>
      <c r="AL5" s="260"/>
      <c r="AN5" s="104"/>
      <c r="AP5" s="69"/>
      <c r="AQ5" s="69"/>
    </row>
    <row r="6" spans="2:43">
      <c r="B6" s="22"/>
      <c r="C6" s="244">
        <v>4</v>
      </c>
      <c r="D6" s="134" t="s">
        <v>28</v>
      </c>
      <c r="E6" s="28">
        <v>32</v>
      </c>
      <c r="F6" s="36">
        <v>22</v>
      </c>
      <c r="G6" s="134" t="s">
        <v>30</v>
      </c>
      <c r="H6" s="265">
        <v>1</v>
      </c>
      <c r="J6" s="246" t="str">
        <f>D6</f>
        <v>Montpellier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1</v>
      </c>
      <c r="P6" s="45">
        <f t="shared" si="10"/>
        <v>0</v>
      </c>
      <c r="Q6" s="46">
        <f t="shared" si="4"/>
        <v>32</v>
      </c>
      <c r="R6" s="46">
        <f t="shared" si="4"/>
        <v>22</v>
      </c>
      <c r="S6" s="46">
        <f t="shared" si="11"/>
        <v>10</v>
      </c>
      <c r="T6" s="28">
        <f t="shared" si="5"/>
        <v>5</v>
      </c>
      <c r="V6" s="12">
        <f t="shared" si="6"/>
        <v>4</v>
      </c>
      <c r="W6" s="153" t="s">
        <v>22</v>
      </c>
      <c r="X6" s="13">
        <v>1</v>
      </c>
      <c r="Y6" s="14">
        <v>1</v>
      </c>
      <c r="Z6" s="14">
        <v>0</v>
      </c>
      <c r="AA6" s="14">
        <v>0</v>
      </c>
      <c r="AB6" s="14">
        <v>0</v>
      </c>
      <c r="AC6" s="14">
        <v>0</v>
      </c>
      <c r="AD6" s="14">
        <v>31</v>
      </c>
      <c r="AE6" s="14">
        <v>15</v>
      </c>
      <c r="AF6" s="14">
        <v>16</v>
      </c>
      <c r="AG6" s="15">
        <v>4</v>
      </c>
      <c r="AI6" s="113" t="str">
        <f>CONCATENATE(D6,G6)</f>
        <v>MontpellierSt Toulousain</v>
      </c>
      <c r="AJ6" s="112">
        <f t="shared" si="7"/>
        <v>10</v>
      </c>
      <c r="AK6" s="69"/>
      <c r="AL6" s="260"/>
      <c r="AN6" s="104"/>
      <c r="AP6" s="69"/>
      <c r="AQ6" s="69"/>
    </row>
    <row r="7" spans="2:43">
      <c r="B7" s="22"/>
      <c r="C7" s="244">
        <v>5</v>
      </c>
      <c r="D7" s="134" t="s">
        <v>19</v>
      </c>
      <c r="E7" s="28">
        <v>39</v>
      </c>
      <c r="F7" s="36">
        <v>35</v>
      </c>
      <c r="G7" s="134" t="s">
        <v>35</v>
      </c>
      <c r="H7" s="265">
        <v>5</v>
      </c>
      <c r="J7" s="246" t="str">
        <f t="shared" si="8"/>
        <v>Stade Français</v>
      </c>
      <c r="K7" s="36">
        <f t="shared" si="9"/>
        <v>1</v>
      </c>
      <c r="L7" s="44">
        <f t="shared" si="0"/>
        <v>1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39</v>
      </c>
      <c r="R7" s="46">
        <f t="shared" si="4"/>
        <v>35</v>
      </c>
      <c r="S7" s="46">
        <f t="shared" si="11"/>
        <v>4</v>
      </c>
      <c r="T7" s="28">
        <f t="shared" si="5"/>
        <v>4</v>
      </c>
      <c r="V7" s="12">
        <f t="shared" si="6"/>
        <v>4</v>
      </c>
      <c r="W7" s="153" t="s">
        <v>25</v>
      </c>
      <c r="X7" s="13">
        <v>1</v>
      </c>
      <c r="Y7" s="14">
        <v>1</v>
      </c>
      <c r="Z7" s="14">
        <v>0</v>
      </c>
      <c r="AA7" s="14">
        <v>0</v>
      </c>
      <c r="AB7" s="14">
        <v>1</v>
      </c>
      <c r="AC7" s="14">
        <v>0</v>
      </c>
      <c r="AD7" s="14">
        <v>39</v>
      </c>
      <c r="AE7" s="14">
        <v>18</v>
      </c>
      <c r="AF7" s="14">
        <v>21</v>
      </c>
      <c r="AG7" s="15">
        <v>5</v>
      </c>
      <c r="AI7" s="113" t="str">
        <f t="shared" si="12"/>
        <v>Stade FrançaisOyonnax</v>
      </c>
      <c r="AJ7" s="112">
        <f t="shared" si="7"/>
        <v>4</v>
      </c>
      <c r="AK7" s="69"/>
      <c r="AL7" s="260"/>
      <c r="AN7" s="69"/>
      <c r="AP7" s="69"/>
      <c r="AQ7" s="69"/>
    </row>
    <row r="8" spans="2:43">
      <c r="B8" s="22"/>
      <c r="C8" s="244">
        <v>4</v>
      </c>
      <c r="D8" s="134" t="s">
        <v>23</v>
      </c>
      <c r="E8" s="28">
        <v>34</v>
      </c>
      <c r="F8" s="36">
        <v>15</v>
      </c>
      <c r="G8" s="134" t="s">
        <v>27</v>
      </c>
      <c r="H8" s="265">
        <v>2</v>
      </c>
      <c r="J8" s="246" t="str">
        <f t="shared" si="8"/>
        <v>Pau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34</v>
      </c>
      <c r="R8" s="46">
        <f t="shared" si="4"/>
        <v>15</v>
      </c>
      <c r="S8" s="46">
        <f t="shared" si="11"/>
        <v>19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0</v>
      </c>
      <c r="Z8" s="14">
        <v>0</v>
      </c>
      <c r="AA8" s="14">
        <v>1</v>
      </c>
      <c r="AB8" s="14">
        <v>0</v>
      </c>
      <c r="AC8" s="14">
        <v>0</v>
      </c>
      <c r="AD8" s="14">
        <v>15</v>
      </c>
      <c r="AE8" s="14">
        <v>31</v>
      </c>
      <c r="AF8" s="14">
        <v>-16</v>
      </c>
      <c r="AG8" s="15">
        <v>0</v>
      </c>
      <c r="AI8" s="113" t="str">
        <f t="shared" si="12"/>
        <v>PauBrive</v>
      </c>
      <c r="AJ8" s="112">
        <f t="shared" si="7"/>
        <v>19</v>
      </c>
      <c r="AK8" s="69"/>
      <c r="AL8" s="260"/>
      <c r="AN8" s="104"/>
      <c r="AP8" s="69"/>
      <c r="AQ8" s="69"/>
    </row>
    <row r="9" spans="2:43" ht="13.8" thickBot="1">
      <c r="B9" s="23"/>
      <c r="C9" s="245">
        <v>4</v>
      </c>
      <c r="D9" s="136" t="s">
        <v>20</v>
      </c>
      <c r="E9" s="29">
        <v>29</v>
      </c>
      <c r="F9" s="37">
        <v>40</v>
      </c>
      <c r="G9" s="136" t="s">
        <v>21</v>
      </c>
      <c r="H9" s="266">
        <v>4</v>
      </c>
      <c r="J9" s="246" t="str">
        <f t="shared" si="8"/>
        <v>Toulon</v>
      </c>
      <c r="K9" s="36">
        <f t="shared" si="9"/>
        <v>1</v>
      </c>
      <c r="L9" s="44">
        <f t="shared" si="0"/>
        <v>0</v>
      </c>
      <c r="M9" s="44">
        <f t="shared" si="1"/>
        <v>0</v>
      </c>
      <c r="N9" s="44">
        <f t="shared" si="2"/>
        <v>1</v>
      </c>
      <c r="O9" s="45">
        <f t="shared" si="3"/>
        <v>0</v>
      </c>
      <c r="P9" s="45">
        <f t="shared" si="10"/>
        <v>0</v>
      </c>
      <c r="Q9" s="46">
        <f t="shared" si="4"/>
        <v>29</v>
      </c>
      <c r="R9" s="46">
        <f t="shared" si="4"/>
        <v>40</v>
      </c>
      <c r="S9" s="46">
        <f t="shared" si="11"/>
        <v>-11</v>
      </c>
      <c r="T9" s="28">
        <f t="shared" si="5"/>
        <v>0</v>
      </c>
      <c r="V9" s="12">
        <f t="shared" si="6"/>
        <v>0</v>
      </c>
      <c r="W9" s="153" t="s">
        <v>26</v>
      </c>
      <c r="X9" s="13">
        <v>1</v>
      </c>
      <c r="Y9" s="14">
        <v>0</v>
      </c>
      <c r="Z9" s="14">
        <v>0</v>
      </c>
      <c r="AA9" s="14">
        <v>1</v>
      </c>
      <c r="AB9" s="14">
        <v>0</v>
      </c>
      <c r="AC9" s="14">
        <v>0</v>
      </c>
      <c r="AD9" s="14">
        <v>18</v>
      </c>
      <c r="AE9" s="14">
        <v>39</v>
      </c>
      <c r="AF9" s="14">
        <v>-21</v>
      </c>
      <c r="AG9" s="15">
        <v>0</v>
      </c>
      <c r="AI9" s="113" t="str">
        <f t="shared" si="12"/>
        <v>ToulonRacing</v>
      </c>
      <c r="AJ9" s="112">
        <f t="shared" si="7"/>
        <v>-11</v>
      </c>
      <c r="AK9" s="69"/>
      <c r="AL9" s="260"/>
      <c r="AN9" s="104"/>
      <c r="AP9" s="69"/>
      <c r="AQ9" s="69"/>
    </row>
    <row r="10" spans="2:43" ht="12.75" customHeight="1">
      <c r="J10" s="38" t="str">
        <f>G3</f>
        <v>Agen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23</v>
      </c>
      <c r="R10" s="46">
        <f t="shared" ref="R10:R16" si="15">E3</f>
        <v>33</v>
      </c>
      <c r="S10" s="46">
        <f t="shared" si="11"/>
        <v>-10</v>
      </c>
      <c r="T10" s="28">
        <f t="shared" si="5"/>
        <v>0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1</v>
      </c>
      <c r="Z10" s="14">
        <v>0</v>
      </c>
      <c r="AA10" s="14">
        <v>0</v>
      </c>
      <c r="AB10" s="14">
        <v>1</v>
      </c>
      <c r="AC10" s="14">
        <v>0</v>
      </c>
      <c r="AD10" s="14">
        <v>32</v>
      </c>
      <c r="AE10" s="14">
        <v>22</v>
      </c>
      <c r="AF10" s="14">
        <v>10</v>
      </c>
      <c r="AG10" s="15">
        <v>5</v>
      </c>
      <c r="AI10" s="113" t="str">
        <f>CONCATENATE(G3,D3)</f>
        <v>AgenBordeaux</v>
      </c>
      <c r="AJ10" s="112">
        <f>F3-E3</f>
        <v>-10</v>
      </c>
      <c r="AK10" s="100"/>
      <c r="AL10" s="100"/>
      <c r="AM10" s="176"/>
      <c r="AN10" s="100"/>
      <c r="AO10" s="176"/>
      <c r="AP10" s="69"/>
      <c r="AQ10" s="69"/>
    </row>
    <row r="11" spans="2:43">
      <c r="G11" s="1"/>
      <c r="J11" s="38" t="str">
        <f t="shared" ref="J11:J16" si="17">G4</f>
        <v>La Rochelle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15</v>
      </c>
      <c r="R11" s="46">
        <f t="shared" si="15"/>
        <v>31</v>
      </c>
      <c r="S11" s="46">
        <f t="shared" si="11"/>
        <v>-16</v>
      </c>
      <c r="T11" s="28">
        <f t="shared" si="5"/>
        <v>0</v>
      </c>
      <c r="V11" s="12">
        <f t="shared" si="16"/>
        <v>0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1</v>
      </c>
      <c r="AD11" s="14">
        <v>35</v>
      </c>
      <c r="AE11" s="14">
        <v>39</v>
      </c>
      <c r="AF11" s="14">
        <v>-4</v>
      </c>
      <c r="AG11" s="15">
        <v>1</v>
      </c>
      <c r="AI11" s="113" t="str">
        <f t="shared" ref="AI11:AI16" si="19">CONCATENATE(G4,D4)</f>
        <v>La RochelleCastres</v>
      </c>
      <c r="AJ11" s="112">
        <f t="shared" ref="AJ11:AJ16" si="20">F4-E4</f>
        <v>-16</v>
      </c>
      <c r="AK11" s="99"/>
      <c r="AL11" s="104"/>
      <c r="AM11" s="175"/>
      <c r="AN11" s="104"/>
      <c r="AO11" s="178"/>
      <c r="AP11" s="69"/>
      <c r="AQ11" s="69"/>
    </row>
    <row r="12" spans="2:43">
      <c r="G12" s="1"/>
      <c r="J12" s="38" t="str">
        <f t="shared" si="17"/>
        <v>Lyon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0</v>
      </c>
      <c r="Q12" s="46">
        <f t="shared" si="14"/>
        <v>18</v>
      </c>
      <c r="R12" s="46">
        <f t="shared" si="15"/>
        <v>39</v>
      </c>
      <c r="S12" s="46">
        <f t="shared" si="11"/>
        <v>-21</v>
      </c>
      <c r="T12" s="28">
        <f t="shared" si="5"/>
        <v>0</v>
      </c>
      <c r="V12" s="12">
        <f t="shared" si="16"/>
        <v>0</v>
      </c>
      <c r="W12" s="153" t="s">
        <v>23</v>
      </c>
      <c r="X12" s="13">
        <v>1</v>
      </c>
      <c r="Y12" s="14">
        <v>1</v>
      </c>
      <c r="Z12" s="14">
        <v>0</v>
      </c>
      <c r="AA12" s="14">
        <v>0</v>
      </c>
      <c r="AB12" s="14">
        <v>0</v>
      </c>
      <c r="AC12" s="14">
        <v>0</v>
      </c>
      <c r="AD12" s="14">
        <v>34</v>
      </c>
      <c r="AE12" s="14">
        <v>15</v>
      </c>
      <c r="AF12" s="14">
        <v>19</v>
      </c>
      <c r="AG12" s="15">
        <v>4</v>
      </c>
      <c r="AI12" s="113" t="str">
        <f t="shared" si="19"/>
        <v>LyonClermont</v>
      </c>
      <c r="AJ12" s="112">
        <f t="shared" si="20"/>
        <v>-21</v>
      </c>
      <c r="AK12" s="69"/>
      <c r="AL12" s="69"/>
      <c r="AN12" s="69"/>
      <c r="AP12" s="69"/>
      <c r="AQ12" s="69"/>
    </row>
    <row r="13" spans="2:43">
      <c r="G13" s="1"/>
      <c r="J13" s="38" t="str">
        <f t="shared" si="17"/>
        <v>St Toulousain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0</v>
      </c>
      <c r="Q13" s="46">
        <f t="shared" si="14"/>
        <v>22</v>
      </c>
      <c r="R13" s="46">
        <f t="shared" si="15"/>
        <v>32</v>
      </c>
      <c r="S13" s="46">
        <f t="shared" si="11"/>
        <v>-10</v>
      </c>
      <c r="T13" s="28">
        <f t="shared" si="5"/>
        <v>0</v>
      </c>
      <c r="V13" s="12">
        <f t="shared" si="16"/>
        <v>0</v>
      </c>
      <c r="W13" s="153" t="s">
        <v>21</v>
      </c>
      <c r="X13" s="13">
        <v>1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40</v>
      </c>
      <c r="AE13" s="14">
        <v>29</v>
      </c>
      <c r="AF13" s="14">
        <v>11</v>
      </c>
      <c r="AG13" s="15">
        <v>4</v>
      </c>
      <c r="AI13" s="113" t="str">
        <f>CONCATENATE(G6,D6)</f>
        <v>St ToulousainMontpellier</v>
      </c>
      <c r="AJ13" s="112">
        <f t="shared" si="20"/>
        <v>-10</v>
      </c>
      <c r="AK13" s="69"/>
      <c r="AL13" s="69"/>
      <c r="AN13" s="69"/>
      <c r="AP13" s="69"/>
      <c r="AQ13" s="69"/>
    </row>
    <row r="14" spans="2:43">
      <c r="G14" s="1"/>
      <c r="J14" s="38" t="str">
        <f t="shared" si="17"/>
        <v>Oyonnax</v>
      </c>
      <c r="K14" s="36">
        <f t="shared" si="9"/>
        <v>1</v>
      </c>
      <c r="L14" s="44">
        <f t="shared" si="0"/>
        <v>0</v>
      </c>
      <c r="M14" s="44">
        <f t="shared" si="1"/>
        <v>0</v>
      </c>
      <c r="N14" s="44">
        <f t="shared" si="2"/>
        <v>1</v>
      </c>
      <c r="O14" s="45">
        <f t="shared" si="13"/>
        <v>0</v>
      </c>
      <c r="P14" s="45">
        <f t="shared" si="18"/>
        <v>1</v>
      </c>
      <c r="Q14" s="46">
        <f t="shared" si="14"/>
        <v>35</v>
      </c>
      <c r="R14" s="46">
        <f t="shared" si="15"/>
        <v>39</v>
      </c>
      <c r="S14" s="46">
        <f t="shared" si="11"/>
        <v>-4</v>
      </c>
      <c r="T14" s="28">
        <f t="shared" si="5"/>
        <v>1</v>
      </c>
      <c r="V14" s="12">
        <f t="shared" si="16"/>
        <v>0</v>
      </c>
      <c r="W14" s="153" t="s">
        <v>30</v>
      </c>
      <c r="X14" s="13">
        <v>1</v>
      </c>
      <c r="Y14" s="14">
        <v>0</v>
      </c>
      <c r="Z14" s="14">
        <v>0</v>
      </c>
      <c r="AA14" s="14">
        <v>1</v>
      </c>
      <c r="AB14" s="14">
        <v>0</v>
      </c>
      <c r="AC14" s="14">
        <v>0</v>
      </c>
      <c r="AD14" s="14">
        <v>22</v>
      </c>
      <c r="AE14" s="14">
        <v>32</v>
      </c>
      <c r="AF14" s="14">
        <v>-10</v>
      </c>
      <c r="AG14" s="15">
        <v>0</v>
      </c>
      <c r="AI14" s="113" t="str">
        <f t="shared" si="19"/>
        <v>OyonnaxStade Français</v>
      </c>
      <c r="AJ14" s="112">
        <f t="shared" si="20"/>
        <v>-4</v>
      </c>
      <c r="AK14" s="69"/>
      <c r="AL14" s="69"/>
      <c r="AN14" s="69"/>
      <c r="AP14" s="69"/>
      <c r="AQ14" s="69"/>
    </row>
    <row r="15" spans="2:43">
      <c r="G15" s="1"/>
      <c r="J15" s="38" t="str">
        <f t="shared" si="17"/>
        <v>Brive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0</v>
      </c>
      <c r="Q15" s="46">
        <f t="shared" si="14"/>
        <v>15</v>
      </c>
      <c r="R15" s="46">
        <f t="shared" si="15"/>
        <v>34</v>
      </c>
      <c r="S15" s="46">
        <f t="shared" si="11"/>
        <v>-19</v>
      </c>
      <c r="T15" s="28">
        <f t="shared" si="5"/>
        <v>0</v>
      </c>
      <c r="V15" s="12">
        <f t="shared" si="16"/>
        <v>0</v>
      </c>
      <c r="W15" s="153" t="s">
        <v>19</v>
      </c>
      <c r="X15" s="13">
        <v>1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39</v>
      </c>
      <c r="AE15" s="14">
        <v>35</v>
      </c>
      <c r="AF15" s="14">
        <v>4</v>
      </c>
      <c r="AG15" s="15">
        <v>4</v>
      </c>
      <c r="AI15" s="113" t="str">
        <f t="shared" si="19"/>
        <v>BrivePau</v>
      </c>
      <c r="AJ15" s="112">
        <f t="shared" si="20"/>
        <v>-19</v>
      </c>
      <c r="AK15" s="69"/>
      <c r="AL15" s="69"/>
      <c r="AN15" s="69"/>
      <c r="AP15" s="69"/>
      <c r="AQ15" s="69"/>
    </row>
    <row r="16" spans="2:43" ht="13.8" thickBot="1">
      <c r="G16" s="1"/>
      <c r="J16" s="39" t="str">
        <f t="shared" si="17"/>
        <v>Racing</v>
      </c>
      <c r="K16" s="37">
        <f t="shared" si="9"/>
        <v>1</v>
      </c>
      <c r="L16" s="47">
        <f t="shared" si="0"/>
        <v>1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40</v>
      </c>
      <c r="R16" s="49">
        <f t="shared" si="15"/>
        <v>29</v>
      </c>
      <c r="S16" s="49">
        <f t="shared" si="11"/>
        <v>11</v>
      </c>
      <c r="T16" s="29">
        <f t="shared" si="5"/>
        <v>4</v>
      </c>
      <c r="V16" s="12">
        <f t="shared" si="16"/>
        <v>4</v>
      </c>
      <c r="W16" s="154" t="s">
        <v>20</v>
      </c>
      <c r="X16" s="16">
        <v>1</v>
      </c>
      <c r="Y16" s="17">
        <v>0</v>
      </c>
      <c r="Z16" s="17">
        <v>0</v>
      </c>
      <c r="AA16" s="17">
        <v>1</v>
      </c>
      <c r="AB16" s="17">
        <v>0</v>
      </c>
      <c r="AC16" s="17">
        <v>0</v>
      </c>
      <c r="AD16" s="17">
        <v>29</v>
      </c>
      <c r="AE16" s="17">
        <v>40</v>
      </c>
      <c r="AF16" s="17">
        <v>-11</v>
      </c>
      <c r="AG16" s="18">
        <v>0</v>
      </c>
      <c r="AI16" s="113" t="str">
        <f t="shared" si="19"/>
        <v>RacingToulon</v>
      </c>
      <c r="AJ16" s="112">
        <f t="shared" si="20"/>
        <v>11</v>
      </c>
      <c r="AK16" s="69"/>
      <c r="AL16" s="94"/>
      <c r="AM16" s="186"/>
      <c r="AN16" s="94"/>
      <c r="AO16" s="184"/>
      <c r="AP16" s="94"/>
      <c r="AQ16" s="69"/>
    </row>
    <row r="17" spans="3:43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94"/>
      <c r="AM17" s="186"/>
      <c r="AN17" s="94"/>
      <c r="AO17" s="184"/>
      <c r="AP17" s="94"/>
      <c r="AQ17" s="69"/>
    </row>
    <row r="18" spans="3:43" s="71" customFormat="1">
      <c r="C18" s="7"/>
      <c r="E18" s="10"/>
      <c r="F18" s="10"/>
      <c r="H18" s="7"/>
      <c r="W18" s="144"/>
      <c r="AI18" s="145"/>
      <c r="AJ18" s="146"/>
      <c r="AK18" s="94"/>
      <c r="AL18" s="105"/>
      <c r="AM18" s="106"/>
      <c r="AN18" s="214"/>
      <c r="AO18" s="106"/>
      <c r="AP18" s="107"/>
      <c r="AQ18" s="94"/>
    </row>
    <row r="19" spans="3:43" s="71" customFormat="1">
      <c r="C19" s="7"/>
      <c r="E19" s="10"/>
      <c r="F19" s="10"/>
      <c r="H19" s="138"/>
      <c r="W19" s="144"/>
      <c r="AI19" s="145"/>
      <c r="AJ19" s="146"/>
      <c r="AK19" s="94"/>
      <c r="AL19" s="105"/>
      <c r="AM19" s="106"/>
      <c r="AN19" s="214"/>
      <c r="AO19" s="106"/>
      <c r="AP19" s="107"/>
      <c r="AQ19" s="94"/>
    </row>
    <row r="20" spans="3:43" s="71" customFormat="1">
      <c r="C20" s="7"/>
      <c r="E20" s="10"/>
      <c r="F20" s="10"/>
      <c r="H20" s="142"/>
      <c r="W20" s="144"/>
      <c r="AI20" s="145"/>
      <c r="AJ20" s="146"/>
      <c r="AK20" s="94"/>
      <c r="AL20" s="105"/>
      <c r="AM20" s="106"/>
      <c r="AN20" s="106"/>
      <c r="AO20" s="106"/>
      <c r="AP20" s="107"/>
      <c r="AQ20" s="94"/>
    </row>
    <row r="21" spans="3:43" s="71" customFormat="1">
      <c r="C21" s="7"/>
      <c r="E21" s="10"/>
      <c r="F21" s="10"/>
      <c r="H21" s="142"/>
      <c r="W21" s="144"/>
      <c r="AI21" s="145"/>
      <c r="AJ21" s="146"/>
      <c r="AK21" s="94"/>
      <c r="AL21" s="105"/>
      <c r="AM21" s="106"/>
      <c r="AN21" s="106"/>
      <c r="AO21" s="106"/>
      <c r="AP21" s="107"/>
      <c r="AQ21" s="94"/>
    </row>
    <row r="22" spans="3:43" s="71" customFormat="1">
      <c r="C22" s="7"/>
      <c r="E22" s="10"/>
      <c r="F22" s="10"/>
      <c r="H22" s="142"/>
      <c r="W22" s="144"/>
      <c r="AI22" s="145"/>
      <c r="AJ22" s="146"/>
      <c r="AK22" s="94"/>
      <c r="AL22" s="105"/>
      <c r="AM22" s="106"/>
      <c r="AN22" s="106"/>
      <c r="AO22" s="106"/>
      <c r="AP22" s="107"/>
      <c r="AQ22" s="94"/>
    </row>
    <row r="23" spans="3:43" s="71" customFormat="1">
      <c r="C23" s="7"/>
      <c r="E23" s="10"/>
      <c r="F23" s="10"/>
      <c r="H23" s="142"/>
      <c r="W23" s="144"/>
      <c r="AI23" s="145"/>
      <c r="AJ23" s="146"/>
      <c r="AK23" s="94"/>
      <c r="AL23" s="105"/>
      <c r="AM23" s="106"/>
      <c r="AN23" s="214"/>
      <c r="AO23" s="106"/>
      <c r="AP23" s="107"/>
      <c r="AQ23" s="94"/>
    </row>
    <row r="24" spans="3:43" s="71" customFormat="1">
      <c r="C24" s="7"/>
      <c r="E24" s="10"/>
      <c r="F24" s="10"/>
      <c r="H24" s="142"/>
      <c r="W24" s="144"/>
      <c r="AI24" s="145"/>
      <c r="AJ24" s="146"/>
      <c r="AL24" s="120"/>
      <c r="AM24" s="127"/>
      <c r="AN24" s="127"/>
      <c r="AO24" s="127"/>
    </row>
    <row r="25" spans="3:43" s="71" customFormat="1">
      <c r="C25" s="7"/>
      <c r="E25" s="3"/>
      <c r="F25" s="138"/>
      <c r="G25" s="3"/>
      <c r="H25" s="142"/>
      <c r="W25" s="144"/>
      <c r="AI25" s="145"/>
      <c r="AJ25" s="146"/>
      <c r="AM25" s="186"/>
      <c r="AO25" s="184"/>
    </row>
    <row r="26" spans="3:43" s="71" customFormat="1">
      <c r="C26" s="89"/>
      <c r="E26" s="267"/>
      <c r="F26" s="268"/>
      <c r="G26" s="269"/>
      <c r="H26" s="7"/>
      <c r="W26" s="144"/>
      <c r="AI26" s="145"/>
      <c r="AJ26" s="146"/>
      <c r="AM26" s="186"/>
      <c r="AO26" s="184"/>
    </row>
    <row r="27" spans="3:43" s="71" customFormat="1">
      <c r="C27" s="89"/>
      <c r="E27" s="91"/>
      <c r="F27" s="92"/>
      <c r="G27" s="93"/>
      <c r="H27" s="94"/>
      <c r="W27" s="144"/>
      <c r="AI27" s="145"/>
      <c r="AJ27" s="146"/>
      <c r="AM27" s="186"/>
      <c r="AO27" s="184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86"/>
      <c r="AO28" s="184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86"/>
      <c r="AO29" s="184"/>
    </row>
    <row r="30" spans="3:43" s="71" customFormat="1">
      <c r="C30" s="89"/>
      <c r="E30" s="108"/>
      <c r="F30" s="106"/>
      <c r="G30" s="107"/>
      <c r="H30" s="94"/>
      <c r="W30" s="144"/>
      <c r="AI30" s="145"/>
      <c r="AJ30" s="146"/>
      <c r="AM30" s="186"/>
      <c r="AO30" s="184"/>
    </row>
    <row r="31" spans="3:43" s="71" customFormat="1">
      <c r="C31" s="89"/>
      <c r="E31" s="106"/>
      <c r="F31" s="108"/>
      <c r="G31" s="106"/>
      <c r="H31" s="107"/>
      <c r="W31" s="144"/>
      <c r="AI31" s="145"/>
      <c r="AJ31" s="146"/>
      <c r="AM31" s="186"/>
      <c r="AO31" s="184"/>
    </row>
    <row r="32" spans="3:43" s="71" customFormat="1">
      <c r="C32" s="89"/>
      <c r="D32" s="105"/>
      <c r="E32" s="106"/>
      <c r="F32" s="108"/>
      <c r="G32" s="106"/>
      <c r="H32" s="107"/>
      <c r="W32" s="144"/>
      <c r="AI32" s="145"/>
      <c r="AJ32" s="146"/>
      <c r="AM32" s="186"/>
      <c r="AO32" s="184"/>
    </row>
    <row r="33" spans="4:41" s="71" customFormat="1">
      <c r="D33" s="105"/>
      <c r="E33" s="106"/>
      <c r="F33" s="108"/>
      <c r="G33" s="106"/>
      <c r="H33" s="107"/>
      <c r="W33" s="144"/>
      <c r="AI33" s="145"/>
      <c r="AJ33" s="146"/>
      <c r="AM33" s="186"/>
      <c r="AO33" s="184"/>
    </row>
    <row r="34" spans="4:41" s="71" customFormat="1">
      <c r="D34" s="105"/>
      <c r="E34" s="106"/>
      <c r="F34" s="108"/>
      <c r="G34" s="106"/>
      <c r="H34" s="107"/>
      <c r="W34" s="144"/>
      <c r="AI34" s="145"/>
      <c r="AJ34" s="146"/>
      <c r="AM34" s="186"/>
      <c r="AO34" s="184"/>
    </row>
    <row r="35" spans="4:41" s="71" customFormat="1">
      <c r="D35" s="105"/>
      <c r="E35" s="106"/>
      <c r="F35" s="108"/>
      <c r="G35" s="106"/>
      <c r="H35" s="107"/>
      <c r="W35" s="144"/>
      <c r="AI35" s="145"/>
      <c r="AJ35" s="146"/>
      <c r="AM35" s="186"/>
      <c r="AO35" s="184"/>
    </row>
    <row r="36" spans="4:41" s="71" customFormat="1">
      <c r="D36" s="105"/>
      <c r="E36" s="106"/>
      <c r="F36" s="108"/>
      <c r="G36" s="106"/>
      <c r="H36" s="94"/>
      <c r="W36" s="144"/>
      <c r="AI36" s="145"/>
      <c r="AJ36" s="146"/>
      <c r="AM36" s="186"/>
      <c r="AO36" s="184"/>
    </row>
    <row r="37" spans="4:41" s="71" customFormat="1">
      <c r="W37" s="144"/>
      <c r="AI37" s="145"/>
      <c r="AJ37" s="146"/>
      <c r="AM37" s="186"/>
      <c r="AO37" s="184"/>
    </row>
    <row r="38" spans="4:41" s="71" customFormat="1">
      <c r="W38" s="144"/>
      <c r="AI38" s="145"/>
      <c r="AJ38" s="146"/>
      <c r="AM38" s="186"/>
      <c r="AO38" s="184"/>
    </row>
    <row r="39" spans="4:41" s="71" customFormat="1">
      <c r="W39" s="144"/>
      <c r="AI39" s="145"/>
      <c r="AJ39" s="146"/>
      <c r="AM39" s="186"/>
      <c r="AO39" s="184"/>
    </row>
    <row r="40" spans="4:41" s="71" customFormat="1">
      <c r="W40" s="144"/>
      <c r="AI40" s="145"/>
      <c r="AJ40" s="146"/>
      <c r="AM40" s="186"/>
      <c r="AO40" s="184"/>
    </row>
    <row r="41" spans="4:41" s="71" customFormat="1">
      <c r="W41" s="144"/>
      <c r="AI41" s="145"/>
      <c r="AJ41" s="146"/>
      <c r="AM41" s="186"/>
      <c r="AO41" s="184"/>
    </row>
    <row r="42" spans="4:41" s="71" customFormat="1">
      <c r="W42" s="144"/>
      <c r="AI42" s="145"/>
      <c r="AJ42" s="146"/>
      <c r="AM42" s="186"/>
      <c r="AO42" s="184"/>
    </row>
    <row r="43" spans="4:41" s="71" customFormat="1">
      <c r="W43" s="144"/>
      <c r="AI43" s="145"/>
      <c r="AJ43" s="146"/>
      <c r="AM43" s="186"/>
      <c r="AO43" s="184"/>
    </row>
    <row r="44" spans="4:41" s="71" customFormat="1">
      <c r="W44" s="144"/>
      <c r="AI44" s="145"/>
      <c r="AJ44" s="146"/>
      <c r="AM44" s="186"/>
      <c r="AO44" s="184"/>
    </row>
    <row r="45" spans="4:41" s="71" customFormat="1">
      <c r="W45" s="144"/>
      <c r="AI45" s="145"/>
      <c r="AJ45" s="146"/>
      <c r="AM45" s="186"/>
      <c r="AO45" s="184"/>
    </row>
    <row r="46" spans="4:41" s="71" customFormat="1">
      <c r="W46" s="144"/>
      <c r="AI46" s="145"/>
      <c r="AJ46" s="146"/>
      <c r="AM46" s="186"/>
      <c r="AO46" s="184"/>
    </row>
    <row r="47" spans="4:41" s="71" customFormat="1">
      <c r="W47" s="144"/>
      <c r="AI47" s="145"/>
      <c r="AJ47" s="146"/>
      <c r="AM47" s="186"/>
      <c r="AO47" s="184"/>
    </row>
    <row r="48" spans="4:41" s="71" customFormat="1">
      <c r="W48" s="144"/>
      <c r="AI48" s="145"/>
      <c r="AJ48" s="146"/>
      <c r="AM48" s="186"/>
      <c r="AO48" s="184"/>
    </row>
    <row r="49" spans="23:41" s="71" customFormat="1">
      <c r="W49" s="144"/>
      <c r="AI49" s="145"/>
      <c r="AJ49" s="146"/>
      <c r="AM49" s="186"/>
      <c r="AO49" s="184"/>
    </row>
    <row r="50" spans="23:41" s="71" customFormat="1">
      <c r="W50" s="144"/>
      <c r="AI50" s="145"/>
      <c r="AJ50" s="146"/>
      <c r="AM50" s="186"/>
      <c r="AO50" s="184"/>
    </row>
    <row r="51" spans="23:41" s="71" customFormat="1">
      <c r="W51" s="144"/>
      <c r="AI51" s="145"/>
      <c r="AJ51" s="146"/>
      <c r="AM51" s="186"/>
      <c r="AO51" s="184"/>
    </row>
    <row r="52" spans="23:41" s="71" customFormat="1">
      <c r="W52" s="144"/>
      <c r="AI52" s="145"/>
      <c r="AJ52" s="146"/>
      <c r="AM52" s="186"/>
      <c r="AO52" s="184"/>
    </row>
    <row r="53" spans="23:41" s="71" customFormat="1">
      <c r="W53" s="144"/>
      <c r="AI53" s="145"/>
      <c r="AJ53" s="146"/>
      <c r="AM53" s="186"/>
      <c r="AO53" s="184"/>
    </row>
    <row r="54" spans="23:41" s="71" customFormat="1">
      <c r="W54" s="144"/>
      <c r="AI54" s="145"/>
      <c r="AJ54" s="146"/>
      <c r="AM54" s="186"/>
      <c r="AO54" s="184"/>
    </row>
    <row r="55" spans="23:41" s="71" customFormat="1">
      <c r="W55" s="144"/>
      <c r="AI55" s="145"/>
      <c r="AJ55" s="146"/>
      <c r="AM55" s="186"/>
      <c r="AO55" s="184"/>
    </row>
    <row r="56" spans="23:41" s="71" customFormat="1">
      <c r="W56" s="144"/>
      <c r="AI56" s="145"/>
      <c r="AJ56" s="146"/>
      <c r="AM56" s="186"/>
      <c r="AO56" s="184"/>
    </row>
    <row r="57" spans="23:41" s="71" customFormat="1">
      <c r="W57" s="144"/>
      <c r="AI57" s="145"/>
      <c r="AJ57" s="146"/>
      <c r="AM57" s="186"/>
      <c r="AO57" s="184"/>
    </row>
    <row r="58" spans="23:41" s="71" customFormat="1">
      <c r="W58" s="144"/>
      <c r="AI58" s="145"/>
      <c r="AJ58" s="146"/>
      <c r="AM58" s="186"/>
      <c r="AO58" s="184"/>
    </row>
    <row r="59" spans="23:41" s="71" customFormat="1">
      <c r="W59" s="144"/>
      <c r="AI59" s="145"/>
      <c r="AJ59" s="146"/>
      <c r="AM59" s="186"/>
      <c r="AO59" s="184"/>
    </row>
    <row r="60" spans="23:41" s="71" customFormat="1">
      <c r="W60" s="144"/>
      <c r="AI60" s="145"/>
      <c r="AJ60" s="146"/>
      <c r="AM60" s="186"/>
      <c r="AO60" s="184"/>
    </row>
    <row r="61" spans="23:41" s="71" customFormat="1">
      <c r="W61" s="144"/>
      <c r="AI61" s="145"/>
      <c r="AJ61" s="146"/>
      <c r="AM61" s="186"/>
      <c r="AO61" s="184"/>
    </row>
    <row r="62" spans="23:41" s="71" customFormat="1">
      <c r="W62" s="144"/>
      <c r="AI62" s="145"/>
      <c r="AJ62" s="146"/>
      <c r="AM62" s="186"/>
      <c r="AO62" s="184"/>
    </row>
    <row r="63" spans="23:41" s="71" customFormat="1">
      <c r="W63" s="144"/>
      <c r="AI63" s="145"/>
      <c r="AJ63" s="146"/>
      <c r="AM63" s="186"/>
      <c r="AO63" s="184"/>
    </row>
    <row r="64" spans="23:41" s="71" customFormat="1">
      <c r="W64" s="144"/>
      <c r="AI64" s="145"/>
      <c r="AJ64" s="146"/>
      <c r="AM64" s="186"/>
      <c r="AO64" s="184"/>
    </row>
    <row r="65" spans="23:41" s="71" customFormat="1">
      <c r="W65" s="144"/>
      <c r="AI65" s="145"/>
      <c r="AJ65" s="146"/>
      <c r="AM65" s="186"/>
      <c r="AO65" s="184"/>
    </row>
    <row r="66" spans="23:41" s="71" customFormat="1">
      <c r="W66" s="144"/>
      <c r="AI66" s="145"/>
      <c r="AJ66" s="146"/>
      <c r="AM66" s="186"/>
      <c r="AO66" s="184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4"/>
  <dimension ref="B1:AP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5.5546875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2" ht="9.75" customHeight="1">
      <c r="W1" s="33"/>
      <c r="AM1" s="183"/>
      <c r="AO1" s="169"/>
    </row>
    <row r="2" spans="2:42" ht="13.8" thickBot="1">
      <c r="D2" s="87">
        <v>43064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M2" s="183"/>
      <c r="AO2" s="169"/>
    </row>
    <row r="3" spans="2:42">
      <c r="B3" s="21">
        <v>11</v>
      </c>
      <c r="C3" s="243">
        <v>3</v>
      </c>
      <c r="D3" s="137" t="s">
        <v>36</v>
      </c>
      <c r="E3" s="27">
        <v>29</v>
      </c>
      <c r="F3" s="35">
        <v>13</v>
      </c>
      <c r="G3" s="137" t="s">
        <v>19</v>
      </c>
      <c r="H3" s="264">
        <v>1</v>
      </c>
      <c r="J3" s="241" t="str">
        <f>D3</f>
        <v>Agen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29</v>
      </c>
      <c r="R3" s="43">
        <f t="shared" si="4"/>
        <v>13</v>
      </c>
      <c r="S3" s="43">
        <f>Q3-R3</f>
        <v>16</v>
      </c>
      <c r="T3" s="27">
        <f t="shared" ref="T3:T16" si="5">IF(V3="",O3+P3,V3+O3+P3)</f>
        <v>4</v>
      </c>
      <c r="V3" s="12">
        <f t="shared" ref="V3:V9" si="6">IF(E3&lt;&gt;"",IF(E3&gt;F3,4,IF(E3=F3,2,0)),"")</f>
        <v>4</v>
      </c>
      <c r="W3" s="272" t="s">
        <v>36</v>
      </c>
      <c r="X3" s="35">
        <v>1</v>
      </c>
      <c r="Y3" s="41">
        <v>1</v>
      </c>
      <c r="Z3" s="41">
        <v>0</v>
      </c>
      <c r="AA3" s="41">
        <v>0</v>
      </c>
      <c r="AB3" s="42">
        <v>0</v>
      </c>
      <c r="AC3" s="42">
        <v>0</v>
      </c>
      <c r="AD3" s="43">
        <v>29</v>
      </c>
      <c r="AE3" s="43">
        <v>13</v>
      </c>
      <c r="AF3" s="43">
        <v>16</v>
      </c>
      <c r="AG3" s="27">
        <v>4</v>
      </c>
      <c r="AI3" s="113" t="str">
        <f>CONCATENATE(D3,G3)</f>
        <v>AgenStade Français</v>
      </c>
      <c r="AJ3" s="112">
        <f t="shared" ref="AJ3:AJ9" si="7">E3-F3</f>
        <v>16</v>
      </c>
      <c r="AK3" s="99"/>
      <c r="AL3" s="86"/>
      <c r="AN3" s="69"/>
    </row>
    <row r="4" spans="2:42" ht="12.75" customHeight="1">
      <c r="B4" s="22"/>
      <c r="C4" s="244">
        <v>2</v>
      </c>
      <c r="D4" s="1" t="s">
        <v>29</v>
      </c>
      <c r="E4" s="28">
        <v>27</v>
      </c>
      <c r="F4" s="36">
        <v>27</v>
      </c>
      <c r="G4" s="1" t="s">
        <v>27</v>
      </c>
      <c r="H4" s="265">
        <v>4</v>
      </c>
      <c r="J4" s="246" t="str">
        <f t="shared" ref="J4:J9" si="8">D4</f>
        <v>Bordeaux</v>
      </c>
      <c r="K4" s="36">
        <f t="shared" ref="K4:K16" si="9">L4+M4+N4</f>
        <v>1</v>
      </c>
      <c r="L4" s="44">
        <f t="shared" si="0"/>
        <v>0</v>
      </c>
      <c r="M4" s="44">
        <f t="shared" si="1"/>
        <v>1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27</v>
      </c>
      <c r="R4" s="46">
        <f t="shared" si="4"/>
        <v>27</v>
      </c>
      <c r="S4" s="46">
        <f t="shared" ref="S4:S16" si="11">Q4-R4</f>
        <v>0</v>
      </c>
      <c r="T4" s="28">
        <f t="shared" si="5"/>
        <v>2</v>
      </c>
      <c r="V4" s="12">
        <f t="shared" si="6"/>
        <v>2</v>
      </c>
      <c r="W4" s="246" t="s">
        <v>29</v>
      </c>
      <c r="X4" s="36">
        <v>1</v>
      </c>
      <c r="Y4" s="44">
        <v>0</v>
      </c>
      <c r="Z4" s="44">
        <v>1</v>
      </c>
      <c r="AA4" s="44">
        <v>0</v>
      </c>
      <c r="AB4" s="45">
        <v>0</v>
      </c>
      <c r="AC4" s="45">
        <v>0</v>
      </c>
      <c r="AD4" s="46">
        <v>27</v>
      </c>
      <c r="AE4" s="46">
        <v>27</v>
      </c>
      <c r="AF4" s="46">
        <v>0</v>
      </c>
      <c r="AG4" s="28">
        <v>2</v>
      </c>
      <c r="AI4" s="113" t="str">
        <f t="shared" ref="AI4:AI9" si="12">CONCATENATE(D4,G4)</f>
        <v>BordeauxBrive</v>
      </c>
      <c r="AJ4" s="112">
        <f t="shared" si="7"/>
        <v>0</v>
      </c>
      <c r="AK4" s="100"/>
      <c r="AL4" s="100"/>
      <c r="AN4" s="69"/>
    </row>
    <row r="5" spans="2:42">
      <c r="B5" s="22"/>
      <c r="C5" s="244">
        <v>2</v>
      </c>
      <c r="D5" s="134" t="s">
        <v>22</v>
      </c>
      <c r="E5" s="28">
        <v>20</v>
      </c>
      <c r="F5" s="36">
        <v>19</v>
      </c>
      <c r="G5" s="1" t="s">
        <v>20</v>
      </c>
      <c r="H5" s="265">
        <v>3</v>
      </c>
      <c r="J5" s="246" t="str">
        <f t="shared" si="8"/>
        <v>Castres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20</v>
      </c>
      <c r="R5" s="46">
        <f t="shared" si="4"/>
        <v>19</v>
      </c>
      <c r="S5" s="46">
        <f t="shared" si="11"/>
        <v>1</v>
      </c>
      <c r="T5" s="28">
        <f t="shared" si="5"/>
        <v>4</v>
      </c>
      <c r="V5" s="12">
        <f t="shared" si="6"/>
        <v>4</v>
      </c>
      <c r="W5" s="38" t="s">
        <v>27</v>
      </c>
      <c r="X5" s="36">
        <v>1</v>
      </c>
      <c r="Y5" s="44">
        <v>0</v>
      </c>
      <c r="Z5" s="44">
        <v>1</v>
      </c>
      <c r="AA5" s="44">
        <v>0</v>
      </c>
      <c r="AB5" s="45">
        <v>0</v>
      </c>
      <c r="AC5" s="45">
        <v>0</v>
      </c>
      <c r="AD5" s="46">
        <v>27</v>
      </c>
      <c r="AE5" s="46">
        <v>27</v>
      </c>
      <c r="AF5" s="46">
        <v>0</v>
      </c>
      <c r="AG5" s="28">
        <v>2</v>
      </c>
      <c r="AI5" s="113" t="str">
        <f t="shared" si="12"/>
        <v>CastresToulon</v>
      </c>
      <c r="AJ5" s="112">
        <f t="shared" si="7"/>
        <v>1</v>
      </c>
      <c r="AK5" s="69"/>
      <c r="AL5" s="86"/>
      <c r="AN5" s="86"/>
    </row>
    <row r="6" spans="2:42">
      <c r="B6" s="22"/>
      <c r="C6" s="244">
        <v>6</v>
      </c>
      <c r="D6" s="134" t="s">
        <v>24</v>
      </c>
      <c r="E6" s="28">
        <v>44</v>
      </c>
      <c r="F6" s="36">
        <v>14</v>
      </c>
      <c r="G6" s="134" t="s">
        <v>23</v>
      </c>
      <c r="H6" s="265">
        <v>1</v>
      </c>
      <c r="J6" s="246" t="str">
        <f>D6</f>
        <v>La Rochelle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1</v>
      </c>
      <c r="P6" s="45">
        <f t="shared" si="10"/>
        <v>0</v>
      </c>
      <c r="Q6" s="46">
        <f t="shared" si="4"/>
        <v>44</v>
      </c>
      <c r="R6" s="46">
        <f t="shared" si="4"/>
        <v>14</v>
      </c>
      <c r="S6" s="46">
        <f t="shared" si="11"/>
        <v>30</v>
      </c>
      <c r="T6" s="28">
        <f t="shared" si="5"/>
        <v>5</v>
      </c>
      <c r="V6" s="12">
        <f t="shared" si="6"/>
        <v>4</v>
      </c>
      <c r="W6" s="246" t="s">
        <v>22</v>
      </c>
      <c r="X6" s="36">
        <v>1</v>
      </c>
      <c r="Y6" s="44">
        <v>1</v>
      </c>
      <c r="Z6" s="44">
        <v>0</v>
      </c>
      <c r="AA6" s="44">
        <v>0</v>
      </c>
      <c r="AB6" s="45">
        <v>0</v>
      </c>
      <c r="AC6" s="45">
        <v>0</v>
      </c>
      <c r="AD6" s="46">
        <v>20</v>
      </c>
      <c r="AE6" s="46">
        <v>19</v>
      </c>
      <c r="AF6" s="46">
        <v>1</v>
      </c>
      <c r="AG6" s="28">
        <v>4</v>
      </c>
      <c r="AI6" s="113" t="str">
        <f>CONCATENATE(D6,G6)</f>
        <v>La RochellePau</v>
      </c>
      <c r="AJ6" s="112">
        <f t="shared" si="7"/>
        <v>30</v>
      </c>
      <c r="AK6" s="99"/>
      <c r="AL6" s="86"/>
      <c r="AN6" s="86"/>
    </row>
    <row r="7" spans="2:42">
      <c r="B7" s="22"/>
      <c r="C7" s="244">
        <v>0</v>
      </c>
      <c r="D7" s="134" t="s">
        <v>26</v>
      </c>
      <c r="E7" s="28">
        <v>9</v>
      </c>
      <c r="F7" s="36">
        <v>17</v>
      </c>
      <c r="G7" s="134" t="s">
        <v>30</v>
      </c>
      <c r="H7" s="265">
        <v>2</v>
      </c>
      <c r="J7" s="246" t="str">
        <f t="shared" si="8"/>
        <v>Lyon</v>
      </c>
      <c r="K7" s="36">
        <f t="shared" si="9"/>
        <v>1</v>
      </c>
      <c r="L7" s="44">
        <f t="shared" si="0"/>
        <v>0</v>
      </c>
      <c r="M7" s="44">
        <f t="shared" si="1"/>
        <v>0</v>
      </c>
      <c r="N7" s="44">
        <f t="shared" si="2"/>
        <v>1</v>
      </c>
      <c r="O7" s="45">
        <f t="shared" si="3"/>
        <v>0</v>
      </c>
      <c r="P7" s="45">
        <f t="shared" si="10"/>
        <v>0</v>
      </c>
      <c r="Q7" s="46">
        <f t="shared" si="4"/>
        <v>9</v>
      </c>
      <c r="R7" s="46">
        <f t="shared" si="4"/>
        <v>17</v>
      </c>
      <c r="S7" s="46">
        <f t="shared" si="11"/>
        <v>-8</v>
      </c>
      <c r="T7" s="28">
        <f t="shared" si="5"/>
        <v>0</v>
      </c>
      <c r="V7" s="12">
        <f t="shared" si="6"/>
        <v>0</v>
      </c>
      <c r="W7" s="38" t="s">
        <v>25</v>
      </c>
      <c r="X7" s="36">
        <v>1</v>
      </c>
      <c r="Y7" s="44">
        <v>0</v>
      </c>
      <c r="Z7" s="44">
        <v>1</v>
      </c>
      <c r="AA7" s="44">
        <v>0</v>
      </c>
      <c r="AB7" s="45">
        <v>0</v>
      </c>
      <c r="AC7" s="45">
        <v>0</v>
      </c>
      <c r="AD7" s="46">
        <v>32</v>
      </c>
      <c r="AE7" s="46">
        <v>32</v>
      </c>
      <c r="AF7" s="46">
        <v>0</v>
      </c>
      <c r="AG7" s="28">
        <v>2</v>
      </c>
      <c r="AI7" s="113" t="str">
        <f t="shared" si="12"/>
        <v>LyonSt Toulousain</v>
      </c>
      <c r="AJ7" s="112">
        <f t="shared" si="7"/>
        <v>-8</v>
      </c>
      <c r="AK7" s="69"/>
      <c r="AL7" s="86"/>
      <c r="AN7" s="69"/>
    </row>
    <row r="8" spans="2:42">
      <c r="B8" s="22"/>
      <c r="C8" s="244">
        <v>2</v>
      </c>
      <c r="D8" s="134" t="s">
        <v>35</v>
      </c>
      <c r="E8" s="28">
        <v>32</v>
      </c>
      <c r="F8" s="36">
        <v>32</v>
      </c>
      <c r="G8" s="134" t="s">
        <v>25</v>
      </c>
      <c r="H8" s="265">
        <v>4</v>
      </c>
      <c r="J8" s="246" t="str">
        <f t="shared" si="8"/>
        <v>Oyonnax</v>
      </c>
      <c r="K8" s="36">
        <f t="shared" si="9"/>
        <v>1</v>
      </c>
      <c r="L8" s="44">
        <f t="shared" si="0"/>
        <v>0</v>
      </c>
      <c r="M8" s="44">
        <f t="shared" si="1"/>
        <v>1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32</v>
      </c>
      <c r="R8" s="46">
        <f t="shared" si="4"/>
        <v>32</v>
      </c>
      <c r="S8" s="46">
        <f t="shared" si="11"/>
        <v>0</v>
      </c>
      <c r="T8" s="28">
        <f t="shared" si="5"/>
        <v>2</v>
      </c>
      <c r="V8" s="12">
        <f t="shared" si="6"/>
        <v>2</v>
      </c>
      <c r="W8" s="38" t="s">
        <v>24</v>
      </c>
      <c r="X8" s="36">
        <v>1</v>
      </c>
      <c r="Y8" s="44">
        <v>1</v>
      </c>
      <c r="Z8" s="44">
        <v>0</v>
      </c>
      <c r="AA8" s="44">
        <v>0</v>
      </c>
      <c r="AB8" s="45">
        <v>1</v>
      </c>
      <c r="AC8" s="45">
        <v>0</v>
      </c>
      <c r="AD8" s="46">
        <v>44</v>
      </c>
      <c r="AE8" s="46">
        <v>14</v>
      </c>
      <c r="AF8" s="46">
        <v>30</v>
      </c>
      <c r="AG8" s="28">
        <v>5</v>
      </c>
      <c r="AI8" s="113" t="str">
        <f t="shared" si="12"/>
        <v>OyonnaxClermont</v>
      </c>
      <c r="AJ8" s="112">
        <f t="shared" si="7"/>
        <v>0</v>
      </c>
      <c r="AK8" s="99"/>
      <c r="AL8" s="86"/>
      <c r="AN8" s="86"/>
    </row>
    <row r="9" spans="2:42" ht="13.8" thickBot="1">
      <c r="B9" s="23"/>
      <c r="C9" s="245">
        <v>3</v>
      </c>
      <c r="D9" s="136" t="s">
        <v>21</v>
      </c>
      <c r="E9" s="29">
        <v>26</v>
      </c>
      <c r="F9" s="37">
        <v>0</v>
      </c>
      <c r="G9" s="136" t="s">
        <v>28</v>
      </c>
      <c r="H9" s="266">
        <v>0</v>
      </c>
      <c r="J9" s="246" t="str">
        <f t="shared" si="8"/>
        <v>Racing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1</v>
      </c>
      <c r="P9" s="45">
        <f t="shared" si="10"/>
        <v>0</v>
      </c>
      <c r="Q9" s="46">
        <f t="shared" si="4"/>
        <v>26</v>
      </c>
      <c r="R9" s="46">
        <f t="shared" si="4"/>
        <v>0</v>
      </c>
      <c r="S9" s="46">
        <f t="shared" si="11"/>
        <v>26</v>
      </c>
      <c r="T9" s="28">
        <f t="shared" si="5"/>
        <v>5</v>
      </c>
      <c r="V9" s="12">
        <f t="shared" si="6"/>
        <v>4</v>
      </c>
      <c r="W9" s="246" t="s">
        <v>26</v>
      </c>
      <c r="X9" s="36">
        <v>1</v>
      </c>
      <c r="Y9" s="44">
        <v>0</v>
      </c>
      <c r="Z9" s="44">
        <v>0</v>
      </c>
      <c r="AA9" s="44">
        <v>1</v>
      </c>
      <c r="AB9" s="45">
        <v>0</v>
      </c>
      <c r="AC9" s="45">
        <v>0</v>
      </c>
      <c r="AD9" s="46">
        <v>9</v>
      </c>
      <c r="AE9" s="46">
        <v>17</v>
      </c>
      <c r="AF9" s="46">
        <v>-8</v>
      </c>
      <c r="AG9" s="28">
        <v>0</v>
      </c>
      <c r="AI9" s="113" t="str">
        <f t="shared" si="12"/>
        <v>RacingMontpellier</v>
      </c>
      <c r="AJ9" s="112">
        <f t="shared" si="7"/>
        <v>26</v>
      </c>
      <c r="AK9" s="99"/>
      <c r="AL9" s="86"/>
      <c r="AN9" s="86"/>
    </row>
    <row r="10" spans="2:42">
      <c r="J10" s="38" t="str">
        <f>G3</f>
        <v>Stade Français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13</v>
      </c>
      <c r="R10" s="46">
        <f t="shared" ref="R10:R16" si="15">E3</f>
        <v>29</v>
      </c>
      <c r="S10" s="46">
        <f t="shared" si="11"/>
        <v>-16</v>
      </c>
      <c r="T10" s="28">
        <f t="shared" si="5"/>
        <v>0</v>
      </c>
      <c r="V10" s="12">
        <f t="shared" ref="V10:V16" si="16">IF(F3&lt;&gt;"",IF(F3&gt;E3,4,IF(F3=E3,2,0)),"")</f>
        <v>0</v>
      </c>
      <c r="W10" s="246" t="s">
        <v>28</v>
      </c>
      <c r="X10" s="36">
        <v>1</v>
      </c>
      <c r="Y10" s="44">
        <v>0</v>
      </c>
      <c r="Z10" s="44">
        <v>0</v>
      </c>
      <c r="AA10" s="44">
        <v>1</v>
      </c>
      <c r="AB10" s="45">
        <v>0</v>
      </c>
      <c r="AC10" s="45">
        <v>0</v>
      </c>
      <c r="AD10" s="46">
        <v>0</v>
      </c>
      <c r="AE10" s="46">
        <v>26</v>
      </c>
      <c r="AF10" s="46">
        <v>-26</v>
      </c>
      <c r="AG10" s="28">
        <v>0</v>
      </c>
      <c r="AI10" s="113" t="str">
        <f>CONCATENATE(G3,D3)</f>
        <v>Stade FrançaisAgen</v>
      </c>
      <c r="AJ10" s="112">
        <f>F3-E3</f>
        <v>-16</v>
      </c>
      <c r="AK10" s="99"/>
      <c r="AL10" s="86"/>
      <c r="AM10" s="181"/>
      <c r="AN10" s="86"/>
    </row>
    <row r="11" spans="2:42">
      <c r="G11" s="1"/>
      <c r="J11" s="38" t="str">
        <f t="shared" ref="J11:J16" si="17">G4</f>
        <v>Brive</v>
      </c>
      <c r="K11" s="36">
        <f t="shared" si="9"/>
        <v>1</v>
      </c>
      <c r="L11" s="44">
        <f t="shared" si="0"/>
        <v>0</v>
      </c>
      <c r="M11" s="44">
        <f t="shared" si="1"/>
        <v>1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27</v>
      </c>
      <c r="R11" s="46">
        <f t="shared" si="15"/>
        <v>27</v>
      </c>
      <c r="S11" s="46">
        <f t="shared" si="11"/>
        <v>0</v>
      </c>
      <c r="T11" s="28">
        <f t="shared" si="5"/>
        <v>2</v>
      </c>
      <c r="V11" s="12">
        <f t="shared" si="16"/>
        <v>2</v>
      </c>
      <c r="W11" s="38" t="s">
        <v>35</v>
      </c>
      <c r="X11" s="36">
        <v>1</v>
      </c>
      <c r="Y11" s="44">
        <v>0</v>
      </c>
      <c r="Z11" s="44">
        <v>1</v>
      </c>
      <c r="AA11" s="44">
        <v>0</v>
      </c>
      <c r="AB11" s="45">
        <v>0</v>
      </c>
      <c r="AC11" s="45">
        <v>0</v>
      </c>
      <c r="AD11" s="46">
        <v>32</v>
      </c>
      <c r="AE11" s="46">
        <v>32</v>
      </c>
      <c r="AF11" s="46">
        <v>0</v>
      </c>
      <c r="AG11" s="28">
        <v>2</v>
      </c>
      <c r="AI11" s="113" t="str">
        <f t="shared" ref="AI11:AI16" si="19">CONCATENATE(G4,D4)</f>
        <v>BriveBordeaux</v>
      </c>
      <c r="AJ11" s="112">
        <f t="shared" ref="AJ11:AJ16" si="20">F4-E4</f>
        <v>0</v>
      </c>
      <c r="AL11" s="110"/>
      <c r="AM11" s="110"/>
      <c r="AN11" s="110"/>
      <c r="AO11" s="110"/>
      <c r="AP11" s="110"/>
    </row>
    <row r="12" spans="2:42">
      <c r="G12" s="1"/>
      <c r="J12" s="38" t="str">
        <f t="shared" si="17"/>
        <v>Toulon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1</v>
      </c>
      <c r="Q12" s="46">
        <f t="shared" si="14"/>
        <v>19</v>
      </c>
      <c r="R12" s="46">
        <f t="shared" si="15"/>
        <v>20</v>
      </c>
      <c r="S12" s="46">
        <f t="shared" si="11"/>
        <v>-1</v>
      </c>
      <c r="T12" s="28">
        <f t="shared" si="5"/>
        <v>1</v>
      </c>
      <c r="V12" s="12">
        <f t="shared" si="16"/>
        <v>0</v>
      </c>
      <c r="W12" s="38" t="s">
        <v>23</v>
      </c>
      <c r="X12" s="36">
        <v>1</v>
      </c>
      <c r="Y12" s="44">
        <v>0</v>
      </c>
      <c r="Z12" s="44">
        <v>0</v>
      </c>
      <c r="AA12" s="44">
        <v>1</v>
      </c>
      <c r="AB12" s="45">
        <v>0</v>
      </c>
      <c r="AC12" s="45">
        <v>0</v>
      </c>
      <c r="AD12" s="46">
        <v>14</v>
      </c>
      <c r="AE12" s="46">
        <v>44</v>
      </c>
      <c r="AF12" s="46">
        <v>-30</v>
      </c>
      <c r="AG12" s="28">
        <v>0</v>
      </c>
      <c r="AI12" s="113" t="str">
        <f t="shared" si="19"/>
        <v>ToulonCastres</v>
      </c>
      <c r="AJ12" s="112">
        <f t="shared" si="20"/>
        <v>-1</v>
      </c>
      <c r="AL12" s="105"/>
      <c r="AM12" s="106"/>
      <c r="AN12" s="108"/>
      <c r="AO12" s="106"/>
      <c r="AP12" s="107"/>
    </row>
    <row r="13" spans="2:42">
      <c r="G13" s="1"/>
      <c r="J13" s="38" t="str">
        <f t="shared" si="17"/>
        <v>Pau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0</v>
      </c>
      <c r="Q13" s="46">
        <f t="shared" si="14"/>
        <v>14</v>
      </c>
      <c r="R13" s="46">
        <f t="shared" si="15"/>
        <v>44</v>
      </c>
      <c r="S13" s="46">
        <f t="shared" si="11"/>
        <v>-30</v>
      </c>
      <c r="T13" s="28">
        <f t="shared" si="5"/>
        <v>0</v>
      </c>
      <c r="V13" s="12">
        <f t="shared" si="16"/>
        <v>0</v>
      </c>
      <c r="W13" s="246" t="s">
        <v>21</v>
      </c>
      <c r="X13" s="36">
        <v>1</v>
      </c>
      <c r="Y13" s="44">
        <v>1</v>
      </c>
      <c r="Z13" s="44">
        <v>0</v>
      </c>
      <c r="AA13" s="44">
        <v>0</v>
      </c>
      <c r="AB13" s="45">
        <v>1</v>
      </c>
      <c r="AC13" s="45">
        <v>0</v>
      </c>
      <c r="AD13" s="46">
        <v>26</v>
      </c>
      <c r="AE13" s="46">
        <v>0</v>
      </c>
      <c r="AF13" s="46">
        <v>26</v>
      </c>
      <c r="AG13" s="28">
        <v>5</v>
      </c>
      <c r="AI13" s="113" t="str">
        <f>CONCATENATE(G6,D6)</f>
        <v>PauLa Rochelle</v>
      </c>
      <c r="AJ13" s="112">
        <f t="shared" si="20"/>
        <v>-30</v>
      </c>
      <c r="AL13" s="110"/>
      <c r="AM13" s="110"/>
      <c r="AN13" s="110"/>
      <c r="AO13" s="110"/>
      <c r="AP13" s="110"/>
    </row>
    <row r="14" spans="2:42">
      <c r="G14" s="1"/>
      <c r="J14" s="38" t="str">
        <f t="shared" si="17"/>
        <v>St Toulousain</v>
      </c>
      <c r="K14" s="36">
        <f t="shared" si="9"/>
        <v>1</v>
      </c>
      <c r="L14" s="44">
        <f t="shared" si="0"/>
        <v>1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17</v>
      </c>
      <c r="R14" s="46">
        <f t="shared" si="15"/>
        <v>9</v>
      </c>
      <c r="S14" s="46">
        <f t="shared" si="11"/>
        <v>8</v>
      </c>
      <c r="T14" s="28">
        <f t="shared" si="5"/>
        <v>4</v>
      </c>
      <c r="V14" s="12">
        <f t="shared" si="16"/>
        <v>4</v>
      </c>
      <c r="W14" s="38" t="s">
        <v>30</v>
      </c>
      <c r="X14" s="36">
        <v>1</v>
      </c>
      <c r="Y14" s="44">
        <v>1</v>
      </c>
      <c r="Z14" s="44">
        <v>0</v>
      </c>
      <c r="AA14" s="44">
        <v>0</v>
      </c>
      <c r="AB14" s="45">
        <v>0</v>
      </c>
      <c r="AC14" s="45">
        <v>0</v>
      </c>
      <c r="AD14" s="46">
        <v>17</v>
      </c>
      <c r="AE14" s="46">
        <v>9</v>
      </c>
      <c r="AF14" s="46">
        <v>8</v>
      </c>
      <c r="AG14" s="28">
        <v>4</v>
      </c>
      <c r="AI14" s="113" t="str">
        <f t="shared" si="19"/>
        <v>St ToulousainLyon</v>
      </c>
      <c r="AJ14" s="112">
        <f t="shared" si="20"/>
        <v>8</v>
      </c>
      <c r="AL14" s="105"/>
      <c r="AM14" s="106"/>
      <c r="AN14" s="108"/>
      <c r="AO14" s="106"/>
      <c r="AP14" s="107"/>
    </row>
    <row r="15" spans="2:42">
      <c r="G15" s="1"/>
      <c r="J15" s="38" t="str">
        <f t="shared" si="17"/>
        <v>Clermont</v>
      </c>
      <c r="K15" s="36">
        <f t="shared" si="9"/>
        <v>1</v>
      </c>
      <c r="L15" s="44">
        <f t="shared" si="0"/>
        <v>0</v>
      </c>
      <c r="M15" s="44">
        <f t="shared" si="1"/>
        <v>1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32</v>
      </c>
      <c r="R15" s="46">
        <f t="shared" si="15"/>
        <v>32</v>
      </c>
      <c r="S15" s="46">
        <f t="shared" si="11"/>
        <v>0</v>
      </c>
      <c r="T15" s="28">
        <f t="shared" si="5"/>
        <v>2</v>
      </c>
      <c r="V15" s="12">
        <f t="shared" si="16"/>
        <v>2</v>
      </c>
      <c r="W15" s="246" t="s">
        <v>19</v>
      </c>
      <c r="X15" s="36">
        <v>1</v>
      </c>
      <c r="Y15" s="44">
        <v>0</v>
      </c>
      <c r="Z15" s="44">
        <v>0</v>
      </c>
      <c r="AA15" s="44">
        <v>1</v>
      </c>
      <c r="AB15" s="45">
        <v>0</v>
      </c>
      <c r="AC15" s="45">
        <v>0</v>
      </c>
      <c r="AD15" s="46">
        <v>13</v>
      </c>
      <c r="AE15" s="46">
        <v>29</v>
      </c>
      <c r="AF15" s="46">
        <v>-16</v>
      </c>
      <c r="AG15" s="28">
        <v>0</v>
      </c>
      <c r="AI15" s="113" t="str">
        <f t="shared" si="19"/>
        <v>ClermontOyonnax</v>
      </c>
      <c r="AJ15" s="112">
        <f t="shared" si="20"/>
        <v>0</v>
      </c>
      <c r="AL15" s="110"/>
      <c r="AM15" s="110"/>
      <c r="AN15" s="110"/>
      <c r="AO15" s="110"/>
      <c r="AP15" s="110"/>
    </row>
    <row r="16" spans="2:42" ht="13.8" thickBot="1">
      <c r="G16" s="1"/>
      <c r="J16" s="39" t="str">
        <f t="shared" si="17"/>
        <v>Montpellier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26</v>
      </c>
      <c r="S16" s="49">
        <f t="shared" si="11"/>
        <v>-26</v>
      </c>
      <c r="T16" s="29">
        <f t="shared" si="5"/>
        <v>0</v>
      </c>
      <c r="V16" s="12">
        <f t="shared" si="16"/>
        <v>0</v>
      </c>
      <c r="W16" s="277" t="s">
        <v>20</v>
      </c>
      <c r="X16" s="37">
        <v>1</v>
      </c>
      <c r="Y16" s="47">
        <v>0</v>
      </c>
      <c r="Z16" s="47">
        <v>0</v>
      </c>
      <c r="AA16" s="47">
        <v>1</v>
      </c>
      <c r="AB16" s="48">
        <v>0</v>
      </c>
      <c r="AC16" s="48">
        <v>1</v>
      </c>
      <c r="AD16" s="49">
        <v>19</v>
      </c>
      <c r="AE16" s="49">
        <v>20</v>
      </c>
      <c r="AF16" s="49">
        <v>-1</v>
      </c>
      <c r="AG16" s="29">
        <v>1</v>
      </c>
      <c r="AI16" s="113" t="str">
        <f t="shared" si="19"/>
        <v>MontpellierRacing</v>
      </c>
      <c r="AJ16" s="112">
        <f t="shared" si="20"/>
        <v>-26</v>
      </c>
      <c r="AL16" s="105"/>
      <c r="AM16" s="106"/>
      <c r="AN16" s="108"/>
      <c r="AO16" s="106"/>
      <c r="AP16" s="94"/>
    </row>
    <row r="17" spans="3:42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L17" s="105"/>
      <c r="AM17" s="106"/>
      <c r="AN17" s="213"/>
      <c r="AO17" s="106"/>
      <c r="AP17" s="107"/>
    </row>
    <row r="18" spans="3:42" s="71" customFormat="1">
      <c r="C18" s="7"/>
      <c r="E18" s="10"/>
      <c r="F18" s="10"/>
      <c r="H18" s="7"/>
      <c r="W18" s="144"/>
      <c r="AI18" s="145"/>
      <c r="AJ18" s="146"/>
      <c r="AL18" s="110"/>
      <c r="AM18" s="110"/>
      <c r="AN18" s="110"/>
      <c r="AO18" s="110"/>
      <c r="AP18" s="110"/>
    </row>
    <row r="19" spans="3:42" s="71" customFormat="1">
      <c r="C19" s="7"/>
      <c r="E19" s="10"/>
      <c r="F19" s="10"/>
      <c r="H19" s="138"/>
      <c r="W19" s="144"/>
      <c r="AI19" s="145"/>
      <c r="AJ19" s="146"/>
      <c r="AL19" s="105"/>
      <c r="AM19" s="106"/>
      <c r="AN19" s="106"/>
      <c r="AO19" s="106"/>
      <c r="AP19" s="107"/>
    </row>
    <row r="20" spans="3:42" s="71" customFormat="1">
      <c r="C20" s="7"/>
      <c r="E20" s="10"/>
      <c r="F20" s="10"/>
      <c r="H20" s="142"/>
      <c r="W20" s="144"/>
      <c r="AI20" s="145"/>
      <c r="AJ20" s="146"/>
      <c r="AL20" s="105"/>
      <c r="AM20" s="106"/>
      <c r="AN20" s="214"/>
      <c r="AO20" s="106"/>
      <c r="AP20" s="107"/>
    </row>
    <row r="21" spans="3:42" s="71" customFormat="1">
      <c r="C21" s="7"/>
      <c r="E21" s="10"/>
      <c r="F21" s="10"/>
      <c r="H21" s="142"/>
      <c r="W21" s="144"/>
      <c r="AI21" s="145"/>
      <c r="AJ21" s="146"/>
      <c r="AL21" s="105"/>
      <c r="AM21" s="106"/>
      <c r="AN21" s="106"/>
      <c r="AO21" s="106"/>
      <c r="AP21" s="107"/>
    </row>
    <row r="22" spans="3:42" s="71" customFormat="1">
      <c r="C22" s="7"/>
      <c r="E22" s="10"/>
      <c r="F22" s="10"/>
      <c r="H22" s="142"/>
      <c r="W22" s="144"/>
      <c r="AI22" s="145"/>
      <c r="AJ22" s="146"/>
      <c r="AL22" s="110"/>
      <c r="AM22" s="110"/>
      <c r="AN22" s="110"/>
      <c r="AO22" s="110"/>
      <c r="AP22" s="110"/>
    </row>
    <row r="23" spans="3:42" s="71" customFormat="1" ht="13.5" customHeight="1">
      <c r="C23" s="7"/>
      <c r="E23" s="10"/>
      <c r="F23" s="10"/>
      <c r="H23" s="142"/>
      <c r="W23" s="144"/>
      <c r="AI23" s="145"/>
      <c r="AJ23" s="146"/>
      <c r="AL23" s="105"/>
      <c r="AM23" s="106"/>
      <c r="AN23" s="106"/>
      <c r="AO23" s="106"/>
      <c r="AP23" s="107"/>
    </row>
    <row r="24" spans="3:42" s="71" customFormat="1">
      <c r="C24" s="7"/>
      <c r="E24" s="10"/>
      <c r="F24" s="10"/>
      <c r="H24" s="142"/>
      <c r="W24" s="144"/>
      <c r="AI24" s="145"/>
      <c r="AJ24" s="146"/>
      <c r="AL24" s="110"/>
      <c r="AM24" s="110"/>
      <c r="AN24" s="110"/>
      <c r="AO24" s="110"/>
      <c r="AP24" s="110"/>
    </row>
    <row r="25" spans="3:42" s="71" customFormat="1" ht="14.25" customHeight="1">
      <c r="C25" s="7"/>
      <c r="E25" s="3"/>
      <c r="F25" s="138"/>
      <c r="G25" s="3"/>
      <c r="H25" s="142"/>
      <c r="W25" s="144"/>
      <c r="AI25" s="145"/>
      <c r="AJ25" s="146"/>
      <c r="AL25" s="105"/>
      <c r="AM25" s="106"/>
      <c r="AN25" s="213"/>
      <c r="AO25" s="106"/>
      <c r="AP25" s="94"/>
    </row>
    <row r="26" spans="3:42" s="71" customFormat="1">
      <c r="C26" s="89"/>
      <c r="E26" s="267"/>
      <c r="F26" s="268"/>
      <c r="G26" s="269"/>
      <c r="H26" s="7"/>
      <c r="W26" s="144"/>
      <c r="AI26" s="145"/>
      <c r="AJ26" s="146"/>
      <c r="AL26" s="94"/>
      <c r="AM26" s="168"/>
      <c r="AN26" s="94"/>
      <c r="AO26" s="186"/>
      <c r="AP26" s="94"/>
    </row>
    <row r="27" spans="3:42" s="71" customFormat="1" ht="14.25" customHeight="1">
      <c r="C27" s="89"/>
      <c r="E27" s="91"/>
      <c r="F27" s="92"/>
      <c r="G27" s="93"/>
      <c r="H27" s="94"/>
      <c r="W27" s="144"/>
      <c r="AI27" s="145"/>
      <c r="AJ27" s="146"/>
      <c r="AL27" s="94"/>
      <c r="AM27" s="168"/>
      <c r="AN27" s="94"/>
      <c r="AO27" s="186"/>
      <c r="AP27" s="94"/>
    </row>
    <row r="28" spans="3:42" s="71" customFormat="1">
      <c r="C28" s="89"/>
      <c r="E28" s="91"/>
      <c r="F28" s="92"/>
      <c r="G28" s="93"/>
      <c r="H28" s="94"/>
      <c r="W28" s="144"/>
      <c r="AI28" s="145"/>
      <c r="AJ28" s="146"/>
      <c r="AL28" s="94"/>
      <c r="AM28" s="168"/>
      <c r="AN28" s="94"/>
      <c r="AO28" s="186"/>
      <c r="AP28" s="94"/>
    </row>
    <row r="29" spans="3:42" s="71" customFormat="1">
      <c r="C29" s="89"/>
      <c r="E29" s="108"/>
      <c r="F29" s="106"/>
      <c r="G29" s="107"/>
      <c r="H29" s="94"/>
      <c r="W29" s="144"/>
      <c r="AI29" s="145"/>
      <c r="AJ29" s="146"/>
    </row>
    <row r="30" spans="3:42" s="71" customFormat="1">
      <c r="C30" s="89"/>
      <c r="E30" s="106"/>
      <c r="F30" s="108"/>
      <c r="G30" s="106"/>
      <c r="H30" s="107"/>
      <c r="W30" s="144"/>
      <c r="AI30" s="145"/>
      <c r="AJ30" s="146"/>
    </row>
    <row r="31" spans="3:42" s="71" customFormat="1">
      <c r="C31" s="89"/>
      <c r="E31" s="106"/>
      <c r="F31" s="108"/>
      <c r="G31" s="106"/>
      <c r="H31" s="107"/>
      <c r="W31" s="144"/>
      <c r="AI31" s="145"/>
      <c r="AJ31" s="146"/>
    </row>
    <row r="32" spans="3:42" s="71" customFormat="1">
      <c r="C32" s="89"/>
      <c r="D32" s="105"/>
      <c r="E32" s="106"/>
      <c r="F32" s="108"/>
      <c r="G32" s="106"/>
      <c r="H32" s="107"/>
      <c r="W32" s="144"/>
      <c r="AI32" s="145"/>
      <c r="AJ32" s="146"/>
    </row>
    <row r="33" spans="4:41" s="71" customFormat="1">
      <c r="D33" s="105"/>
      <c r="E33" s="106"/>
      <c r="F33" s="108"/>
      <c r="G33" s="106"/>
      <c r="H33" s="107"/>
      <c r="W33" s="144"/>
      <c r="AI33" s="145"/>
      <c r="AJ33" s="146"/>
    </row>
    <row r="34" spans="4:41" s="71" customFormat="1">
      <c r="D34" s="105"/>
      <c r="E34" s="106"/>
      <c r="F34" s="108"/>
      <c r="G34" s="106"/>
      <c r="H34" s="107"/>
      <c r="W34" s="144"/>
      <c r="AI34" s="145"/>
      <c r="AJ34" s="146"/>
    </row>
    <row r="35" spans="4:41" s="71" customFormat="1">
      <c r="D35" s="105"/>
      <c r="E35" s="106"/>
      <c r="F35" s="108"/>
      <c r="G35" s="106"/>
      <c r="H35" s="94"/>
      <c r="W35" s="144"/>
      <c r="AI35" s="145"/>
      <c r="AJ35" s="146"/>
    </row>
    <row r="36" spans="4:41" s="71" customFormat="1">
      <c r="W36" s="144"/>
      <c r="AI36" s="145"/>
      <c r="AJ36" s="146"/>
    </row>
    <row r="37" spans="4:41" s="71" customFormat="1">
      <c r="W37" s="144"/>
      <c r="AI37" s="145"/>
      <c r="AJ37" s="146"/>
    </row>
    <row r="38" spans="4:41" s="71" customFormat="1">
      <c r="W38" s="144"/>
      <c r="AI38" s="145"/>
      <c r="AJ38" s="146"/>
    </row>
    <row r="39" spans="4:41" s="71" customFormat="1">
      <c r="W39" s="144"/>
      <c r="AI39" s="145"/>
      <c r="AJ39" s="146"/>
    </row>
    <row r="40" spans="4:41" s="71" customFormat="1">
      <c r="W40" s="144"/>
      <c r="AI40" s="145"/>
      <c r="AJ40" s="146"/>
    </row>
    <row r="41" spans="4:41" s="71" customFormat="1">
      <c r="W41" s="144"/>
      <c r="AI41" s="145"/>
      <c r="AJ41" s="146"/>
      <c r="AM41" s="168"/>
      <c r="AO41" s="186"/>
    </row>
    <row r="42" spans="4:41" s="71" customFormat="1">
      <c r="W42" s="144"/>
      <c r="AI42" s="145"/>
      <c r="AJ42" s="146"/>
      <c r="AM42" s="168"/>
      <c r="AO42" s="186"/>
    </row>
    <row r="43" spans="4:41" s="71" customFormat="1">
      <c r="W43" s="144"/>
      <c r="AI43" s="145"/>
      <c r="AJ43" s="146"/>
      <c r="AM43" s="168"/>
      <c r="AO43" s="186"/>
    </row>
    <row r="44" spans="4:41" s="71" customFormat="1">
      <c r="W44" s="144"/>
      <c r="AI44" s="145"/>
      <c r="AJ44" s="146"/>
      <c r="AM44" s="168"/>
      <c r="AO44" s="186"/>
    </row>
    <row r="45" spans="4:41" s="71" customFormat="1">
      <c r="W45" s="144"/>
      <c r="AI45" s="145"/>
      <c r="AJ45" s="146"/>
      <c r="AM45" s="168"/>
      <c r="AO45" s="186"/>
    </row>
    <row r="46" spans="4:41" s="71" customFormat="1">
      <c r="W46" s="144"/>
      <c r="AI46" s="145"/>
      <c r="AJ46" s="146"/>
      <c r="AM46" s="168"/>
      <c r="AO46" s="186"/>
    </row>
    <row r="47" spans="4:41" s="71" customFormat="1">
      <c r="W47" s="144"/>
      <c r="AI47" s="145"/>
      <c r="AJ47" s="146"/>
      <c r="AM47" s="168"/>
      <c r="AO47" s="186"/>
    </row>
    <row r="48" spans="4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5"/>
  <dimension ref="B1:AQ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2.5546875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3" ht="9.75" customHeight="1">
      <c r="W1" s="33"/>
      <c r="AM1" s="183"/>
      <c r="AO1" s="169"/>
    </row>
    <row r="2" spans="2:43" ht="13.8" thickBot="1">
      <c r="D2" s="87">
        <v>43071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69"/>
      <c r="AL2" s="69"/>
      <c r="AM2" s="183"/>
      <c r="AN2" s="69"/>
      <c r="AO2" s="169"/>
      <c r="AP2" s="69"/>
      <c r="AQ2" s="69"/>
    </row>
    <row r="3" spans="2:43">
      <c r="B3" s="21">
        <v>12</v>
      </c>
      <c r="C3" s="243">
        <v>3</v>
      </c>
      <c r="D3" s="137" t="s">
        <v>27</v>
      </c>
      <c r="E3" s="27">
        <v>33</v>
      </c>
      <c r="F3" s="35">
        <v>30</v>
      </c>
      <c r="G3" s="137" t="s">
        <v>35</v>
      </c>
      <c r="H3" s="264">
        <v>3</v>
      </c>
      <c r="J3" s="241" t="str">
        <f>D3</f>
        <v>Brive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33</v>
      </c>
      <c r="R3" s="43">
        <f t="shared" si="4"/>
        <v>30</v>
      </c>
      <c r="S3" s="43">
        <f>Q3-R3</f>
        <v>3</v>
      </c>
      <c r="T3" s="27">
        <f t="shared" ref="T3:T16" si="5">IF(V3="",O3+P3,V3+O3+P3)</f>
        <v>4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0</v>
      </c>
      <c r="Z3" s="25">
        <v>0</v>
      </c>
      <c r="AA3" s="25">
        <v>1</v>
      </c>
      <c r="AB3" s="25">
        <v>0</v>
      </c>
      <c r="AC3" s="25">
        <v>0</v>
      </c>
      <c r="AD3" s="25">
        <v>26</v>
      </c>
      <c r="AE3" s="25">
        <v>35</v>
      </c>
      <c r="AF3" s="25">
        <v>-9</v>
      </c>
      <c r="AG3" s="26">
        <v>0</v>
      </c>
      <c r="AI3" s="113" t="str">
        <f>CONCATENATE(D3,G3)</f>
        <v>BriveOyonnax</v>
      </c>
      <c r="AJ3" s="112">
        <f t="shared" ref="AJ3:AJ9" si="7">E3-F3</f>
        <v>3</v>
      </c>
      <c r="AK3" s="99"/>
      <c r="AL3" s="86"/>
      <c r="AN3" s="69"/>
      <c r="AP3" s="69"/>
      <c r="AQ3" s="69"/>
    </row>
    <row r="4" spans="2:43" ht="12.75" customHeight="1">
      <c r="B4" s="22"/>
      <c r="C4" s="244">
        <v>5</v>
      </c>
      <c r="D4" s="1" t="s">
        <v>25</v>
      </c>
      <c r="E4" s="28">
        <v>35</v>
      </c>
      <c r="F4" s="36">
        <v>26</v>
      </c>
      <c r="G4" s="1" t="s">
        <v>36</v>
      </c>
      <c r="H4" s="265">
        <v>4</v>
      </c>
      <c r="J4" s="246" t="str">
        <f t="shared" ref="J4:J9" si="8">D4</f>
        <v>Clermont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35</v>
      </c>
      <c r="R4" s="46">
        <f t="shared" si="4"/>
        <v>26</v>
      </c>
      <c r="S4" s="46">
        <f t="shared" ref="S4:S16" si="11">Q4-R4</f>
        <v>9</v>
      </c>
      <c r="T4" s="28">
        <f t="shared" si="5"/>
        <v>4</v>
      </c>
      <c r="V4" s="12">
        <f t="shared" si="6"/>
        <v>4</v>
      </c>
      <c r="W4" s="153" t="s">
        <v>29</v>
      </c>
      <c r="X4" s="13">
        <v>1</v>
      </c>
      <c r="Y4" s="14">
        <v>0</v>
      </c>
      <c r="Z4" s="14">
        <v>0</v>
      </c>
      <c r="AA4" s="14">
        <v>1</v>
      </c>
      <c r="AB4" s="14">
        <v>0</v>
      </c>
      <c r="AC4" s="14">
        <v>0</v>
      </c>
      <c r="AD4" s="14">
        <v>17</v>
      </c>
      <c r="AE4" s="14">
        <v>27</v>
      </c>
      <c r="AF4" s="14">
        <v>-10</v>
      </c>
      <c r="AG4" s="15">
        <v>0</v>
      </c>
      <c r="AI4" s="113" t="str">
        <f t="shared" ref="AI4:AI9" si="12">CONCATENATE(D4,G4)</f>
        <v>ClermontAgen</v>
      </c>
      <c r="AJ4" s="112">
        <f t="shared" si="7"/>
        <v>9</v>
      </c>
      <c r="AK4" s="100"/>
      <c r="AL4" s="100"/>
      <c r="AN4" s="69"/>
      <c r="AP4" s="69"/>
      <c r="AQ4" s="69"/>
    </row>
    <row r="5" spans="2:43">
      <c r="B5" s="22"/>
      <c r="C5" s="244">
        <v>2</v>
      </c>
      <c r="D5" s="134" t="s">
        <v>24</v>
      </c>
      <c r="E5" s="28">
        <v>26</v>
      </c>
      <c r="F5" s="36">
        <v>14</v>
      </c>
      <c r="G5" s="1" t="s">
        <v>28</v>
      </c>
      <c r="H5" s="265">
        <v>1</v>
      </c>
      <c r="J5" s="246" t="str">
        <f t="shared" si="8"/>
        <v>La Rochelle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26</v>
      </c>
      <c r="R5" s="46">
        <f t="shared" si="4"/>
        <v>14</v>
      </c>
      <c r="S5" s="46">
        <f t="shared" si="11"/>
        <v>12</v>
      </c>
      <c r="T5" s="28">
        <f t="shared" si="5"/>
        <v>4</v>
      </c>
      <c r="V5" s="12">
        <f t="shared" si="6"/>
        <v>4</v>
      </c>
      <c r="W5" s="153" t="s">
        <v>27</v>
      </c>
      <c r="X5" s="13">
        <v>1</v>
      </c>
      <c r="Y5" s="14">
        <v>1</v>
      </c>
      <c r="Z5" s="14">
        <v>0</v>
      </c>
      <c r="AA5" s="14">
        <v>0</v>
      </c>
      <c r="AB5" s="14">
        <v>0</v>
      </c>
      <c r="AC5" s="14">
        <v>0</v>
      </c>
      <c r="AD5" s="14">
        <v>33</v>
      </c>
      <c r="AE5" s="14">
        <v>30</v>
      </c>
      <c r="AF5" s="14">
        <v>3</v>
      </c>
      <c r="AG5" s="15">
        <v>4</v>
      </c>
      <c r="AI5" s="113" t="str">
        <f t="shared" si="12"/>
        <v>La RochelleMontpellier</v>
      </c>
      <c r="AJ5" s="112">
        <f t="shared" si="7"/>
        <v>12</v>
      </c>
      <c r="AK5" s="69"/>
      <c r="AL5" s="86"/>
      <c r="AN5" s="86"/>
      <c r="AP5" s="69"/>
      <c r="AQ5" s="69"/>
    </row>
    <row r="6" spans="2:43">
      <c r="B6" s="22"/>
      <c r="C6" s="244">
        <v>3</v>
      </c>
      <c r="D6" s="134" t="s">
        <v>19</v>
      </c>
      <c r="E6" s="28">
        <v>27</v>
      </c>
      <c r="F6" s="36">
        <v>17</v>
      </c>
      <c r="G6" s="134" t="s">
        <v>21</v>
      </c>
      <c r="H6" s="265">
        <v>2</v>
      </c>
      <c r="J6" s="246" t="str">
        <f>D6</f>
        <v>Stade Français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27</v>
      </c>
      <c r="R6" s="46">
        <f t="shared" si="4"/>
        <v>17</v>
      </c>
      <c r="S6" s="46">
        <f t="shared" si="11"/>
        <v>10</v>
      </c>
      <c r="T6" s="28">
        <f t="shared" si="5"/>
        <v>4</v>
      </c>
      <c r="V6" s="12">
        <f t="shared" si="6"/>
        <v>4</v>
      </c>
      <c r="W6" s="153" t="s">
        <v>22</v>
      </c>
      <c r="X6" s="13">
        <v>1</v>
      </c>
      <c r="Y6" s="14">
        <v>1</v>
      </c>
      <c r="Z6" s="14">
        <v>0</v>
      </c>
      <c r="AA6" s="14">
        <v>0</v>
      </c>
      <c r="AB6" s="14">
        <v>0</v>
      </c>
      <c r="AC6" s="14">
        <v>0</v>
      </c>
      <c r="AD6" s="14">
        <v>41</v>
      </c>
      <c r="AE6" s="14">
        <v>31</v>
      </c>
      <c r="AF6" s="14">
        <v>10</v>
      </c>
      <c r="AG6" s="15">
        <v>4</v>
      </c>
      <c r="AI6" s="113" t="str">
        <f>CONCATENATE(D6,G6)</f>
        <v>Stade FrançaisRacing</v>
      </c>
      <c r="AJ6" s="112">
        <f t="shared" si="7"/>
        <v>10</v>
      </c>
      <c r="AK6" s="99"/>
      <c r="AL6" s="86"/>
      <c r="AN6" s="86"/>
      <c r="AP6" s="69"/>
      <c r="AQ6" s="69"/>
    </row>
    <row r="7" spans="2:43">
      <c r="B7" s="22"/>
      <c r="C7" s="244">
        <v>2</v>
      </c>
      <c r="D7" s="134" t="s">
        <v>23</v>
      </c>
      <c r="E7" s="28">
        <v>27</v>
      </c>
      <c r="F7" s="36">
        <v>17</v>
      </c>
      <c r="G7" s="134" t="s">
        <v>29</v>
      </c>
      <c r="H7" s="265">
        <v>1</v>
      </c>
      <c r="J7" s="246" t="str">
        <f t="shared" si="8"/>
        <v>Pau</v>
      </c>
      <c r="K7" s="36">
        <f t="shared" si="9"/>
        <v>1</v>
      </c>
      <c r="L7" s="44">
        <f t="shared" si="0"/>
        <v>1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27</v>
      </c>
      <c r="R7" s="46">
        <f t="shared" si="4"/>
        <v>17</v>
      </c>
      <c r="S7" s="46">
        <f t="shared" si="11"/>
        <v>10</v>
      </c>
      <c r="T7" s="28">
        <f t="shared" si="5"/>
        <v>4</v>
      </c>
      <c r="V7" s="12">
        <f t="shared" si="6"/>
        <v>4</v>
      </c>
      <c r="W7" s="153" t="s">
        <v>25</v>
      </c>
      <c r="X7" s="13">
        <v>1</v>
      </c>
      <c r="Y7" s="14">
        <v>1</v>
      </c>
      <c r="Z7" s="14">
        <v>0</v>
      </c>
      <c r="AA7" s="14">
        <v>0</v>
      </c>
      <c r="AB7" s="14">
        <v>0</v>
      </c>
      <c r="AC7" s="14">
        <v>0</v>
      </c>
      <c r="AD7" s="14">
        <v>35</v>
      </c>
      <c r="AE7" s="14">
        <v>26</v>
      </c>
      <c r="AF7" s="14">
        <v>9</v>
      </c>
      <c r="AG7" s="15">
        <v>4</v>
      </c>
      <c r="AI7" s="113" t="str">
        <f t="shared" si="12"/>
        <v>PauBordeaux</v>
      </c>
      <c r="AJ7" s="112">
        <f t="shared" si="7"/>
        <v>10</v>
      </c>
      <c r="AK7" s="69"/>
      <c r="AL7" s="86"/>
      <c r="AN7" s="69"/>
      <c r="AP7" s="69"/>
      <c r="AQ7" s="69"/>
    </row>
    <row r="8" spans="2:43">
      <c r="B8" s="22"/>
      <c r="C8" s="244">
        <v>5</v>
      </c>
      <c r="D8" s="134" t="s">
        <v>20</v>
      </c>
      <c r="E8" s="28">
        <v>39</v>
      </c>
      <c r="F8" s="36">
        <v>11</v>
      </c>
      <c r="G8" s="134" t="s">
        <v>26</v>
      </c>
      <c r="H8" s="265">
        <v>1</v>
      </c>
      <c r="J8" s="246" t="str">
        <f t="shared" si="8"/>
        <v>Toulon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1</v>
      </c>
      <c r="P8" s="45">
        <f t="shared" si="10"/>
        <v>0</v>
      </c>
      <c r="Q8" s="46">
        <f t="shared" si="4"/>
        <v>39</v>
      </c>
      <c r="R8" s="46">
        <f t="shared" si="4"/>
        <v>11</v>
      </c>
      <c r="S8" s="46">
        <f t="shared" si="11"/>
        <v>28</v>
      </c>
      <c r="T8" s="28">
        <f t="shared" si="5"/>
        <v>5</v>
      </c>
      <c r="V8" s="12">
        <f t="shared" si="6"/>
        <v>4</v>
      </c>
      <c r="W8" s="153" t="s">
        <v>24</v>
      </c>
      <c r="X8" s="13">
        <v>1</v>
      </c>
      <c r="Y8" s="14">
        <v>1</v>
      </c>
      <c r="Z8" s="14">
        <v>0</v>
      </c>
      <c r="AA8" s="14">
        <v>0</v>
      </c>
      <c r="AB8" s="14">
        <v>0</v>
      </c>
      <c r="AC8" s="14">
        <v>0</v>
      </c>
      <c r="AD8" s="14">
        <v>26</v>
      </c>
      <c r="AE8" s="14">
        <v>14</v>
      </c>
      <c r="AF8" s="14">
        <v>12</v>
      </c>
      <c r="AG8" s="15">
        <v>4</v>
      </c>
      <c r="AI8" s="113" t="str">
        <f t="shared" si="12"/>
        <v>ToulonLyon</v>
      </c>
      <c r="AJ8" s="112">
        <f t="shared" si="7"/>
        <v>28</v>
      </c>
      <c r="AK8" s="99"/>
      <c r="AL8" s="86"/>
      <c r="AN8" s="86"/>
      <c r="AP8" s="69"/>
      <c r="AQ8" s="69"/>
    </row>
    <row r="9" spans="2:43" ht="13.8" thickBot="1">
      <c r="B9" s="23"/>
      <c r="C9" s="245">
        <v>4</v>
      </c>
      <c r="D9" s="136" t="s">
        <v>30</v>
      </c>
      <c r="E9" s="29">
        <v>31</v>
      </c>
      <c r="F9" s="37">
        <v>41</v>
      </c>
      <c r="G9" s="136" t="s">
        <v>22</v>
      </c>
      <c r="H9" s="266">
        <v>6</v>
      </c>
      <c r="J9" s="246" t="str">
        <f t="shared" si="8"/>
        <v>St Toulousain</v>
      </c>
      <c r="K9" s="36">
        <f t="shared" si="9"/>
        <v>1</v>
      </c>
      <c r="L9" s="44">
        <f t="shared" si="0"/>
        <v>0</v>
      </c>
      <c r="M9" s="44">
        <f t="shared" si="1"/>
        <v>0</v>
      </c>
      <c r="N9" s="44">
        <f t="shared" si="2"/>
        <v>1</v>
      </c>
      <c r="O9" s="45">
        <f t="shared" si="3"/>
        <v>0</v>
      </c>
      <c r="P9" s="45">
        <f t="shared" si="10"/>
        <v>0</v>
      </c>
      <c r="Q9" s="46">
        <f t="shared" si="4"/>
        <v>31</v>
      </c>
      <c r="R9" s="46">
        <f t="shared" si="4"/>
        <v>41</v>
      </c>
      <c r="S9" s="46">
        <f t="shared" si="11"/>
        <v>-10</v>
      </c>
      <c r="T9" s="28">
        <f t="shared" si="5"/>
        <v>0</v>
      </c>
      <c r="V9" s="12">
        <f t="shared" si="6"/>
        <v>0</v>
      </c>
      <c r="W9" s="153" t="s">
        <v>26</v>
      </c>
      <c r="X9" s="13">
        <v>1</v>
      </c>
      <c r="Y9" s="14">
        <v>0</v>
      </c>
      <c r="Z9" s="14">
        <v>0</v>
      </c>
      <c r="AA9" s="14">
        <v>1</v>
      </c>
      <c r="AB9" s="14">
        <v>0</v>
      </c>
      <c r="AC9" s="14">
        <v>0</v>
      </c>
      <c r="AD9" s="14">
        <v>11</v>
      </c>
      <c r="AE9" s="14">
        <v>39</v>
      </c>
      <c r="AF9" s="14">
        <v>-28</v>
      </c>
      <c r="AG9" s="15">
        <v>0</v>
      </c>
      <c r="AI9" s="113" t="str">
        <f t="shared" si="12"/>
        <v>St ToulousainCastres</v>
      </c>
      <c r="AJ9" s="112">
        <f t="shared" si="7"/>
        <v>-10</v>
      </c>
      <c r="AK9" s="99"/>
      <c r="AL9" s="86"/>
      <c r="AN9" s="86"/>
      <c r="AP9" s="69"/>
      <c r="AQ9" s="69"/>
    </row>
    <row r="10" spans="2:43">
      <c r="J10" s="38" t="str">
        <f>G3</f>
        <v>Oyonnax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1</v>
      </c>
      <c r="Q10" s="46">
        <f t="shared" ref="Q10:Q16" si="14">F3</f>
        <v>30</v>
      </c>
      <c r="R10" s="46">
        <f t="shared" ref="R10:R16" si="15">E3</f>
        <v>33</v>
      </c>
      <c r="S10" s="46">
        <f t="shared" si="11"/>
        <v>-3</v>
      </c>
      <c r="T10" s="28">
        <f t="shared" si="5"/>
        <v>1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0</v>
      </c>
      <c r="Z10" s="14">
        <v>0</v>
      </c>
      <c r="AA10" s="14">
        <v>1</v>
      </c>
      <c r="AB10" s="14">
        <v>0</v>
      </c>
      <c r="AC10" s="14">
        <v>0</v>
      </c>
      <c r="AD10" s="14">
        <v>14</v>
      </c>
      <c r="AE10" s="14">
        <v>26</v>
      </c>
      <c r="AF10" s="14">
        <v>-12</v>
      </c>
      <c r="AG10" s="15">
        <v>0</v>
      </c>
      <c r="AI10" s="113" t="str">
        <f>CONCATENATE(G3,D3)</f>
        <v>OyonnaxBrive</v>
      </c>
      <c r="AJ10" s="112">
        <f>F3-E3</f>
        <v>-3</v>
      </c>
      <c r="AK10" s="99"/>
      <c r="AL10" s="86"/>
      <c r="AM10" s="181"/>
      <c r="AN10" s="86"/>
      <c r="AP10" s="69"/>
      <c r="AQ10" s="69"/>
    </row>
    <row r="11" spans="2:43">
      <c r="G11" s="1"/>
      <c r="J11" s="38" t="str">
        <f t="shared" ref="J11:J16" si="17">G4</f>
        <v>Agen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26</v>
      </c>
      <c r="R11" s="46">
        <f t="shared" si="15"/>
        <v>35</v>
      </c>
      <c r="S11" s="46">
        <f t="shared" si="11"/>
        <v>-9</v>
      </c>
      <c r="T11" s="28">
        <f t="shared" si="5"/>
        <v>0</v>
      </c>
      <c r="V11" s="12">
        <f t="shared" si="16"/>
        <v>0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1</v>
      </c>
      <c r="AD11" s="14">
        <v>30</v>
      </c>
      <c r="AE11" s="14">
        <v>33</v>
      </c>
      <c r="AF11" s="14">
        <v>-3</v>
      </c>
      <c r="AG11" s="15">
        <v>1</v>
      </c>
      <c r="AI11" s="113" t="str">
        <f t="shared" ref="AI11:AI16" si="19">CONCATENATE(G4,D4)</f>
        <v>AgenClermont</v>
      </c>
      <c r="AJ11" s="112">
        <f t="shared" ref="AJ11:AJ16" si="20">F4-E4</f>
        <v>-9</v>
      </c>
      <c r="AK11" s="69"/>
      <c r="AL11" s="69"/>
      <c r="AN11" s="69"/>
      <c r="AP11" s="69"/>
      <c r="AQ11" s="69"/>
    </row>
    <row r="12" spans="2:43">
      <c r="G12" s="1"/>
      <c r="J12" s="38" t="str">
        <f t="shared" si="17"/>
        <v>Montpellier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0</v>
      </c>
      <c r="Q12" s="46">
        <f t="shared" si="14"/>
        <v>14</v>
      </c>
      <c r="R12" s="46">
        <f t="shared" si="15"/>
        <v>26</v>
      </c>
      <c r="S12" s="46">
        <f t="shared" si="11"/>
        <v>-12</v>
      </c>
      <c r="T12" s="28">
        <f t="shared" si="5"/>
        <v>0</v>
      </c>
      <c r="V12" s="12">
        <f t="shared" si="16"/>
        <v>0</v>
      </c>
      <c r="W12" s="153" t="s">
        <v>23</v>
      </c>
      <c r="X12" s="13">
        <v>1</v>
      </c>
      <c r="Y12" s="14">
        <v>1</v>
      </c>
      <c r="Z12" s="14">
        <v>0</v>
      </c>
      <c r="AA12" s="14">
        <v>0</v>
      </c>
      <c r="AB12" s="14">
        <v>0</v>
      </c>
      <c r="AC12" s="14">
        <v>0</v>
      </c>
      <c r="AD12" s="14">
        <v>27</v>
      </c>
      <c r="AE12" s="14">
        <v>17</v>
      </c>
      <c r="AF12" s="14">
        <v>10</v>
      </c>
      <c r="AG12" s="15">
        <v>4</v>
      </c>
      <c r="AI12" s="113" t="str">
        <f t="shared" si="19"/>
        <v>MontpellierLa Rochelle</v>
      </c>
      <c r="AJ12" s="112">
        <f t="shared" si="20"/>
        <v>-12</v>
      </c>
      <c r="AK12" s="69"/>
      <c r="AL12" s="69"/>
      <c r="AN12" s="69"/>
      <c r="AP12" s="69"/>
      <c r="AQ12" s="69"/>
    </row>
    <row r="13" spans="2:43">
      <c r="G13" s="1"/>
      <c r="J13" s="38" t="str">
        <f t="shared" si="17"/>
        <v>Racing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0</v>
      </c>
      <c r="Q13" s="46">
        <f t="shared" si="14"/>
        <v>17</v>
      </c>
      <c r="R13" s="46">
        <f t="shared" si="15"/>
        <v>27</v>
      </c>
      <c r="S13" s="46">
        <f t="shared" si="11"/>
        <v>-10</v>
      </c>
      <c r="T13" s="28">
        <f t="shared" si="5"/>
        <v>0</v>
      </c>
      <c r="V13" s="12">
        <f t="shared" si="16"/>
        <v>0</v>
      </c>
      <c r="W13" s="153" t="s">
        <v>21</v>
      </c>
      <c r="X13" s="13">
        <v>1</v>
      </c>
      <c r="Y13" s="14">
        <v>0</v>
      </c>
      <c r="Z13" s="14">
        <v>0</v>
      </c>
      <c r="AA13" s="14">
        <v>1</v>
      </c>
      <c r="AB13" s="14">
        <v>0</v>
      </c>
      <c r="AC13" s="14">
        <v>0</v>
      </c>
      <c r="AD13" s="14">
        <v>17</v>
      </c>
      <c r="AE13" s="14">
        <v>27</v>
      </c>
      <c r="AF13" s="14">
        <v>-10</v>
      </c>
      <c r="AG13" s="15">
        <v>0</v>
      </c>
      <c r="AI13" s="113" t="str">
        <f>CONCATENATE(G6,D6)</f>
        <v>RacingStade Français</v>
      </c>
      <c r="AJ13" s="112">
        <f t="shared" si="20"/>
        <v>-10</v>
      </c>
      <c r="AK13" s="69"/>
      <c r="AL13" s="69"/>
      <c r="AN13" s="69"/>
      <c r="AP13" s="69"/>
      <c r="AQ13" s="69"/>
    </row>
    <row r="14" spans="2:43">
      <c r="G14" s="1"/>
      <c r="J14" s="38" t="str">
        <f t="shared" si="17"/>
        <v>Bordeaux</v>
      </c>
      <c r="K14" s="36">
        <f t="shared" si="9"/>
        <v>1</v>
      </c>
      <c r="L14" s="44">
        <f t="shared" si="0"/>
        <v>0</v>
      </c>
      <c r="M14" s="44">
        <f t="shared" si="1"/>
        <v>0</v>
      </c>
      <c r="N14" s="44">
        <f t="shared" si="2"/>
        <v>1</v>
      </c>
      <c r="O14" s="45">
        <f t="shared" si="13"/>
        <v>0</v>
      </c>
      <c r="P14" s="45">
        <f t="shared" si="18"/>
        <v>0</v>
      </c>
      <c r="Q14" s="46">
        <f t="shared" si="14"/>
        <v>17</v>
      </c>
      <c r="R14" s="46">
        <f t="shared" si="15"/>
        <v>27</v>
      </c>
      <c r="S14" s="46">
        <f t="shared" si="11"/>
        <v>-10</v>
      </c>
      <c r="T14" s="28">
        <f t="shared" si="5"/>
        <v>0</v>
      </c>
      <c r="V14" s="12">
        <f t="shared" si="16"/>
        <v>0</v>
      </c>
      <c r="W14" s="153" t="s">
        <v>30</v>
      </c>
      <c r="X14" s="13">
        <v>1</v>
      </c>
      <c r="Y14" s="14">
        <v>0</v>
      </c>
      <c r="Z14" s="14">
        <v>0</v>
      </c>
      <c r="AA14" s="14">
        <v>1</v>
      </c>
      <c r="AB14" s="14">
        <v>0</v>
      </c>
      <c r="AC14" s="14">
        <v>0</v>
      </c>
      <c r="AD14" s="14">
        <v>31</v>
      </c>
      <c r="AE14" s="14">
        <v>41</v>
      </c>
      <c r="AF14" s="14">
        <v>-10</v>
      </c>
      <c r="AG14" s="15">
        <v>0</v>
      </c>
      <c r="AI14" s="113" t="str">
        <f t="shared" si="19"/>
        <v>BordeauxPau</v>
      </c>
      <c r="AJ14" s="112">
        <f t="shared" si="20"/>
        <v>-10</v>
      </c>
      <c r="AK14" s="69"/>
      <c r="AL14" s="69"/>
      <c r="AN14" s="69"/>
      <c r="AP14" s="69"/>
      <c r="AQ14" s="69"/>
    </row>
    <row r="15" spans="2:43">
      <c r="G15" s="1"/>
      <c r="J15" s="38" t="str">
        <f t="shared" si="17"/>
        <v>Lyon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0</v>
      </c>
      <c r="Q15" s="46">
        <f t="shared" si="14"/>
        <v>11</v>
      </c>
      <c r="R15" s="46">
        <f t="shared" si="15"/>
        <v>39</v>
      </c>
      <c r="S15" s="46">
        <f t="shared" si="11"/>
        <v>-28</v>
      </c>
      <c r="T15" s="28">
        <f t="shared" si="5"/>
        <v>0</v>
      </c>
      <c r="V15" s="12">
        <f t="shared" si="16"/>
        <v>0</v>
      </c>
      <c r="W15" s="153" t="s">
        <v>19</v>
      </c>
      <c r="X15" s="13">
        <v>1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27</v>
      </c>
      <c r="AE15" s="14">
        <v>17</v>
      </c>
      <c r="AF15" s="14">
        <v>10</v>
      </c>
      <c r="AG15" s="15">
        <v>4</v>
      </c>
      <c r="AI15" s="113" t="str">
        <f t="shared" si="19"/>
        <v>LyonToulon</v>
      </c>
      <c r="AJ15" s="112">
        <f t="shared" si="20"/>
        <v>-28</v>
      </c>
      <c r="AK15" s="69"/>
      <c r="AL15" s="69"/>
      <c r="AN15" s="69"/>
      <c r="AP15" s="69"/>
      <c r="AQ15" s="69"/>
    </row>
    <row r="16" spans="2:43" ht="13.8" thickBot="1">
      <c r="G16" s="1"/>
      <c r="J16" s="39" t="str">
        <f t="shared" si="17"/>
        <v>Castres</v>
      </c>
      <c r="K16" s="37">
        <f t="shared" si="9"/>
        <v>1</v>
      </c>
      <c r="L16" s="47">
        <f t="shared" si="0"/>
        <v>1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41</v>
      </c>
      <c r="R16" s="49">
        <f t="shared" si="15"/>
        <v>31</v>
      </c>
      <c r="S16" s="49">
        <f t="shared" si="11"/>
        <v>10</v>
      </c>
      <c r="T16" s="29">
        <f t="shared" si="5"/>
        <v>4</v>
      </c>
      <c r="V16" s="12">
        <f t="shared" si="16"/>
        <v>4</v>
      </c>
      <c r="W16" s="154" t="s">
        <v>20</v>
      </c>
      <c r="X16" s="16">
        <v>1</v>
      </c>
      <c r="Y16" s="17">
        <v>1</v>
      </c>
      <c r="Z16" s="17">
        <v>0</v>
      </c>
      <c r="AA16" s="17">
        <v>0</v>
      </c>
      <c r="AB16" s="17">
        <v>1</v>
      </c>
      <c r="AC16" s="17">
        <v>0</v>
      </c>
      <c r="AD16" s="17">
        <v>39</v>
      </c>
      <c r="AE16" s="17">
        <v>11</v>
      </c>
      <c r="AF16" s="17">
        <v>28</v>
      </c>
      <c r="AG16" s="18">
        <v>5</v>
      </c>
      <c r="AI16" s="113" t="str">
        <f t="shared" si="19"/>
        <v>CastresSt Toulousain</v>
      </c>
      <c r="AJ16" s="112">
        <f t="shared" si="20"/>
        <v>10</v>
      </c>
      <c r="AK16" s="69"/>
      <c r="AL16" s="69"/>
      <c r="AN16" s="69"/>
      <c r="AP16" s="69"/>
      <c r="AQ16" s="69"/>
    </row>
    <row r="17" spans="3:43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94"/>
      <c r="AM17" s="168"/>
      <c r="AN17" s="94"/>
      <c r="AO17" s="186"/>
      <c r="AP17" s="94"/>
      <c r="AQ17" s="69"/>
    </row>
    <row r="18" spans="3:43" s="71" customFormat="1">
      <c r="C18" s="7"/>
      <c r="E18" s="10"/>
      <c r="F18" s="10"/>
      <c r="H18" s="7"/>
      <c r="W18" s="144"/>
      <c r="AI18" s="145"/>
      <c r="AJ18" s="146"/>
      <c r="AK18" s="94"/>
      <c r="AL18" s="105"/>
      <c r="AM18" s="106"/>
      <c r="AN18" s="214"/>
      <c r="AO18" s="106"/>
      <c r="AP18" s="107"/>
      <c r="AQ18" s="94"/>
    </row>
    <row r="19" spans="3:43" s="71" customFormat="1">
      <c r="C19" s="7"/>
      <c r="E19" s="10"/>
      <c r="F19" s="10"/>
      <c r="H19" s="2"/>
      <c r="W19" s="144"/>
      <c r="AI19" s="145"/>
      <c r="AJ19" s="146"/>
      <c r="AK19" s="94"/>
      <c r="AL19" s="105"/>
      <c r="AM19" s="106"/>
      <c r="AN19" s="214"/>
      <c r="AO19" s="106"/>
      <c r="AP19" s="107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94"/>
      <c r="AL20" s="105"/>
      <c r="AM20" s="106"/>
      <c r="AN20" s="106"/>
      <c r="AO20" s="106"/>
      <c r="AP20" s="107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94"/>
      <c r="AL21" s="110"/>
      <c r="AM21" s="110"/>
      <c r="AN21" s="110"/>
      <c r="AO21" s="110"/>
      <c r="AP21" s="110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94"/>
      <c r="AL22" s="105"/>
      <c r="AM22" s="106"/>
      <c r="AN22" s="214"/>
      <c r="AO22" s="106"/>
      <c r="AP22" s="107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94"/>
      <c r="AL23" s="105"/>
      <c r="AM23" s="106"/>
      <c r="AN23" s="106"/>
      <c r="AO23" s="106"/>
      <c r="AP23" s="107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L24" s="120"/>
      <c r="AM24" s="127"/>
      <c r="AN24" s="127"/>
      <c r="AO24" s="127"/>
      <c r="AP24" s="200"/>
    </row>
    <row r="25" spans="3:43" s="71" customFormat="1">
      <c r="C25" s="7"/>
      <c r="E25" s="3"/>
      <c r="F25" s="10"/>
      <c r="G25" s="3"/>
      <c r="H25" s="7"/>
      <c r="W25" s="144"/>
      <c r="AI25" s="145"/>
      <c r="AJ25" s="146"/>
      <c r="AL25" s="120"/>
      <c r="AM25" s="127"/>
      <c r="AN25" s="127"/>
      <c r="AO25" s="127"/>
    </row>
    <row r="26" spans="3:43" s="71" customFormat="1">
      <c r="C26" s="89"/>
      <c r="E26" s="267"/>
      <c r="F26" s="268"/>
      <c r="G26" s="269"/>
      <c r="H26" s="7"/>
      <c r="W26" s="144"/>
      <c r="AI26" s="145"/>
      <c r="AJ26" s="146"/>
      <c r="AM26" s="168"/>
      <c r="AO26" s="186"/>
    </row>
    <row r="27" spans="3:43" s="71" customFormat="1">
      <c r="C27" s="89"/>
      <c r="E27" s="91"/>
      <c r="F27" s="92"/>
      <c r="G27" s="93"/>
      <c r="H27" s="94"/>
      <c r="W27" s="144"/>
      <c r="AI27" s="145"/>
      <c r="AJ27" s="146"/>
      <c r="AM27" s="168"/>
      <c r="AO27" s="186"/>
    </row>
    <row r="28" spans="3:43" s="71" customFormat="1">
      <c r="C28" s="89"/>
      <c r="E28" s="108"/>
      <c r="F28" s="106"/>
      <c r="G28" s="107"/>
      <c r="H28" s="94"/>
      <c r="W28" s="144"/>
      <c r="AI28" s="145"/>
      <c r="AJ28" s="146"/>
      <c r="AM28" s="168"/>
      <c r="AO28" s="186"/>
    </row>
    <row r="29" spans="3:43" s="71" customFormat="1">
      <c r="C29" s="89"/>
      <c r="E29" s="106"/>
      <c r="F29" s="108"/>
      <c r="G29" s="106"/>
      <c r="H29" s="107"/>
      <c r="W29" s="144"/>
      <c r="AI29" s="145"/>
      <c r="AJ29" s="146"/>
      <c r="AM29" s="168"/>
      <c r="AO29" s="186"/>
    </row>
    <row r="30" spans="3:43" s="71" customFormat="1">
      <c r="C30" s="89"/>
      <c r="E30" s="106"/>
      <c r="F30" s="108"/>
      <c r="G30" s="106"/>
      <c r="H30" s="107"/>
      <c r="W30" s="144"/>
      <c r="AI30" s="145"/>
      <c r="AJ30" s="146"/>
      <c r="AM30" s="168"/>
      <c r="AO30" s="186"/>
    </row>
    <row r="31" spans="3:43" s="71" customFormat="1">
      <c r="C31" s="89"/>
      <c r="E31" s="106"/>
      <c r="F31" s="108"/>
      <c r="G31" s="106"/>
      <c r="H31" s="107"/>
      <c r="W31" s="144"/>
      <c r="AI31" s="145"/>
      <c r="AJ31" s="146"/>
      <c r="AM31" s="168"/>
      <c r="AO31" s="186"/>
    </row>
    <row r="32" spans="3:43" s="71" customFormat="1">
      <c r="C32" s="89"/>
      <c r="D32" s="105"/>
      <c r="E32" s="106"/>
      <c r="F32" s="108"/>
      <c r="G32" s="106"/>
      <c r="H32" s="107"/>
      <c r="W32" s="144"/>
      <c r="AI32" s="145"/>
      <c r="AJ32" s="146"/>
      <c r="AM32" s="168"/>
      <c r="AO32" s="186"/>
    </row>
    <row r="33" spans="4:41" s="71" customFormat="1">
      <c r="D33" s="105"/>
      <c r="E33" s="106"/>
      <c r="F33" s="108"/>
      <c r="G33" s="106"/>
      <c r="H33" s="107"/>
      <c r="W33" s="144"/>
      <c r="AI33" s="145"/>
      <c r="AJ33" s="146"/>
      <c r="AM33" s="168"/>
      <c r="AO33" s="186"/>
    </row>
    <row r="34" spans="4:41" s="71" customFormat="1">
      <c r="D34" s="105"/>
      <c r="E34" s="106"/>
      <c r="F34" s="108"/>
      <c r="G34" s="106"/>
      <c r="H34" s="94"/>
      <c r="W34" s="144"/>
      <c r="AI34" s="145"/>
      <c r="AJ34" s="146"/>
      <c r="AM34" s="168"/>
      <c r="AO34" s="186"/>
    </row>
    <row r="35" spans="4:41" s="71" customFormat="1">
      <c r="W35" s="144"/>
      <c r="AI35" s="145"/>
      <c r="AJ35" s="146"/>
      <c r="AM35" s="168"/>
      <c r="AO35" s="186"/>
    </row>
    <row r="36" spans="4:41" s="71" customFormat="1">
      <c r="W36" s="144"/>
      <c r="AI36" s="145"/>
      <c r="AJ36" s="146"/>
      <c r="AM36" s="168"/>
      <c r="AO36" s="186"/>
    </row>
    <row r="37" spans="4:41" s="71" customFormat="1">
      <c r="W37" s="144"/>
      <c r="AI37" s="145"/>
      <c r="AJ37" s="146"/>
      <c r="AM37" s="168"/>
      <c r="AO37" s="186"/>
    </row>
    <row r="38" spans="4:41" s="71" customFormat="1">
      <c r="W38" s="144"/>
      <c r="AI38" s="145"/>
      <c r="AJ38" s="146"/>
      <c r="AM38" s="168"/>
      <c r="AO38" s="186"/>
    </row>
    <row r="39" spans="4:41" s="71" customFormat="1">
      <c r="W39" s="144"/>
      <c r="AI39" s="145"/>
      <c r="AJ39" s="146"/>
      <c r="AM39" s="168"/>
      <c r="AO39" s="186"/>
    </row>
    <row r="40" spans="4:41" s="71" customFormat="1">
      <c r="W40" s="144"/>
      <c r="AI40" s="145"/>
      <c r="AJ40" s="146"/>
      <c r="AM40" s="168"/>
      <c r="AO40" s="186"/>
    </row>
    <row r="41" spans="4:41" s="71" customFormat="1">
      <c r="W41" s="144"/>
      <c r="AI41" s="145"/>
      <c r="AJ41" s="146"/>
      <c r="AM41" s="168"/>
      <c r="AO41" s="186"/>
    </row>
    <row r="42" spans="4:41" s="71" customFormat="1">
      <c r="W42" s="144"/>
      <c r="AI42" s="145"/>
      <c r="AJ42" s="146"/>
      <c r="AM42" s="168"/>
      <c r="AO42" s="186"/>
    </row>
    <row r="43" spans="4:41" s="71" customFormat="1">
      <c r="W43" s="144"/>
      <c r="AI43" s="145"/>
      <c r="AJ43" s="146"/>
      <c r="AM43" s="168"/>
      <c r="AO43" s="186"/>
    </row>
    <row r="44" spans="4:41" s="71" customFormat="1">
      <c r="W44" s="144"/>
      <c r="AI44" s="145"/>
      <c r="AJ44" s="146"/>
      <c r="AM44" s="168"/>
      <c r="AO44" s="186"/>
    </row>
    <row r="45" spans="4:41" s="71" customFormat="1">
      <c r="W45" s="144"/>
      <c r="AI45" s="145"/>
      <c r="AJ45" s="146"/>
      <c r="AM45" s="168"/>
      <c r="AO45" s="186"/>
    </row>
    <row r="46" spans="4:41" s="71" customFormat="1">
      <c r="W46" s="144"/>
      <c r="AI46" s="145"/>
      <c r="AJ46" s="146"/>
      <c r="AM46" s="168"/>
      <c r="AO46" s="186"/>
    </row>
    <row r="47" spans="4:41" s="71" customFormat="1">
      <c r="W47" s="144"/>
      <c r="AI47" s="145"/>
      <c r="AJ47" s="146"/>
      <c r="AM47" s="168"/>
      <c r="AO47" s="186"/>
    </row>
    <row r="48" spans="4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6"/>
  <dimension ref="B1:AQ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1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83" customWidth="1"/>
  </cols>
  <sheetData>
    <row r="1" spans="2:43" ht="9.75" customHeight="1">
      <c r="W1" s="33"/>
      <c r="AM1" s="185"/>
      <c r="AO1" s="169"/>
    </row>
    <row r="2" spans="2:43" ht="13.8" thickBot="1">
      <c r="D2" s="87">
        <v>43092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69"/>
      <c r="AL2" s="69"/>
      <c r="AM2" s="184"/>
      <c r="AN2" s="94"/>
      <c r="AO2" s="168"/>
      <c r="AP2" s="69"/>
      <c r="AQ2" s="69"/>
    </row>
    <row r="3" spans="2:43">
      <c r="B3" s="21">
        <v>13</v>
      </c>
      <c r="C3" s="243">
        <v>3</v>
      </c>
      <c r="D3" s="137" t="s">
        <v>36</v>
      </c>
      <c r="E3" s="27">
        <v>27</v>
      </c>
      <c r="F3" s="35">
        <v>13</v>
      </c>
      <c r="G3" s="137" t="s">
        <v>27</v>
      </c>
      <c r="H3" s="264">
        <v>1</v>
      </c>
      <c r="J3" s="241" t="str">
        <f>D3</f>
        <v>Agen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27</v>
      </c>
      <c r="R3" s="43">
        <f t="shared" si="4"/>
        <v>13</v>
      </c>
      <c r="S3" s="43">
        <f>Q3-R3</f>
        <v>14</v>
      </c>
      <c r="T3" s="27">
        <f t="shared" ref="T3:T16" si="5">IF(V3="",O3+P3,V3+O3+P3)</f>
        <v>4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1</v>
      </c>
      <c r="Z3" s="25">
        <v>0</v>
      </c>
      <c r="AA3" s="25">
        <v>0</v>
      </c>
      <c r="AB3" s="25">
        <v>0</v>
      </c>
      <c r="AC3" s="25">
        <v>0</v>
      </c>
      <c r="AD3" s="25">
        <v>27</v>
      </c>
      <c r="AE3" s="25">
        <v>13</v>
      </c>
      <c r="AF3" s="25">
        <v>14</v>
      </c>
      <c r="AG3" s="26">
        <v>4</v>
      </c>
      <c r="AI3" s="113" t="str">
        <f>CONCATENATE(D3,G3)</f>
        <v>AgenBrive</v>
      </c>
      <c r="AJ3" s="112">
        <f t="shared" ref="AJ3:AJ9" si="7">E3-F3</f>
        <v>14</v>
      </c>
      <c r="AK3" s="99"/>
      <c r="AL3" s="86"/>
      <c r="AN3" s="94"/>
      <c r="AP3" s="69"/>
      <c r="AQ3" s="69"/>
    </row>
    <row r="4" spans="2:43">
      <c r="B4" s="22"/>
      <c r="C4" s="244">
        <v>2</v>
      </c>
      <c r="D4" s="1" t="s">
        <v>29</v>
      </c>
      <c r="E4" s="28">
        <v>29</v>
      </c>
      <c r="F4" s="36">
        <v>19</v>
      </c>
      <c r="G4" s="1" t="s">
        <v>24</v>
      </c>
      <c r="H4" s="265">
        <v>2</v>
      </c>
      <c r="J4" s="246" t="str">
        <f t="shared" ref="J4:J9" si="8">D4</f>
        <v>Bordeaux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29</v>
      </c>
      <c r="R4" s="46">
        <f t="shared" si="4"/>
        <v>19</v>
      </c>
      <c r="S4" s="46">
        <f t="shared" ref="S4:S16" si="11">Q4-R4</f>
        <v>10</v>
      </c>
      <c r="T4" s="28">
        <f t="shared" si="5"/>
        <v>4</v>
      </c>
      <c r="V4" s="12">
        <f t="shared" si="6"/>
        <v>4</v>
      </c>
      <c r="W4" s="153" t="s">
        <v>29</v>
      </c>
      <c r="X4" s="13">
        <v>1</v>
      </c>
      <c r="Y4" s="14">
        <v>1</v>
      </c>
      <c r="Z4" s="14">
        <v>0</v>
      </c>
      <c r="AA4" s="14">
        <v>0</v>
      </c>
      <c r="AB4" s="14">
        <v>0</v>
      </c>
      <c r="AC4" s="14">
        <v>0</v>
      </c>
      <c r="AD4" s="14">
        <v>29</v>
      </c>
      <c r="AE4" s="14">
        <v>19</v>
      </c>
      <c r="AF4" s="14">
        <v>10</v>
      </c>
      <c r="AG4" s="15">
        <v>4</v>
      </c>
      <c r="AI4" s="113" t="str">
        <f t="shared" ref="AI4:AI9" si="12">CONCATENATE(D4,G4)</f>
        <v>BordeauxLa Rochelle</v>
      </c>
      <c r="AJ4" s="112">
        <f t="shared" si="7"/>
        <v>10</v>
      </c>
      <c r="AK4" s="99"/>
      <c r="AL4" s="86"/>
      <c r="AN4" s="94"/>
      <c r="AP4" s="69"/>
      <c r="AQ4" s="69"/>
    </row>
    <row r="5" spans="2:43">
      <c r="B5" s="22"/>
      <c r="C5" s="244">
        <v>3</v>
      </c>
      <c r="D5" s="134" t="s">
        <v>22</v>
      </c>
      <c r="E5" s="28">
        <v>28</v>
      </c>
      <c r="F5" s="36">
        <v>6</v>
      </c>
      <c r="G5" s="1" t="s">
        <v>19</v>
      </c>
      <c r="H5" s="265">
        <v>0</v>
      </c>
      <c r="J5" s="246" t="str">
        <f t="shared" si="8"/>
        <v>Castres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1</v>
      </c>
      <c r="P5" s="45">
        <f t="shared" si="10"/>
        <v>0</v>
      </c>
      <c r="Q5" s="46">
        <f t="shared" si="4"/>
        <v>28</v>
      </c>
      <c r="R5" s="46">
        <f t="shared" si="4"/>
        <v>6</v>
      </c>
      <c r="S5" s="46">
        <f t="shared" si="11"/>
        <v>22</v>
      </c>
      <c r="T5" s="28">
        <f t="shared" si="5"/>
        <v>5</v>
      </c>
      <c r="V5" s="12">
        <f t="shared" si="6"/>
        <v>4</v>
      </c>
      <c r="W5" s="153" t="s">
        <v>27</v>
      </c>
      <c r="X5" s="13">
        <v>1</v>
      </c>
      <c r="Y5" s="14">
        <v>0</v>
      </c>
      <c r="Z5" s="14">
        <v>0</v>
      </c>
      <c r="AA5" s="14">
        <v>1</v>
      </c>
      <c r="AB5" s="14">
        <v>0</v>
      </c>
      <c r="AC5" s="14">
        <v>0</v>
      </c>
      <c r="AD5" s="14">
        <v>13</v>
      </c>
      <c r="AE5" s="14">
        <v>27</v>
      </c>
      <c r="AF5" s="14">
        <v>-14</v>
      </c>
      <c r="AG5" s="15">
        <v>0</v>
      </c>
      <c r="AI5" s="113" t="str">
        <f t="shared" si="12"/>
        <v>CastresStade Français</v>
      </c>
      <c r="AJ5" s="112">
        <f t="shared" si="7"/>
        <v>22</v>
      </c>
      <c r="AK5" s="69"/>
      <c r="AL5" s="86"/>
      <c r="AN5" s="92"/>
      <c r="AP5" s="69"/>
      <c r="AQ5" s="69"/>
    </row>
    <row r="6" spans="2:43">
      <c r="B6" s="22"/>
      <c r="C6" s="244">
        <v>6</v>
      </c>
      <c r="D6" s="134" t="s">
        <v>28</v>
      </c>
      <c r="E6" s="28">
        <v>38</v>
      </c>
      <c r="F6" s="36">
        <v>17</v>
      </c>
      <c r="G6" s="134" t="s">
        <v>26</v>
      </c>
      <c r="H6" s="265">
        <v>2</v>
      </c>
      <c r="J6" s="246" t="str">
        <f>D6</f>
        <v>Montpellier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1</v>
      </c>
      <c r="P6" s="45">
        <f t="shared" si="10"/>
        <v>0</v>
      </c>
      <c r="Q6" s="46">
        <f t="shared" si="4"/>
        <v>38</v>
      </c>
      <c r="R6" s="46">
        <f t="shared" si="4"/>
        <v>17</v>
      </c>
      <c r="S6" s="46">
        <f t="shared" si="11"/>
        <v>21</v>
      </c>
      <c r="T6" s="28">
        <f t="shared" si="5"/>
        <v>5</v>
      </c>
      <c r="V6" s="12">
        <f t="shared" si="6"/>
        <v>4</v>
      </c>
      <c r="W6" s="153" t="s">
        <v>22</v>
      </c>
      <c r="X6" s="13">
        <v>1</v>
      </c>
      <c r="Y6" s="14">
        <v>1</v>
      </c>
      <c r="Z6" s="14">
        <v>0</v>
      </c>
      <c r="AA6" s="14">
        <v>0</v>
      </c>
      <c r="AB6" s="14">
        <v>1</v>
      </c>
      <c r="AC6" s="14">
        <v>0</v>
      </c>
      <c r="AD6" s="14">
        <v>28</v>
      </c>
      <c r="AE6" s="14">
        <v>6</v>
      </c>
      <c r="AF6" s="14">
        <v>22</v>
      </c>
      <c r="AG6" s="15">
        <v>5</v>
      </c>
      <c r="AI6" s="113" t="str">
        <f>CONCATENATE(D6,G6)</f>
        <v>MontpellierLyon</v>
      </c>
      <c r="AJ6" s="112">
        <f t="shared" si="7"/>
        <v>21</v>
      </c>
      <c r="AK6" s="99"/>
      <c r="AL6" s="86"/>
      <c r="AN6" s="92"/>
      <c r="AP6" s="69"/>
      <c r="AQ6" s="69"/>
    </row>
    <row r="7" spans="2:43">
      <c r="B7" s="22"/>
      <c r="C7" s="244">
        <v>1</v>
      </c>
      <c r="D7" s="134" t="s">
        <v>23</v>
      </c>
      <c r="E7" s="28">
        <v>22</v>
      </c>
      <c r="F7" s="36">
        <v>21</v>
      </c>
      <c r="G7" s="134" t="s">
        <v>25</v>
      </c>
      <c r="H7" s="265">
        <v>2</v>
      </c>
      <c r="J7" s="246" t="str">
        <f t="shared" si="8"/>
        <v>Pau</v>
      </c>
      <c r="K7" s="36">
        <f t="shared" si="9"/>
        <v>1</v>
      </c>
      <c r="L7" s="44">
        <f t="shared" si="0"/>
        <v>1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22</v>
      </c>
      <c r="R7" s="46">
        <f t="shared" si="4"/>
        <v>21</v>
      </c>
      <c r="S7" s="46">
        <f t="shared" si="11"/>
        <v>1</v>
      </c>
      <c r="T7" s="28">
        <f t="shared" si="5"/>
        <v>4</v>
      </c>
      <c r="V7" s="12">
        <f t="shared" si="6"/>
        <v>4</v>
      </c>
      <c r="W7" s="153" t="s">
        <v>25</v>
      </c>
      <c r="X7" s="13">
        <v>1</v>
      </c>
      <c r="Y7" s="14">
        <v>0</v>
      </c>
      <c r="Z7" s="14">
        <v>0</v>
      </c>
      <c r="AA7" s="14">
        <v>1</v>
      </c>
      <c r="AB7" s="14">
        <v>0</v>
      </c>
      <c r="AC7" s="14">
        <v>1</v>
      </c>
      <c r="AD7" s="14">
        <v>21</v>
      </c>
      <c r="AE7" s="14">
        <v>22</v>
      </c>
      <c r="AF7" s="14">
        <v>-1</v>
      </c>
      <c r="AG7" s="15">
        <v>1</v>
      </c>
      <c r="AI7" s="113" t="str">
        <f t="shared" si="12"/>
        <v>PauClermont</v>
      </c>
      <c r="AJ7" s="112">
        <f t="shared" si="7"/>
        <v>1</v>
      </c>
      <c r="AK7" s="69"/>
      <c r="AL7" s="86"/>
      <c r="AN7" s="94"/>
      <c r="AP7" s="69"/>
      <c r="AQ7" s="69"/>
    </row>
    <row r="8" spans="2:43">
      <c r="B8" s="22"/>
      <c r="C8" s="244">
        <v>2</v>
      </c>
      <c r="D8" s="134" t="s">
        <v>21</v>
      </c>
      <c r="E8" s="28">
        <v>23</v>
      </c>
      <c r="F8" s="36">
        <v>19</v>
      </c>
      <c r="G8" s="134" t="s">
        <v>30</v>
      </c>
      <c r="H8" s="265">
        <v>1</v>
      </c>
      <c r="J8" s="246" t="str">
        <f t="shared" si="8"/>
        <v>Racing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23</v>
      </c>
      <c r="R8" s="46">
        <f t="shared" si="4"/>
        <v>19</v>
      </c>
      <c r="S8" s="46">
        <f t="shared" si="11"/>
        <v>4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0</v>
      </c>
      <c r="Z8" s="14">
        <v>0</v>
      </c>
      <c r="AA8" s="14">
        <v>1</v>
      </c>
      <c r="AB8" s="14">
        <v>0</v>
      </c>
      <c r="AC8" s="14">
        <v>0</v>
      </c>
      <c r="AD8" s="14">
        <v>19</v>
      </c>
      <c r="AE8" s="14">
        <v>29</v>
      </c>
      <c r="AF8" s="14">
        <v>-10</v>
      </c>
      <c r="AG8" s="15">
        <v>0</v>
      </c>
      <c r="AI8" s="113" t="str">
        <f t="shared" si="12"/>
        <v>RacingSt Toulousain</v>
      </c>
      <c r="AJ8" s="112">
        <f t="shared" si="7"/>
        <v>4</v>
      </c>
      <c r="AK8" s="99"/>
      <c r="AL8" s="86"/>
      <c r="AN8" s="92"/>
      <c r="AP8" s="69"/>
      <c r="AQ8" s="69"/>
    </row>
    <row r="9" spans="2:43" ht="13.8" thickBot="1">
      <c r="B9" s="23"/>
      <c r="C9" s="245">
        <v>6</v>
      </c>
      <c r="D9" s="136" t="s">
        <v>20</v>
      </c>
      <c r="E9" s="29">
        <v>49</v>
      </c>
      <c r="F9" s="37">
        <v>25</v>
      </c>
      <c r="G9" s="136" t="s">
        <v>35</v>
      </c>
      <c r="H9" s="266">
        <v>3</v>
      </c>
      <c r="J9" s="246" t="str">
        <f t="shared" si="8"/>
        <v>Toulon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1</v>
      </c>
      <c r="P9" s="45">
        <f t="shared" si="10"/>
        <v>0</v>
      </c>
      <c r="Q9" s="46">
        <f t="shared" si="4"/>
        <v>49</v>
      </c>
      <c r="R9" s="46">
        <f t="shared" si="4"/>
        <v>25</v>
      </c>
      <c r="S9" s="46">
        <f t="shared" si="11"/>
        <v>24</v>
      </c>
      <c r="T9" s="28">
        <f t="shared" si="5"/>
        <v>5</v>
      </c>
      <c r="V9" s="12">
        <f t="shared" si="6"/>
        <v>4</v>
      </c>
      <c r="W9" s="153" t="s">
        <v>26</v>
      </c>
      <c r="X9" s="13">
        <v>1</v>
      </c>
      <c r="Y9" s="14">
        <v>0</v>
      </c>
      <c r="Z9" s="14">
        <v>0</v>
      </c>
      <c r="AA9" s="14">
        <v>1</v>
      </c>
      <c r="AB9" s="14">
        <v>0</v>
      </c>
      <c r="AC9" s="14">
        <v>0</v>
      </c>
      <c r="AD9" s="14">
        <v>17</v>
      </c>
      <c r="AE9" s="14">
        <v>38</v>
      </c>
      <c r="AF9" s="14">
        <v>-21</v>
      </c>
      <c r="AG9" s="15">
        <v>0</v>
      </c>
      <c r="AI9" s="113" t="str">
        <f t="shared" si="12"/>
        <v>ToulonOyonnax</v>
      </c>
      <c r="AJ9" s="112">
        <f t="shared" si="7"/>
        <v>24</v>
      </c>
      <c r="AK9" s="99"/>
      <c r="AL9" s="86"/>
      <c r="AN9" s="92"/>
      <c r="AP9" s="69"/>
      <c r="AQ9" s="69"/>
    </row>
    <row r="10" spans="2:43">
      <c r="J10" s="38" t="str">
        <f>G3</f>
        <v>Brive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13</v>
      </c>
      <c r="R10" s="46">
        <f t="shared" ref="R10:R16" si="15">E3</f>
        <v>27</v>
      </c>
      <c r="S10" s="46">
        <f t="shared" si="11"/>
        <v>-14</v>
      </c>
      <c r="T10" s="28">
        <f t="shared" si="5"/>
        <v>0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1</v>
      </c>
      <c r="Z10" s="14">
        <v>0</v>
      </c>
      <c r="AA10" s="14">
        <v>0</v>
      </c>
      <c r="AB10" s="14">
        <v>1</v>
      </c>
      <c r="AC10" s="14">
        <v>0</v>
      </c>
      <c r="AD10" s="14">
        <v>38</v>
      </c>
      <c r="AE10" s="14">
        <v>17</v>
      </c>
      <c r="AF10" s="14">
        <v>21</v>
      </c>
      <c r="AG10" s="15">
        <v>5</v>
      </c>
      <c r="AI10" s="113" t="str">
        <f>CONCATENATE(G3,D3)</f>
        <v>BriveAgen</v>
      </c>
      <c r="AJ10" s="112">
        <f>F3-E3</f>
        <v>-14</v>
      </c>
      <c r="AK10" s="69"/>
      <c r="AL10" s="69"/>
      <c r="AM10" s="168"/>
      <c r="AN10" s="94"/>
      <c r="AO10" s="186"/>
      <c r="AP10" s="69"/>
      <c r="AQ10" s="69"/>
    </row>
    <row r="11" spans="2:43">
      <c r="G11" s="1"/>
      <c r="J11" s="38" t="str">
        <f t="shared" ref="J11:J16" si="17">G4</f>
        <v>La Rochelle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19</v>
      </c>
      <c r="R11" s="46">
        <f t="shared" si="15"/>
        <v>29</v>
      </c>
      <c r="S11" s="46">
        <f t="shared" si="11"/>
        <v>-10</v>
      </c>
      <c r="T11" s="28">
        <f t="shared" si="5"/>
        <v>0</v>
      </c>
      <c r="V11" s="12">
        <f t="shared" si="16"/>
        <v>0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0</v>
      </c>
      <c r="AD11" s="14">
        <v>25</v>
      </c>
      <c r="AE11" s="14">
        <v>49</v>
      </c>
      <c r="AF11" s="14">
        <v>-24</v>
      </c>
      <c r="AG11" s="15">
        <v>0</v>
      </c>
      <c r="AI11" s="113" t="str">
        <f t="shared" ref="AI11:AI16" si="19">CONCATENATE(G4,D4)</f>
        <v>La RochelleBordeaux</v>
      </c>
      <c r="AJ11" s="112">
        <f t="shared" ref="AJ11:AJ16" si="20">F4-E4</f>
        <v>-10</v>
      </c>
      <c r="AK11" s="69"/>
      <c r="AL11" s="69"/>
      <c r="AM11" s="168"/>
      <c r="AN11" s="94"/>
      <c r="AO11" s="186"/>
      <c r="AP11" s="69"/>
      <c r="AQ11" s="69"/>
    </row>
    <row r="12" spans="2:43">
      <c r="G12" s="1"/>
      <c r="J12" s="38" t="str">
        <f t="shared" si="17"/>
        <v>Stade Français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0</v>
      </c>
      <c r="Q12" s="46">
        <f t="shared" si="14"/>
        <v>6</v>
      </c>
      <c r="R12" s="46">
        <f t="shared" si="15"/>
        <v>28</v>
      </c>
      <c r="S12" s="46">
        <f t="shared" si="11"/>
        <v>-22</v>
      </c>
      <c r="T12" s="28">
        <f t="shared" si="5"/>
        <v>0</v>
      </c>
      <c r="V12" s="12">
        <f t="shared" si="16"/>
        <v>0</v>
      </c>
      <c r="W12" s="153" t="s">
        <v>23</v>
      </c>
      <c r="X12" s="13">
        <v>1</v>
      </c>
      <c r="Y12" s="14">
        <v>1</v>
      </c>
      <c r="Z12" s="14">
        <v>0</v>
      </c>
      <c r="AA12" s="14">
        <v>0</v>
      </c>
      <c r="AB12" s="14">
        <v>0</v>
      </c>
      <c r="AC12" s="14">
        <v>0</v>
      </c>
      <c r="AD12" s="14">
        <v>22</v>
      </c>
      <c r="AE12" s="14">
        <v>21</v>
      </c>
      <c r="AF12" s="14">
        <v>1</v>
      </c>
      <c r="AG12" s="15">
        <v>4</v>
      </c>
      <c r="AI12" s="113" t="str">
        <f t="shared" si="19"/>
        <v>Stade FrançaisCastres</v>
      </c>
      <c r="AJ12" s="112">
        <f t="shared" si="20"/>
        <v>-22</v>
      </c>
      <c r="AK12" s="69"/>
      <c r="AL12" s="69"/>
      <c r="AN12" s="69"/>
      <c r="AP12" s="69"/>
      <c r="AQ12" s="69"/>
    </row>
    <row r="13" spans="2:43">
      <c r="G13" s="1"/>
      <c r="J13" s="38" t="str">
        <f t="shared" si="17"/>
        <v>Lyon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0</v>
      </c>
      <c r="Q13" s="46">
        <f t="shared" si="14"/>
        <v>17</v>
      </c>
      <c r="R13" s="46">
        <f t="shared" si="15"/>
        <v>38</v>
      </c>
      <c r="S13" s="46">
        <f t="shared" si="11"/>
        <v>-21</v>
      </c>
      <c r="T13" s="28">
        <f t="shared" si="5"/>
        <v>0</v>
      </c>
      <c r="V13" s="12">
        <f t="shared" si="16"/>
        <v>0</v>
      </c>
      <c r="W13" s="153" t="s">
        <v>21</v>
      </c>
      <c r="X13" s="13">
        <v>1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23</v>
      </c>
      <c r="AE13" s="14">
        <v>19</v>
      </c>
      <c r="AF13" s="14">
        <v>4</v>
      </c>
      <c r="AG13" s="15">
        <v>4</v>
      </c>
      <c r="AI13" s="113" t="str">
        <f>CONCATENATE(G6,D6)</f>
        <v>LyonMontpellier</v>
      </c>
      <c r="AJ13" s="112">
        <f t="shared" si="20"/>
        <v>-21</v>
      </c>
      <c r="AK13" s="69"/>
      <c r="AL13" s="69"/>
      <c r="AN13" s="69"/>
      <c r="AP13" s="69"/>
      <c r="AQ13" s="69"/>
    </row>
    <row r="14" spans="2:43">
      <c r="G14" s="1"/>
      <c r="J14" s="38" t="str">
        <f t="shared" si="17"/>
        <v>Clermont</v>
      </c>
      <c r="K14" s="36">
        <f t="shared" si="9"/>
        <v>1</v>
      </c>
      <c r="L14" s="44">
        <f t="shared" si="0"/>
        <v>0</v>
      </c>
      <c r="M14" s="44">
        <f t="shared" si="1"/>
        <v>0</v>
      </c>
      <c r="N14" s="44">
        <f t="shared" si="2"/>
        <v>1</v>
      </c>
      <c r="O14" s="45">
        <f t="shared" si="13"/>
        <v>0</v>
      </c>
      <c r="P14" s="45">
        <f t="shared" si="18"/>
        <v>1</v>
      </c>
      <c r="Q14" s="46">
        <f t="shared" si="14"/>
        <v>21</v>
      </c>
      <c r="R14" s="46">
        <f t="shared" si="15"/>
        <v>22</v>
      </c>
      <c r="S14" s="46">
        <f t="shared" si="11"/>
        <v>-1</v>
      </c>
      <c r="T14" s="28">
        <f t="shared" si="5"/>
        <v>1</v>
      </c>
      <c r="V14" s="12">
        <f t="shared" si="16"/>
        <v>0</v>
      </c>
      <c r="W14" s="153" t="s">
        <v>30</v>
      </c>
      <c r="X14" s="13">
        <v>1</v>
      </c>
      <c r="Y14" s="14">
        <v>0</v>
      </c>
      <c r="Z14" s="14">
        <v>0</v>
      </c>
      <c r="AA14" s="14">
        <v>1</v>
      </c>
      <c r="AB14" s="14">
        <v>0</v>
      </c>
      <c r="AC14" s="14">
        <v>1</v>
      </c>
      <c r="AD14" s="14">
        <v>19</v>
      </c>
      <c r="AE14" s="14">
        <v>23</v>
      </c>
      <c r="AF14" s="14">
        <v>-4</v>
      </c>
      <c r="AG14" s="15">
        <v>1</v>
      </c>
      <c r="AI14" s="113" t="str">
        <f t="shared" si="19"/>
        <v>ClermontPau</v>
      </c>
      <c r="AJ14" s="112">
        <f t="shared" si="20"/>
        <v>-1</v>
      </c>
      <c r="AK14" s="69"/>
      <c r="AL14" s="69"/>
      <c r="AN14" s="69"/>
      <c r="AP14" s="69"/>
      <c r="AQ14" s="69"/>
    </row>
    <row r="15" spans="2:43">
      <c r="G15" s="1"/>
      <c r="J15" s="38" t="str">
        <f t="shared" si="17"/>
        <v>St Toulousain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1</v>
      </c>
      <c r="Q15" s="46">
        <f t="shared" si="14"/>
        <v>19</v>
      </c>
      <c r="R15" s="46">
        <f t="shared" si="15"/>
        <v>23</v>
      </c>
      <c r="S15" s="46">
        <f t="shared" si="11"/>
        <v>-4</v>
      </c>
      <c r="T15" s="28">
        <f t="shared" si="5"/>
        <v>1</v>
      </c>
      <c r="V15" s="12">
        <f t="shared" si="16"/>
        <v>0</v>
      </c>
      <c r="W15" s="153" t="s">
        <v>19</v>
      </c>
      <c r="X15" s="13">
        <v>1</v>
      </c>
      <c r="Y15" s="14">
        <v>0</v>
      </c>
      <c r="Z15" s="14">
        <v>0</v>
      </c>
      <c r="AA15" s="14">
        <v>1</v>
      </c>
      <c r="AB15" s="14">
        <v>0</v>
      </c>
      <c r="AC15" s="14">
        <v>0</v>
      </c>
      <c r="AD15" s="14">
        <v>6</v>
      </c>
      <c r="AE15" s="14">
        <v>28</v>
      </c>
      <c r="AF15" s="14">
        <v>-22</v>
      </c>
      <c r="AG15" s="15">
        <v>0</v>
      </c>
      <c r="AI15" s="113" t="str">
        <f t="shared" si="19"/>
        <v>St ToulousainRacing</v>
      </c>
      <c r="AJ15" s="112">
        <f t="shared" si="20"/>
        <v>-4</v>
      </c>
      <c r="AK15" s="69"/>
      <c r="AL15" s="69"/>
      <c r="AN15" s="69"/>
      <c r="AP15" s="69"/>
      <c r="AQ15" s="69"/>
    </row>
    <row r="16" spans="2:43" ht="13.8" thickBot="1">
      <c r="G16" s="1"/>
      <c r="J16" s="39" t="str">
        <f t="shared" si="17"/>
        <v>Oyonnax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0</v>
      </c>
      <c r="Q16" s="49">
        <f t="shared" si="14"/>
        <v>25</v>
      </c>
      <c r="R16" s="49">
        <f t="shared" si="15"/>
        <v>49</v>
      </c>
      <c r="S16" s="49">
        <f t="shared" si="11"/>
        <v>-24</v>
      </c>
      <c r="T16" s="29">
        <f t="shared" si="5"/>
        <v>0</v>
      </c>
      <c r="V16" s="12">
        <f t="shared" si="16"/>
        <v>0</v>
      </c>
      <c r="W16" s="154" t="s">
        <v>20</v>
      </c>
      <c r="X16" s="16">
        <v>1</v>
      </c>
      <c r="Y16" s="17">
        <v>1</v>
      </c>
      <c r="Z16" s="17">
        <v>0</v>
      </c>
      <c r="AA16" s="17">
        <v>0</v>
      </c>
      <c r="AB16" s="17">
        <v>1</v>
      </c>
      <c r="AC16" s="17">
        <v>0</v>
      </c>
      <c r="AD16" s="17">
        <v>49</v>
      </c>
      <c r="AE16" s="17">
        <v>25</v>
      </c>
      <c r="AF16" s="17">
        <v>24</v>
      </c>
      <c r="AG16" s="18">
        <v>5</v>
      </c>
      <c r="AI16" s="113" t="str">
        <f t="shared" si="19"/>
        <v>OyonnaxToulon</v>
      </c>
      <c r="AJ16" s="112">
        <f t="shared" si="20"/>
        <v>-24</v>
      </c>
      <c r="AK16" s="69"/>
      <c r="AL16" s="69"/>
      <c r="AN16" s="69"/>
      <c r="AP16" s="69"/>
      <c r="AQ16" s="69"/>
    </row>
    <row r="17" spans="3:43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N17" s="69"/>
      <c r="AP17" s="69"/>
      <c r="AQ17" s="69"/>
    </row>
    <row r="18" spans="3:43" s="71" customFormat="1">
      <c r="C18" s="7"/>
      <c r="E18" s="10"/>
      <c r="F18" s="10"/>
      <c r="H18" s="7"/>
      <c r="W18" s="144"/>
      <c r="AI18" s="145"/>
      <c r="AJ18" s="146"/>
      <c r="AK18" s="94"/>
      <c r="AL18" s="105"/>
      <c r="AM18" s="106"/>
      <c r="AN18" s="214"/>
      <c r="AO18" s="106"/>
      <c r="AP18" s="107"/>
      <c r="AQ18" s="94"/>
    </row>
    <row r="19" spans="3:43" s="71" customFormat="1">
      <c r="C19" s="7"/>
      <c r="E19" s="10"/>
      <c r="F19" s="10"/>
      <c r="H19" s="2"/>
      <c r="W19" s="144"/>
      <c r="AI19" s="145"/>
      <c r="AJ19" s="146"/>
      <c r="AK19" s="94"/>
      <c r="AL19" s="110"/>
      <c r="AM19" s="110"/>
      <c r="AN19" s="110"/>
      <c r="AO19" s="110"/>
      <c r="AP19" s="110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94"/>
      <c r="AL20" s="105"/>
      <c r="AM20" s="106"/>
      <c r="AN20" s="106"/>
      <c r="AO20" s="106"/>
      <c r="AP20" s="107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94"/>
      <c r="AL21" s="105"/>
      <c r="AM21" s="106"/>
      <c r="AN21" s="106"/>
      <c r="AO21" s="106"/>
      <c r="AP21" s="94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94"/>
      <c r="AL22" s="105"/>
      <c r="AM22" s="106"/>
      <c r="AN22" s="214"/>
      <c r="AO22" s="106"/>
      <c r="AP22" s="94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94"/>
      <c r="AL23" s="105"/>
      <c r="AM23" s="106"/>
      <c r="AN23" s="214"/>
      <c r="AO23" s="106"/>
      <c r="AP23" s="107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L24" s="120"/>
      <c r="AM24" s="127"/>
      <c r="AN24" s="127"/>
      <c r="AO24" s="127"/>
    </row>
    <row r="25" spans="3:43" s="71" customFormat="1">
      <c r="C25" s="7"/>
      <c r="E25" s="3"/>
      <c r="F25" s="138"/>
      <c r="G25" s="3"/>
      <c r="H25" s="7"/>
      <c r="W25" s="144"/>
      <c r="AI25" s="145"/>
      <c r="AJ25" s="146"/>
      <c r="AM25" s="168"/>
      <c r="AO25" s="186"/>
    </row>
    <row r="26" spans="3:43" s="71" customFormat="1">
      <c r="C26" s="89"/>
      <c r="E26" s="267"/>
      <c r="F26" s="268"/>
      <c r="G26" s="269"/>
      <c r="H26" s="7"/>
      <c r="W26" s="144"/>
      <c r="AI26" s="145"/>
      <c r="AJ26" s="146"/>
      <c r="AM26" s="168"/>
      <c r="AO26" s="186"/>
    </row>
    <row r="27" spans="3:43" s="71" customFormat="1">
      <c r="C27" s="89"/>
      <c r="E27" s="91"/>
      <c r="F27" s="92"/>
      <c r="G27" s="93"/>
      <c r="H27" s="77"/>
      <c r="W27" s="144"/>
      <c r="AI27" s="145"/>
      <c r="AJ27" s="146"/>
      <c r="AM27" s="168"/>
      <c r="AO27" s="186"/>
    </row>
    <row r="28" spans="3:43" s="71" customFormat="1">
      <c r="C28" s="89"/>
      <c r="E28" s="91"/>
      <c r="F28" s="92"/>
      <c r="G28" s="93"/>
      <c r="H28" s="96"/>
      <c r="W28" s="144"/>
      <c r="AI28" s="145"/>
      <c r="AJ28" s="146"/>
      <c r="AM28" s="168"/>
      <c r="AO28" s="186"/>
    </row>
    <row r="29" spans="3:43" s="71" customFormat="1">
      <c r="C29" s="89"/>
      <c r="E29" s="108"/>
      <c r="F29" s="106"/>
      <c r="G29" s="107"/>
      <c r="H29" s="94"/>
      <c r="W29" s="144"/>
      <c r="AI29" s="145"/>
      <c r="AJ29" s="146"/>
      <c r="AM29" s="168"/>
      <c r="AO29" s="186"/>
    </row>
    <row r="30" spans="3:43" s="71" customFormat="1">
      <c r="C30" s="89"/>
      <c r="E30" s="106"/>
      <c r="F30" s="108"/>
      <c r="G30" s="106"/>
      <c r="H30" s="107"/>
      <c r="W30" s="144"/>
      <c r="AI30" s="145"/>
      <c r="AJ30" s="146"/>
      <c r="AM30" s="168"/>
      <c r="AO30" s="186"/>
    </row>
    <row r="31" spans="3:43" s="71" customFormat="1">
      <c r="C31" s="89"/>
      <c r="E31" s="106"/>
      <c r="F31" s="108"/>
      <c r="G31" s="106"/>
      <c r="H31" s="107"/>
      <c r="W31" s="144"/>
      <c r="AI31" s="145"/>
      <c r="AJ31" s="146"/>
      <c r="AM31" s="168"/>
      <c r="AO31" s="186"/>
    </row>
    <row r="32" spans="3:43" s="71" customFormat="1">
      <c r="C32" s="89"/>
      <c r="D32" s="105"/>
      <c r="E32" s="106"/>
      <c r="F32" s="108"/>
      <c r="G32" s="106"/>
      <c r="H32" s="107"/>
      <c r="W32" s="144"/>
      <c r="AI32" s="145"/>
      <c r="AJ32" s="146"/>
      <c r="AM32" s="168"/>
      <c r="AO32" s="186"/>
    </row>
    <row r="33" spans="4:41" s="71" customFormat="1">
      <c r="D33" s="105"/>
      <c r="E33" s="106"/>
      <c r="F33" s="108"/>
      <c r="G33" s="106"/>
      <c r="H33" s="107"/>
      <c r="W33" s="144"/>
      <c r="AI33" s="145"/>
      <c r="AJ33" s="146"/>
      <c r="AM33" s="168"/>
      <c r="AO33" s="186"/>
    </row>
    <row r="34" spans="4:41" s="71" customFormat="1">
      <c r="D34" s="105"/>
      <c r="E34" s="106"/>
      <c r="F34" s="108"/>
      <c r="G34" s="106"/>
      <c r="H34" s="107"/>
      <c r="W34" s="144"/>
      <c r="AI34" s="145"/>
      <c r="AJ34" s="146"/>
      <c r="AM34" s="168"/>
      <c r="AO34" s="186"/>
    </row>
    <row r="35" spans="4:41" s="71" customFormat="1">
      <c r="D35" s="105"/>
      <c r="E35" s="106"/>
      <c r="F35" s="108"/>
      <c r="G35" s="106"/>
      <c r="H35" s="94"/>
      <c r="W35" s="144"/>
      <c r="AI35" s="145"/>
      <c r="AJ35" s="146"/>
      <c r="AM35" s="168"/>
      <c r="AO35" s="186"/>
    </row>
    <row r="36" spans="4:41" s="71" customFormat="1">
      <c r="W36" s="144"/>
      <c r="AI36" s="145"/>
      <c r="AJ36" s="146"/>
      <c r="AM36" s="168"/>
      <c r="AO36" s="186"/>
    </row>
    <row r="37" spans="4:41" s="71" customFormat="1">
      <c r="W37" s="144"/>
      <c r="AI37" s="145"/>
      <c r="AJ37" s="146"/>
      <c r="AM37" s="168"/>
      <c r="AO37" s="186"/>
    </row>
    <row r="38" spans="4:41" s="71" customFormat="1">
      <c r="W38" s="144"/>
      <c r="AI38" s="145"/>
      <c r="AJ38" s="146"/>
      <c r="AM38" s="168"/>
      <c r="AO38" s="186"/>
    </row>
    <row r="39" spans="4:41" s="71" customFormat="1">
      <c r="W39" s="144"/>
      <c r="AI39" s="145"/>
      <c r="AJ39" s="146"/>
      <c r="AM39" s="168"/>
      <c r="AO39" s="186"/>
    </row>
    <row r="40" spans="4:41" s="71" customFormat="1">
      <c r="W40" s="144"/>
      <c r="AI40" s="145"/>
      <c r="AJ40" s="146"/>
      <c r="AM40" s="168"/>
      <c r="AO40" s="186"/>
    </row>
    <row r="41" spans="4:41" s="71" customFormat="1">
      <c r="W41" s="144"/>
      <c r="AI41" s="145"/>
      <c r="AJ41" s="146"/>
      <c r="AM41" s="168"/>
      <c r="AO41" s="186"/>
    </row>
    <row r="42" spans="4:41" s="71" customFormat="1">
      <c r="W42" s="144"/>
      <c r="AI42" s="145"/>
      <c r="AJ42" s="146"/>
      <c r="AM42" s="168"/>
      <c r="AO42" s="186"/>
    </row>
    <row r="43" spans="4:41" s="71" customFormat="1">
      <c r="W43" s="144"/>
      <c r="AI43" s="145"/>
      <c r="AJ43" s="146"/>
      <c r="AM43" s="168"/>
      <c r="AO43" s="186"/>
    </row>
    <row r="44" spans="4:41" s="71" customFormat="1">
      <c r="W44" s="144"/>
      <c r="AI44" s="145"/>
      <c r="AJ44" s="146"/>
      <c r="AM44" s="168"/>
      <c r="AO44" s="186"/>
    </row>
    <row r="45" spans="4:41" s="71" customFormat="1">
      <c r="W45" s="144"/>
      <c r="AI45" s="145"/>
      <c r="AJ45" s="146"/>
      <c r="AM45" s="168"/>
      <c r="AO45" s="186"/>
    </row>
    <row r="46" spans="4:41" s="71" customFormat="1">
      <c r="W46" s="144"/>
      <c r="AI46" s="145"/>
      <c r="AJ46" s="146"/>
      <c r="AM46" s="168"/>
      <c r="AO46" s="186"/>
    </row>
    <row r="47" spans="4:41" s="71" customFormat="1">
      <c r="W47" s="144"/>
      <c r="AI47" s="145"/>
      <c r="AJ47" s="146"/>
      <c r="AM47" s="168"/>
      <c r="AO47" s="186"/>
    </row>
    <row r="48" spans="4:41" s="71" customFormat="1">
      <c r="W48" s="144"/>
      <c r="AI48" s="145"/>
      <c r="AJ48" s="146"/>
      <c r="AM48" s="168"/>
      <c r="AO48" s="186"/>
    </row>
    <row r="49" spans="23:41" s="71" customFormat="1">
      <c r="W49" s="144"/>
      <c r="AI49" s="145"/>
      <c r="AJ49" s="146"/>
      <c r="AM49" s="168"/>
      <c r="AO49" s="186"/>
    </row>
    <row r="50" spans="23:41" s="71" customFormat="1">
      <c r="W50" s="144"/>
      <c r="AI50" s="145"/>
      <c r="AJ50" s="146"/>
      <c r="AM50" s="168"/>
      <c r="AO50" s="186"/>
    </row>
    <row r="51" spans="23:41" s="71" customFormat="1">
      <c r="W51" s="144"/>
      <c r="AI51" s="145"/>
      <c r="AJ51" s="146"/>
      <c r="AM51" s="168"/>
      <c r="AO51" s="186"/>
    </row>
    <row r="52" spans="23:41" s="71" customFormat="1">
      <c r="W52" s="144"/>
      <c r="AI52" s="145"/>
      <c r="AJ52" s="146"/>
      <c r="AM52" s="168"/>
      <c r="AO52" s="186"/>
    </row>
    <row r="53" spans="23:41" s="71" customFormat="1">
      <c r="W53" s="144"/>
      <c r="AI53" s="145"/>
      <c r="AJ53" s="146"/>
      <c r="AM53" s="168"/>
      <c r="AO53" s="186"/>
    </row>
    <row r="54" spans="23:41" s="71" customFormat="1">
      <c r="W54" s="144"/>
      <c r="AI54" s="145"/>
      <c r="AJ54" s="146"/>
      <c r="AM54" s="168"/>
      <c r="AO54" s="186"/>
    </row>
    <row r="55" spans="23:41" s="71" customFormat="1">
      <c r="W55" s="144"/>
      <c r="AI55" s="145"/>
      <c r="AJ55" s="146"/>
      <c r="AM55" s="168"/>
      <c r="AO55" s="186"/>
    </row>
    <row r="56" spans="23:41" s="71" customFormat="1">
      <c r="W56" s="144"/>
      <c r="AI56" s="145"/>
      <c r="AJ56" s="146"/>
      <c r="AM56" s="168"/>
      <c r="AO56" s="186"/>
    </row>
    <row r="57" spans="23:41" s="71" customFormat="1">
      <c r="W57" s="144"/>
      <c r="AI57" s="145"/>
      <c r="AJ57" s="146"/>
      <c r="AM57" s="168"/>
      <c r="AO57" s="186"/>
    </row>
    <row r="58" spans="23:41" s="71" customFormat="1">
      <c r="W58" s="144"/>
      <c r="AI58" s="145"/>
      <c r="AJ58" s="146"/>
      <c r="AM58" s="168"/>
      <c r="AO58" s="186"/>
    </row>
    <row r="59" spans="23:41" s="71" customFormat="1">
      <c r="W59" s="144"/>
      <c r="AI59" s="145"/>
      <c r="AJ59" s="146"/>
      <c r="AM59" s="168"/>
      <c r="AO59" s="186"/>
    </row>
    <row r="60" spans="23:41" s="71" customFormat="1">
      <c r="W60" s="144"/>
      <c r="AI60" s="145"/>
      <c r="AJ60" s="146"/>
      <c r="AM60" s="168"/>
      <c r="AO60" s="186"/>
    </row>
    <row r="61" spans="23:41" s="71" customFormat="1">
      <c r="W61" s="144"/>
      <c r="AI61" s="145"/>
      <c r="AJ61" s="146"/>
      <c r="AM61" s="168"/>
      <c r="AO61" s="186"/>
    </row>
    <row r="62" spans="23:41" s="71" customFormat="1">
      <c r="W62" s="144"/>
      <c r="AI62" s="145"/>
      <c r="AJ62" s="146"/>
      <c r="AM62" s="168"/>
      <c r="AO62" s="186"/>
    </row>
    <row r="63" spans="23:41" s="71" customFormat="1">
      <c r="W63" s="144"/>
      <c r="AI63" s="145"/>
      <c r="AJ63" s="146"/>
      <c r="AM63" s="168"/>
      <c r="AO63" s="186"/>
    </row>
    <row r="64" spans="23:41" s="71" customFormat="1">
      <c r="W64" s="144"/>
      <c r="AI64" s="145"/>
      <c r="AJ64" s="146"/>
      <c r="AM64" s="168"/>
      <c r="AO64" s="186"/>
    </row>
    <row r="65" spans="23:41" s="71" customFormat="1">
      <c r="W65" s="144"/>
      <c r="AI65" s="145"/>
      <c r="AJ65" s="146"/>
      <c r="AM65" s="168"/>
      <c r="AO65" s="186"/>
    </row>
    <row r="66" spans="23:41" s="71" customFormat="1">
      <c r="W66" s="144"/>
      <c r="AI66" s="145"/>
      <c r="AJ66" s="146"/>
      <c r="AM66" s="168"/>
      <c r="AO66" s="186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8"/>
  <dimension ref="B1:AQ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29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83" customWidth="1"/>
    <col min="40" max="40" width="7.5546875" customWidth="1"/>
    <col min="41" max="41" width="21.5546875" style="185" customWidth="1"/>
  </cols>
  <sheetData>
    <row r="1" spans="2:43" ht="9.75" customHeight="1">
      <c r="W1" s="33"/>
      <c r="AO1" s="183"/>
    </row>
    <row r="2" spans="2:43" ht="13.8" thickBot="1">
      <c r="D2" s="87">
        <v>43099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69"/>
      <c r="AL2" s="69"/>
      <c r="AN2" s="69"/>
      <c r="AO2" s="183"/>
      <c r="AP2" s="69"/>
      <c r="AQ2" s="69"/>
    </row>
    <row r="3" spans="2:43">
      <c r="B3" s="21">
        <v>14</v>
      </c>
      <c r="C3" s="243">
        <v>4</v>
      </c>
      <c r="D3" s="137" t="s">
        <v>27</v>
      </c>
      <c r="E3" s="27">
        <v>29</v>
      </c>
      <c r="F3" s="35">
        <v>10</v>
      </c>
      <c r="G3" s="137" t="s">
        <v>28</v>
      </c>
      <c r="H3" s="264">
        <v>1</v>
      </c>
      <c r="J3" s="241" t="str">
        <f>D3</f>
        <v>Brive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1</v>
      </c>
      <c r="P3" s="42">
        <f>IF(E3&lt;&gt;"",IF(V3=0,IF(F3-E3&lt;6,1,0),0),0)</f>
        <v>0</v>
      </c>
      <c r="Q3" s="43">
        <f t="shared" ref="Q3:R9" si="4">E3</f>
        <v>29</v>
      </c>
      <c r="R3" s="43">
        <f t="shared" si="4"/>
        <v>10</v>
      </c>
      <c r="S3" s="43">
        <f>Q3-R3</f>
        <v>19</v>
      </c>
      <c r="T3" s="27">
        <f t="shared" ref="T3:T16" si="5">IF(V3="",O3+P3,V3+O3+P3)</f>
        <v>5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0</v>
      </c>
      <c r="Z3" s="25">
        <v>0</v>
      </c>
      <c r="AA3" s="25">
        <v>1</v>
      </c>
      <c r="AB3" s="25">
        <v>0</v>
      </c>
      <c r="AC3" s="25">
        <v>0</v>
      </c>
      <c r="AD3" s="25">
        <v>6</v>
      </c>
      <c r="AE3" s="25">
        <v>47</v>
      </c>
      <c r="AF3" s="25">
        <v>-41</v>
      </c>
      <c r="AG3" s="26">
        <v>0</v>
      </c>
      <c r="AI3" s="113" t="str">
        <f>CONCATENATE(D3,G3)</f>
        <v>BriveMontpellier</v>
      </c>
      <c r="AJ3" s="112">
        <f t="shared" ref="AJ3:AJ9" si="7">E3-F3</f>
        <v>19</v>
      </c>
      <c r="AL3" s="263"/>
      <c r="AN3" s="69"/>
      <c r="AP3" s="69"/>
      <c r="AQ3" s="69"/>
    </row>
    <row r="4" spans="2:43">
      <c r="B4" s="22"/>
      <c r="C4" s="244">
        <v>2</v>
      </c>
      <c r="D4" s="1" t="s">
        <v>25</v>
      </c>
      <c r="E4" s="28">
        <v>27</v>
      </c>
      <c r="F4" s="36">
        <v>31</v>
      </c>
      <c r="G4" s="1" t="s">
        <v>22</v>
      </c>
      <c r="H4" s="265">
        <v>4</v>
      </c>
      <c r="J4" s="246" t="str">
        <f t="shared" ref="J4:J9" si="8">D4</f>
        <v>Clermont</v>
      </c>
      <c r="K4" s="36">
        <f t="shared" ref="K4:K16" si="9">L4+M4+N4</f>
        <v>1</v>
      </c>
      <c r="L4" s="44">
        <f t="shared" si="0"/>
        <v>0</v>
      </c>
      <c r="M4" s="44">
        <f t="shared" si="1"/>
        <v>0</v>
      </c>
      <c r="N4" s="44">
        <f t="shared" si="2"/>
        <v>1</v>
      </c>
      <c r="O4" s="45">
        <f t="shared" si="3"/>
        <v>0</v>
      </c>
      <c r="P4" s="45">
        <f t="shared" ref="P4:P9" si="10">IF(E4&lt;&gt;"",IF(V4=0,IF(F4-E4&lt;6,1,0),0),0)</f>
        <v>1</v>
      </c>
      <c r="Q4" s="46">
        <f t="shared" si="4"/>
        <v>27</v>
      </c>
      <c r="R4" s="46">
        <f t="shared" si="4"/>
        <v>31</v>
      </c>
      <c r="S4" s="46">
        <f t="shared" ref="S4:S16" si="11">Q4-R4</f>
        <v>-4</v>
      </c>
      <c r="T4" s="28">
        <f t="shared" si="5"/>
        <v>1</v>
      </c>
      <c r="V4" s="12">
        <f t="shared" si="6"/>
        <v>0</v>
      </c>
      <c r="W4" s="153" t="s">
        <v>29</v>
      </c>
      <c r="X4" s="13">
        <v>1</v>
      </c>
      <c r="Y4" s="14">
        <v>0</v>
      </c>
      <c r="Z4" s="14">
        <v>0</v>
      </c>
      <c r="AA4" s="14">
        <v>1</v>
      </c>
      <c r="AB4" s="14">
        <v>0</v>
      </c>
      <c r="AC4" s="14">
        <v>0</v>
      </c>
      <c r="AD4" s="14">
        <v>12</v>
      </c>
      <c r="AE4" s="14">
        <v>22</v>
      </c>
      <c r="AF4" s="14">
        <v>-10</v>
      </c>
      <c r="AG4" s="15">
        <v>0</v>
      </c>
      <c r="AI4" s="113" t="str">
        <f t="shared" ref="AI4:AI9" si="12">CONCATENATE(D4,G4)</f>
        <v>ClermontCastres</v>
      </c>
      <c r="AJ4" s="112">
        <f t="shared" si="7"/>
        <v>-4</v>
      </c>
      <c r="AL4" s="263"/>
      <c r="AN4" s="69"/>
      <c r="AP4" s="69"/>
      <c r="AQ4" s="69"/>
    </row>
    <row r="5" spans="2:43">
      <c r="B5" s="22"/>
      <c r="C5" s="244">
        <v>7</v>
      </c>
      <c r="D5" s="134" t="s">
        <v>24</v>
      </c>
      <c r="E5" s="28">
        <v>47</v>
      </c>
      <c r="F5" s="36">
        <v>6</v>
      </c>
      <c r="G5" s="1" t="s">
        <v>36</v>
      </c>
      <c r="H5" s="265">
        <v>0</v>
      </c>
      <c r="J5" s="246" t="str">
        <f t="shared" si="8"/>
        <v>La Rochelle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1</v>
      </c>
      <c r="P5" s="45">
        <f t="shared" si="10"/>
        <v>0</v>
      </c>
      <c r="Q5" s="46">
        <f t="shared" si="4"/>
        <v>47</v>
      </c>
      <c r="R5" s="46">
        <f t="shared" si="4"/>
        <v>6</v>
      </c>
      <c r="S5" s="46">
        <f t="shared" si="11"/>
        <v>41</v>
      </c>
      <c r="T5" s="28">
        <f t="shared" si="5"/>
        <v>5</v>
      </c>
      <c r="V5" s="12">
        <f t="shared" si="6"/>
        <v>4</v>
      </c>
      <c r="W5" s="153" t="s">
        <v>27</v>
      </c>
      <c r="X5" s="13">
        <v>1</v>
      </c>
      <c r="Y5" s="14">
        <v>1</v>
      </c>
      <c r="Z5" s="14">
        <v>0</v>
      </c>
      <c r="AA5" s="14">
        <v>0</v>
      </c>
      <c r="AB5" s="14">
        <v>1</v>
      </c>
      <c r="AC5" s="14">
        <v>0</v>
      </c>
      <c r="AD5" s="14">
        <v>29</v>
      </c>
      <c r="AE5" s="14">
        <v>10</v>
      </c>
      <c r="AF5" s="14">
        <v>19</v>
      </c>
      <c r="AG5" s="15">
        <v>5</v>
      </c>
      <c r="AI5" s="113" t="str">
        <f t="shared" si="12"/>
        <v>La RochelleAgen</v>
      </c>
      <c r="AJ5" s="112">
        <f t="shared" si="7"/>
        <v>41</v>
      </c>
      <c r="AL5" s="263"/>
      <c r="AN5" s="109"/>
      <c r="AP5" s="69"/>
      <c r="AQ5" s="69"/>
    </row>
    <row r="6" spans="2:43">
      <c r="B6" s="22"/>
      <c r="C6" s="244">
        <v>4</v>
      </c>
      <c r="D6" s="134" t="s">
        <v>26</v>
      </c>
      <c r="E6" s="28">
        <v>35</v>
      </c>
      <c r="F6" s="36">
        <v>23</v>
      </c>
      <c r="G6" s="134" t="s">
        <v>23</v>
      </c>
      <c r="H6" s="265">
        <v>2</v>
      </c>
      <c r="J6" s="246" t="str">
        <f>D6</f>
        <v>Lyon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35</v>
      </c>
      <c r="R6" s="46">
        <f t="shared" si="4"/>
        <v>23</v>
      </c>
      <c r="S6" s="46">
        <f t="shared" si="11"/>
        <v>12</v>
      </c>
      <c r="T6" s="28">
        <f t="shared" si="5"/>
        <v>4</v>
      </c>
      <c r="V6" s="12">
        <f t="shared" si="6"/>
        <v>4</v>
      </c>
      <c r="W6" s="153" t="s">
        <v>22</v>
      </c>
      <c r="X6" s="13">
        <v>1</v>
      </c>
      <c r="Y6" s="14">
        <v>1</v>
      </c>
      <c r="Z6" s="14">
        <v>0</v>
      </c>
      <c r="AA6" s="14">
        <v>0</v>
      </c>
      <c r="AB6" s="14">
        <v>0</v>
      </c>
      <c r="AC6" s="14">
        <v>0</v>
      </c>
      <c r="AD6" s="14">
        <v>31</v>
      </c>
      <c r="AE6" s="14">
        <v>27</v>
      </c>
      <c r="AF6" s="14">
        <v>4</v>
      </c>
      <c r="AG6" s="15">
        <v>4</v>
      </c>
      <c r="AI6" s="113" t="str">
        <f>CONCATENATE(D6,G6)</f>
        <v>LyonPau</v>
      </c>
      <c r="AJ6" s="112">
        <f t="shared" si="7"/>
        <v>12</v>
      </c>
      <c r="AL6" s="263"/>
      <c r="AN6" s="109"/>
      <c r="AP6" s="69"/>
      <c r="AQ6" s="69"/>
    </row>
    <row r="7" spans="2:43">
      <c r="B7" s="22"/>
      <c r="C7" s="244">
        <v>0</v>
      </c>
      <c r="D7" s="134" t="s">
        <v>35</v>
      </c>
      <c r="E7" s="28">
        <v>12</v>
      </c>
      <c r="F7" s="36">
        <v>16</v>
      </c>
      <c r="G7" s="134" t="s">
        <v>21</v>
      </c>
      <c r="H7" s="265">
        <v>1</v>
      </c>
      <c r="J7" s="246" t="str">
        <f t="shared" si="8"/>
        <v>Oyonnax</v>
      </c>
      <c r="K7" s="36">
        <f t="shared" si="9"/>
        <v>1</v>
      </c>
      <c r="L7" s="44">
        <f t="shared" si="0"/>
        <v>0</v>
      </c>
      <c r="M7" s="44">
        <f t="shared" si="1"/>
        <v>0</v>
      </c>
      <c r="N7" s="44">
        <f t="shared" si="2"/>
        <v>1</v>
      </c>
      <c r="O7" s="45">
        <f t="shared" si="3"/>
        <v>0</v>
      </c>
      <c r="P7" s="45">
        <f t="shared" si="10"/>
        <v>1</v>
      </c>
      <c r="Q7" s="46">
        <f t="shared" si="4"/>
        <v>12</v>
      </c>
      <c r="R7" s="46">
        <f t="shared" si="4"/>
        <v>16</v>
      </c>
      <c r="S7" s="46">
        <f t="shared" si="11"/>
        <v>-4</v>
      </c>
      <c r="T7" s="28">
        <f t="shared" si="5"/>
        <v>1</v>
      </c>
      <c r="V7" s="12">
        <f t="shared" si="6"/>
        <v>0</v>
      </c>
      <c r="W7" s="153" t="s">
        <v>25</v>
      </c>
      <c r="X7" s="13">
        <v>1</v>
      </c>
      <c r="Y7" s="14">
        <v>0</v>
      </c>
      <c r="Z7" s="14">
        <v>0</v>
      </c>
      <c r="AA7" s="14">
        <v>1</v>
      </c>
      <c r="AB7" s="14">
        <v>0</v>
      </c>
      <c r="AC7" s="14">
        <v>1</v>
      </c>
      <c r="AD7" s="14">
        <v>27</v>
      </c>
      <c r="AE7" s="14">
        <v>31</v>
      </c>
      <c r="AF7" s="14">
        <v>-4</v>
      </c>
      <c r="AG7" s="15">
        <v>1</v>
      </c>
      <c r="AI7" s="113" t="str">
        <f t="shared" si="12"/>
        <v>OyonnaxRacing</v>
      </c>
      <c r="AJ7" s="112">
        <f t="shared" si="7"/>
        <v>-4</v>
      </c>
      <c r="AL7" s="263"/>
      <c r="AN7" s="69"/>
      <c r="AP7" s="69"/>
      <c r="AQ7" s="69"/>
    </row>
    <row r="8" spans="2:43">
      <c r="B8" s="22"/>
      <c r="C8" s="244">
        <v>3</v>
      </c>
      <c r="D8" s="134" t="s">
        <v>19</v>
      </c>
      <c r="E8" s="28">
        <v>22</v>
      </c>
      <c r="F8" s="36">
        <v>12</v>
      </c>
      <c r="G8" s="134" t="s">
        <v>29</v>
      </c>
      <c r="H8" s="265">
        <v>0</v>
      </c>
      <c r="J8" s="246" t="str">
        <f t="shared" si="8"/>
        <v>Stade Français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1</v>
      </c>
      <c r="P8" s="45">
        <f t="shared" si="10"/>
        <v>0</v>
      </c>
      <c r="Q8" s="46">
        <f t="shared" si="4"/>
        <v>22</v>
      </c>
      <c r="R8" s="46">
        <f t="shared" si="4"/>
        <v>12</v>
      </c>
      <c r="S8" s="46">
        <f t="shared" si="11"/>
        <v>10</v>
      </c>
      <c r="T8" s="28">
        <f t="shared" si="5"/>
        <v>5</v>
      </c>
      <c r="V8" s="12">
        <f t="shared" si="6"/>
        <v>4</v>
      </c>
      <c r="W8" s="153" t="s">
        <v>24</v>
      </c>
      <c r="X8" s="13">
        <v>1</v>
      </c>
      <c r="Y8" s="14">
        <v>1</v>
      </c>
      <c r="Z8" s="14">
        <v>0</v>
      </c>
      <c r="AA8" s="14">
        <v>0</v>
      </c>
      <c r="AB8" s="14">
        <v>1</v>
      </c>
      <c r="AC8" s="14">
        <v>0</v>
      </c>
      <c r="AD8" s="14">
        <v>47</v>
      </c>
      <c r="AE8" s="14">
        <v>6</v>
      </c>
      <c r="AF8" s="14">
        <v>41</v>
      </c>
      <c r="AG8" s="15">
        <v>5</v>
      </c>
      <c r="AI8" s="113" t="str">
        <f t="shared" si="12"/>
        <v>Stade FrançaisBordeaux</v>
      </c>
      <c r="AJ8" s="112">
        <f t="shared" si="7"/>
        <v>10</v>
      </c>
      <c r="AL8" s="263"/>
      <c r="AN8" s="109"/>
      <c r="AP8" s="69"/>
      <c r="AQ8" s="69"/>
    </row>
    <row r="9" spans="2:43" ht="13.8" thickBot="1">
      <c r="B9" s="23"/>
      <c r="C9" s="245">
        <v>0</v>
      </c>
      <c r="D9" s="136" t="s">
        <v>30</v>
      </c>
      <c r="E9" s="29">
        <v>18</v>
      </c>
      <c r="F9" s="37">
        <v>13</v>
      </c>
      <c r="G9" s="136" t="s">
        <v>20</v>
      </c>
      <c r="H9" s="266">
        <v>1</v>
      </c>
      <c r="J9" s="246" t="str">
        <f t="shared" si="8"/>
        <v>St Toulousain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18</v>
      </c>
      <c r="R9" s="46">
        <f t="shared" si="4"/>
        <v>13</v>
      </c>
      <c r="S9" s="46">
        <f t="shared" si="11"/>
        <v>5</v>
      </c>
      <c r="T9" s="28">
        <f t="shared" si="5"/>
        <v>4</v>
      </c>
      <c r="V9" s="12">
        <f t="shared" si="6"/>
        <v>4</v>
      </c>
      <c r="W9" s="153" t="s">
        <v>26</v>
      </c>
      <c r="X9" s="13">
        <v>1</v>
      </c>
      <c r="Y9" s="14">
        <v>1</v>
      </c>
      <c r="Z9" s="14">
        <v>0</v>
      </c>
      <c r="AA9" s="14">
        <v>0</v>
      </c>
      <c r="AB9" s="14">
        <v>0</v>
      </c>
      <c r="AC9" s="14">
        <v>0</v>
      </c>
      <c r="AD9" s="14">
        <v>35</v>
      </c>
      <c r="AE9" s="14">
        <v>23</v>
      </c>
      <c r="AF9" s="14">
        <v>12</v>
      </c>
      <c r="AG9" s="15">
        <v>4</v>
      </c>
      <c r="AI9" s="113" t="str">
        <f t="shared" si="12"/>
        <v>St ToulousainToulon</v>
      </c>
      <c r="AJ9" s="112">
        <f t="shared" si="7"/>
        <v>5</v>
      </c>
      <c r="AL9" s="263"/>
      <c r="AN9" s="109"/>
      <c r="AP9" s="69"/>
      <c r="AQ9" s="69"/>
    </row>
    <row r="10" spans="2:43">
      <c r="J10" s="38" t="str">
        <f>G3</f>
        <v>Montpellier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10</v>
      </c>
      <c r="R10" s="46">
        <f t="shared" ref="R10:R16" si="15">E3</f>
        <v>29</v>
      </c>
      <c r="S10" s="46">
        <f t="shared" si="11"/>
        <v>-19</v>
      </c>
      <c r="T10" s="28">
        <f t="shared" si="5"/>
        <v>0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0</v>
      </c>
      <c r="Z10" s="14">
        <v>0</v>
      </c>
      <c r="AA10" s="14">
        <v>1</v>
      </c>
      <c r="AB10" s="14">
        <v>0</v>
      </c>
      <c r="AC10" s="14">
        <v>0</v>
      </c>
      <c r="AD10" s="14">
        <v>10</v>
      </c>
      <c r="AE10" s="14">
        <v>29</v>
      </c>
      <c r="AF10" s="14">
        <v>-19</v>
      </c>
      <c r="AG10" s="15">
        <v>0</v>
      </c>
      <c r="AI10" s="113" t="str">
        <f>CONCATENATE(G3,D3)</f>
        <v>MontpellierBrive</v>
      </c>
      <c r="AJ10" s="112">
        <f>F3-E3</f>
        <v>-19</v>
      </c>
      <c r="AK10" s="69"/>
      <c r="AL10" s="69"/>
      <c r="AN10" s="69"/>
      <c r="AP10" s="69"/>
      <c r="AQ10" s="69"/>
    </row>
    <row r="11" spans="2:43">
      <c r="G11" s="1"/>
      <c r="J11" s="38" t="str">
        <f t="shared" ref="J11:J16" si="17">G4</f>
        <v>Castres</v>
      </c>
      <c r="K11" s="36">
        <f t="shared" si="9"/>
        <v>1</v>
      </c>
      <c r="L11" s="44">
        <f t="shared" si="0"/>
        <v>1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31</v>
      </c>
      <c r="R11" s="46">
        <f t="shared" si="15"/>
        <v>27</v>
      </c>
      <c r="S11" s="46">
        <f t="shared" si="11"/>
        <v>4</v>
      </c>
      <c r="T11" s="28">
        <f t="shared" si="5"/>
        <v>4</v>
      </c>
      <c r="V11" s="12">
        <f t="shared" si="16"/>
        <v>4</v>
      </c>
      <c r="W11" s="153" t="s">
        <v>35</v>
      </c>
      <c r="X11" s="13">
        <v>1</v>
      </c>
      <c r="Y11" s="14">
        <v>0</v>
      </c>
      <c r="Z11" s="14">
        <v>0</v>
      </c>
      <c r="AA11" s="14">
        <v>1</v>
      </c>
      <c r="AB11" s="14">
        <v>0</v>
      </c>
      <c r="AC11" s="14">
        <v>1</v>
      </c>
      <c r="AD11" s="14">
        <v>12</v>
      </c>
      <c r="AE11" s="14">
        <v>16</v>
      </c>
      <c r="AF11" s="14">
        <v>-4</v>
      </c>
      <c r="AG11" s="15">
        <v>1</v>
      </c>
      <c r="AI11" s="113" t="str">
        <f t="shared" ref="AI11:AI16" si="19">CONCATENATE(G4,D4)</f>
        <v>CastresClermont</v>
      </c>
      <c r="AJ11" s="112">
        <f t="shared" ref="AJ11:AJ16" si="20">F4-E4</f>
        <v>4</v>
      </c>
      <c r="AK11" s="69"/>
      <c r="AL11" s="69"/>
      <c r="AN11" s="69"/>
      <c r="AP11" s="69"/>
      <c r="AQ11" s="69"/>
    </row>
    <row r="12" spans="2:43">
      <c r="G12" s="1"/>
      <c r="J12" s="38" t="str">
        <f t="shared" si="17"/>
        <v>Agen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0</v>
      </c>
      <c r="Q12" s="46">
        <f t="shared" si="14"/>
        <v>6</v>
      </c>
      <c r="R12" s="46">
        <f t="shared" si="15"/>
        <v>47</v>
      </c>
      <c r="S12" s="46">
        <f t="shared" si="11"/>
        <v>-41</v>
      </c>
      <c r="T12" s="28">
        <f t="shared" si="5"/>
        <v>0</v>
      </c>
      <c r="V12" s="12">
        <f t="shared" si="16"/>
        <v>0</v>
      </c>
      <c r="W12" s="153" t="s">
        <v>23</v>
      </c>
      <c r="X12" s="13">
        <v>1</v>
      </c>
      <c r="Y12" s="14">
        <v>0</v>
      </c>
      <c r="Z12" s="14">
        <v>0</v>
      </c>
      <c r="AA12" s="14">
        <v>1</v>
      </c>
      <c r="AB12" s="14">
        <v>0</v>
      </c>
      <c r="AC12" s="14">
        <v>0</v>
      </c>
      <c r="AD12" s="14">
        <v>23</v>
      </c>
      <c r="AE12" s="14">
        <v>35</v>
      </c>
      <c r="AF12" s="14">
        <v>-12</v>
      </c>
      <c r="AG12" s="15">
        <v>0</v>
      </c>
      <c r="AI12" s="113" t="str">
        <f t="shared" si="19"/>
        <v>AgenLa Rochelle</v>
      </c>
      <c r="AJ12" s="112">
        <f t="shared" si="20"/>
        <v>-41</v>
      </c>
      <c r="AK12" s="69"/>
      <c r="AL12" s="69"/>
      <c r="AN12" s="69"/>
      <c r="AP12" s="69"/>
      <c r="AQ12" s="69"/>
    </row>
    <row r="13" spans="2:43">
      <c r="G13" s="1"/>
      <c r="J13" s="38" t="str">
        <f t="shared" si="17"/>
        <v>Pau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0</v>
      </c>
      <c r="Q13" s="46">
        <f t="shared" si="14"/>
        <v>23</v>
      </c>
      <c r="R13" s="46">
        <f t="shared" si="15"/>
        <v>35</v>
      </c>
      <c r="S13" s="46">
        <f t="shared" si="11"/>
        <v>-12</v>
      </c>
      <c r="T13" s="28">
        <f t="shared" si="5"/>
        <v>0</v>
      </c>
      <c r="V13" s="12">
        <f t="shared" si="16"/>
        <v>0</v>
      </c>
      <c r="W13" s="153" t="s">
        <v>21</v>
      </c>
      <c r="X13" s="13">
        <v>1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16</v>
      </c>
      <c r="AE13" s="14">
        <v>12</v>
      </c>
      <c r="AF13" s="14">
        <v>4</v>
      </c>
      <c r="AG13" s="15">
        <v>4</v>
      </c>
      <c r="AI13" s="113" t="str">
        <f>CONCATENATE(G6,D6)</f>
        <v>PauLyon</v>
      </c>
      <c r="AJ13" s="112">
        <f t="shared" si="20"/>
        <v>-12</v>
      </c>
      <c r="AK13" s="69"/>
      <c r="AL13" s="69"/>
      <c r="AN13" s="69"/>
      <c r="AP13" s="69"/>
      <c r="AQ13" s="69"/>
    </row>
    <row r="14" spans="2:43">
      <c r="G14" s="1"/>
      <c r="J14" s="38" t="str">
        <f t="shared" si="17"/>
        <v>Racing</v>
      </c>
      <c r="K14" s="36">
        <f t="shared" si="9"/>
        <v>1</v>
      </c>
      <c r="L14" s="44">
        <f t="shared" si="0"/>
        <v>1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16</v>
      </c>
      <c r="R14" s="46">
        <f t="shared" si="15"/>
        <v>12</v>
      </c>
      <c r="S14" s="46">
        <f t="shared" si="11"/>
        <v>4</v>
      </c>
      <c r="T14" s="28">
        <f t="shared" si="5"/>
        <v>4</v>
      </c>
      <c r="V14" s="12">
        <f t="shared" si="16"/>
        <v>4</v>
      </c>
      <c r="W14" s="153" t="s">
        <v>30</v>
      </c>
      <c r="X14" s="13">
        <v>1</v>
      </c>
      <c r="Y14" s="14">
        <v>1</v>
      </c>
      <c r="Z14" s="14">
        <v>0</v>
      </c>
      <c r="AA14" s="14">
        <v>0</v>
      </c>
      <c r="AB14" s="14">
        <v>0</v>
      </c>
      <c r="AC14" s="14">
        <v>0</v>
      </c>
      <c r="AD14" s="14">
        <v>18</v>
      </c>
      <c r="AE14" s="14">
        <v>13</v>
      </c>
      <c r="AF14" s="14">
        <v>5</v>
      </c>
      <c r="AG14" s="15">
        <v>4</v>
      </c>
      <c r="AI14" s="113" t="str">
        <f t="shared" si="19"/>
        <v>RacingOyonnax</v>
      </c>
      <c r="AJ14" s="112">
        <f t="shared" si="20"/>
        <v>4</v>
      </c>
      <c r="AK14" s="69"/>
      <c r="AL14" s="69"/>
      <c r="AN14" s="69"/>
      <c r="AP14" s="69"/>
      <c r="AQ14" s="69"/>
    </row>
    <row r="15" spans="2:43">
      <c r="G15" s="1"/>
      <c r="J15" s="38" t="str">
        <f t="shared" si="17"/>
        <v>Bordeaux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0</v>
      </c>
      <c r="Q15" s="46">
        <f t="shared" si="14"/>
        <v>12</v>
      </c>
      <c r="R15" s="46">
        <f t="shared" si="15"/>
        <v>22</v>
      </c>
      <c r="S15" s="46">
        <f t="shared" si="11"/>
        <v>-10</v>
      </c>
      <c r="T15" s="28">
        <f t="shared" si="5"/>
        <v>0</v>
      </c>
      <c r="V15" s="12">
        <f t="shared" si="16"/>
        <v>0</v>
      </c>
      <c r="W15" s="153" t="s">
        <v>19</v>
      </c>
      <c r="X15" s="13">
        <v>1</v>
      </c>
      <c r="Y15" s="14">
        <v>1</v>
      </c>
      <c r="Z15" s="14">
        <v>0</v>
      </c>
      <c r="AA15" s="14">
        <v>0</v>
      </c>
      <c r="AB15" s="14">
        <v>1</v>
      </c>
      <c r="AC15" s="14">
        <v>0</v>
      </c>
      <c r="AD15" s="14">
        <v>22</v>
      </c>
      <c r="AE15" s="14">
        <v>12</v>
      </c>
      <c r="AF15" s="14">
        <v>10</v>
      </c>
      <c r="AG15" s="15">
        <v>5</v>
      </c>
      <c r="AI15" s="113" t="str">
        <f t="shared" si="19"/>
        <v>BordeauxStade Français</v>
      </c>
      <c r="AJ15" s="112">
        <f t="shared" si="20"/>
        <v>-10</v>
      </c>
      <c r="AK15" s="69"/>
      <c r="AL15" s="69"/>
      <c r="AN15" s="69"/>
      <c r="AP15" s="69"/>
      <c r="AQ15" s="69"/>
    </row>
    <row r="16" spans="2:43" ht="13.8" thickBot="1">
      <c r="G16" s="1"/>
      <c r="J16" s="39" t="str">
        <f t="shared" si="17"/>
        <v>Toulon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1</v>
      </c>
      <c r="Q16" s="49">
        <f t="shared" si="14"/>
        <v>13</v>
      </c>
      <c r="R16" s="49">
        <f t="shared" si="15"/>
        <v>18</v>
      </c>
      <c r="S16" s="49">
        <f t="shared" si="11"/>
        <v>-5</v>
      </c>
      <c r="T16" s="29">
        <f t="shared" si="5"/>
        <v>1</v>
      </c>
      <c r="V16" s="12">
        <f t="shared" si="16"/>
        <v>0</v>
      </c>
      <c r="W16" s="154" t="s">
        <v>20</v>
      </c>
      <c r="X16" s="16">
        <v>1</v>
      </c>
      <c r="Y16" s="17">
        <v>0</v>
      </c>
      <c r="Z16" s="17">
        <v>0</v>
      </c>
      <c r="AA16" s="17">
        <v>1</v>
      </c>
      <c r="AB16" s="17">
        <v>0</v>
      </c>
      <c r="AC16" s="17">
        <v>1</v>
      </c>
      <c r="AD16" s="17">
        <v>13</v>
      </c>
      <c r="AE16" s="17">
        <v>18</v>
      </c>
      <c r="AF16" s="17">
        <v>-5</v>
      </c>
      <c r="AG16" s="18">
        <v>1</v>
      </c>
      <c r="AI16" s="113" t="str">
        <f t="shared" si="19"/>
        <v>ToulonSt Toulousain</v>
      </c>
      <c r="AJ16" s="112">
        <f t="shared" si="20"/>
        <v>-5</v>
      </c>
      <c r="AK16" s="69"/>
      <c r="AL16" s="69"/>
      <c r="AN16" s="69"/>
      <c r="AP16" s="69"/>
      <c r="AQ16" s="69"/>
    </row>
    <row r="17" spans="3:43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N17" s="69"/>
      <c r="AP17" s="69"/>
      <c r="AQ17" s="69"/>
    </row>
    <row r="18" spans="3:43" s="71" customFormat="1">
      <c r="C18" s="7"/>
      <c r="E18" s="10"/>
      <c r="F18" s="10"/>
      <c r="H18" s="7"/>
      <c r="W18" s="144"/>
      <c r="AI18" s="145"/>
      <c r="AJ18" s="146"/>
      <c r="AK18" s="94"/>
      <c r="AL18" s="189"/>
      <c r="AM18" s="258"/>
      <c r="AN18" s="258"/>
      <c r="AO18" s="258"/>
      <c r="AP18" s="192"/>
      <c r="AQ18" s="94"/>
    </row>
    <row r="19" spans="3:43" s="71" customFormat="1">
      <c r="C19" s="7"/>
      <c r="E19" s="10"/>
      <c r="F19" s="10"/>
      <c r="H19" s="2"/>
      <c r="W19" s="144"/>
      <c r="AI19" s="145"/>
      <c r="AJ19" s="146"/>
      <c r="AK19" s="94"/>
      <c r="AL19" s="189"/>
      <c r="AM19" s="258"/>
      <c r="AN19" s="258"/>
      <c r="AO19" s="258"/>
      <c r="AP19" s="192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94"/>
      <c r="AL20" s="189"/>
      <c r="AM20" s="258"/>
      <c r="AN20" s="258"/>
      <c r="AO20" s="258"/>
      <c r="AP20" s="192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94"/>
      <c r="AL21" s="189"/>
      <c r="AM21" s="258"/>
      <c r="AN21" s="259"/>
      <c r="AO21" s="258"/>
      <c r="AP21" s="192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94"/>
      <c r="AL22" s="189"/>
      <c r="AM22" s="258"/>
      <c r="AN22" s="259"/>
      <c r="AO22" s="258"/>
      <c r="AP22" s="93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94"/>
      <c r="AL23" s="94"/>
      <c r="AM23" s="186"/>
      <c r="AN23" s="94"/>
      <c r="AO23" s="184"/>
      <c r="AP23" s="94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M24" s="186"/>
      <c r="AO24" s="184"/>
    </row>
    <row r="25" spans="3:43" s="71" customFormat="1">
      <c r="C25" s="7"/>
      <c r="E25" s="10"/>
      <c r="F25" s="10"/>
      <c r="G25" s="1"/>
      <c r="H25" s="7"/>
      <c r="W25" s="144"/>
      <c r="AI25" s="145"/>
      <c r="AJ25" s="146"/>
      <c r="AM25" s="186"/>
      <c r="AO25" s="184"/>
    </row>
    <row r="26" spans="3:43" s="71" customFormat="1">
      <c r="C26" s="89"/>
      <c r="E26" s="10"/>
      <c r="F26" s="10"/>
      <c r="G26" s="134"/>
      <c r="H26" s="7"/>
      <c r="W26" s="144"/>
      <c r="AI26" s="145"/>
      <c r="AJ26" s="146"/>
      <c r="AM26" s="186"/>
      <c r="AO26" s="184"/>
    </row>
    <row r="27" spans="3:43" s="71" customFormat="1">
      <c r="C27" s="89"/>
      <c r="E27" s="10"/>
      <c r="F27" s="10"/>
      <c r="G27" s="134"/>
      <c r="H27" s="94"/>
      <c r="W27" s="144"/>
      <c r="AI27" s="145"/>
      <c r="AJ27" s="146"/>
      <c r="AM27" s="186"/>
      <c r="AO27" s="184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86"/>
      <c r="AO28" s="184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86"/>
      <c r="AO29" s="184"/>
    </row>
    <row r="30" spans="3:43" s="71" customFormat="1">
      <c r="C30" s="89"/>
      <c r="E30" s="108"/>
      <c r="F30" s="106"/>
      <c r="G30" s="107"/>
      <c r="H30" s="94"/>
      <c r="W30" s="144"/>
      <c r="AI30" s="145"/>
      <c r="AJ30" s="146"/>
      <c r="AM30" s="186"/>
      <c r="AO30" s="184"/>
    </row>
    <row r="31" spans="3:43" s="71" customFormat="1">
      <c r="C31" s="89"/>
      <c r="E31" s="106"/>
      <c r="F31" s="108"/>
      <c r="G31" s="106"/>
      <c r="H31" s="107"/>
      <c r="W31" s="144"/>
      <c r="AI31" s="145"/>
      <c r="AJ31" s="146"/>
      <c r="AM31" s="186"/>
      <c r="AO31" s="184"/>
    </row>
    <row r="32" spans="3:43" s="71" customFormat="1">
      <c r="C32" s="89"/>
      <c r="D32" s="105"/>
      <c r="E32" s="106"/>
      <c r="F32" s="108"/>
      <c r="G32" s="106"/>
      <c r="H32" s="107"/>
      <c r="W32" s="144"/>
      <c r="AI32" s="145"/>
      <c r="AJ32" s="146"/>
      <c r="AM32" s="186"/>
      <c r="AO32" s="184"/>
    </row>
    <row r="33" spans="4:41" s="71" customFormat="1">
      <c r="D33" s="105"/>
      <c r="E33" s="106"/>
      <c r="F33" s="108"/>
      <c r="G33" s="106"/>
      <c r="H33" s="107"/>
      <c r="W33" s="144"/>
      <c r="AI33" s="145"/>
      <c r="AJ33" s="146"/>
      <c r="AM33" s="186"/>
      <c r="AO33" s="184"/>
    </row>
    <row r="34" spans="4:41" s="71" customFormat="1">
      <c r="D34" s="105"/>
      <c r="E34" s="106"/>
      <c r="F34" s="108"/>
      <c r="G34" s="106"/>
      <c r="H34" s="107"/>
      <c r="W34" s="144"/>
      <c r="AI34" s="145"/>
      <c r="AJ34" s="146"/>
      <c r="AM34" s="186"/>
      <c r="AO34" s="184"/>
    </row>
    <row r="35" spans="4:41" s="71" customFormat="1">
      <c r="D35" s="105"/>
      <c r="E35" s="106"/>
      <c r="F35" s="108"/>
      <c r="G35" s="106"/>
      <c r="H35" s="107"/>
      <c r="W35" s="144"/>
      <c r="AI35" s="145"/>
      <c r="AJ35" s="146"/>
      <c r="AM35" s="186"/>
      <c r="AO35" s="184"/>
    </row>
    <row r="36" spans="4:41" s="71" customFormat="1">
      <c r="D36" s="105"/>
      <c r="E36" s="106"/>
      <c r="F36" s="108"/>
      <c r="G36" s="106"/>
      <c r="H36" s="94"/>
      <c r="W36" s="144"/>
      <c r="AI36" s="145"/>
      <c r="AJ36" s="146"/>
      <c r="AM36" s="186"/>
      <c r="AO36" s="184"/>
    </row>
    <row r="37" spans="4:41" s="71" customFormat="1">
      <c r="W37" s="144"/>
      <c r="AI37" s="145"/>
      <c r="AJ37" s="146"/>
      <c r="AM37" s="186"/>
      <c r="AO37" s="184"/>
    </row>
    <row r="38" spans="4:41" s="71" customFormat="1">
      <c r="W38" s="144"/>
      <c r="AI38" s="145"/>
      <c r="AJ38" s="146"/>
      <c r="AM38" s="186"/>
      <c r="AO38" s="184"/>
    </row>
    <row r="39" spans="4:41" s="71" customFormat="1">
      <c r="W39" s="144"/>
      <c r="AI39" s="145"/>
      <c r="AJ39" s="146"/>
      <c r="AM39" s="186"/>
      <c r="AO39" s="184"/>
    </row>
    <row r="40" spans="4:41" s="71" customFormat="1">
      <c r="W40" s="144"/>
      <c r="AI40" s="145"/>
      <c r="AJ40" s="146"/>
      <c r="AM40" s="186"/>
      <c r="AO40" s="184"/>
    </row>
    <row r="41" spans="4:41" s="71" customFormat="1">
      <c r="W41" s="144"/>
      <c r="AI41" s="145"/>
      <c r="AJ41" s="146"/>
      <c r="AM41" s="186"/>
      <c r="AO41" s="184"/>
    </row>
    <row r="42" spans="4:41" s="71" customFormat="1">
      <c r="W42" s="144"/>
      <c r="AI42" s="145"/>
      <c r="AJ42" s="146"/>
      <c r="AM42" s="186"/>
      <c r="AO42" s="184"/>
    </row>
    <row r="43" spans="4:41" s="71" customFormat="1">
      <c r="W43" s="144"/>
      <c r="AI43" s="145"/>
      <c r="AJ43" s="146"/>
      <c r="AM43" s="186"/>
      <c r="AO43" s="184"/>
    </row>
    <row r="44" spans="4:41" s="71" customFormat="1">
      <c r="W44" s="144"/>
      <c r="AI44" s="145"/>
      <c r="AJ44" s="146"/>
      <c r="AM44" s="186"/>
      <c r="AO44" s="184"/>
    </row>
    <row r="45" spans="4:41" s="71" customFormat="1">
      <c r="W45" s="144"/>
      <c r="AI45" s="145"/>
      <c r="AJ45" s="146"/>
      <c r="AM45" s="186"/>
      <c r="AO45" s="184"/>
    </row>
    <row r="46" spans="4:41" s="71" customFormat="1">
      <c r="W46" s="144"/>
      <c r="AI46" s="145"/>
      <c r="AJ46" s="146"/>
      <c r="AM46" s="186"/>
      <c r="AO46" s="184"/>
    </row>
    <row r="47" spans="4:41" s="71" customFormat="1">
      <c r="W47" s="144"/>
      <c r="AI47" s="145"/>
      <c r="AJ47" s="146"/>
      <c r="AM47" s="186"/>
      <c r="AO47" s="184"/>
    </row>
    <row r="48" spans="4:41" s="71" customFormat="1">
      <c r="W48" s="144"/>
      <c r="AI48" s="145"/>
      <c r="AJ48" s="146"/>
      <c r="AM48" s="186"/>
      <c r="AO48" s="184"/>
    </row>
    <row r="49" spans="23:41" s="71" customFormat="1">
      <c r="W49" s="144"/>
      <c r="AI49" s="145"/>
      <c r="AJ49" s="146"/>
      <c r="AM49" s="186"/>
      <c r="AO49" s="184"/>
    </row>
    <row r="50" spans="23:41" s="71" customFormat="1">
      <c r="W50" s="144"/>
      <c r="AI50" s="145"/>
      <c r="AJ50" s="146"/>
      <c r="AM50" s="186"/>
      <c r="AO50" s="184"/>
    </row>
    <row r="51" spans="23:41" s="71" customFormat="1">
      <c r="W51" s="144"/>
      <c r="AI51" s="145"/>
      <c r="AJ51" s="146"/>
      <c r="AM51" s="186"/>
      <c r="AO51" s="184"/>
    </row>
    <row r="52" spans="23:41" s="71" customFormat="1">
      <c r="W52" s="144"/>
      <c r="AI52" s="145"/>
      <c r="AJ52" s="146"/>
      <c r="AM52" s="186"/>
      <c r="AO52" s="184"/>
    </row>
    <row r="53" spans="23:41" s="71" customFormat="1">
      <c r="W53" s="144"/>
      <c r="AI53" s="145"/>
      <c r="AJ53" s="146"/>
      <c r="AM53" s="186"/>
      <c r="AO53" s="184"/>
    </row>
    <row r="54" spans="23:41" s="71" customFormat="1">
      <c r="W54" s="144"/>
      <c r="AI54" s="145"/>
      <c r="AJ54" s="146"/>
      <c r="AM54" s="186"/>
      <c r="AO54" s="184"/>
    </row>
    <row r="55" spans="23:41" s="71" customFormat="1">
      <c r="W55" s="144"/>
      <c r="AI55" s="145"/>
      <c r="AJ55" s="146"/>
      <c r="AM55" s="186"/>
      <c r="AO55" s="184"/>
    </row>
    <row r="56" spans="23:41" s="71" customFormat="1">
      <c r="W56" s="144"/>
      <c r="AI56" s="145"/>
      <c r="AJ56" s="146"/>
      <c r="AM56" s="186"/>
      <c r="AO56" s="184"/>
    </row>
    <row r="57" spans="23:41" s="71" customFormat="1">
      <c r="W57" s="144"/>
      <c r="AI57" s="145"/>
      <c r="AJ57" s="146"/>
      <c r="AM57" s="186"/>
      <c r="AO57" s="184"/>
    </row>
    <row r="58" spans="23:41" s="71" customFormat="1">
      <c r="W58" s="144"/>
      <c r="AI58" s="145"/>
      <c r="AJ58" s="146"/>
      <c r="AM58" s="186"/>
      <c r="AO58" s="184"/>
    </row>
    <row r="59" spans="23:41" s="71" customFormat="1">
      <c r="W59" s="144"/>
      <c r="AI59" s="145"/>
      <c r="AJ59" s="146"/>
      <c r="AM59" s="186"/>
      <c r="AO59" s="184"/>
    </row>
    <row r="60" spans="23:41" s="71" customFormat="1">
      <c r="W60" s="144"/>
      <c r="AI60" s="145"/>
      <c r="AJ60" s="146"/>
      <c r="AM60" s="186"/>
      <c r="AO60" s="184"/>
    </row>
    <row r="61" spans="23:41" s="71" customFormat="1">
      <c r="W61" s="144"/>
      <c r="AI61" s="145"/>
      <c r="AJ61" s="146"/>
      <c r="AM61" s="186"/>
      <c r="AO61" s="184"/>
    </row>
    <row r="62" spans="23:41" s="71" customFormat="1">
      <c r="W62" s="144"/>
      <c r="AI62" s="145"/>
      <c r="AJ62" s="146"/>
      <c r="AM62" s="186"/>
      <c r="AO62" s="184"/>
    </row>
    <row r="63" spans="23:41" s="71" customFormat="1">
      <c r="W63" s="144"/>
      <c r="AI63" s="145"/>
      <c r="AJ63" s="146"/>
      <c r="AM63" s="186"/>
      <c r="AO63" s="184"/>
    </row>
    <row r="64" spans="23:41" s="71" customFormat="1">
      <c r="W64" s="144"/>
      <c r="AI64" s="145"/>
      <c r="AJ64" s="146"/>
      <c r="AM64" s="186"/>
      <c r="AO64" s="184"/>
    </row>
    <row r="65" spans="23:41" s="71" customFormat="1">
      <c r="W65" s="144"/>
      <c r="AI65" s="145"/>
      <c r="AJ65" s="146"/>
      <c r="AM65" s="186"/>
      <c r="AO65" s="184"/>
    </row>
    <row r="66" spans="23:41" s="71" customFormat="1">
      <c r="W66" s="144"/>
      <c r="AI66" s="145"/>
      <c r="AJ66" s="146"/>
      <c r="AM66" s="186"/>
      <c r="AO66" s="184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9"/>
  <dimension ref="B1:AQ66"/>
  <sheetViews>
    <sheetView showGridLines="0" showRowColHeaders="0" zoomScale="170" zoomScaleNormal="17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28.109375" style="111" hidden="1" customWidth="1"/>
    <col min="36" max="36" width="3.5546875" style="112" hidden="1" customWidth="1"/>
    <col min="37" max="37" width="10.5546875" customWidth="1"/>
    <col min="38" max="38" width="7" customWidth="1"/>
    <col min="39" max="39" width="21.5546875" style="183" customWidth="1"/>
    <col min="40" max="40" width="7.5546875" customWidth="1"/>
    <col min="41" max="41" width="21.5546875" style="183" customWidth="1"/>
  </cols>
  <sheetData>
    <row r="1" spans="2:43" ht="9.75" customHeight="1">
      <c r="W1" s="33"/>
      <c r="AM1" s="169"/>
    </row>
    <row r="2" spans="2:43" ht="13.8" thickBot="1">
      <c r="D2" s="88">
        <v>43106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69"/>
      <c r="AL2" s="69"/>
      <c r="AM2" s="169"/>
      <c r="AN2" s="69"/>
      <c r="AP2" s="69"/>
      <c r="AQ2" s="69"/>
    </row>
    <row r="3" spans="2:43">
      <c r="B3" s="21">
        <v>15</v>
      </c>
      <c r="C3" s="243">
        <v>3</v>
      </c>
      <c r="D3" s="137" t="s">
        <v>36</v>
      </c>
      <c r="E3" s="27">
        <v>30</v>
      </c>
      <c r="F3" s="35">
        <v>3</v>
      </c>
      <c r="G3" s="137" t="s">
        <v>22</v>
      </c>
      <c r="H3" s="264">
        <v>0</v>
      </c>
      <c r="J3" s="241" t="str">
        <f>D3</f>
        <v>Agen</v>
      </c>
      <c r="K3" s="35">
        <f>L3+M3+N3</f>
        <v>1</v>
      </c>
      <c r="L3" s="41">
        <f t="shared" ref="L3:L16" si="0">IF(V3=4,1,0)</f>
        <v>1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1</v>
      </c>
      <c r="P3" s="42">
        <f>IF(E3&lt;&gt;"",IF(V3=0,IF(F3-E3&lt;6,1,0),0),0)</f>
        <v>0</v>
      </c>
      <c r="Q3" s="43">
        <f t="shared" ref="Q3:R9" si="4">E3</f>
        <v>30</v>
      </c>
      <c r="R3" s="43">
        <f t="shared" si="4"/>
        <v>3</v>
      </c>
      <c r="S3" s="43">
        <f>Q3-R3</f>
        <v>27</v>
      </c>
      <c r="T3" s="27">
        <f t="shared" ref="T3:T16" si="5">IF(V3="",O3+P3,V3+O3+P3)</f>
        <v>5</v>
      </c>
      <c r="V3" s="12">
        <f t="shared" ref="V3:V9" si="6">IF(E3&lt;&gt;"",IF(E3&gt;F3,4,IF(E3=F3,2,0)),"")</f>
        <v>4</v>
      </c>
      <c r="W3" s="152" t="s">
        <v>36</v>
      </c>
      <c r="X3" s="24">
        <v>1</v>
      </c>
      <c r="Y3" s="25">
        <v>1</v>
      </c>
      <c r="Z3" s="25">
        <v>0</v>
      </c>
      <c r="AA3" s="25">
        <v>0</v>
      </c>
      <c r="AB3" s="25">
        <v>1</v>
      </c>
      <c r="AC3" s="25">
        <v>0</v>
      </c>
      <c r="AD3" s="25">
        <v>30</v>
      </c>
      <c r="AE3" s="25">
        <v>3</v>
      </c>
      <c r="AF3" s="25">
        <v>27</v>
      </c>
      <c r="AG3" s="26">
        <v>5</v>
      </c>
      <c r="AI3" s="113" t="str">
        <f>CONCATENATE(D3,G3)</f>
        <v>AgenCastres</v>
      </c>
      <c r="AJ3" s="112">
        <f t="shared" ref="AJ3:AJ9" si="7">E3-F3</f>
        <v>27</v>
      </c>
      <c r="AL3" s="262"/>
      <c r="AN3" s="69"/>
      <c r="AP3" s="69"/>
      <c r="AQ3" s="69"/>
    </row>
    <row r="4" spans="2:43">
      <c r="B4" s="22"/>
      <c r="C4" s="244">
        <v>1</v>
      </c>
      <c r="D4" s="1" t="s">
        <v>29</v>
      </c>
      <c r="E4" s="28">
        <v>19</v>
      </c>
      <c r="F4" s="36">
        <v>10</v>
      </c>
      <c r="G4" s="1" t="s">
        <v>26</v>
      </c>
      <c r="H4" s="265">
        <v>1</v>
      </c>
      <c r="J4" s="246" t="str">
        <f t="shared" ref="J4:J9" si="8">D4</f>
        <v>Bordeaux</v>
      </c>
      <c r="K4" s="36">
        <f t="shared" ref="K4:K16" si="9">L4+M4+N4</f>
        <v>1</v>
      </c>
      <c r="L4" s="44">
        <f t="shared" si="0"/>
        <v>1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19</v>
      </c>
      <c r="R4" s="46">
        <f t="shared" si="4"/>
        <v>10</v>
      </c>
      <c r="S4" s="46">
        <f t="shared" ref="S4:S16" si="11">Q4-R4</f>
        <v>9</v>
      </c>
      <c r="T4" s="28">
        <f t="shared" si="5"/>
        <v>4</v>
      </c>
      <c r="V4" s="12">
        <f t="shared" si="6"/>
        <v>4</v>
      </c>
      <c r="W4" s="153" t="s">
        <v>29</v>
      </c>
      <c r="X4" s="13">
        <v>1</v>
      </c>
      <c r="Y4" s="14">
        <v>1</v>
      </c>
      <c r="Z4" s="14">
        <v>0</v>
      </c>
      <c r="AA4" s="14">
        <v>0</v>
      </c>
      <c r="AB4" s="14">
        <v>0</v>
      </c>
      <c r="AC4" s="14">
        <v>0</v>
      </c>
      <c r="AD4" s="14">
        <v>19</v>
      </c>
      <c r="AE4" s="14">
        <v>10</v>
      </c>
      <c r="AF4" s="14">
        <v>9</v>
      </c>
      <c r="AG4" s="15">
        <v>4</v>
      </c>
      <c r="AI4" s="113" t="str">
        <f t="shared" ref="AI4:AI9" si="12">CONCATENATE(D4,G4)</f>
        <v>BordeauxLyon</v>
      </c>
      <c r="AJ4" s="112">
        <f t="shared" si="7"/>
        <v>9</v>
      </c>
      <c r="AL4" s="262"/>
      <c r="AN4" s="69"/>
      <c r="AP4" s="69"/>
      <c r="AQ4" s="69"/>
    </row>
    <row r="5" spans="2:43">
      <c r="B5" s="22"/>
      <c r="C5" s="244">
        <v>1</v>
      </c>
      <c r="D5" s="134" t="s">
        <v>27</v>
      </c>
      <c r="E5" s="28">
        <v>13</v>
      </c>
      <c r="F5" s="36">
        <v>12</v>
      </c>
      <c r="G5" s="1" t="s">
        <v>20</v>
      </c>
      <c r="H5" s="265">
        <v>0</v>
      </c>
      <c r="J5" s="246" t="str">
        <f t="shared" si="8"/>
        <v>Brive</v>
      </c>
      <c r="K5" s="36">
        <f t="shared" si="9"/>
        <v>1</v>
      </c>
      <c r="L5" s="44">
        <f t="shared" si="0"/>
        <v>1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13</v>
      </c>
      <c r="R5" s="46">
        <f t="shared" si="4"/>
        <v>12</v>
      </c>
      <c r="S5" s="46">
        <f t="shared" si="11"/>
        <v>1</v>
      </c>
      <c r="T5" s="28">
        <f t="shared" si="5"/>
        <v>4</v>
      </c>
      <c r="V5" s="12">
        <f t="shared" si="6"/>
        <v>4</v>
      </c>
      <c r="W5" s="153" t="s">
        <v>27</v>
      </c>
      <c r="X5" s="13">
        <v>1</v>
      </c>
      <c r="Y5" s="14">
        <v>1</v>
      </c>
      <c r="Z5" s="14">
        <v>0</v>
      </c>
      <c r="AA5" s="14">
        <v>0</v>
      </c>
      <c r="AB5" s="14">
        <v>0</v>
      </c>
      <c r="AC5" s="14">
        <v>0</v>
      </c>
      <c r="AD5" s="14">
        <v>13</v>
      </c>
      <c r="AE5" s="14">
        <v>12</v>
      </c>
      <c r="AF5" s="14">
        <v>1</v>
      </c>
      <c r="AG5" s="15">
        <v>4</v>
      </c>
      <c r="AI5" s="113" t="str">
        <f t="shared" si="12"/>
        <v>BriveToulon</v>
      </c>
      <c r="AJ5" s="112">
        <f t="shared" si="7"/>
        <v>1</v>
      </c>
      <c r="AL5" s="262"/>
      <c r="AN5" s="106"/>
      <c r="AP5" s="69"/>
      <c r="AQ5" s="69"/>
    </row>
    <row r="6" spans="2:43">
      <c r="B6" s="22"/>
      <c r="C6" s="244">
        <v>4</v>
      </c>
      <c r="D6" s="134" t="s">
        <v>28</v>
      </c>
      <c r="E6" s="28">
        <v>28</v>
      </c>
      <c r="F6" s="36">
        <v>16</v>
      </c>
      <c r="G6" s="134" t="s">
        <v>19</v>
      </c>
      <c r="H6" s="265">
        <v>1</v>
      </c>
      <c r="J6" s="246" t="str">
        <f>D6</f>
        <v>Montpellier</v>
      </c>
      <c r="K6" s="36">
        <f t="shared" si="9"/>
        <v>1</v>
      </c>
      <c r="L6" s="44">
        <f t="shared" si="0"/>
        <v>1</v>
      </c>
      <c r="M6" s="44">
        <f t="shared" si="1"/>
        <v>0</v>
      </c>
      <c r="N6" s="44">
        <f t="shared" si="2"/>
        <v>0</v>
      </c>
      <c r="O6" s="45">
        <f t="shared" si="3"/>
        <v>1</v>
      </c>
      <c r="P6" s="45">
        <f t="shared" si="10"/>
        <v>0</v>
      </c>
      <c r="Q6" s="46">
        <f t="shared" si="4"/>
        <v>28</v>
      </c>
      <c r="R6" s="46">
        <f t="shared" si="4"/>
        <v>16</v>
      </c>
      <c r="S6" s="46">
        <f t="shared" si="11"/>
        <v>12</v>
      </c>
      <c r="T6" s="28">
        <f t="shared" si="5"/>
        <v>5</v>
      </c>
      <c r="V6" s="12">
        <f t="shared" si="6"/>
        <v>4</v>
      </c>
      <c r="W6" s="153" t="s">
        <v>22</v>
      </c>
      <c r="X6" s="13">
        <v>1</v>
      </c>
      <c r="Y6" s="14">
        <v>0</v>
      </c>
      <c r="Z6" s="14">
        <v>0</v>
      </c>
      <c r="AA6" s="14">
        <v>1</v>
      </c>
      <c r="AB6" s="14">
        <v>0</v>
      </c>
      <c r="AC6" s="14">
        <v>0</v>
      </c>
      <c r="AD6" s="14">
        <v>3</v>
      </c>
      <c r="AE6" s="14">
        <v>30</v>
      </c>
      <c r="AF6" s="14">
        <v>-27</v>
      </c>
      <c r="AG6" s="15">
        <v>0</v>
      </c>
      <c r="AI6" s="113" t="str">
        <f>CONCATENATE(D6,G6)</f>
        <v>MontpellierStade Français</v>
      </c>
      <c r="AJ6" s="112">
        <f t="shared" si="7"/>
        <v>12</v>
      </c>
      <c r="AL6" s="262"/>
      <c r="AN6" s="106"/>
      <c r="AP6" s="69"/>
      <c r="AQ6" s="69"/>
    </row>
    <row r="7" spans="2:43">
      <c r="B7" s="22"/>
      <c r="C7" s="244">
        <v>4</v>
      </c>
      <c r="D7" s="134" t="s">
        <v>35</v>
      </c>
      <c r="E7" s="28">
        <v>38</v>
      </c>
      <c r="F7" s="36">
        <v>38</v>
      </c>
      <c r="G7" s="134" t="s">
        <v>24</v>
      </c>
      <c r="H7" s="265">
        <v>5</v>
      </c>
      <c r="J7" s="246" t="str">
        <f t="shared" si="8"/>
        <v>Oyonnax</v>
      </c>
      <c r="K7" s="36">
        <f t="shared" si="9"/>
        <v>1</v>
      </c>
      <c r="L7" s="44">
        <f t="shared" si="0"/>
        <v>0</v>
      </c>
      <c r="M7" s="44">
        <f t="shared" si="1"/>
        <v>1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38</v>
      </c>
      <c r="R7" s="46">
        <f t="shared" si="4"/>
        <v>38</v>
      </c>
      <c r="S7" s="46">
        <f t="shared" si="11"/>
        <v>0</v>
      </c>
      <c r="T7" s="28">
        <f t="shared" si="5"/>
        <v>2</v>
      </c>
      <c r="V7" s="12">
        <f t="shared" si="6"/>
        <v>2</v>
      </c>
      <c r="W7" s="153" t="s">
        <v>25</v>
      </c>
      <c r="X7" s="13">
        <v>1</v>
      </c>
      <c r="Y7" s="14">
        <v>0</v>
      </c>
      <c r="Z7" s="14">
        <v>0</v>
      </c>
      <c r="AA7" s="14">
        <v>1</v>
      </c>
      <c r="AB7" s="14">
        <v>0</v>
      </c>
      <c r="AC7" s="14">
        <v>0</v>
      </c>
      <c r="AD7" s="14">
        <v>6</v>
      </c>
      <c r="AE7" s="14">
        <v>58</v>
      </c>
      <c r="AF7" s="14">
        <v>-52</v>
      </c>
      <c r="AG7" s="15">
        <v>0</v>
      </c>
      <c r="AI7" s="113" t="str">
        <f t="shared" si="12"/>
        <v>OyonnaxLa Rochelle</v>
      </c>
      <c r="AJ7" s="112">
        <f t="shared" si="7"/>
        <v>0</v>
      </c>
      <c r="AL7" s="262"/>
      <c r="AN7" s="69"/>
      <c r="AP7" s="69"/>
      <c r="AQ7" s="69"/>
    </row>
    <row r="8" spans="2:43">
      <c r="B8" s="22"/>
      <c r="C8" s="244">
        <v>1</v>
      </c>
      <c r="D8" s="134" t="s">
        <v>23</v>
      </c>
      <c r="E8" s="28">
        <v>11</v>
      </c>
      <c r="F8" s="36">
        <v>10</v>
      </c>
      <c r="G8" s="134" t="s">
        <v>30</v>
      </c>
      <c r="H8" s="265">
        <v>1</v>
      </c>
      <c r="J8" s="246" t="str">
        <f t="shared" si="8"/>
        <v>Pau</v>
      </c>
      <c r="K8" s="36">
        <f t="shared" si="9"/>
        <v>1</v>
      </c>
      <c r="L8" s="44">
        <f t="shared" si="0"/>
        <v>1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11</v>
      </c>
      <c r="R8" s="46">
        <f t="shared" si="4"/>
        <v>10</v>
      </c>
      <c r="S8" s="46">
        <f t="shared" si="11"/>
        <v>1</v>
      </c>
      <c r="T8" s="28">
        <f t="shared" si="5"/>
        <v>4</v>
      </c>
      <c r="V8" s="12">
        <f t="shared" si="6"/>
        <v>4</v>
      </c>
      <c r="W8" s="153" t="s">
        <v>24</v>
      </c>
      <c r="X8" s="13">
        <v>1</v>
      </c>
      <c r="Y8" s="14">
        <v>0</v>
      </c>
      <c r="Z8" s="14">
        <v>1</v>
      </c>
      <c r="AA8" s="14">
        <v>0</v>
      </c>
      <c r="AB8" s="14">
        <v>0</v>
      </c>
      <c r="AC8" s="14">
        <v>0</v>
      </c>
      <c r="AD8" s="14">
        <v>38</v>
      </c>
      <c r="AE8" s="14">
        <v>38</v>
      </c>
      <c r="AF8" s="14">
        <v>0</v>
      </c>
      <c r="AG8" s="15">
        <v>2</v>
      </c>
      <c r="AI8" s="113" t="str">
        <f t="shared" si="12"/>
        <v>PauSt Toulousain</v>
      </c>
      <c r="AJ8" s="112">
        <f t="shared" si="7"/>
        <v>1</v>
      </c>
      <c r="AL8" s="262"/>
      <c r="AN8" s="106"/>
      <c r="AP8" s="69"/>
      <c r="AQ8" s="69"/>
    </row>
    <row r="9" spans="2:43" ht="13.8" thickBot="1">
      <c r="B9" s="23"/>
      <c r="C9" s="245">
        <v>8</v>
      </c>
      <c r="D9" s="136" t="s">
        <v>21</v>
      </c>
      <c r="E9" s="29">
        <v>58</v>
      </c>
      <c r="F9" s="37">
        <v>6</v>
      </c>
      <c r="G9" s="136" t="s">
        <v>25</v>
      </c>
      <c r="H9" s="266">
        <v>0</v>
      </c>
      <c r="J9" s="246" t="str">
        <f t="shared" si="8"/>
        <v>Racing</v>
      </c>
      <c r="K9" s="36">
        <f t="shared" si="9"/>
        <v>1</v>
      </c>
      <c r="L9" s="44">
        <f t="shared" si="0"/>
        <v>1</v>
      </c>
      <c r="M9" s="44">
        <f t="shared" si="1"/>
        <v>0</v>
      </c>
      <c r="N9" s="44">
        <f t="shared" si="2"/>
        <v>0</v>
      </c>
      <c r="O9" s="45">
        <f t="shared" si="3"/>
        <v>1</v>
      </c>
      <c r="P9" s="45">
        <f t="shared" si="10"/>
        <v>0</v>
      </c>
      <c r="Q9" s="46">
        <f t="shared" si="4"/>
        <v>58</v>
      </c>
      <c r="R9" s="46">
        <f t="shared" si="4"/>
        <v>6</v>
      </c>
      <c r="S9" s="46">
        <f t="shared" si="11"/>
        <v>52</v>
      </c>
      <c r="T9" s="28">
        <f t="shared" si="5"/>
        <v>5</v>
      </c>
      <c r="V9" s="12">
        <f t="shared" si="6"/>
        <v>4</v>
      </c>
      <c r="W9" s="153" t="s">
        <v>26</v>
      </c>
      <c r="X9" s="13">
        <v>1</v>
      </c>
      <c r="Y9" s="14">
        <v>0</v>
      </c>
      <c r="Z9" s="14">
        <v>0</v>
      </c>
      <c r="AA9" s="14">
        <v>1</v>
      </c>
      <c r="AB9" s="14">
        <v>0</v>
      </c>
      <c r="AC9" s="14">
        <v>0</v>
      </c>
      <c r="AD9" s="14">
        <v>10</v>
      </c>
      <c r="AE9" s="14">
        <v>19</v>
      </c>
      <c r="AF9" s="14">
        <v>-9</v>
      </c>
      <c r="AG9" s="15">
        <v>0</v>
      </c>
      <c r="AI9" s="113" t="str">
        <f t="shared" si="12"/>
        <v>RacingClermont</v>
      </c>
      <c r="AJ9" s="112">
        <f t="shared" si="7"/>
        <v>52</v>
      </c>
      <c r="AL9" s="262"/>
      <c r="AN9" s="106"/>
      <c r="AP9" s="69"/>
      <c r="AQ9" s="69"/>
    </row>
    <row r="10" spans="2:43">
      <c r="J10" s="38" t="str">
        <f>G3</f>
        <v>Castres</v>
      </c>
      <c r="K10" s="36">
        <f t="shared" si="9"/>
        <v>1</v>
      </c>
      <c r="L10" s="44">
        <f t="shared" si="0"/>
        <v>0</v>
      </c>
      <c r="M10" s="44">
        <f t="shared" si="1"/>
        <v>0</v>
      </c>
      <c r="N10" s="44">
        <f t="shared" si="2"/>
        <v>1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3</v>
      </c>
      <c r="R10" s="46">
        <f t="shared" ref="R10:R16" si="15">E3</f>
        <v>30</v>
      </c>
      <c r="S10" s="46">
        <f t="shared" si="11"/>
        <v>-27</v>
      </c>
      <c r="T10" s="28">
        <f t="shared" si="5"/>
        <v>0</v>
      </c>
      <c r="V10" s="12">
        <f t="shared" ref="V10:V16" si="16">IF(F3&lt;&gt;"",IF(F3&gt;E3,4,IF(F3=E3,2,0)),"")</f>
        <v>0</v>
      </c>
      <c r="W10" s="153" t="s">
        <v>28</v>
      </c>
      <c r="X10" s="13">
        <v>1</v>
      </c>
      <c r="Y10" s="14">
        <v>1</v>
      </c>
      <c r="Z10" s="14">
        <v>0</v>
      </c>
      <c r="AA10" s="14">
        <v>0</v>
      </c>
      <c r="AB10" s="14">
        <v>1</v>
      </c>
      <c r="AC10" s="14">
        <v>0</v>
      </c>
      <c r="AD10" s="14">
        <v>28</v>
      </c>
      <c r="AE10" s="14">
        <v>16</v>
      </c>
      <c r="AF10" s="14">
        <v>12</v>
      </c>
      <c r="AG10" s="15">
        <v>5</v>
      </c>
      <c r="AI10" s="113" t="str">
        <f>CONCATENATE(G3,D3)</f>
        <v>CastresAgen</v>
      </c>
      <c r="AJ10" s="112">
        <f>F3-E3</f>
        <v>-27</v>
      </c>
      <c r="AK10" s="94"/>
      <c r="AL10" s="94"/>
      <c r="AM10" s="186"/>
      <c r="AN10" s="94"/>
      <c r="AO10" s="186"/>
      <c r="AP10" s="69"/>
      <c r="AQ10" s="69"/>
    </row>
    <row r="11" spans="2:43">
      <c r="G11" s="1"/>
      <c r="J11" s="38" t="str">
        <f t="shared" ref="J11:J16" si="17">G4</f>
        <v>Lyon</v>
      </c>
      <c r="K11" s="36">
        <f t="shared" si="9"/>
        <v>1</v>
      </c>
      <c r="L11" s="44">
        <f t="shared" si="0"/>
        <v>0</v>
      </c>
      <c r="M11" s="44">
        <f t="shared" si="1"/>
        <v>0</v>
      </c>
      <c r="N11" s="44">
        <f t="shared" si="2"/>
        <v>1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10</v>
      </c>
      <c r="R11" s="46">
        <f t="shared" si="15"/>
        <v>19</v>
      </c>
      <c r="S11" s="46">
        <f t="shared" si="11"/>
        <v>-9</v>
      </c>
      <c r="T11" s="28">
        <f t="shared" si="5"/>
        <v>0</v>
      </c>
      <c r="V11" s="12">
        <f t="shared" si="16"/>
        <v>0</v>
      </c>
      <c r="W11" s="153" t="s">
        <v>35</v>
      </c>
      <c r="X11" s="13">
        <v>1</v>
      </c>
      <c r="Y11" s="14">
        <v>0</v>
      </c>
      <c r="Z11" s="14">
        <v>1</v>
      </c>
      <c r="AA11" s="14">
        <v>0</v>
      </c>
      <c r="AB11" s="14">
        <v>0</v>
      </c>
      <c r="AC11" s="14">
        <v>0</v>
      </c>
      <c r="AD11" s="14">
        <v>38</v>
      </c>
      <c r="AE11" s="14">
        <v>38</v>
      </c>
      <c r="AF11" s="14">
        <v>0</v>
      </c>
      <c r="AG11" s="15">
        <v>2</v>
      </c>
      <c r="AI11" s="113" t="str">
        <f t="shared" ref="AI11:AI16" si="19">CONCATENATE(G4,D4)</f>
        <v>LyonBordeaux</v>
      </c>
      <c r="AJ11" s="112">
        <f t="shared" ref="AJ11:AJ16" si="20">F4-E4</f>
        <v>-9</v>
      </c>
      <c r="AK11" s="69"/>
      <c r="AL11" s="69"/>
      <c r="AN11" s="69"/>
      <c r="AP11" s="69"/>
      <c r="AQ11" s="69"/>
    </row>
    <row r="12" spans="2:43">
      <c r="G12" s="1"/>
      <c r="J12" s="38" t="str">
        <f t="shared" si="17"/>
        <v>Toulon</v>
      </c>
      <c r="K12" s="36">
        <f t="shared" si="9"/>
        <v>1</v>
      </c>
      <c r="L12" s="44">
        <f t="shared" si="0"/>
        <v>0</v>
      </c>
      <c r="M12" s="44">
        <f t="shared" si="1"/>
        <v>0</v>
      </c>
      <c r="N12" s="44">
        <f t="shared" si="2"/>
        <v>1</v>
      </c>
      <c r="O12" s="45">
        <f t="shared" si="13"/>
        <v>0</v>
      </c>
      <c r="P12" s="45">
        <f t="shared" si="18"/>
        <v>1</v>
      </c>
      <c r="Q12" s="46">
        <f t="shared" si="14"/>
        <v>12</v>
      </c>
      <c r="R12" s="46">
        <f t="shared" si="15"/>
        <v>13</v>
      </c>
      <c r="S12" s="46">
        <f t="shared" si="11"/>
        <v>-1</v>
      </c>
      <c r="T12" s="28">
        <f t="shared" si="5"/>
        <v>1</v>
      </c>
      <c r="V12" s="12">
        <f t="shared" si="16"/>
        <v>0</v>
      </c>
      <c r="W12" s="153" t="s">
        <v>23</v>
      </c>
      <c r="X12" s="13">
        <v>1</v>
      </c>
      <c r="Y12" s="14">
        <v>1</v>
      </c>
      <c r="Z12" s="14">
        <v>0</v>
      </c>
      <c r="AA12" s="14">
        <v>0</v>
      </c>
      <c r="AB12" s="14">
        <v>0</v>
      </c>
      <c r="AC12" s="14">
        <v>0</v>
      </c>
      <c r="AD12" s="14">
        <v>11</v>
      </c>
      <c r="AE12" s="14">
        <v>10</v>
      </c>
      <c r="AF12" s="14">
        <v>1</v>
      </c>
      <c r="AG12" s="15">
        <v>4</v>
      </c>
      <c r="AI12" s="113" t="str">
        <f t="shared" si="19"/>
        <v>ToulonBrive</v>
      </c>
      <c r="AJ12" s="112">
        <f t="shared" si="20"/>
        <v>-1</v>
      </c>
      <c r="AK12" s="69"/>
      <c r="AL12" s="69"/>
      <c r="AN12" s="69"/>
      <c r="AP12" s="69"/>
      <c r="AQ12" s="69"/>
    </row>
    <row r="13" spans="2:43">
      <c r="G13" s="1"/>
      <c r="J13" s="38" t="str">
        <f t="shared" si="17"/>
        <v>Stade Français</v>
      </c>
      <c r="K13" s="36">
        <f t="shared" si="9"/>
        <v>1</v>
      </c>
      <c r="L13" s="44">
        <f t="shared" si="0"/>
        <v>0</v>
      </c>
      <c r="M13" s="44">
        <f t="shared" si="1"/>
        <v>0</v>
      </c>
      <c r="N13" s="44">
        <f t="shared" si="2"/>
        <v>1</v>
      </c>
      <c r="O13" s="45">
        <f t="shared" si="13"/>
        <v>0</v>
      </c>
      <c r="P13" s="45">
        <f t="shared" si="18"/>
        <v>0</v>
      </c>
      <c r="Q13" s="46">
        <f t="shared" si="14"/>
        <v>16</v>
      </c>
      <c r="R13" s="46">
        <f t="shared" si="15"/>
        <v>28</v>
      </c>
      <c r="S13" s="46">
        <f t="shared" si="11"/>
        <v>-12</v>
      </c>
      <c r="T13" s="28">
        <f t="shared" si="5"/>
        <v>0</v>
      </c>
      <c r="V13" s="12">
        <f t="shared" si="16"/>
        <v>0</v>
      </c>
      <c r="W13" s="153" t="s">
        <v>21</v>
      </c>
      <c r="X13" s="13">
        <v>1</v>
      </c>
      <c r="Y13" s="14">
        <v>1</v>
      </c>
      <c r="Z13" s="14">
        <v>0</v>
      </c>
      <c r="AA13" s="14">
        <v>0</v>
      </c>
      <c r="AB13" s="14">
        <v>1</v>
      </c>
      <c r="AC13" s="14">
        <v>0</v>
      </c>
      <c r="AD13" s="14">
        <v>58</v>
      </c>
      <c r="AE13" s="14">
        <v>6</v>
      </c>
      <c r="AF13" s="14">
        <v>52</v>
      </c>
      <c r="AG13" s="15">
        <v>5</v>
      </c>
      <c r="AI13" s="113" t="str">
        <f>CONCATENATE(G6,D6)</f>
        <v>Stade FrançaisMontpellier</v>
      </c>
      <c r="AJ13" s="112">
        <f t="shared" si="20"/>
        <v>-12</v>
      </c>
      <c r="AK13" s="69"/>
      <c r="AL13" s="69"/>
      <c r="AN13" s="69"/>
      <c r="AP13" s="69"/>
      <c r="AQ13" s="69"/>
    </row>
    <row r="14" spans="2:43">
      <c r="G14" s="1"/>
      <c r="J14" s="38" t="str">
        <f t="shared" si="17"/>
        <v>La Rochelle</v>
      </c>
      <c r="K14" s="36">
        <f t="shared" si="9"/>
        <v>1</v>
      </c>
      <c r="L14" s="44">
        <f t="shared" si="0"/>
        <v>0</v>
      </c>
      <c r="M14" s="44">
        <f t="shared" si="1"/>
        <v>1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38</v>
      </c>
      <c r="R14" s="46">
        <f t="shared" si="15"/>
        <v>38</v>
      </c>
      <c r="S14" s="46">
        <f t="shared" si="11"/>
        <v>0</v>
      </c>
      <c r="T14" s="28">
        <f t="shared" si="5"/>
        <v>2</v>
      </c>
      <c r="V14" s="12">
        <f t="shared" si="16"/>
        <v>2</v>
      </c>
      <c r="W14" s="153" t="s">
        <v>30</v>
      </c>
      <c r="X14" s="13">
        <v>1</v>
      </c>
      <c r="Y14" s="14">
        <v>0</v>
      </c>
      <c r="Z14" s="14">
        <v>0</v>
      </c>
      <c r="AA14" s="14">
        <v>1</v>
      </c>
      <c r="AB14" s="14">
        <v>0</v>
      </c>
      <c r="AC14" s="14">
        <v>1</v>
      </c>
      <c r="AD14" s="14">
        <v>10</v>
      </c>
      <c r="AE14" s="14">
        <v>11</v>
      </c>
      <c r="AF14" s="14">
        <v>-1</v>
      </c>
      <c r="AG14" s="15">
        <v>1</v>
      </c>
      <c r="AI14" s="113" t="str">
        <f t="shared" si="19"/>
        <v>La RochelleOyonnax</v>
      </c>
      <c r="AJ14" s="112">
        <f t="shared" si="20"/>
        <v>0</v>
      </c>
      <c r="AK14" s="69"/>
      <c r="AL14" s="69"/>
      <c r="AN14" s="69"/>
      <c r="AP14" s="69"/>
      <c r="AQ14" s="69"/>
    </row>
    <row r="15" spans="2:43">
      <c r="G15" s="1"/>
      <c r="J15" s="38" t="str">
        <f t="shared" si="17"/>
        <v>St Toulousain</v>
      </c>
      <c r="K15" s="36">
        <f t="shared" si="9"/>
        <v>1</v>
      </c>
      <c r="L15" s="44">
        <f t="shared" si="0"/>
        <v>0</v>
      </c>
      <c r="M15" s="44">
        <f t="shared" si="1"/>
        <v>0</v>
      </c>
      <c r="N15" s="44">
        <f t="shared" si="2"/>
        <v>1</v>
      </c>
      <c r="O15" s="45">
        <f t="shared" si="13"/>
        <v>0</v>
      </c>
      <c r="P15" s="45">
        <f t="shared" si="18"/>
        <v>1</v>
      </c>
      <c r="Q15" s="46">
        <f t="shared" si="14"/>
        <v>10</v>
      </c>
      <c r="R15" s="46">
        <f t="shared" si="15"/>
        <v>11</v>
      </c>
      <c r="S15" s="46">
        <f t="shared" si="11"/>
        <v>-1</v>
      </c>
      <c r="T15" s="28">
        <f t="shared" si="5"/>
        <v>1</v>
      </c>
      <c r="V15" s="12">
        <f t="shared" si="16"/>
        <v>0</v>
      </c>
      <c r="W15" s="153" t="s">
        <v>19</v>
      </c>
      <c r="X15" s="13">
        <v>1</v>
      </c>
      <c r="Y15" s="14">
        <v>0</v>
      </c>
      <c r="Z15" s="14">
        <v>0</v>
      </c>
      <c r="AA15" s="14">
        <v>1</v>
      </c>
      <c r="AB15" s="14">
        <v>0</v>
      </c>
      <c r="AC15" s="14">
        <v>0</v>
      </c>
      <c r="AD15" s="14">
        <v>16</v>
      </c>
      <c r="AE15" s="14">
        <v>28</v>
      </c>
      <c r="AF15" s="14">
        <v>-12</v>
      </c>
      <c r="AG15" s="15">
        <v>0</v>
      </c>
      <c r="AI15" s="113" t="str">
        <f t="shared" si="19"/>
        <v>St ToulousainPau</v>
      </c>
      <c r="AJ15" s="112">
        <f t="shared" si="20"/>
        <v>-1</v>
      </c>
      <c r="AK15" s="69"/>
      <c r="AL15" s="69"/>
      <c r="AN15" s="69"/>
      <c r="AP15" s="69"/>
      <c r="AQ15" s="69"/>
    </row>
    <row r="16" spans="2:43" ht="13.8" thickBot="1">
      <c r="G16" s="1"/>
      <c r="J16" s="154" t="str">
        <f t="shared" si="17"/>
        <v>Clermont</v>
      </c>
      <c r="K16" s="37">
        <f t="shared" si="9"/>
        <v>1</v>
      </c>
      <c r="L16" s="47">
        <f t="shared" si="0"/>
        <v>0</v>
      </c>
      <c r="M16" s="47">
        <f t="shared" si="1"/>
        <v>0</v>
      </c>
      <c r="N16" s="47">
        <f t="shared" si="2"/>
        <v>1</v>
      </c>
      <c r="O16" s="48">
        <f t="shared" si="13"/>
        <v>0</v>
      </c>
      <c r="P16" s="48">
        <f t="shared" si="18"/>
        <v>0</v>
      </c>
      <c r="Q16" s="49">
        <f t="shared" si="14"/>
        <v>6</v>
      </c>
      <c r="R16" s="49">
        <f t="shared" si="15"/>
        <v>58</v>
      </c>
      <c r="S16" s="49">
        <f t="shared" si="11"/>
        <v>-52</v>
      </c>
      <c r="T16" s="29">
        <f t="shared" si="5"/>
        <v>0</v>
      </c>
      <c r="V16" s="12">
        <f t="shared" si="16"/>
        <v>0</v>
      </c>
      <c r="W16" s="154" t="s">
        <v>20</v>
      </c>
      <c r="X16" s="16">
        <v>1</v>
      </c>
      <c r="Y16" s="17">
        <v>0</v>
      </c>
      <c r="Z16" s="17">
        <v>0</v>
      </c>
      <c r="AA16" s="17">
        <v>1</v>
      </c>
      <c r="AB16" s="17">
        <v>0</v>
      </c>
      <c r="AC16" s="17">
        <v>1</v>
      </c>
      <c r="AD16" s="17">
        <v>12</v>
      </c>
      <c r="AE16" s="17">
        <v>13</v>
      </c>
      <c r="AF16" s="17">
        <v>-1</v>
      </c>
      <c r="AG16" s="18">
        <v>1</v>
      </c>
      <c r="AI16" s="113" t="str">
        <f t="shared" si="19"/>
        <v>ClermontRacing</v>
      </c>
      <c r="AJ16" s="112">
        <f t="shared" si="20"/>
        <v>-52</v>
      </c>
      <c r="AK16" s="69"/>
      <c r="AL16" s="69"/>
      <c r="AN16" s="69"/>
      <c r="AP16" s="69"/>
      <c r="AQ16" s="69"/>
    </row>
    <row r="17" spans="3:43">
      <c r="G17" s="1"/>
      <c r="J17" s="3"/>
      <c r="K17" s="9"/>
      <c r="L17" s="9">
        <f>SUM(K3:K16)</f>
        <v>14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N17" s="69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206"/>
      <c r="AN18" s="69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94"/>
      <c r="AM19" s="186"/>
      <c r="AN19" s="94"/>
      <c r="AO19" s="186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94"/>
      <c r="AL20" s="94"/>
      <c r="AM20" s="186"/>
      <c r="AN20" s="94"/>
      <c r="AO20" s="186"/>
      <c r="AP20" s="94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94"/>
      <c r="AL21" s="94"/>
      <c r="AM21" s="186"/>
      <c r="AN21" s="94"/>
      <c r="AO21" s="186"/>
      <c r="AP21" s="94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94"/>
      <c r="AL22" s="94"/>
      <c r="AM22" s="186"/>
      <c r="AN22" s="94"/>
      <c r="AO22" s="186"/>
      <c r="AP22" s="94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94"/>
      <c r="AL23" s="94"/>
      <c r="AM23" s="186"/>
      <c r="AN23" s="94"/>
      <c r="AO23" s="186"/>
      <c r="AP23" s="94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M24" s="186"/>
      <c r="AO24" s="186"/>
    </row>
    <row r="25" spans="3:43" s="71" customFormat="1">
      <c r="C25" s="7"/>
      <c r="E25" s="10"/>
      <c r="F25" s="10"/>
      <c r="G25" s="3"/>
      <c r="H25" s="7"/>
      <c r="W25" s="144"/>
      <c r="AI25" s="145"/>
      <c r="AJ25" s="146"/>
      <c r="AM25" s="186"/>
      <c r="AO25" s="186"/>
    </row>
    <row r="26" spans="3:43" s="71" customFormat="1">
      <c r="C26" s="89"/>
      <c r="E26" s="10"/>
      <c r="F26" s="10"/>
      <c r="G26" s="3"/>
      <c r="H26" s="7"/>
      <c r="W26" s="144"/>
      <c r="AI26" s="145"/>
      <c r="AJ26" s="146"/>
      <c r="AM26" s="186"/>
      <c r="AO26" s="186"/>
    </row>
    <row r="27" spans="3:43" s="71" customFormat="1">
      <c r="C27" s="89"/>
      <c r="E27" s="10"/>
      <c r="F27" s="10"/>
      <c r="H27" s="77"/>
      <c r="W27" s="144"/>
      <c r="AI27" s="145"/>
      <c r="AJ27" s="146"/>
      <c r="AM27" s="186"/>
      <c r="AO27" s="186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86"/>
      <c r="AO28" s="186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86"/>
      <c r="AO29" s="186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M30" s="186"/>
      <c r="AO30" s="186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M31" s="186"/>
      <c r="AO31" s="186"/>
    </row>
    <row r="32" spans="3:43" s="71" customFormat="1">
      <c r="C32" s="89"/>
      <c r="D32" s="134"/>
      <c r="E32" s="91"/>
      <c r="F32" s="92"/>
      <c r="G32" s="94"/>
      <c r="H32" s="94"/>
      <c r="W32" s="144"/>
      <c r="AI32" s="145"/>
      <c r="AJ32" s="146"/>
      <c r="AM32" s="186"/>
      <c r="AO32" s="186"/>
    </row>
    <row r="33" spans="23:41" s="71" customFormat="1">
      <c r="W33" s="144"/>
      <c r="AI33" s="145"/>
      <c r="AJ33" s="146"/>
      <c r="AM33" s="186"/>
      <c r="AO33" s="186"/>
    </row>
    <row r="34" spans="23:41" s="71" customFormat="1">
      <c r="W34" s="144"/>
      <c r="AI34" s="145"/>
      <c r="AJ34" s="146"/>
      <c r="AM34" s="186"/>
      <c r="AO34" s="186"/>
    </row>
    <row r="35" spans="23:41" s="71" customFormat="1">
      <c r="W35" s="144"/>
      <c r="AI35" s="145"/>
      <c r="AJ35" s="146"/>
      <c r="AM35" s="186"/>
      <c r="AO35" s="186"/>
    </row>
    <row r="36" spans="23:41" s="71" customFormat="1">
      <c r="W36" s="144"/>
      <c r="AI36" s="145"/>
      <c r="AJ36" s="146"/>
      <c r="AM36" s="186"/>
      <c r="AO36" s="186"/>
    </row>
    <row r="37" spans="23:41" s="71" customFormat="1">
      <c r="W37" s="144"/>
      <c r="AI37" s="145"/>
      <c r="AJ37" s="146"/>
      <c r="AM37" s="186"/>
      <c r="AO37" s="186"/>
    </row>
    <row r="38" spans="23:41" s="71" customFormat="1">
      <c r="W38" s="144"/>
      <c r="AI38" s="145"/>
      <c r="AJ38" s="146"/>
      <c r="AM38" s="186"/>
      <c r="AO38" s="186"/>
    </row>
    <row r="39" spans="23:41" s="71" customFormat="1">
      <c r="W39" s="144"/>
      <c r="AI39" s="145"/>
      <c r="AJ39" s="146"/>
      <c r="AM39" s="186"/>
      <c r="AO39" s="186"/>
    </row>
    <row r="40" spans="23:41" s="71" customFormat="1">
      <c r="W40" s="144"/>
      <c r="AI40" s="145"/>
      <c r="AJ40" s="146"/>
      <c r="AM40" s="186"/>
      <c r="AO40" s="186"/>
    </row>
    <row r="41" spans="23:41" s="71" customFormat="1">
      <c r="W41" s="144"/>
      <c r="AI41" s="145"/>
      <c r="AJ41" s="146"/>
      <c r="AM41" s="186"/>
      <c r="AO41" s="186"/>
    </row>
    <row r="42" spans="23:41" s="71" customFormat="1">
      <c r="W42" s="144"/>
      <c r="AI42" s="145"/>
      <c r="AJ42" s="146"/>
      <c r="AM42" s="186"/>
      <c r="AO42" s="186"/>
    </row>
    <row r="43" spans="23:41" s="71" customFormat="1">
      <c r="W43" s="144"/>
      <c r="AI43" s="145"/>
      <c r="AJ43" s="146"/>
      <c r="AM43" s="186"/>
      <c r="AO43" s="186"/>
    </row>
    <row r="44" spans="23:41" s="71" customFormat="1">
      <c r="W44" s="144"/>
      <c r="AI44" s="145"/>
      <c r="AJ44" s="146"/>
      <c r="AM44" s="186"/>
      <c r="AO44" s="186"/>
    </row>
    <row r="45" spans="23:41" s="71" customFormat="1">
      <c r="W45" s="144"/>
      <c r="AI45" s="145"/>
      <c r="AJ45" s="146"/>
      <c r="AM45" s="186"/>
      <c r="AO45" s="186"/>
    </row>
    <row r="46" spans="23:41" s="71" customFormat="1">
      <c r="W46" s="144"/>
      <c r="AI46" s="145"/>
      <c r="AJ46" s="146"/>
      <c r="AM46" s="186"/>
      <c r="AO46" s="186"/>
    </row>
    <row r="47" spans="23:41" s="71" customFormat="1">
      <c r="W47" s="144"/>
      <c r="AI47" s="145"/>
      <c r="AJ47" s="146"/>
      <c r="AM47" s="186"/>
      <c r="AO47" s="186"/>
    </row>
    <row r="48" spans="23:41" s="71" customFormat="1">
      <c r="W48" s="144"/>
      <c r="AI48" s="145"/>
      <c r="AJ48" s="146"/>
      <c r="AM48" s="186"/>
      <c r="AO48" s="186"/>
    </row>
    <row r="49" spans="23:41" s="71" customFormat="1">
      <c r="W49" s="144"/>
      <c r="AI49" s="145"/>
      <c r="AJ49" s="146"/>
      <c r="AM49" s="186"/>
      <c r="AO49" s="186"/>
    </row>
    <row r="50" spans="23:41" s="71" customFormat="1">
      <c r="W50" s="144"/>
      <c r="AI50" s="145"/>
      <c r="AJ50" s="146"/>
      <c r="AM50" s="186"/>
      <c r="AO50" s="186"/>
    </row>
    <row r="51" spans="23:41" s="71" customFormat="1">
      <c r="W51" s="144"/>
      <c r="AI51" s="145"/>
      <c r="AJ51" s="146"/>
      <c r="AM51" s="186"/>
      <c r="AO51" s="186"/>
    </row>
    <row r="52" spans="23:41" s="71" customFormat="1">
      <c r="W52" s="144"/>
      <c r="AI52" s="145"/>
      <c r="AJ52" s="146"/>
      <c r="AM52" s="186"/>
      <c r="AO52" s="186"/>
    </row>
    <row r="53" spans="23:41" s="71" customFormat="1">
      <c r="W53" s="144"/>
      <c r="AI53" s="145"/>
      <c r="AJ53" s="146"/>
      <c r="AM53" s="186"/>
      <c r="AO53" s="186"/>
    </row>
    <row r="54" spans="23:41" s="71" customFormat="1">
      <c r="W54" s="144"/>
      <c r="AI54" s="145"/>
      <c r="AJ54" s="146"/>
      <c r="AM54" s="186"/>
      <c r="AO54" s="186"/>
    </row>
    <row r="55" spans="23:41" s="71" customFormat="1">
      <c r="W55" s="144"/>
      <c r="AI55" s="145"/>
      <c r="AJ55" s="146"/>
      <c r="AM55" s="186"/>
      <c r="AO55" s="186"/>
    </row>
    <row r="56" spans="23:41" s="71" customFormat="1">
      <c r="W56" s="144"/>
      <c r="AI56" s="145"/>
      <c r="AJ56" s="146"/>
      <c r="AM56" s="186"/>
      <c r="AO56" s="186"/>
    </row>
    <row r="57" spans="23:41" s="71" customFormat="1">
      <c r="W57" s="144"/>
      <c r="AI57" s="145"/>
      <c r="AJ57" s="146"/>
      <c r="AM57" s="186"/>
      <c r="AO57" s="186"/>
    </row>
    <row r="58" spans="23:41" s="71" customFormat="1">
      <c r="W58" s="144"/>
      <c r="AI58" s="145"/>
      <c r="AJ58" s="146"/>
      <c r="AM58" s="186"/>
      <c r="AO58" s="186"/>
    </row>
    <row r="59" spans="23:41" s="71" customFormat="1">
      <c r="W59" s="144"/>
      <c r="AI59" s="145"/>
      <c r="AJ59" s="146"/>
      <c r="AM59" s="186"/>
      <c r="AO59" s="186"/>
    </row>
    <row r="60" spans="23:41" s="71" customFormat="1">
      <c r="W60" s="144"/>
      <c r="AI60" s="145"/>
      <c r="AJ60" s="146"/>
      <c r="AM60" s="186"/>
      <c r="AO60" s="186"/>
    </row>
    <row r="61" spans="23:41" s="71" customFormat="1">
      <c r="W61" s="144"/>
      <c r="AI61" s="145"/>
      <c r="AJ61" s="146"/>
      <c r="AM61" s="186"/>
      <c r="AO61" s="186"/>
    </row>
    <row r="62" spans="23:41" s="71" customFormat="1">
      <c r="W62" s="144"/>
      <c r="AI62" s="145"/>
      <c r="AJ62" s="146"/>
      <c r="AM62" s="186"/>
      <c r="AO62" s="186"/>
    </row>
    <row r="63" spans="23:41" s="71" customFormat="1">
      <c r="W63" s="144"/>
      <c r="AI63" s="145"/>
      <c r="AJ63" s="146"/>
      <c r="AM63" s="186"/>
      <c r="AO63" s="186"/>
    </row>
    <row r="64" spans="23:41" s="71" customFormat="1">
      <c r="W64" s="144"/>
      <c r="AI64" s="145"/>
      <c r="AJ64" s="146"/>
      <c r="AM64" s="186"/>
      <c r="AO64" s="186"/>
    </row>
    <row r="65" spans="23:41" s="71" customFormat="1">
      <c r="W65" s="144"/>
      <c r="AI65" s="145"/>
      <c r="AJ65" s="146"/>
      <c r="AM65" s="186"/>
      <c r="AO65" s="186"/>
    </row>
    <row r="66" spans="23:41" s="71" customFormat="1">
      <c r="W66" s="144"/>
      <c r="AI66" s="145"/>
      <c r="AJ66" s="146"/>
      <c r="AM66" s="186"/>
      <c r="AO66" s="186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20"/>
  <dimension ref="B1:AQ66"/>
  <sheetViews>
    <sheetView showGridLines="0" showRowColHeaders="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0.109375" style="111" hidden="1" customWidth="1"/>
    <col min="36" max="36" width="3.5546875" style="112" hidden="1" customWidth="1"/>
    <col min="37" max="37" width="23.44140625" customWidth="1"/>
    <col min="38" max="38" width="7" customWidth="1"/>
    <col min="39" max="39" width="21.5546875" style="169" customWidth="1"/>
    <col min="40" max="40" width="7.5546875" style="69" customWidth="1"/>
    <col min="41" max="41" width="21.5546875" style="169" customWidth="1"/>
  </cols>
  <sheetData>
    <row r="1" spans="2:43" ht="9.75" customHeight="1">
      <c r="W1" s="33"/>
    </row>
    <row r="2" spans="2:43" ht="13.8" thickBot="1">
      <c r="D2" s="88">
        <v>43127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94"/>
      <c r="AL2" s="94"/>
      <c r="AM2" s="168"/>
      <c r="AN2" s="94"/>
      <c r="AO2" s="168"/>
      <c r="AP2" s="94"/>
      <c r="AQ2" s="69"/>
    </row>
    <row r="3" spans="2:43">
      <c r="B3" s="21">
        <v>16</v>
      </c>
      <c r="C3" s="243"/>
      <c r="D3" s="137" t="s">
        <v>22</v>
      </c>
      <c r="E3" s="27"/>
      <c r="F3" s="35"/>
      <c r="G3" s="137" t="s">
        <v>21</v>
      </c>
      <c r="H3" s="264"/>
      <c r="J3" s="241" t="str">
        <f>D3</f>
        <v>Castres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22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CastresRacing</v>
      </c>
      <c r="AJ3" s="112">
        <f t="shared" ref="AJ3:AJ9" si="7">E3-F3</f>
        <v>0</v>
      </c>
      <c r="AL3" s="263"/>
      <c r="AP3" s="94"/>
      <c r="AQ3" s="69"/>
    </row>
    <row r="4" spans="2:43">
      <c r="B4" s="22"/>
      <c r="C4" s="244"/>
      <c r="D4" s="1" t="s">
        <v>25</v>
      </c>
      <c r="E4" s="28"/>
      <c r="F4" s="36"/>
      <c r="G4" s="1" t="s">
        <v>28</v>
      </c>
      <c r="H4" s="265"/>
      <c r="J4" s="246" t="str">
        <f t="shared" ref="J4:J9" si="8">D4</f>
        <v>Clermont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25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ClermontMontpellier</v>
      </c>
      <c r="AJ4" s="112">
        <f t="shared" si="7"/>
        <v>0</v>
      </c>
      <c r="AL4" s="194"/>
      <c r="AP4" s="94"/>
      <c r="AQ4" s="69"/>
    </row>
    <row r="5" spans="2:43">
      <c r="B5" s="22"/>
      <c r="C5" s="244"/>
      <c r="D5" s="134" t="s">
        <v>24</v>
      </c>
      <c r="E5" s="28"/>
      <c r="F5" s="36"/>
      <c r="G5" s="1" t="s">
        <v>27</v>
      </c>
      <c r="H5" s="265"/>
      <c r="J5" s="246" t="str">
        <f t="shared" si="8"/>
        <v>La Rochelle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24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La RochelleBrive</v>
      </c>
      <c r="AJ5" s="112">
        <f t="shared" si="7"/>
        <v>0</v>
      </c>
      <c r="AL5" s="263"/>
      <c r="AN5" s="109"/>
      <c r="AP5" s="94"/>
      <c r="AQ5" s="69"/>
    </row>
    <row r="6" spans="2:43">
      <c r="B6" s="22"/>
      <c r="C6" s="244"/>
      <c r="D6" s="134" t="s">
        <v>26</v>
      </c>
      <c r="E6" s="28"/>
      <c r="F6" s="36"/>
      <c r="G6" s="134" t="s">
        <v>36</v>
      </c>
      <c r="H6" s="265"/>
      <c r="J6" s="246" t="str">
        <f>D6</f>
        <v>Lyon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26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LyonAgen</v>
      </c>
      <c r="AJ6" s="112">
        <f t="shared" si="7"/>
        <v>0</v>
      </c>
      <c r="AL6" s="263"/>
      <c r="AN6" s="109"/>
      <c r="AP6" s="94"/>
      <c r="AQ6" s="69"/>
    </row>
    <row r="7" spans="2:43">
      <c r="B7" s="22"/>
      <c r="C7" s="244"/>
      <c r="D7" s="134" t="s">
        <v>19</v>
      </c>
      <c r="E7" s="28"/>
      <c r="F7" s="36"/>
      <c r="G7" s="134" t="s">
        <v>23</v>
      </c>
      <c r="H7" s="265"/>
      <c r="J7" s="246" t="str">
        <f t="shared" si="8"/>
        <v>Stade Français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19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Stade FrançaisPau</v>
      </c>
      <c r="AJ7" s="112">
        <f t="shared" si="7"/>
        <v>0</v>
      </c>
      <c r="AL7" s="263"/>
      <c r="AP7" s="94"/>
      <c r="AQ7" s="69"/>
    </row>
    <row r="8" spans="2:43">
      <c r="B8" s="22"/>
      <c r="C8" s="244"/>
      <c r="D8" s="134" t="s">
        <v>20</v>
      </c>
      <c r="E8" s="28"/>
      <c r="F8" s="36"/>
      <c r="G8" s="134" t="s">
        <v>29</v>
      </c>
      <c r="H8" s="265"/>
      <c r="J8" s="246" t="str">
        <f t="shared" si="8"/>
        <v>Toulon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20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ToulonBordeaux</v>
      </c>
      <c r="AJ8" s="112">
        <f t="shared" si="7"/>
        <v>0</v>
      </c>
      <c r="AL8" s="263"/>
      <c r="AN8" s="109"/>
      <c r="AP8" s="94"/>
      <c r="AQ8" s="69"/>
    </row>
    <row r="9" spans="2:43" ht="13.8" thickBot="1">
      <c r="B9" s="23"/>
      <c r="C9" s="245"/>
      <c r="D9" s="136" t="s">
        <v>30</v>
      </c>
      <c r="E9" s="29"/>
      <c r="F9" s="37"/>
      <c r="G9" s="136" t="s">
        <v>35</v>
      </c>
      <c r="H9" s="266"/>
      <c r="J9" s="246" t="str">
        <f t="shared" si="8"/>
        <v>St Toulousain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30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St ToulousainOyonnax</v>
      </c>
      <c r="AJ9" s="112">
        <f t="shared" si="7"/>
        <v>0</v>
      </c>
      <c r="AL9" s="263"/>
      <c r="AN9" s="109"/>
      <c r="AP9" s="94"/>
      <c r="AQ9" s="69"/>
    </row>
    <row r="10" spans="2:43">
      <c r="J10" s="38" t="str">
        <f>G3</f>
        <v>Racing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21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RacingCastres</v>
      </c>
      <c r="AJ10" s="112">
        <f>F3-E3</f>
        <v>0</v>
      </c>
      <c r="AK10" s="110"/>
      <c r="AL10" s="110"/>
      <c r="AM10" s="110"/>
      <c r="AN10" s="110"/>
      <c r="AO10" s="110"/>
      <c r="AP10" s="94"/>
      <c r="AQ10" s="69"/>
    </row>
    <row r="11" spans="2:43">
      <c r="G11" s="1"/>
      <c r="J11" s="38" t="str">
        <f t="shared" ref="J11:J16" si="17">G4</f>
        <v>Montpellier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28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MontpellierClermont</v>
      </c>
      <c r="AJ11" s="112">
        <f t="shared" ref="AJ11:AJ16" si="20">F4-E4</f>
        <v>0</v>
      </c>
      <c r="AK11" s="105"/>
      <c r="AL11" s="109"/>
      <c r="AM11" s="158"/>
      <c r="AN11" s="109"/>
      <c r="AO11" s="162"/>
      <c r="AP11" s="94"/>
      <c r="AQ11" s="69"/>
    </row>
    <row r="12" spans="2:43">
      <c r="G12" s="1"/>
      <c r="J12" s="38" t="str">
        <f t="shared" si="17"/>
        <v>Brive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27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BriveLa Rochelle</v>
      </c>
      <c r="AJ12" s="112">
        <f t="shared" si="20"/>
        <v>0</v>
      </c>
      <c r="AK12" s="94"/>
      <c r="AL12" s="94"/>
      <c r="AM12" s="186"/>
      <c r="AN12" s="94"/>
      <c r="AO12" s="184"/>
      <c r="AP12" s="94"/>
      <c r="AQ12" s="69"/>
    </row>
    <row r="13" spans="2:43">
      <c r="G13" s="1"/>
      <c r="J13" s="38" t="str">
        <f t="shared" si="17"/>
        <v>Agen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36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AgenLyon</v>
      </c>
      <c r="AJ13" s="112">
        <f t="shared" si="20"/>
        <v>0</v>
      </c>
      <c r="AK13" s="94"/>
      <c r="AL13" s="94"/>
      <c r="AM13" s="186"/>
      <c r="AN13" s="94"/>
      <c r="AO13" s="184"/>
      <c r="AP13" s="94"/>
      <c r="AQ13" s="69"/>
    </row>
    <row r="14" spans="2:43" ht="13.2" customHeight="1">
      <c r="G14" s="1"/>
      <c r="J14" s="38" t="str">
        <f t="shared" si="17"/>
        <v>Pau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23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PauStade Français</v>
      </c>
      <c r="AJ14" s="112">
        <f t="shared" si="20"/>
        <v>0</v>
      </c>
      <c r="AK14" s="69"/>
      <c r="AL14" s="69"/>
      <c r="AM14" s="183"/>
      <c r="AO14" s="185"/>
      <c r="AP14" s="69"/>
      <c r="AQ14" s="69"/>
    </row>
    <row r="15" spans="2:43" ht="13.2" customHeight="1">
      <c r="G15" s="1"/>
      <c r="J15" s="38" t="str">
        <f t="shared" si="17"/>
        <v>Bordeaux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29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BordeauxToulon</v>
      </c>
      <c r="AJ15" s="112">
        <f t="shared" si="20"/>
        <v>0</v>
      </c>
      <c r="AK15" s="69"/>
      <c r="AL15" s="69"/>
      <c r="AM15" s="183"/>
      <c r="AO15" s="185"/>
      <c r="AP15" s="69"/>
      <c r="AQ15" s="69"/>
    </row>
    <row r="16" spans="2:43" ht="13.2" customHeight="1" thickBot="1">
      <c r="G16" s="1"/>
      <c r="J16" s="39" t="str">
        <f t="shared" si="17"/>
        <v>Oyonnax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35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OyonnaxSt Toulousain</v>
      </c>
      <c r="AJ16" s="112">
        <f t="shared" si="20"/>
        <v>0</v>
      </c>
      <c r="AK16" s="69"/>
      <c r="AL16" s="69"/>
      <c r="AM16" s="183"/>
      <c r="AO16" s="185"/>
      <c r="AP16" s="69"/>
      <c r="AQ16" s="69"/>
    </row>
    <row r="17" spans="3:43" ht="13.2" customHeight="1"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M17" s="183"/>
      <c r="AO17" s="185"/>
      <c r="AP17" s="69"/>
      <c r="AQ17" s="69"/>
    </row>
    <row r="18" spans="3:43" ht="13.2" customHeight="1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257"/>
      <c r="AM18" s="257"/>
      <c r="AN18" s="257"/>
      <c r="AO18" s="257"/>
      <c r="AP18" s="69"/>
      <c r="AQ18" s="69"/>
    </row>
    <row r="19" spans="3:43" s="71" customFormat="1" ht="13.2" customHeight="1">
      <c r="C19" s="7"/>
      <c r="E19" s="10"/>
      <c r="F19" s="10"/>
      <c r="H19" s="7"/>
      <c r="W19" s="144"/>
      <c r="AI19" s="145"/>
      <c r="AJ19" s="146"/>
      <c r="AK19" s="70"/>
      <c r="AL19" s="253"/>
      <c r="AM19" s="254"/>
      <c r="AN19" s="255"/>
      <c r="AO19" s="247"/>
      <c r="AP19" s="94"/>
      <c r="AQ19" s="94"/>
    </row>
    <row r="20" spans="3:43" s="71" customFormat="1" ht="13.2" customHeight="1">
      <c r="C20" s="7"/>
      <c r="E20" s="10"/>
      <c r="F20" s="10"/>
      <c r="H20" s="7"/>
      <c r="W20" s="144"/>
      <c r="AI20" s="145"/>
      <c r="AJ20" s="146"/>
      <c r="AK20" s="74"/>
      <c r="AL20" s="253"/>
      <c r="AM20" s="254"/>
      <c r="AN20" s="255"/>
      <c r="AO20" s="247"/>
      <c r="AP20" s="94"/>
      <c r="AQ20" s="94"/>
    </row>
    <row r="21" spans="3:43" s="71" customFormat="1" ht="13.2" customHeight="1">
      <c r="C21" s="7"/>
      <c r="E21" s="10"/>
      <c r="F21" s="10"/>
      <c r="H21" s="7"/>
      <c r="W21" s="144"/>
      <c r="AI21" s="145"/>
      <c r="AJ21" s="146"/>
      <c r="AK21" s="74"/>
      <c r="AL21" s="253"/>
      <c r="AM21" s="247"/>
      <c r="AN21" s="255"/>
      <c r="AO21" s="178"/>
      <c r="AP21" s="94"/>
      <c r="AQ21" s="94"/>
    </row>
    <row r="22" spans="3:43" s="71" customFormat="1" ht="13.2" customHeight="1">
      <c r="C22" s="7"/>
      <c r="E22" s="10"/>
      <c r="F22" s="10"/>
      <c r="H22" s="7"/>
      <c r="W22" s="144"/>
      <c r="AI22" s="145"/>
      <c r="AJ22" s="146"/>
      <c r="AK22" s="74"/>
      <c r="AL22" s="253"/>
      <c r="AM22" s="247"/>
      <c r="AN22" s="255"/>
      <c r="AO22" s="178"/>
      <c r="AP22" s="94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4"/>
      <c r="AL23" s="253"/>
      <c r="AM23" s="247"/>
      <c r="AN23" s="255"/>
      <c r="AO23" s="178"/>
      <c r="AP23" s="94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74"/>
      <c r="AL24" s="215"/>
      <c r="AM24" s="218"/>
      <c r="AN24" s="217"/>
      <c r="AO24" s="219"/>
    </row>
    <row r="25" spans="3:43" s="71" customFormat="1">
      <c r="C25" s="7"/>
      <c r="E25" s="10"/>
      <c r="F25" s="10"/>
      <c r="G25" s="3"/>
      <c r="H25" s="7"/>
      <c r="W25" s="144"/>
      <c r="AI25" s="145"/>
      <c r="AJ25" s="146"/>
      <c r="AK25" s="74"/>
      <c r="AL25" s="215"/>
      <c r="AM25" s="218"/>
      <c r="AN25" s="217"/>
      <c r="AO25" s="219"/>
    </row>
    <row r="26" spans="3:43" s="71" customFormat="1">
      <c r="C26" s="89"/>
      <c r="E26" s="10"/>
      <c r="F26" s="10"/>
      <c r="G26" s="3"/>
      <c r="H26" s="7"/>
      <c r="W26" s="144"/>
      <c r="AI26" s="145"/>
      <c r="AJ26" s="146"/>
      <c r="AK26" s="74"/>
      <c r="AL26" s="73"/>
      <c r="AM26" s="173"/>
      <c r="AN26" s="72"/>
      <c r="AO26" s="174"/>
    </row>
    <row r="27" spans="3:43" s="71" customFormat="1">
      <c r="C27" s="89"/>
      <c r="E27" s="10"/>
      <c r="F27" s="10"/>
      <c r="H27" s="94"/>
      <c r="W27" s="144"/>
      <c r="AI27" s="145"/>
      <c r="AJ27" s="146"/>
      <c r="AM27" s="168"/>
      <c r="AN27" s="94"/>
      <c r="AO27" s="16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N28" s="94"/>
      <c r="AO28" s="168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N29" s="94"/>
      <c r="AO29" s="168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N30" s="94"/>
      <c r="AO30" s="168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N31" s="94"/>
      <c r="AO31" s="168"/>
    </row>
    <row r="32" spans="3:43" s="71" customFormat="1">
      <c r="C32" s="89"/>
      <c r="D32" s="134"/>
      <c r="E32" s="91"/>
      <c r="F32" s="92"/>
      <c r="G32" s="93"/>
      <c r="H32" s="94"/>
      <c r="W32" s="144"/>
      <c r="AI32" s="145"/>
      <c r="AJ32" s="146"/>
      <c r="AM32" s="168"/>
      <c r="AN32" s="94"/>
      <c r="AO32" s="168"/>
    </row>
    <row r="33" spans="4:41" s="71" customFormat="1">
      <c r="D33" s="132"/>
      <c r="W33" s="144"/>
      <c r="AI33" s="145"/>
      <c r="AJ33" s="146"/>
      <c r="AM33" s="168"/>
      <c r="AN33" s="94"/>
      <c r="AO33" s="168"/>
    </row>
    <row r="34" spans="4:41" s="71" customFormat="1">
      <c r="W34" s="144"/>
      <c r="AI34" s="145"/>
      <c r="AJ34" s="146"/>
      <c r="AM34" s="168"/>
      <c r="AN34" s="94"/>
      <c r="AO34" s="168"/>
    </row>
    <row r="35" spans="4:41" s="71" customFormat="1">
      <c r="W35" s="144"/>
      <c r="AI35" s="145"/>
      <c r="AJ35" s="146"/>
      <c r="AM35" s="168"/>
      <c r="AN35" s="94"/>
      <c r="AO35" s="168"/>
    </row>
    <row r="36" spans="4:41" s="71" customFormat="1">
      <c r="W36" s="144"/>
      <c r="AI36" s="145"/>
      <c r="AJ36" s="146"/>
      <c r="AM36" s="168"/>
      <c r="AN36" s="94"/>
      <c r="AO36" s="168"/>
    </row>
    <row r="37" spans="4:41" s="71" customFormat="1">
      <c r="W37" s="144"/>
      <c r="AI37" s="145"/>
      <c r="AJ37" s="146"/>
      <c r="AM37" s="168"/>
      <c r="AN37" s="94"/>
      <c r="AO37" s="168"/>
    </row>
    <row r="38" spans="4:41" s="71" customFormat="1">
      <c r="W38" s="144"/>
      <c r="AI38" s="145"/>
      <c r="AJ38" s="146"/>
      <c r="AM38" s="168"/>
      <c r="AN38" s="94"/>
      <c r="AO38" s="168"/>
    </row>
    <row r="39" spans="4:41" s="71" customFormat="1">
      <c r="W39" s="144"/>
      <c r="AI39" s="145"/>
      <c r="AJ39" s="146"/>
      <c r="AM39" s="168"/>
      <c r="AN39" s="94"/>
      <c r="AO39" s="168"/>
    </row>
    <row r="40" spans="4:41" s="71" customFormat="1">
      <c r="W40" s="144"/>
      <c r="AI40" s="145"/>
      <c r="AJ40" s="146"/>
      <c r="AM40" s="168"/>
      <c r="AN40" s="94"/>
      <c r="AO40" s="168"/>
    </row>
    <row r="41" spans="4:41" s="71" customFormat="1">
      <c r="W41" s="144"/>
      <c r="AI41" s="145"/>
      <c r="AJ41" s="146"/>
      <c r="AM41" s="168"/>
      <c r="AN41" s="94"/>
      <c r="AO41" s="168"/>
    </row>
    <row r="42" spans="4:41" s="71" customFormat="1">
      <c r="W42" s="144"/>
      <c r="AI42" s="145"/>
      <c r="AJ42" s="146"/>
      <c r="AM42" s="168"/>
      <c r="AN42" s="94"/>
      <c r="AO42" s="168"/>
    </row>
    <row r="43" spans="4:41" s="71" customFormat="1">
      <c r="W43" s="144"/>
      <c r="AI43" s="145"/>
      <c r="AJ43" s="146"/>
      <c r="AM43" s="168"/>
      <c r="AN43" s="94"/>
      <c r="AO43" s="168"/>
    </row>
    <row r="44" spans="4:41" s="71" customFormat="1">
      <c r="W44" s="144"/>
      <c r="AI44" s="145"/>
      <c r="AJ44" s="146"/>
      <c r="AM44" s="168"/>
      <c r="AN44" s="94"/>
      <c r="AO44" s="168"/>
    </row>
    <row r="45" spans="4:41" s="71" customFormat="1">
      <c r="W45" s="144"/>
      <c r="AI45" s="145"/>
      <c r="AJ45" s="146"/>
      <c r="AM45" s="168"/>
      <c r="AN45" s="94"/>
      <c r="AO45" s="168"/>
    </row>
    <row r="46" spans="4:41" s="71" customFormat="1">
      <c r="W46" s="144"/>
      <c r="AI46" s="145"/>
      <c r="AJ46" s="146"/>
      <c r="AM46" s="168"/>
      <c r="AN46" s="94"/>
      <c r="AO46" s="168"/>
    </row>
    <row r="47" spans="4:41" s="71" customFormat="1">
      <c r="W47" s="144"/>
      <c r="AI47" s="145"/>
      <c r="AJ47" s="146"/>
      <c r="AM47" s="168"/>
      <c r="AN47" s="94"/>
      <c r="AO47" s="168"/>
    </row>
    <row r="48" spans="4:41" s="71" customFormat="1">
      <c r="W48" s="144"/>
      <c r="AI48" s="145"/>
      <c r="AJ48" s="146"/>
      <c r="AM48" s="168"/>
      <c r="AN48" s="94"/>
      <c r="AO48" s="168"/>
    </row>
    <row r="49" spans="23:41" s="71" customFormat="1">
      <c r="W49" s="144"/>
      <c r="AI49" s="145"/>
      <c r="AJ49" s="146"/>
      <c r="AM49" s="168"/>
      <c r="AN49" s="94"/>
      <c r="AO49" s="168"/>
    </row>
    <row r="50" spans="23:41" s="71" customFormat="1">
      <c r="W50" s="144"/>
      <c r="AI50" s="145"/>
      <c r="AJ50" s="146"/>
      <c r="AM50" s="168"/>
      <c r="AN50" s="94"/>
      <c r="AO50" s="168"/>
    </row>
    <row r="51" spans="23:41" s="71" customFormat="1">
      <c r="W51" s="144"/>
      <c r="AI51" s="145"/>
      <c r="AJ51" s="146"/>
      <c r="AM51" s="168"/>
      <c r="AN51" s="94"/>
      <c r="AO51" s="168"/>
    </row>
    <row r="52" spans="23:41" s="71" customFormat="1">
      <c r="W52" s="144"/>
      <c r="AI52" s="145"/>
      <c r="AJ52" s="146"/>
      <c r="AM52" s="168"/>
      <c r="AN52" s="94"/>
      <c r="AO52" s="168"/>
    </row>
    <row r="53" spans="23:41" s="71" customFormat="1">
      <c r="W53" s="144"/>
      <c r="AI53" s="145"/>
      <c r="AJ53" s="146"/>
      <c r="AM53" s="168"/>
      <c r="AN53" s="94"/>
      <c r="AO53" s="168"/>
    </row>
    <row r="54" spans="23:41" s="71" customFormat="1">
      <c r="W54" s="144"/>
      <c r="AI54" s="145"/>
      <c r="AJ54" s="146"/>
      <c r="AM54" s="168"/>
      <c r="AN54" s="94"/>
      <c r="AO54" s="168"/>
    </row>
    <row r="55" spans="23:41" s="71" customFormat="1">
      <c r="W55" s="144"/>
      <c r="AI55" s="145"/>
      <c r="AJ55" s="146"/>
      <c r="AM55" s="168"/>
      <c r="AN55" s="94"/>
      <c r="AO55" s="168"/>
    </row>
    <row r="56" spans="23:41" s="71" customFormat="1">
      <c r="W56" s="144"/>
      <c r="AI56" s="145"/>
      <c r="AJ56" s="146"/>
      <c r="AM56" s="168"/>
      <c r="AN56" s="94"/>
      <c r="AO56" s="168"/>
    </row>
    <row r="57" spans="23:41" s="71" customFormat="1">
      <c r="W57" s="144"/>
      <c r="AI57" s="145"/>
      <c r="AJ57" s="146"/>
      <c r="AM57" s="168"/>
      <c r="AN57" s="94"/>
      <c r="AO57" s="168"/>
    </row>
    <row r="58" spans="23:41" s="71" customFormat="1">
      <c r="W58" s="144"/>
      <c r="AI58" s="145"/>
      <c r="AJ58" s="146"/>
      <c r="AM58" s="168"/>
      <c r="AN58" s="94"/>
      <c r="AO58" s="168"/>
    </row>
    <row r="59" spans="23:41" s="71" customFormat="1">
      <c r="W59" s="144"/>
      <c r="AI59" s="145"/>
      <c r="AJ59" s="146"/>
      <c r="AM59" s="168"/>
      <c r="AN59" s="94"/>
      <c r="AO59" s="168"/>
    </row>
    <row r="60" spans="23:41" s="71" customFormat="1">
      <c r="W60" s="144"/>
      <c r="AI60" s="145"/>
      <c r="AJ60" s="146"/>
      <c r="AM60" s="168"/>
      <c r="AN60" s="94"/>
      <c r="AO60" s="168"/>
    </row>
    <row r="61" spans="23:41" s="71" customFormat="1">
      <c r="W61" s="144"/>
      <c r="AI61" s="145"/>
      <c r="AJ61" s="146"/>
      <c r="AM61" s="168"/>
      <c r="AN61" s="94"/>
      <c r="AO61" s="168"/>
    </row>
    <row r="62" spans="23:41" s="71" customFormat="1">
      <c r="W62" s="144"/>
      <c r="AI62" s="145"/>
      <c r="AJ62" s="146"/>
      <c r="AM62" s="168"/>
      <c r="AN62" s="94"/>
      <c r="AO62" s="168"/>
    </row>
    <row r="63" spans="23:41" s="71" customFormat="1">
      <c r="W63" s="144"/>
      <c r="AI63" s="145"/>
      <c r="AJ63" s="146"/>
      <c r="AM63" s="168"/>
      <c r="AN63" s="94"/>
      <c r="AO63" s="168"/>
    </row>
    <row r="64" spans="23:41" s="71" customFormat="1">
      <c r="W64" s="144"/>
      <c r="AI64" s="145"/>
      <c r="AJ64" s="146"/>
      <c r="AM64" s="168"/>
      <c r="AN64" s="94"/>
      <c r="AO64" s="168"/>
    </row>
    <row r="65" spans="23:41" s="71" customFormat="1">
      <c r="W65" s="144"/>
      <c r="AI65" s="145"/>
      <c r="AJ65" s="146"/>
      <c r="AM65" s="168"/>
      <c r="AN65" s="94"/>
      <c r="AO65" s="168"/>
    </row>
    <row r="66" spans="23:41" s="71" customFormat="1">
      <c r="W66" s="144"/>
      <c r="AI66" s="145"/>
      <c r="AJ66" s="146"/>
      <c r="AM66" s="168"/>
      <c r="AN66" s="94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21"/>
  <dimension ref="B1:AQ66"/>
  <sheetViews>
    <sheetView showGridLines="0" showRowColHeaders="0" workbookViewId="0">
      <selection activeCell="G8" sqref="G8:AN8"/>
    </sheetView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3.5546875" style="111" hidden="1" customWidth="1"/>
    <col min="36" max="36" width="3.5546875" style="112" hidden="1" customWidth="1"/>
    <col min="37" max="37" width="19.5546875" customWidth="1"/>
    <col min="38" max="38" width="7" customWidth="1"/>
    <col min="39" max="39" width="21.5546875" style="169" customWidth="1"/>
    <col min="40" max="40" width="7.5546875" customWidth="1"/>
    <col min="41" max="41" width="21.5546875" style="169" customWidth="1"/>
    <col min="42" max="42" width="3.5546875" customWidth="1"/>
  </cols>
  <sheetData>
    <row r="1" spans="2:43">
      <c r="W1" s="33"/>
    </row>
    <row r="2" spans="2:43" ht="13.8" thickBot="1">
      <c r="D2" s="88">
        <v>43148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69"/>
      <c r="AL2" s="69"/>
      <c r="AN2" s="69"/>
      <c r="AP2" s="69"/>
      <c r="AQ2" s="69"/>
    </row>
    <row r="3" spans="2:43">
      <c r="B3" s="21">
        <v>17</v>
      </c>
      <c r="C3" s="243"/>
      <c r="D3" s="137" t="s">
        <v>36</v>
      </c>
      <c r="E3" s="27"/>
      <c r="F3" s="35"/>
      <c r="G3" s="137" t="s">
        <v>30</v>
      </c>
      <c r="H3" s="264"/>
      <c r="J3" s="241" t="str">
        <f>D3</f>
        <v>Agen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36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AgenSt Toulousain</v>
      </c>
      <c r="AJ3" s="112">
        <f t="shared" ref="AJ3:AJ9" si="7">E3-F3</f>
        <v>0</v>
      </c>
      <c r="AL3" s="263"/>
      <c r="AN3" s="69"/>
      <c r="AP3" s="69"/>
      <c r="AQ3" s="69"/>
    </row>
    <row r="4" spans="2:43">
      <c r="B4" s="22"/>
      <c r="C4" s="244"/>
      <c r="D4" s="1" t="s">
        <v>29</v>
      </c>
      <c r="E4" s="28"/>
      <c r="F4" s="36"/>
      <c r="G4" s="1" t="s">
        <v>22</v>
      </c>
      <c r="H4" s="265"/>
      <c r="J4" s="246" t="str">
        <f t="shared" ref="J4:J9" si="8">D4</f>
        <v>Bordeaux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29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BordeauxCastres</v>
      </c>
      <c r="AJ4" s="112">
        <f t="shared" si="7"/>
        <v>0</v>
      </c>
      <c r="AL4" s="194"/>
      <c r="AN4" s="69"/>
      <c r="AP4" s="69"/>
      <c r="AQ4" s="69"/>
    </row>
    <row r="5" spans="2:43">
      <c r="B5" s="22"/>
      <c r="C5" s="244"/>
      <c r="D5" s="134" t="s">
        <v>27</v>
      </c>
      <c r="E5" s="28"/>
      <c r="F5" s="36"/>
      <c r="G5" s="1" t="s">
        <v>23</v>
      </c>
      <c r="H5" s="265"/>
      <c r="J5" s="246" t="str">
        <f t="shared" si="8"/>
        <v>Brive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27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BrivePau</v>
      </c>
      <c r="AJ5" s="112">
        <f t="shared" si="7"/>
        <v>0</v>
      </c>
      <c r="AL5" s="263"/>
      <c r="AN5" s="109"/>
      <c r="AP5" s="69"/>
      <c r="AQ5" s="69"/>
    </row>
    <row r="6" spans="2:43">
      <c r="B6" s="22"/>
      <c r="C6" s="244"/>
      <c r="D6" s="134" t="s">
        <v>26</v>
      </c>
      <c r="E6" s="28"/>
      <c r="F6" s="36"/>
      <c r="G6" s="134" t="s">
        <v>25</v>
      </c>
      <c r="H6" s="265"/>
      <c r="J6" s="246" t="str">
        <f>D6</f>
        <v>Lyon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26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LyonClermont</v>
      </c>
      <c r="AJ6" s="112">
        <f t="shared" si="7"/>
        <v>0</v>
      </c>
      <c r="AL6" s="263"/>
      <c r="AN6" s="109"/>
      <c r="AP6" s="69"/>
      <c r="AQ6" s="69"/>
    </row>
    <row r="7" spans="2:43">
      <c r="B7" s="22"/>
      <c r="C7" s="244"/>
      <c r="D7" s="134" t="s">
        <v>35</v>
      </c>
      <c r="E7" s="28"/>
      <c r="F7" s="36"/>
      <c r="G7" s="134" t="s">
        <v>28</v>
      </c>
      <c r="H7" s="265"/>
      <c r="J7" s="246" t="str">
        <f t="shared" si="8"/>
        <v>Oyonnax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35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OyonnaxMontpellier</v>
      </c>
      <c r="AJ7" s="112">
        <f t="shared" si="7"/>
        <v>0</v>
      </c>
      <c r="AL7" s="263"/>
      <c r="AN7" s="69"/>
      <c r="AP7" s="69"/>
      <c r="AQ7" s="69"/>
    </row>
    <row r="8" spans="2:43">
      <c r="B8" s="22"/>
      <c r="C8" s="244"/>
      <c r="D8" s="134" t="s">
        <v>21</v>
      </c>
      <c r="E8" s="28"/>
      <c r="F8" s="36"/>
      <c r="G8" s="134" t="s">
        <v>24</v>
      </c>
      <c r="H8" s="265"/>
      <c r="J8" s="246" t="str">
        <f t="shared" si="8"/>
        <v>Racing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21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RacingLa Rochelle</v>
      </c>
      <c r="AJ8" s="112">
        <f t="shared" si="7"/>
        <v>0</v>
      </c>
      <c r="AL8" s="263"/>
      <c r="AN8" s="109"/>
      <c r="AP8" s="69"/>
      <c r="AQ8" s="69"/>
    </row>
    <row r="9" spans="2:43" ht="13.8" thickBot="1">
      <c r="B9" s="23"/>
      <c r="C9" s="245"/>
      <c r="D9" s="136" t="s">
        <v>20</v>
      </c>
      <c r="E9" s="29"/>
      <c r="F9" s="37"/>
      <c r="G9" s="136" t="s">
        <v>19</v>
      </c>
      <c r="H9" s="266"/>
      <c r="J9" s="246" t="str">
        <f t="shared" si="8"/>
        <v>Toulon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20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ToulonStade Français</v>
      </c>
      <c r="AJ9" s="112">
        <f t="shared" si="7"/>
        <v>0</v>
      </c>
      <c r="AL9" s="263"/>
      <c r="AN9" s="109"/>
      <c r="AP9" s="69"/>
      <c r="AQ9" s="69"/>
    </row>
    <row r="10" spans="2:43">
      <c r="J10" s="38" t="str">
        <f>G3</f>
        <v>St Toulousain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30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St ToulousainAgen</v>
      </c>
      <c r="AJ10" s="112">
        <f>F3-E3</f>
        <v>0</v>
      </c>
      <c r="AK10" s="105"/>
      <c r="AL10" s="109"/>
      <c r="AM10" s="158"/>
      <c r="AN10" s="109"/>
      <c r="AO10" s="162"/>
      <c r="AP10" s="69"/>
      <c r="AQ10" s="69"/>
    </row>
    <row r="11" spans="2:43">
      <c r="G11" s="1"/>
      <c r="J11" s="38" t="str">
        <f t="shared" ref="J11:J16" si="17">G4</f>
        <v>Castres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22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CastresBordeaux</v>
      </c>
      <c r="AJ11" s="112">
        <f t="shared" ref="AJ11:AJ16" si="20">F4-E4</f>
        <v>0</v>
      </c>
      <c r="AK11" s="69"/>
      <c r="AL11" s="69"/>
      <c r="AM11" s="183"/>
      <c r="AN11" s="69"/>
      <c r="AO11" s="185"/>
      <c r="AP11" s="69"/>
      <c r="AQ11" s="69"/>
    </row>
    <row r="12" spans="2:43">
      <c r="G12" s="1"/>
      <c r="J12" s="38" t="str">
        <f t="shared" si="17"/>
        <v>Pau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23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PauBrive</v>
      </c>
      <c r="AJ12" s="112">
        <f t="shared" si="20"/>
        <v>0</v>
      </c>
      <c r="AK12" s="69"/>
      <c r="AL12" s="69"/>
      <c r="AM12" s="183"/>
      <c r="AN12" s="69"/>
      <c r="AO12" s="185"/>
      <c r="AP12" s="69"/>
      <c r="AQ12" s="69"/>
    </row>
    <row r="13" spans="2:43">
      <c r="G13" s="1"/>
      <c r="J13" s="38" t="str">
        <f t="shared" si="17"/>
        <v>Clermont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25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ClermontLyon</v>
      </c>
      <c r="AJ13" s="112">
        <f t="shared" si="20"/>
        <v>0</v>
      </c>
      <c r="AK13" s="69"/>
      <c r="AL13" s="69"/>
      <c r="AM13" s="183"/>
      <c r="AN13" s="69"/>
      <c r="AO13" s="185"/>
      <c r="AP13" s="69"/>
      <c r="AQ13" s="69"/>
    </row>
    <row r="14" spans="2:43">
      <c r="G14" s="1"/>
      <c r="J14" s="38" t="str">
        <f t="shared" si="17"/>
        <v>Montpellier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28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MontpellierOyonnax</v>
      </c>
      <c r="AJ14" s="112">
        <f t="shared" si="20"/>
        <v>0</v>
      </c>
      <c r="AK14" s="69"/>
      <c r="AL14" s="69"/>
      <c r="AM14" s="183"/>
      <c r="AN14" s="69"/>
      <c r="AO14" s="185"/>
      <c r="AP14" s="69"/>
      <c r="AQ14" s="69"/>
    </row>
    <row r="15" spans="2:43">
      <c r="G15" s="1"/>
      <c r="J15" s="38" t="str">
        <f t="shared" si="17"/>
        <v>La Rochelle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24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La RochelleRacing</v>
      </c>
      <c r="AJ15" s="112">
        <f t="shared" si="20"/>
        <v>0</v>
      </c>
      <c r="AK15" s="69"/>
      <c r="AL15" s="69"/>
      <c r="AM15" s="183"/>
      <c r="AN15" s="69"/>
      <c r="AO15" s="185"/>
      <c r="AP15" s="69"/>
      <c r="AQ15" s="69"/>
    </row>
    <row r="16" spans="2:43" ht="13.8" thickBot="1">
      <c r="G16" s="1"/>
      <c r="J16" s="39" t="str">
        <f t="shared" si="17"/>
        <v>Stade Français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19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Stade FrançaisToulon</v>
      </c>
      <c r="AJ16" s="112">
        <f t="shared" si="20"/>
        <v>0</v>
      </c>
      <c r="AK16" s="69"/>
      <c r="AL16" s="69"/>
      <c r="AM16" s="183"/>
      <c r="AN16" s="69"/>
      <c r="AO16" s="185"/>
      <c r="AP16" s="69"/>
      <c r="AQ16" s="69"/>
    </row>
    <row r="17" spans="3:43" ht="21">
      <c r="D17" s="242"/>
      <c r="E17" s="10"/>
      <c r="F17" s="10"/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M17" s="183"/>
      <c r="AN17" s="69"/>
      <c r="AO17" s="185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253"/>
      <c r="AM18" s="247"/>
      <c r="AN18" s="255"/>
      <c r="AO18" s="178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253"/>
      <c r="AM19" s="254"/>
      <c r="AN19" s="255"/>
      <c r="AO19" s="247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74"/>
      <c r="AL20" s="253"/>
      <c r="AM20" s="247"/>
      <c r="AN20" s="255"/>
      <c r="AO20" s="178"/>
      <c r="AP20" s="94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74"/>
      <c r="AL21" s="253"/>
      <c r="AM21" s="247"/>
      <c r="AN21" s="255"/>
      <c r="AO21" s="178"/>
      <c r="AP21" s="94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74"/>
      <c r="AL22" s="253"/>
      <c r="AM22" s="247"/>
      <c r="AN22" s="255"/>
      <c r="AO22" s="178"/>
      <c r="AP22" s="94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4"/>
      <c r="AL23" s="253"/>
      <c r="AM23" s="254"/>
      <c r="AN23" s="255"/>
      <c r="AO23" s="247"/>
      <c r="AP23" s="94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74"/>
      <c r="AL24" s="215"/>
      <c r="AM24" s="218"/>
      <c r="AN24" s="217"/>
      <c r="AO24" s="219"/>
    </row>
    <row r="25" spans="3:43" s="71" customFormat="1">
      <c r="C25" s="7"/>
      <c r="H25" s="7"/>
      <c r="W25" s="144"/>
      <c r="AI25" s="145"/>
      <c r="AJ25" s="146"/>
      <c r="AK25" s="74"/>
      <c r="AL25" s="73"/>
      <c r="AM25" s="173"/>
      <c r="AN25" s="72"/>
      <c r="AO25" s="174"/>
    </row>
    <row r="26" spans="3:43" s="71" customFormat="1">
      <c r="C26" s="89"/>
      <c r="H26" s="7"/>
      <c r="W26" s="144"/>
      <c r="AI26" s="145"/>
      <c r="AJ26" s="146"/>
      <c r="AK26" s="74"/>
      <c r="AL26" s="73"/>
      <c r="AM26" s="172"/>
      <c r="AN26" s="72"/>
      <c r="AO26" s="174"/>
    </row>
    <row r="27" spans="3:43" s="71" customFormat="1">
      <c r="C27" s="89"/>
      <c r="E27" s="10"/>
      <c r="F27" s="10"/>
      <c r="H27" s="94"/>
      <c r="W27" s="144"/>
      <c r="AI27" s="145"/>
      <c r="AJ27" s="146"/>
      <c r="AM27" s="168"/>
      <c r="AO27" s="16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68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68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O30" s="168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O31" s="168"/>
    </row>
    <row r="32" spans="3:43" s="71" customFormat="1">
      <c r="C32" s="89"/>
      <c r="D32" s="134"/>
      <c r="E32" s="91"/>
      <c r="F32" s="92"/>
      <c r="G32" s="93"/>
      <c r="H32" s="94"/>
      <c r="W32" s="144"/>
      <c r="AI32" s="145"/>
      <c r="AJ32" s="146"/>
      <c r="AM32" s="168"/>
      <c r="AO32" s="168"/>
    </row>
    <row r="33" spans="4:41" s="71" customFormat="1">
      <c r="D33" s="132"/>
      <c r="W33" s="144"/>
      <c r="AI33" s="145"/>
      <c r="AJ33" s="146"/>
      <c r="AM33" s="168"/>
      <c r="AO33" s="168"/>
    </row>
    <row r="34" spans="4:41" s="71" customFormat="1">
      <c r="W34" s="144"/>
      <c r="AI34" s="145"/>
      <c r="AJ34" s="146"/>
      <c r="AM34" s="168"/>
      <c r="AO34" s="168"/>
    </row>
    <row r="35" spans="4:41" s="71" customFormat="1">
      <c r="W35" s="144"/>
      <c r="AI35" s="145"/>
      <c r="AJ35" s="146"/>
      <c r="AM35" s="168"/>
      <c r="AO35" s="168"/>
    </row>
    <row r="36" spans="4:41" s="71" customFormat="1">
      <c r="W36" s="144"/>
      <c r="AI36" s="145"/>
      <c r="AJ36" s="146"/>
      <c r="AM36" s="168"/>
      <c r="AO36" s="168"/>
    </row>
    <row r="37" spans="4:41" s="71" customFormat="1">
      <c r="W37" s="144"/>
      <c r="AI37" s="145"/>
      <c r="AJ37" s="146"/>
      <c r="AM37" s="168"/>
      <c r="AO37" s="168"/>
    </row>
    <row r="38" spans="4:41" s="71" customFormat="1">
      <c r="W38" s="144"/>
      <c r="AI38" s="145"/>
      <c r="AJ38" s="146"/>
      <c r="AM38" s="168"/>
      <c r="AO38" s="168"/>
    </row>
    <row r="39" spans="4:41" s="71" customFormat="1">
      <c r="W39" s="144"/>
      <c r="AI39" s="145"/>
      <c r="AJ39" s="146"/>
      <c r="AM39" s="168"/>
      <c r="AO39" s="168"/>
    </row>
    <row r="40" spans="4:41" s="71" customFormat="1">
      <c r="W40" s="144"/>
      <c r="AI40" s="145"/>
      <c r="AJ40" s="146"/>
      <c r="AM40" s="168"/>
      <c r="AO40" s="168"/>
    </row>
    <row r="41" spans="4:41" s="71" customFormat="1">
      <c r="W41" s="144"/>
      <c r="AI41" s="145"/>
      <c r="AJ41" s="146"/>
      <c r="AM41" s="168"/>
      <c r="AO41" s="168"/>
    </row>
    <row r="42" spans="4:41" s="71" customFormat="1">
      <c r="W42" s="144"/>
      <c r="AI42" s="145"/>
      <c r="AJ42" s="146"/>
      <c r="AM42" s="168"/>
      <c r="AO42" s="168"/>
    </row>
    <row r="43" spans="4:41" s="71" customFormat="1">
      <c r="W43" s="144"/>
      <c r="AI43" s="145"/>
      <c r="AJ43" s="146"/>
      <c r="AM43" s="168"/>
      <c r="AO43" s="168"/>
    </row>
    <row r="44" spans="4:41" s="71" customFormat="1">
      <c r="W44" s="144"/>
      <c r="AI44" s="145"/>
      <c r="AJ44" s="146"/>
      <c r="AM44" s="168"/>
      <c r="AO44" s="168"/>
    </row>
    <row r="45" spans="4:41" s="71" customFormat="1">
      <c r="W45" s="144"/>
      <c r="AI45" s="145"/>
      <c r="AJ45" s="146"/>
      <c r="AM45" s="168"/>
      <c r="AO45" s="168"/>
    </row>
    <row r="46" spans="4:41" s="71" customFormat="1">
      <c r="W46" s="144"/>
      <c r="AI46" s="145"/>
      <c r="AJ46" s="146"/>
      <c r="AM46" s="168"/>
      <c r="AO46" s="168"/>
    </row>
    <row r="47" spans="4:41" s="71" customFormat="1">
      <c r="W47" s="144"/>
      <c r="AI47" s="145"/>
      <c r="AJ47" s="146"/>
      <c r="AM47" s="168"/>
      <c r="AO47" s="168"/>
    </row>
    <row r="48" spans="4:41" s="71" customFormat="1">
      <c r="W48" s="144"/>
      <c r="AI48" s="145"/>
      <c r="AJ48" s="146"/>
      <c r="AM48" s="168"/>
      <c r="AO48" s="168"/>
    </row>
    <row r="49" spans="23:41" s="71" customFormat="1">
      <c r="W49" s="144"/>
      <c r="AI49" s="145"/>
      <c r="AJ49" s="146"/>
      <c r="AM49" s="168"/>
      <c r="AO49" s="168"/>
    </row>
    <row r="50" spans="23:41" s="71" customFormat="1">
      <c r="W50" s="144"/>
      <c r="AI50" s="145"/>
      <c r="AJ50" s="146"/>
      <c r="AM50" s="168"/>
      <c r="AO50" s="168"/>
    </row>
    <row r="51" spans="23:41" s="71" customFormat="1">
      <c r="W51" s="144"/>
      <c r="AI51" s="145"/>
      <c r="AJ51" s="146"/>
      <c r="AM51" s="168"/>
      <c r="AO51" s="168"/>
    </row>
    <row r="52" spans="23:41" s="71" customFormat="1">
      <c r="W52" s="144"/>
      <c r="AI52" s="145"/>
      <c r="AJ52" s="146"/>
      <c r="AM52" s="168"/>
      <c r="AO52" s="168"/>
    </row>
    <row r="53" spans="23:41" s="71" customFormat="1">
      <c r="W53" s="144"/>
      <c r="AI53" s="145"/>
      <c r="AJ53" s="146"/>
      <c r="AM53" s="168"/>
      <c r="AO53" s="168"/>
    </row>
    <row r="54" spans="23:41" s="71" customFormat="1">
      <c r="W54" s="144"/>
      <c r="AI54" s="145"/>
      <c r="AJ54" s="146"/>
      <c r="AM54" s="168"/>
      <c r="AO54" s="168"/>
    </row>
    <row r="55" spans="23:41" s="71" customFormat="1">
      <c r="W55" s="144"/>
      <c r="AI55" s="145"/>
      <c r="AJ55" s="146"/>
      <c r="AM55" s="168"/>
      <c r="AO55" s="168"/>
    </row>
    <row r="56" spans="23:41" s="71" customFormat="1">
      <c r="W56" s="144"/>
      <c r="AI56" s="145"/>
      <c r="AJ56" s="146"/>
      <c r="AM56" s="168"/>
      <c r="AO56" s="168"/>
    </row>
    <row r="57" spans="23:41" s="71" customFormat="1">
      <c r="W57" s="144"/>
      <c r="AI57" s="145"/>
      <c r="AJ57" s="146"/>
      <c r="AM57" s="168"/>
      <c r="AO57" s="168"/>
    </row>
    <row r="58" spans="23:41" s="71" customFormat="1">
      <c r="W58" s="144"/>
      <c r="AI58" s="145"/>
      <c r="AJ58" s="146"/>
      <c r="AM58" s="168"/>
      <c r="AO58" s="168"/>
    </row>
    <row r="59" spans="23:41" s="71" customFormat="1">
      <c r="W59" s="144"/>
      <c r="AI59" s="145"/>
      <c r="AJ59" s="146"/>
      <c r="AM59" s="168"/>
      <c r="AO59" s="168"/>
    </row>
    <row r="60" spans="23:41" s="71" customFormat="1">
      <c r="W60" s="144"/>
      <c r="AI60" s="145"/>
      <c r="AJ60" s="146"/>
      <c r="AM60" s="168"/>
      <c r="AO60" s="168"/>
    </row>
    <row r="61" spans="23:41" s="71" customFormat="1">
      <c r="W61" s="144"/>
      <c r="AI61" s="145"/>
      <c r="AJ61" s="146"/>
      <c r="AM61" s="168"/>
      <c r="AO61" s="168"/>
    </row>
    <row r="62" spans="23:41" s="71" customFormat="1">
      <c r="W62" s="144"/>
      <c r="AI62" s="145"/>
      <c r="AJ62" s="146"/>
      <c r="AM62" s="168"/>
      <c r="AO62" s="168"/>
    </row>
    <row r="63" spans="23:41" s="71" customFormat="1">
      <c r="W63" s="144"/>
      <c r="AI63" s="145"/>
      <c r="AJ63" s="146"/>
      <c r="AM63" s="168"/>
      <c r="AO63" s="168"/>
    </row>
    <row r="64" spans="23:41" s="71" customFormat="1">
      <c r="W64" s="144"/>
      <c r="AI64" s="145"/>
      <c r="AJ64" s="146"/>
      <c r="AM64" s="168"/>
      <c r="AO64" s="168"/>
    </row>
    <row r="65" spans="23:41" s="71" customFormat="1">
      <c r="W65" s="144"/>
      <c r="AI65" s="145"/>
      <c r="AJ65" s="146"/>
      <c r="AM65" s="168"/>
      <c r="AO65" s="168"/>
    </row>
    <row r="66" spans="23:41" s="71" customFormat="1">
      <c r="W66" s="144"/>
      <c r="AI66" s="145"/>
      <c r="AJ66" s="146"/>
      <c r="AM66" s="168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22"/>
  <dimension ref="B1:AQ66"/>
  <sheetViews>
    <sheetView showGridLines="0" showRowColHeaders="0" workbookViewId="0">
      <selection activeCell="G8" sqref="G8:AN8"/>
    </sheetView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0" style="111" hidden="1" customWidth="1"/>
    <col min="36" max="36" width="2" style="112" hidden="1" customWidth="1"/>
    <col min="37" max="37" width="21.44140625" customWidth="1"/>
    <col min="38" max="38" width="7" customWidth="1"/>
    <col min="39" max="39" width="21.5546875" style="169" customWidth="1"/>
    <col min="40" max="40" width="7.5546875" customWidth="1"/>
    <col min="41" max="41" width="21.5546875" style="169" customWidth="1"/>
    <col min="42" max="42" width="3.5546875" customWidth="1"/>
  </cols>
  <sheetData>
    <row r="1" spans="2:43" ht="9.75" customHeight="1">
      <c r="W1" s="33"/>
    </row>
    <row r="2" spans="2:43" ht="13.8" thickBot="1">
      <c r="D2" s="88">
        <v>43155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69"/>
      <c r="AL2" s="69"/>
      <c r="AN2" s="69"/>
      <c r="AP2" s="69"/>
      <c r="AQ2" s="69"/>
    </row>
    <row r="3" spans="2:43">
      <c r="B3" s="21">
        <v>18</v>
      </c>
      <c r="C3" s="243"/>
      <c r="D3" s="137" t="s">
        <v>22</v>
      </c>
      <c r="E3" s="27"/>
      <c r="F3" s="35"/>
      <c r="G3" s="137" t="s">
        <v>26</v>
      </c>
      <c r="H3" s="264"/>
      <c r="J3" s="241" t="str">
        <f>D3</f>
        <v>Castres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22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CastresLyon</v>
      </c>
      <c r="AJ3" s="112">
        <f t="shared" ref="AJ3:AJ9" si="7">E3-F3</f>
        <v>0</v>
      </c>
      <c r="AL3" s="263"/>
      <c r="AN3" s="69"/>
      <c r="AP3" s="69"/>
      <c r="AQ3" s="69"/>
    </row>
    <row r="4" spans="2:43">
      <c r="B4" s="22"/>
      <c r="C4" s="244"/>
      <c r="D4" s="1" t="s">
        <v>25</v>
      </c>
      <c r="E4" s="28"/>
      <c r="F4" s="36"/>
      <c r="G4" s="1" t="s">
        <v>35</v>
      </c>
      <c r="H4" s="265"/>
      <c r="J4" s="246" t="str">
        <f t="shared" ref="J4:J9" si="8">D4</f>
        <v>Clermont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25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ClermontOyonnax</v>
      </c>
      <c r="AJ4" s="112">
        <f t="shared" si="7"/>
        <v>0</v>
      </c>
      <c r="AL4" s="194"/>
      <c r="AN4" s="69"/>
      <c r="AP4" s="69"/>
      <c r="AQ4" s="69"/>
    </row>
    <row r="5" spans="2:43">
      <c r="B5" s="22"/>
      <c r="C5" s="244"/>
      <c r="D5" s="134" t="s">
        <v>24</v>
      </c>
      <c r="E5" s="28"/>
      <c r="F5" s="36"/>
      <c r="G5" s="1" t="s">
        <v>20</v>
      </c>
      <c r="H5" s="265"/>
      <c r="J5" s="246" t="str">
        <f t="shared" si="8"/>
        <v>La Rochelle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24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La RochelleToulon</v>
      </c>
      <c r="AJ5" s="112">
        <f t="shared" si="7"/>
        <v>0</v>
      </c>
      <c r="AL5" s="263"/>
      <c r="AN5" s="109"/>
      <c r="AP5" s="69"/>
      <c r="AQ5" s="69"/>
    </row>
    <row r="6" spans="2:43">
      <c r="B6" s="22"/>
      <c r="C6" s="244"/>
      <c r="D6" s="134" t="s">
        <v>28</v>
      </c>
      <c r="E6" s="28"/>
      <c r="F6" s="36"/>
      <c r="G6" s="134" t="s">
        <v>29</v>
      </c>
      <c r="H6" s="265"/>
      <c r="J6" s="246" t="str">
        <f>D6</f>
        <v>Montpellier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28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MontpellierBordeaux</v>
      </c>
      <c r="AJ6" s="112">
        <f t="shared" si="7"/>
        <v>0</v>
      </c>
      <c r="AL6" s="263"/>
      <c r="AN6" s="109"/>
      <c r="AP6" s="69"/>
      <c r="AQ6" s="69"/>
    </row>
    <row r="7" spans="2:43">
      <c r="B7" s="22"/>
      <c r="C7" s="244"/>
      <c r="D7" s="134" t="s">
        <v>19</v>
      </c>
      <c r="E7" s="28"/>
      <c r="F7" s="36"/>
      <c r="G7" s="134" t="s">
        <v>36</v>
      </c>
      <c r="H7" s="265"/>
      <c r="J7" s="246" t="str">
        <f t="shared" si="8"/>
        <v>Stade Français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19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Stade FrançaisAgen</v>
      </c>
      <c r="AJ7" s="112">
        <f t="shared" si="7"/>
        <v>0</v>
      </c>
      <c r="AL7" s="263"/>
      <c r="AN7" s="69"/>
      <c r="AP7" s="69"/>
      <c r="AQ7" s="69"/>
    </row>
    <row r="8" spans="2:43">
      <c r="B8" s="22"/>
      <c r="C8" s="244"/>
      <c r="D8" s="134" t="s">
        <v>23</v>
      </c>
      <c r="E8" s="28"/>
      <c r="F8" s="36"/>
      <c r="G8" s="134" t="s">
        <v>21</v>
      </c>
      <c r="H8" s="265"/>
      <c r="J8" s="246" t="str">
        <f t="shared" si="8"/>
        <v>Pau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23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PauRacing</v>
      </c>
      <c r="AJ8" s="112">
        <f t="shared" si="7"/>
        <v>0</v>
      </c>
      <c r="AL8" s="263"/>
      <c r="AN8" s="109"/>
      <c r="AP8" s="69"/>
      <c r="AQ8" s="69"/>
    </row>
    <row r="9" spans="2:43" ht="13.8" thickBot="1">
      <c r="B9" s="23"/>
      <c r="C9" s="245"/>
      <c r="D9" s="136" t="s">
        <v>30</v>
      </c>
      <c r="E9" s="29"/>
      <c r="F9" s="37"/>
      <c r="G9" s="136" t="s">
        <v>27</v>
      </c>
      <c r="H9" s="266"/>
      <c r="J9" s="246" t="str">
        <f t="shared" si="8"/>
        <v>St Toulousain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30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St ToulousainBrive</v>
      </c>
      <c r="AJ9" s="112">
        <f t="shared" si="7"/>
        <v>0</v>
      </c>
      <c r="AL9" s="263"/>
      <c r="AN9" s="109"/>
      <c r="AP9" s="69"/>
      <c r="AQ9" s="69"/>
    </row>
    <row r="10" spans="2:43">
      <c r="J10" s="38" t="str">
        <f>G3</f>
        <v>Lyon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26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LyonCastres</v>
      </c>
      <c r="AJ10" s="112">
        <f>F3-E3</f>
        <v>0</v>
      </c>
      <c r="AK10" s="105"/>
      <c r="AL10" s="109"/>
      <c r="AM10" s="159"/>
      <c r="AN10" s="109"/>
      <c r="AO10" s="162"/>
      <c r="AP10" s="69"/>
      <c r="AQ10" s="69"/>
    </row>
    <row r="11" spans="2:43">
      <c r="G11" s="1"/>
      <c r="J11" s="38" t="str">
        <f t="shared" ref="J11:J16" si="17">G4</f>
        <v>Oyonnax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35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OyonnaxClermont</v>
      </c>
      <c r="AJ11" s="112">
        <f t="shared" ref="AJ11:AJ16" si="20">F4-E4</f>
        <v>0</v>
      </c>
      <c r="AK11" s="69"/>
      <c r="AL11" s="69"/>
      <c r="AM11" s="183"/>
      <c r="AN11" s="69"/>
      <c r="AO11" s="185"/>
      <c r="AP11" s="69"/>
      <c r="AQ11" s="69"/>
    </row>
    <row r="12" spans="2:43">
      <c r="G12" s="1"/>
      <c r="J12" s="38" t="str">
        <f t="shared" si="17"/>
        <v>Toulon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20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ToulonLa Rochelle</v>
      </c>
      <c r="AJ12" s="112">
        <f t="shared" si="20"/>
        <v>0</v>
      </c>
      <c r="AK12" s="69"/>
      <c r="AL12" s="69"/>
      <c r="AM12" s="183"/>
      <c r="AN12" s="69"/>
      <c r="AO12" s="185"/>
      <c r="AP12" s="69"/>
      <c r="AQ12" s="69"/>
    </row>
    <row r="13" spans="2:43">
      <c r="G13" s="1"/>
      <c r="J13" s="38" t="str">
        <f t="shared" si="17"/>
        <v>Bordeaux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29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BordeauxMontpellier</v>
      </c>
      <c r="AJ13" s="112">
        <f t="shared" si="20"/>
        <v>0</v>
      </c>
      <c r="AK13" s="69"/>
      <c r="AL13" s="69"/>
      <c r="AM13" s="183"/>
      <c r="AN13" s="69"/>
      <c r="AO13" s="185"/>
      <c r="AP13" s="69"/>
      <c r="AQ13" s="69"/>
    </row>
    <row r="14" spans="2:43">
      <c r="G14" s="1"/>
      <c r="J14" s="38" t="str">
        <f t="shared" si="17"/>
        <v>Agen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36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AgenStade Français</v>
      </c>
      <c r="AJ14" s="112">
        <f t="shared" si="20"/>
        <v>0</v>
      </c>
      <c r="AK14" s="69"/>
      <c r="AL14" s="69"/>
      <c r="AM14" s="183"/>
      <c r="AN14" s="69"/>
      <c r="AO14" s="185"/>
      <c r="AP14" s="69"/>
      <c r="AQ14" s="69"/>
    </row>
    <row r="15" spans="2:43">
      <c r="G15" s="1"/>
      <c r="J15" s="38" t="str">
        <f t="shared" si="17"/>
        <v>Racing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21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RacingPau</v>
      </c>
      <c r="AJ15" s="112">
        <f t="shared" si="20"/>
        <v>0</v>
      </c>
      <c r="AK15" s="69"/>
      <c r="AL15" s="69"/>
      <c r="AM15" s="183"/>
      <c r="AN15" s="69"/>
      <c r="AO15" s="185"/>
      <c r="AP15" s="69"/>
      <c r="AQ15" s="69"/>
    </row>
    <row r="16" spans="2:43" ht="13.8" thickBot="1">
      <c r="G16" s="1"/>
      <c r="J16" s="39" t="str">
        <f t="shared" si="17"/>
        <v>Brive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27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BriveSt Toulousain</v>
      </c>
      <c r="AJ16" s="112">
        <f t="shared" si="20"/>
        <v>0</v>
      </c>
      <c r="AK16" s="69"/>
      <c r="AL16" s="69"/>
      <c r="AM16" s="183"/>
      <c r="AN16" s="69"/>
      <c r="AO16" s="185"/>
      <c r="AP16" s="69"/>
      <c r="AQ16" s="69"/>
    </row>
    <row r="17" spans="3:43" ht="21">
      <c r="D17" s="242"/>
      <c r="E17" s="10"/>
      <c r="F17" s="10"/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M17" s="183"/>
      <c r="AN17" s="69"/>
      <c r="AO17" s="185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253"/>
      <c r="AM18" s="254"/>
      <c r="AN18" s="255"/>
      <c r="AO18" s="178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253"/>
      <c r="AM19" s="254"/>
      <c r="AN19" s="255"/>
      <c r="AO19" s="178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79"/>
      <c r="AL20" s="253"/>
      <c r="AM20" s="254"/>
      <c r="AN20" s="255"/>
      <c r="AO20" s="247"/>
      <c r="AP20" s="79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79"/>
      <c r="AL21" s="253"/>
      <c r="AM21" s="254"/>
      <c r="AN21" s="255"/>
      <c r="AO21" s="247"/>
      <c r="AP21" s="79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79"/>
      <c r="AL22" s="253"/>
      <c r="AM22" s="254"/>
      <c r="AN22" s="255"/>
      <c r="AO22" s="247"/>
      <c r="AP22" s="79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9"/>
      <c r="AL23" s="253"/>
      <c r="AM23" s="247"/>
      <c r="AN23" s="255"/>
      <c r="AO23" s="178"/>
      <c r="AP23" s="79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75"/>
      <c r="AL24" s="215"/>
      <c r="AM24" s="218"/>
      <c r="AN24" s="217"/>
      <c r="AO24" s="219"/>
      <c r="AP24" s="75"/>
    </row>
    <row r="25" spans="3:43" s="71" customFormat="1">
      <c r="C25" s="7"/>
      <c r="H25" s="7"/>
      <c r="W25" s="144"/>
      <c r="AI25" s="145"/>
      <c r="AJ25" s="146"/>
      <c r="AK25" s="75"/>
      <c r="AL25" s="75"/>
      <c r="AM25" s="157"/>
      <c r="AN25" s="76"/>
      <c r="AO25" s="156"/>
      <c r="AP25" s="75"/>
    </row>
    <row r="26" spans="3:43" s="71" customFormat="1">
      <c r="C26" s="89"/>
      <c r="H26" s="7"/>
      <c r="W26" s="144"/>
      <c r="AI26" s="145"/>
      <c r="AJ26" s="146"/>
      <c r="AK26" s="75"/>
      <c r="AL26" s="75"/>
      <c r="AM26" s="157"/>
      <c r="AN26" s="75"/>
      <c r="AO26" s="157"/>
      <c r="AP26" s="75"/>
    </row>
    <row r="27" spans="3:43" s="71" customFormat="1">
      <c r="C27" s="89"/>
      <c r="E27" s="10"/>
      <c r="F27" s="10"/>
      <c r="H27" s="94"/>
      <c r="W27" s="144"/>
      <c r="AI27" s="145"/>
      <c r="AJ27" s="146"/>
      <c r="AM27" s="168"/>
      <c r="AO27" s="16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68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68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K30" s="63"/>
      <c r="AL30" s="64"/>
      <c r="AM30" s="160"/>
      <c r="AN30" s="63"/>
      <c r="AO30" s="161"/>
      <c r="AP30" s="63"/>
      <c r="AQ30" s="57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O31" s="168"/>
    </row>
    <row r="32" spans="3:43" s="71" customFormat="1">
      <c r="C32" s="89"/>
      <c r="D32" s="134"/>
      <c r="E32" s="91"/>
      <c r="F32" s="92"/>
      <c r="G32" s="93"/>
      <c r="H32" s="94"/>
      <c r="W32" s="144"/>
      <c r="AI32" s="145"/>
      <c r="AJ32" s="146"/>
      <c r="AM32" s="168"/>
      <c r="AO32" s="168"/>
    </row>
    <row r="33" spans="4:41" s="71" customFormat="1">
      <c r="D33" s="132"/>
      <c r="W33" s="144"/>
      <c r="AI33" s="145"/>
      <c r="AJ33" s="146"/>
      <c r="AM33" s="168"/>
      <c r="AO33" s="168"/>
    </row>
    <row r="34" spans="4:41" s="71" customFormat="1">
      <c r="W34" s="144"/>
      <c r="AI34" s="145"/>
      <c r="AJ34" s="146"/>
      <c r="AM34" s="168"/>
      <c r="AO34" s="168"/>
    </row>
    <row r="35" spans="4:41" s="71" customFormat="1">
      <c r="W35" s="144"/>
      <c r="AI35" s="145"/>
      <c r="AJ35" s="146"/>
      <c r="AM35" s="168"/>
      <c r="AO35" s="168"/>
    </row>
    <row r="36" spans="4:41" s="71" customFormat="1">
      <c r="W36" s="144"/>
      <c r="AI36" s="145"/>
      <c r="AJ36" s="146"/>
      <c r="AM36" s="168"/>
      <c r="AO36" s="168"/>
    </row>
    <row r="37" spans="4:41" s="71" customFormat="1">
      <c r="W37" s="144"/>
      <c r="AI37" s="145"/>
      <c r="AJ37" s="146"/>
      <c r="AM37" s="168"/>
      <c r="AO37" s="168"/>
    </row>
    <row r="38" spans="4:41" s="71" customFormat="1">
      <c r="W38" s="144"/>
      <c r="AI38" s="145"/>
      <c r="AJ38" s="146"/>
      <c r="AM38" s="168"/>
      <c r="AO38" s="168"/>
    </row>
    <row r="39" spans="4:41" s="71" customFormat="1">
      <c r="W39" s="144"/>
      <c r="AI39" s="145"/>
      <c r="AJ39" s="146"/>
      <c r="AM39" s="168"/>
      <c r="AO39" s="168"/>
    </row>
    <row r="40" spans="4:41" s="71" customFormat="1">
      <c r="W40" s="144"/>
      <c r="AI40" s="145"/>
      <c r="AJ40" s="146"/>
      <c r="AM40" s="168"/>
      <c r="AO40" s="168"/>
    </row>
    <row r="41" spans="4:41" s="71" customFormat="1">
      <c r="W41" s="144"/>
      <c r="AI41" s="145"/>
      <c r="AJ41" s="146"/>
      <c r="AM41" s="168"/>
      <c r="AO41" s="168"/>
    </row>
    <row r="42" spans="4:41" s="71" customFormat="1">
      <c r="W42" s="144"/>
      <c r="AI42" s="145"/>
      <c r="AJ42" s="146"/>
      <c r="AM42" s="168"/>
      <c r="AO42" s="168"/>
    </row>
    <row r="43" spans="4:41" s="71" customFormat="1">
      <c r="W43" s="144"/>
      <c r="AI43" s="145"/>
      <c r="AJ43" s="146"/>
      <c r="AM43" s="168"/>
      <c r="AO43" s="168"/>
    </row>
    <row r="44" spans="4:41" s="71" customFormat="1">
      <c r="W44" s="144"/>
      <c r="AI44" s="145"/>
      <c r="AJ44" s="146"/>
      <c r="AM44" s="168"/>
      <c r="AO44" s="168"/>
    </row>
    <row r="45" spans="4:41" s="71" customFormat="1">
      <c r="W45" s="144"/>
      <c r="AI45" s="145"/>
      <c r="AJ45" s="146"/>
      <c r="AM45" s="168"/>
      <c r="AO45" s="168"/>
    </row>
    <row r="46" spans="4:41" s="71" customFormat="1">
      <c r="W46" s="144"/>
      <c r="AI46" s="145"/>
      <c r="AJ46" s="146"/>
      <c r="AM46" s="168"/>
      <c r="AO46" s="168"/>
    </row>
    <row r="47" spans="4:41" s="71" customFormat="1">
      <c r="W47" s="144"/>
      <c r="AI47" s="145"/>
      <c r="AJ47" s="146"/>
      <c r="AM47" s="168"/>
      <c r="AO47" s="168"/>
    </row>
    <row r="48" spans="4:41" s="71" customFormat="1">
      <c r="W48" s="144"/>
      <c r="AI48" s="145"/>
      <c r="AJ48" s="146"/>
      <c r="AM48" s="168"/>
      <c r="AO48" s="168"/>
    </row>
    <row r="49" spans="23:41" s="71" customFormat="1">
      <c r="W49" s="144"/>
      <c r="AI49" s="145"/>
      <c r="AJ49" s="146"/>
      <c r="AM49" s="168"/>
      <c r="AO49" s="168"/>
    </row>
    <row r="50" spans="23:41" s="71" customFormat="1">
      <c r="W50" s="144"/>
      <c r="AI50" s="145"/>
      <c r="AJ50" s="146"/>
      <c r="AM50" s="168"/>
      <c r="AO50" s="168"/>
    </row>
    <row r="51" spans="23:41" s="71" customFormat="1">
      <c r="W51" s="144"/>
      <c r="AI51" s="145"/>
      <c r="AJ51" s="146"/>
      <c r="AM51" s="168"/>
      <c r="AO51" s="168"/>
    </row>
    <row r="52" spans="23:41" s="71" customFormat="1">
      <c r="W52" s="144"/>
      <c r="AI52" s="145"/>
      <c r="AJ52" s="146"/>
      <c r="AM52" s="168"/>
      <c r="AO52" s="168"/>
    </row>
    <row r="53" spans="23:41" s="71" customFormat="1">
      <c r="W53" s="144"/>
      <c r="AI53" s="145"/>
      <c r="AJ53" s="146"/>
      <c r="AM53" s="168"/>
      <c r="AO53" s="168"/>
    </row>
    <row r="54" spans="23:41" s="71" customFormat="1">
      <c r="W54" s="144"/>
      <c r="AI54" s="145"/>
      <c r="AJ54" s="146"/>
      <c r="AM54" s="168"/>
      <c r="AO54" s="168"/>
    </row>
    <row r="55" spans="23:41" s="71" customFormat="1">
      <c r="W55" s="144"/>
      <c r="AI55" s="145"/>
      <c r="AJ55" s="146"/>
      <c r="AM55" s="168"/>
      <c r="AO55" s="168"/>
    </row>
    <row r="56" spans="23:41" s="71" customFormat="1">
      <c r="W56" s="144"/>
      <c r="AI56" s="145"/>
      <c r="AJ56" s="146"/>
      <c r="AM56" s="168"/>
      <c r="AO56" s="168"/>
    </row>
    <row r="57" spans="23:41" s="71" customFormat="1">
      <c r="W57" s="144"/>
      <c r="AI57" s="145"/>
      <c r="AJ57" s="146"/>
      <c r="AM57" s="168"/>
      <c r="AO57" s="168"/>
    </row>
    <row r="58" spans="23:41" s="71" customFormat="1">
      <c r="W58" s="144"/>
      <c r="AI58" s="145"/>
      <c r="AJ58" s="146"/>
      <c r="AM58" s="168"/>
      <c r="AO58" s="168"/>
    </row>
    <row r="59" spans="23:41" s="71" customFormat="1">
      <c r="W59" s="144"/>
      <c r="AI59" s="145"/>
      <c r="AJ59" s="146"/>
      <c r="AM59" s="168"/>
      <c r="AO59" s="168"/>
    </row>
    <row r="60" spans="23:41" s="71" customFormat="1">
      <c r="W60" s="144"/>
      <c r="AI60" s="145"/>
      <c r="AJ60" s="146"/>
      <c r="AM60" s="168"/>
      <c r="AO60" s="168"/>
    </row>
    <row r="61" spans="23:41" s="71" customFormat="1">
      <c r="W61" s="144"/>
      <c r="AI61" s="145"/>
      <c r="AJ61" s="146"/>
      <c r="AM61" s="168"/>
      <c r="AO61" s="168"/>
    </row>
    <row r="62" spans="23:41" s="71" customFormat="1">
      <c r="W62" s="144"/>
      <c r="AI62" s="145"/>
      <c r="AJ62" s="146"/>
      <c r="AM62" s="168"/>
      <c r="AO62" s="168"/>
    </row>
    <row r="63" spans="23:41" s="71" customFormat="1">
      <c r="W63" s="144"/>
      <c r="AI63" s="145"/>
      <c r="AJ63" s="146"/>
      <c r="AM63" s="168"/>
      <c r="AO63" s="168"/>
    </row>
    <row r="64" spans="23:41" s="71" customFormat="1">
      <c r="W64" s="144"/>
      <c r="AI64" s="145"/>
      <c r="AJ64" s="146"/>
      <c r="AM64" s="168"/>
      <c r="AO64" s="168"/>
    </row>
    <row r="65" spans="23:41" s="71" customFormat="1">
      <c r="W65" s="144"/>
      <c r="AI65" s="145"/>
      <c r="AJ65" s="146"/>
      <c r="AM65" s="168"/>
      <c r="AO65" s="168"/>
    </row>
    <row r="66" spans="23:41" s="71" customFormat="1">
      <c r="W66" s="144"/>
      <c r="AI66" s="145"/>
      <c r="AJ66" s="146"/>
      <c r="AM66" s="168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3"/>
  <dimension ref="B1:AQ66"/>
  <sheetViews>
    <sheetView showGridLines="0" showRowColHeaders="0" workbookViewId="0">
      <selection activeCell="G8" sqref="G8:AN8"/>
    </sheetView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4.5546875" style="111" hidden="1" customWidth="1"/>
    <col min="36" max="36" width="2" style="112" hidden="1" customWidth="1"/>
    <col min="37" max="37" width="10.5546875" customWidth="1"/>
    <col min="38" max="38" width="7" style="125" customWidth="1"/>
    <col min="39" max="39" width="21.5546875" style="169" customWidth="1"/>
    <col min="40" max="40" width="7.5546875" style="125" customWidth="1"/>
    <col min="41" max="41" width="21.5546875" style="169" customWidth="1"/>
    <col min="42" max="42" width="3.5546875" customWidth="1"/>
  </cols>
  <sheetData>
    <row r="1" spans="2:43" ht="9.75" customHeight="1">
      <c r="W1" s="33"/>
      <c r="AL1" s="121"/>
      <c r="AN1" s="121"/>
    </row>
    <row r="2" spans="2:43" ht="13.8" thickBot="1">
      <c r="D2" s="88">
        <v>43162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94"/>
      <c r="AL2" s="122"/>
      <c r="AM2" s="168"/>
      <c r="AN2" s="122"/>
      <c r="AO2" s="168"/>
      <c r="AP2" s="69"/>
      <c r="AQ2" s="69"/>
    </row>
    <row r="3" spans="2:43">
      <c r="B3" s="21">
        <v>19</v>
      </c>
      <c r="C3" s="243"/>
      <c r="D3" s="137" t="s">
        <v>36</v>
      </c>
      <c r="E3" s="27"/>
      <c r="F3" s="35"/>
      <c r="G3" s="137" t="s">
        <v>28</v>
      </c>
      <c r="H3" s="264"/>
      <c r="J3" s="241" t="str">
        <f>D3</f>
        <v>Agen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36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AgenMontpellier</v>
      </c>
      <c r="AJ3" s="112">
        <f t="shared" ref="AJ3:AJ9" si="7">E3-F3</f>
        <v>0</v>
      </c>
      <c r="AL3" s="263"/>
      <c r="AP3" s="69"/>
      <c r="AQ3" s="69"/>
    </row>
    <row r="4" spans="2:43">
      <c r="B4" s="22"/>
      <c r="C4" s="244"/>
      <c r="D4" s="1" t="s">
        <v>29</v>
      </c>
      <c r="E4" s="28"/>
      <c r="F4" s="36"/>
      <c r="G4" s="1" t="s">
        <v>30</v>
      </c>
      <c r="H4" s="265"/>
      <c r="J4" s="246" t="str">
        <f t="shared" ref="J4:J9" si="8">D4</f>
        <v>Bordeaux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29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BordeauxSt Toulousain</v>
      </c>
      <c r="AJ4" s="112">
        <f t="shared" si="7"/>
        <v>0</v>
      </c>
      <c r="AL4" s="194"/>
      <c r="AP4" s="69"/>
      <c r="AQ4" s="69"/>
    </row>
    <row r="5" spans="2:43">
      <c r="B5" s="22"/>
      <c r="C5" s="244"/>
      <c r="D5" s="134" t="s">
        <v>22</v>
      </c>
      <c r="E5" s="28"/>
      <c r="F5" s="36"/>
      <c r="G5" s="1" t="s">
        <v>23</v>
      </c>
      <c r="H5" s="265"/>
      <c r="J5" s="246" t="str">
        <f t="shared" si="8"/>
        <v>Castres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22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CastresPau</v>
      </c>
      <c r="AJ5" s="112">
        <f t="shared" si="7"/>
        <v>0</v>
      </c>
      <c r="AL5" s="263"/>
      <c r="AN5" s="123"/>
      <c r="AP5" s="69"/>
      <c r="AQ5" s="69"/>
    </row>
    <row r="6" spans="2:43">
      <c r="B6" s="22"/>
      <c r="C6" s="244"/>
      <c r="D6" s="134" t="s">
        <v>25</v>
      </c>
      <c r="E6" s="28"/>
      <c r="F6" s="36"/>
      <c r="G6" s="134" t="s">
        <v>24</v>
      </c>
      <c r="H6" s="265"/>
      <c r="J6" s="246" t="str">
        <f>D6</f>
        <v>Clermont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25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ClermontLa Rochelle</v>
      </c>
      <c r="AJ6" s="112">
        <f t="shared" si="7"/>
        <v>0</v>
      </c>
      <c r="AL6" s="263"/>
      <c r="AN6" s="123"/>
      <c r="AP6" s="69"/>
      <c r="AQ6" s="69"/>
    </row>
    <row r="7" spans="2:43">
      <c r="B7" s="22"/>
      <c r="C7" s="244"/>
      <c r="D7" s="134" t="s">
        <v>26</v>
      </c>
      <c r="E7" s="28"/>
      <c r="F7" s="36"/>
      <c r="G7" s="134" t="s">
        <v>20</v>
      </c>
      <c r="H7" s="265"/>
      <c r="J7" s="246" t="str">
        <f t="shared" si="8"/>
        <v>Lyon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26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LyonToulon</v>
      </c>
      <c r="AJ7" s="112">
        <f t="shared" si="7"/>
        <v>0</v>
      </c>
      <c r="AL7" s="263"/>
      <c r="AP7" s="69"/>
      <c r="AQ7" s="69"/>
    </row>
    <row r="8" spans="2:43">
      <c r="B8" s="22"/>
      <c r="C8" s="244"/>
      <c r="D8" s="134" t="s">
        <v>35</v>
      </c>
      <c r="E8" s="28"/>
      <c r="F8" s="36"/>
      <c r="G8" s="134" t="s">
        <v>19</v>
      </c>
      <c r="H8" s="265"/>
      <c r="J8" s="246" t="str">
        <f t="shared" si="8"/>
        <v>Oyonnax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35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OyonnaxStade Français</v>
      </c>
      <c r="AJ8" s="112">
        <f t="shared" si="7"/>
        <v>0</v>
      </c>
      <c r="AL8" s="263"/>
      <c r="AN8" s="123"/>
      <c r="AP8" s="69"/>
      <c r="AQ8" s="69"/>
    </row>
    <row r="9" spans="2:43" ht="13.8" thickBot="1">
      <c r="B9" s="23"/>
      <c r="C9" s="245"/>
      <c r="D9" s="136" t="s">
        <v>21</v>
      </c>
      <c r="E9" s="29"/>
      <c r="F9" s="37"/>
      <c r="G9" s="136" t="s">
        <v>27</v>
      </c>
      <c r="H9" s="266"/>
      <c r="J9" s="246" t="str">
        <f t="shared" si="8"/>
        <v>Racing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21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RacingBrive</v>
      </c>
      <c r="AJ9" s="112">
        <f t="shared" si="7"/>
        <v>0</v>
      </c>
      <c r="AL9" s="263"/>
      <c r="AN9" s="123"/>
      <c r="AP9" s="69"/>
      <c r="AQ9" s="69"/>
    </row>
    <row r="10" spans="2:43">
      <c r="J10" s="38" t="str">
        <f>G3</f>
        <v>Montpellier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28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MontpellierAgen</v>
      </c>
      <c r="AJ10" s="112">
        <f>F3-E3</f>
        <v>0</v>
      </c>
      <c r="AK10" s="105"/>
      <c r="AL10" s="123"/>
      <c r="AM10" s="167"/>
      <c r="AN10" s="123"/>
      <c r="AO10" s="186"/>
      <c r="AP10" s="69"/>
      <c r="AQ10" s="69"/>
    </row>
    <row r="11" spans="2:43">
      <c r="G11" s="1"/>
      <c r="J11" s="38" t="str">
        <f t="shared" ref="J11:J16" si="17">G4</f>
        <v>St Toulousain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30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St ToulousainBordeaux</v>
      </c>
      <c r="AJ11" s="112">
        <f t="shared" ref="AJ11:AJ16" si="20">F4-E4</f>
        <v>0</v>
      </c>
      <c r="AK11" s="94"/>
      <c r="AL11" s="124"/>
      <c r="AM11" s="168"/>
      <c r="AN11" s="124"/>
      <c r="AO11" s="186"/>
      <c r="AP11" s="69"/>
      <c r="AQ11" s="69"/>
    </row>
    <row r="12" spans="2:43">
      <c r="G12" s="1"/>
      <c r="J12" s="38" t="str">
        <f t="shared" si="17"/>
        <v>Pau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23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PauCastres</v>
      </c>
      <c r="AJ12" s="112">
        <f t="shared" si="20"/>
        <v>0</v>
      </c>
      <c r="AK12" s="94"/>
      <c r="AL12" s="124"/>
      <c r="AM12" s="168"/>
      <c r="AN12" s="124"/>
      <c r="AO12" s="186"/>
      <c r="AP12" s="69"/>
      <c r="AQ12" s="69"/>
    </row>
    <row r="13" spans="2:43">
      <c r="G13" s="1"/>
      <c r="J13" s="38" t="str">
        <f t="shared" si="17"/>
        <v>La Rochelle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24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La RochelleClermont</v>
      </c>
      <c r="AJ13" s="112">
        <f t="shared" si="20"/>
        <v>0</v>
      </c>
      <c r="AK13" s="94"/>
      <c r="AL13" s="124"/>
      <c r="AM13" s="168"/>
      <c r="AN13" s="124"/>
      <c r="AO13" s="186"/>
      <c r="AP13" s="69"/>
      <c r="AQ13" s="69"/>
    </row>
    <row r="14" spans="2:43">
      <c r="G14" s="1"/>
      <c r="J14" s="38" t="str">
        <f t="shared" si="17"/>
        <v>Toulon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20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ToulonLyon</v>
      </c>
      <c r="AJ14" s="112">
        <f t="shared" si="20"/>
        <v>0</v>
      </c>
      <c r="AK14" s="69"/>
      <c r="AO14" s="183"/>
      <c r="AP14" s="69"/>
      <c r="AQ14" s="69"/>
    </row>
    <row r="15" spans="2:43">
      <c r="G15" s="1"/>
      <c r="J15" s="38" t="str">
        <f t="shared" si="17"/>
        <v>Stade Français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19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Stade FrançaisOyonnax</v>
      </c>
      <c r="AJ15" s="112">
        <f t="shared" si="20"/>
        <v>0</v>
      </c>
      <c r="AK15" s="69"/>
      <c r="AO15" s="183"/>
      <c r="AP15" s="69"/>
      <c r="AQ15" s="69"/>
    </row>
    <row r="16" spans="2:43" ht="13.8" thickBot="1">
      <c r="G16" s="1"/>
      <c r="J16" s="39" t="str">
        <f t="shared" si="17"/>
        <v>Brive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27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BriveRacing</v>
      </c>
      <c r="AJ16" s="112">
        <f t="shared" si="20"/>
        <v>0</v>
      </c>
      <c r="AK16" s="69"/>
      <c r="AO16" s="183"/>
      <c r="AP16" s="69"/>
      <c r="AQ16" s="69"/>
    </row>
    <row r="17" spans="3:43" ht="21">
      <c r="D17" s="242"/>
      <c r="E17" s="10"/>
      <c r="F17" s="10"/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O17" s="183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253"/>
      <c r="AM18" s="254"/>
      <c r="AN18" s="256"/>
      <c r="AO18" s="178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253"/>
      <c r="AM19" s="247"/>
      <c r="AN19" s="255"/>
      <c r="AO19" s="178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77"/>
      <c r="AL20" s="253"/>
      <c r="AM20" s="247"/>
      <c r="AN20" s="255"/>
      <c r="AO20" s="178"/>
      <c r="AP20" s="77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77"/>
      <c r="AL21" s="253"/>
      <c r="AM21" s="247"/>
      <c r="AN21" s="255"/>
      <c r="AO21" s="178"/>
      <c r="AP21" s="77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77"/>
      <c r="AL22" s="253"/>
      <c r="AM22" s="247"/>
      <c r="AN22" s="255"/>
      <c r="AO22" s="178"/>
      <c r="AP22" s="77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7"/>
      <c r="AL23" s="253"/>
      <c r="AM23" s="247"/>
      <c r="AN23" s="255"/>
      <c r="AO23" s="178"/>
      <c r="AP23" s="77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77"/>
      <c r="AL24" s="215"/>
      <c r="AM24" s="218"/>
      <c r="AN24" s="217"/>
      <c r="AO24" s="219"/>
      <c r="AP24" s="77"/>
    </row>
    <row r="25" spans="3:43" s="71" customFormat="1">
      <c r="C25" s="7"/>
      <c r="H25" s="7"/>
      <c r="W25" s="144"/>
      <c r="AI25" s="145"/>
      <c r="AJ25" s="146"/>
      <c r="AK25" s="77"/>
      <c r="AL25" s="78"/>
      <c r="AM25" s="170"/>
      <c r="AN25" s="77"/>
      <c r="AO25" s="171"/>
      <c r="AP25" s="77"/>
    </row>
    <row r="26" spans="3:43" s="71" customFormat="1">
      <c r="C26" s="89"/>
      <c r="H26" s="7"/>
      <c r="W26" s="144"/>
      <c r="AI26" s="145"/>
      <c r="AJ26" s="146"/>
      <c r="AK26" s="77"/>
      <c r="AL26" s="78"/>
      <c r="AM26" s="170"/>
      <c r="AN26" s="77"/>
      <c r="AO26" s="171"/>
      <c r="AP26" s="77"/>
    </row>
    <row r="27" spans="3:43" s="71" customFormat="1">
      <c r="C27" s="89"/>
      <c r="E27" s="10"/>
      <c r="F27" s="10"/>
      <c r="H27" s="94"/>
      <c r="W27" s="144"/>
      <c r="AI27" s="145"/>
      <c r="AJ27" s="146"/>
      <c r="AL27" s="124"/>
      <c r="AM27" s="168"/>
      <c r="AN27" s="124"/>
      <c r="AO27" s="16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L28" s="124"/>
      <c r="AM28" s="168"/>
      <c r="AN28" s="124"/>
      <c r="AO28" s="168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L29" s="124"/>
      <c r="AM29" s="168"/>
      <c r="AN29" s="124"/>
      <c r="AO29" s="168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L30" s="124"/>
      <c r="AM30" s="168"/>
      <c r="AN30" s="124"/>
      <c r="AO30" s="168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L31" s="124"/>
      <c r="AM31" s="168"/>
      <c r="AN31" s="124"/>
      <c r="AO31" s="168"/>
    </row>
    <row r="32" spans="3:43" s="71" customFormat="1">
      <c r="C32" s="89"/>
      <c r="D32" s="134"/>
      <c r="E32" s="91"/>
      <c r="F32" s="92"/>
      <c r="G32" s="93"/>
      <c r="H32" s="94"/>
      <c r="W32" s="144"/>
      <c r="AI32" s="145"/>
      <c r="AJ32" s="146"/>
      <c r="AL32" s="124"/>
      <c r="AM32" s="168"/>
      <c r="AN32" s="124"/>
      <c r="AO32" s="168"/>
    </row>
    <row r="33" spans="4:41" s="71" customFormat="1">
      <c r="D33" s="132"/>
      <c r="W33" s="144"/>
      <c r="AI33" s="145"/>
      <c r="AJ33" s="146"/>
      <c r="AL33" s="124"/>
      <c r="AM33" s="168"/>
      <c r="AN33" s="124"/>
      <c r="AO33" s="168"/>
    </row>
    <row r="34" spans="4:41" s="71" customFormat="1">
      <c r="W34" s="144"/>
      <c r="AI34" s="145"/>
      <c r="AJ34" s="146"/>
      <c r="AL34" s="124"/>
      <c r="AM34" s="168"/>
      <c r="AN34" s="124"/>
      <c r="AO34" s="168"/>
    </row>
    <row r="35" spans="4:41" s="71" customFormat="1">
      <c r="W35" s="144"/>
      <c r="AI35" s="145"/>
      <c r="AJ35" s="146"/>
      <c r="AL35" s="124"/>
      <c r="AM35" s="168"/>
      <c r="AN35" s="124"/>
      <c r="AO35" s="168"/>
    </row>
    <row r="36" spans="4:41" s="71" customFormat="1">
      <c r="W36" s="144"/>
      <c r="AI36" s="145"/>
      <c r="AJ36" s="146"/>
      <c r="AL36" s="124"/>
      <c r="AM36" s="168"/>
      <c r="AN36" s="124"/>
      <c r="AO36" s="168"/>
    </row>
    <row r="37" spans="4:41" s="71" customFormat="1">
      <c r="W37" s="144"/>
      <c r="AI37" s="145"/>
      <c r="AJ37" s="146"/>
      <c r="AL37" s="124"/>
      <c r="AM37" s="168"/>
      <c r="AN37" s="124"/>
      <c r="AO37" s="168"/>
    </row>
    <row r="38" spans="4:41" s="71" customFormat="1">
      <c r="W38" s="144"/>
      <c r="AI38" s="145"/>
      <c r="AJ38" s="146"/>
      <c r="AL38" s="124"/>
      <c r="AM38" s="168"/>
      <c r="AN38" s="124"/>
      <c r="AO38" s="168"/>
    </row>
    <row r="39" spans="4:41" s="71" customFormat="1">
      <c r="W39" s="144"/>
      <c r="AI39" s="145"/>
      <c r="AJ39" s="146"/>
      <c r="AL39" s="124"/>
      <c r="AM39" s="168"/>
      <c r="AN39" s="124"/>
      <c r="AO39" s="168"/>
    </row>
    <row r="40" spans="4:41" s="71" customFormat="1">
      <c r="W40" s="144"/>
      <c r="AI40" s="145"/>
      <c r="AJ40" s="146"/>
      <c r="AL40" s="124"/>
      <c r="AM40" s="168"/>
      <c r="AN40" s="124"/>
      <c r="AO40" s="168"/>
    </row>
    <row r="41" spans="4:41" s="71" customFormat="1">
      <c r="W41" s="144"/>
      <c r="AI41" s="145"/>
      <c r="AJ41" s="146"/>
      <c r="AL41" s="124"/>
      <c r="AM41" s="168"/>
      <c r="AN41" s="124"/>
      <c r="AO41" s="168"/>
    </row>
    <row r="42" spans="4:41" s="71" customFormat="1">
      <c r="W42" s="144"/>
      <c r="AI42" s="145"/>
      <c r="AJ42" s="146"/>
      <c r="AL42" s="124"/>
      <c r="AM42" s="168"/>
      <c r="AN42" s="124"/>
      <c r="AO42" s="168"/>
    </row>
    <row r="43" spans="4:41" s="71" customFormat="1">
      <c r="W43" s="144"/>
      <c r="AI43" s="145"/>
      <c r="AJ43" s="146"/>
      <c r="AL43" s="124"/>
      <c r="AM43" s="168"/>
      <c r="AN43" s="124"/>
      <c r="AO43" s="168"/>
    </row>
    <row r="44" spans="4:41" s="71" customFormat="1">
      <c r="W44" s="144"/>
      <c r="AI44" s="145"/>
      <c r="AJ44" s="146"/>
      <c r="AL44" s="124"/>
      <c r="AM44" s="168"/>
      <c r="AN44" s="124"/>
      <c r="AO44" s="168"/>
    </row>
    <row r="45" spans="4:41" s="71" customFormat="1">
      <c r="W45" s="144"/>
      <c r="AI45" s="145"/>
      <c r="AJ45" s="146"/>
      <c r="AL45" s="124"/>
      <c r="AM45" s="168"/>
      <c r="AN45" s="124"/>
      <c r="AO45" s="168"/>
    </row>
    <row r="46" spans="4:41" s="71" customFormat="1">
      <c r="W46" s="144"/>
      <c r="AI46" s="145"/>
      <c r="AJ46" s="146"/>
      <c r="AL46" s="124"/>
      <c r="AM46" s="168"/>
      <c r="AN46" s="124"/>
      <c r="AO46" s="168"/>
    </row>
    <row r="47" spans="4:41" s="71" customFormat="1">
      <c r="W47" s="144"/>
      <c r="AI47" s="145"/>
      <c r="AJ47" s="146"/>
      <c r="AL47" s="124"/>
      <c r="AM47" s="168"/>
      <c r="AN47" s="124"/>
      <c r="AO47" s="168"/>
    </row>
    <row r="48" spans="4:41" s="71" customFormat="1">
      <c r="W48" s="144"/>
      <c r="AI48" s="145"/>
      <c r="AJ48" s="146"/>
      <c r="AL48" s="124"/>
      <c r="AM48" s="168"/>
      <c r="AN48" s="124"/>
      <c r="AO48" s="168"/>
    </row>
    <row r="49" spans="23:41" s="71" customFormat="1">
      <c r="W49" s="144"/>
      <c r="AI49" s="145"/>
      <c r="AJ49" s="146"/>
      <c r="AL49" s="124"/>
      <c r="AM49" s="168"/>
      <c r="AN49" s="124"/>
      <c r="AO49" s="168"/>
    </row>
    <row r="50" spans="23:41" s="71" customFormat="1">
      <c r="W50" s="144"/>
      <c r="AI50" s="145"/>
      <c r="AJ50" s="146"/>
      <c r="AL50" s="124"/>
      <c r="AM50" s="168"/>
      <c r="AN50" s="124"/>
      <c r="AO50" s="168"/>
    </row>
    <row r="51" spans="23:41" s="71" customFormat="1">
      <c r="W51" s="144"/>
      <c r="AI51" s="145"/>
      <c r="AJ51" s="146"/>
      <c r="AL51" s="124"/>
      <c r="AM51" s="168"/>
      <c r="AN51" s="124"/>
      <c r="AO51" s="168"/>
    </row>
    <row r="52" spans="23:41" s="71" customFormat="1">
      <c r="W52" s="144"/>
      <c r="AI52" s="145"/>
      <c r="AJ52" s="146"/>
      <c r="AL52" s="124"/>
      <c r="AM52" s="168"/>
      <c r="AN52" s="124"/>
      <c r="AO52" s="168"/>
    </row>
    <row r="53" spans="23:41" s="71" customFormat="1">
      <c r="W53" s="144"/>
      <c r="AI53" s="145"/>
      <c r="AJ53" s="146"/>
      <c r="AL53" s="124"/>
      <c r="AM53" s="168"/>
      <c r="AN53" s="124"/>
      <c r="AO53" s="168"/>
    </row>
    <row r="54" spans="23:41" s="71" customFormat="1">
      <c r="W54" s="144"/>
      <c r="AI54" s="145"/>
      <c r="AJ54" s="146"/>
      <c r="AL54" s="124"/>
      <c r="AM54" s="168"/>
      <c r="AN54" s="124"/>
      <c r="AO54" s="168"/>
    </row>
    <row r="55" spans="23:41" s="71" customFormat="1">
      <c r="W55" s="144"/>
      <c r="AI55" s="145"/>
      <c r="AJ55" s="146"/>
      <c r="AL55" s="124"/>
      <c r="AM55" s="168"/>
      <c r="AN55" s="124"/>
      <c r="AO55" s="168"/>
    </row>
    <row r="56" spans="23:41" s="71" customFormat="1">
      <c r="W56" s="144"/>
      <c r="AI56" s="145"/>
      <c r="AJ56" s="146"/>
      <c r="AL56" s="124"/>
      <c r="AM56" s="168"/>
      <c r="AN56" s="124"/>
      <c r="AO56" s="168"/>
    </row>
    <row r="57" spans="23:41" s="71" customFormat="1">
      <c r="W57" s="144"/>
      <c r="AI57" s="145"/>
      <c r="AJ57" s="146"/>
      <c r="AL57" s="124"/>
      <c r="AM57" s="168"/>
      <c r="AN57" s="124"/>
      <c r="AO57" s="168"/>
    </row>
    <row r="58" spans="23:41" s="71" customFormat="1">
      <c r="W58" s="144"/>
      <c r="AI58" s="145"/>
      <c r="AJ58" s="146"/>
      <c r="AL58" s="124"/>
      <c r="AM58" s="168"/>
      <c r="AN58" s="124"/>
      <c r="AO58" s="168"/>
    </row>
    <row r="59" spans="23:41" s="71" customFormat="1">
      <c r="W59" s="144"/>
      <c r="AI59" s="145"/>
      <c r="AJ59" s="146"/>
      <c r="AL59" s="124"/>
      <c r="AM59" s="168"/>
      <c r="AN59" s="124"/>
      <c r="AO59" s="168"/>
    </row>
    <row r="60" spans="23:41" s="71" customFormat="1">
      <c r="W60" s="144"/>
      <c r="AI60" s="145"/>
      <c r="AJ60" s="146"/>
      <c r="AL60" s="124"/>
      <c r="AM60" s="168"/>
      <c r="AN60" s="124"/>
      <c r="AO60" s="168"/>
    </row>
    <row r="61" spans="23:41" s="71" customFormat="1">
      <c r="W61" s="144"/>
      <c r="AI61" s="145"/>
      <c r="AJ61" s="146"/>
      <c r="AL61" s="124"/>
      <c r="AM61" s="168"/>
      <c r="AN61" s="124"/>
      <c r="AO61" s="168"/>
    </row>
    <row r="62" spans="23:41" s="71" customFormat="1">
      <c r="W62" s="144"/>
      <c r="AI62" s="145"/>
      <c r="AJ62" s="146"/>
      <c r="AL62" s="124"/>
      <c r="AM62" s="168"/>
      <c r="AN62" s="124"/>
      <c r="AO62" s="168"/>
    </row>
    <row r="63" spans="23:41" s="71" customFormat="1">
      <c r="W63" s="144"/>
      <c r="AI63" s="145"/>
      <c r="AJ63" s="146"/>
      <c r="AL63" s="124"/>
      <c r="AM63" s="168"/>
      <c r="AN63" s="124"/>
      <c r="AO63" s="168"/>
    </row>
    <row r="64" spans="23:41" s="71" customFormat="1">
      <c r="W64" s="144"/>
      <c r="AI64" s="145"/>
      <c r="AJ64" s="146"/>
      <c r="AL64" s="124"/>
      <c r="AM64" s="168"/>
      <c r="AN64" s="124"/>
      <c r="AO64" s="168"/>
    </row>
    <row r="65" spans="23:41" s="71" customFormat="1">
      <c r="W65" s="144"/>
      <c r="AI65" s="145"/>
      <c r="AJ65" s="146"/>
      <c r="AL65" s="124"/>
      <c r="AM65" s="168"/>
      <c r="AN65" s="124"/>
      <c r="AO65" s="168"/>
    </row>
    <row r="66" spans="23:41" s="71" customFormat="1">
      <c r="W66" s="144"/>
      <c r="AI66" s="145"/>
      <c r="AJ66" s="146"/>
      <c r="AL66" s="124"/>
      <c r="AM66" s="168"/>
      <c r="AN66" s="124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4"/>
  <dimension ref="B1:AQ66"/>
  <sheetViews>
    <sheetView showGridLines="0" showRowColHeaders="0" workbookViewId="0">
      <selection activeCell="G8" sqref="G8:AN8"/>
    </sheetView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26.44140625" style="111" hidden="1" customWidth="1"/>
    <col min="36" max="36" width="2" style="112" hidden="1" customWidth="1"/>
    <col min="37" max="37" width="5.44140625" customWidth="1"/>
    <col min="38" max="38" width="7" customWidth="1"/>
    <col min="39" max="39" width="21.5546875" style="169" customWidth="1"/>
    <col min="40" max="40" width="7.5546875" customWidth="1"/>
    <col min="41" max="41" width="21.5546875" style="169" customWidth="1"/>
    <col min="42" max="42" width="3.5546875" customWidth="1"/>
  </cols>
  <sheetData>
    <row r="1" spans="2:43" ht="9.75" customHeight="1">
      <c r="W1" s="33"/>
    </row>
    <row r="2" spans="2:43" ht="13.8" thickBot="1">
      <c r="D2" s="88">
        <v>43169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69"/>
      <c r="AL2" s="69"/>
      <c r="AN2" s="69"/>
      <c r="AP2" s="69"/>
      <c r="AQ2" s="69"/>
    </row>
    <row r="3" spans="2:43">
      <c r="B3" s="21">
        <v>20</v>
      </c>
      <c r="C3" s="243"/>
      <c r="D3" s="137" t="s">
        <v>29</v>
      </c>
      <c r="E3" s="27"/>
      <c r="F3" s="35"/>
      <c r="G3" s="137" t="s">
        <v>35</v>
      </c>
      <c r="H3" s="264"/>
      <c r="J3" s="241" t="str">
        <f>D3</f>
        <v>Bordeaux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29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BordeauxOyonnax</v>
      </c>
      <c r="AJ3" s="112">
        <f t="shared" ref="AJ3:AJ9" si="7">E3-F3</f>
        <v>0</v>
      </c>
      <c r="AL3" s="263"/>
      <c r="AN3" s="69"/>
      <c r="AP3" s="69"/>
      <c r="AQ3" s="69"/>
    </row>
    <row r="4" spans="2:43">
      <c r="B4" s="22"/>
      <c r="C4" s="244"/>
      <c r="D4" s="1" t="s">
        <v>27</v>
      </c>
      <c r="E4" s="28"/>
      <c r="F4" s="36"/>
      <c r="G4" s="1" t="s">
        <v>25</v>
      </c>
      <c r="H4" s="265"/>
      <c r="J4" s="246" t="str">
        <f t="shared" ref="J4:J9" si="8">D4</f>
        <v>Brive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27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BriveClermont</v>
      </c>
      <c r="AJ4" s="112">
        <f t="shared" si="7"/>
        <v>0</v>
      </c>
      <c r="AL4" s="194"/>
      <c r="AN4" s="69"/>
      <c r="AP4" s="69"/>
      <c r="AQ4" s="69"/>
    </row>
    <row r="5" spans="2:43">
      <c r="B5" s="22"/>
      <c r="C5" s="244"/>
      <c r="D5" s="134" t="s">
        <v>28</v>
      </c>
      <c r="E5" s="28"/>
      <c r="F5" s="36"/>
      <c r="G5" s="1" t="s">
        <v>21</v>
      </c>
      <c r="H5" s="265"/>
      <c r="J5" s="246" t="str">
        <f t="shared" si="8"/>
        <v>Montpellier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28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MontpellierRacing</v>
      </c>
      <c r="AJ5" s="112">
        <f t="shared" si="7"/>
        <v>0</v>
      </c>
      <c r="AL5" s="263"/>
      <c r="AN5" s="109"/>
      <c r="AP5" s="69"/>
      <c r="AQ5" s="69"/>
    </row>
    <row r="6" spans="2:43">
      <c r="B6" s="22"/>
      <c r="C6" s="244"/>
      <c r="D6" s="134" t="s">
        <v>19</v>
      </c>
      <c r="E6" s="28"/>
      <c r="F6" s="36"/>
      <c r="G6" s="134" t="s">
        <v>22</v>
      </c>
      <c r="H6" s="265"/>
      <c r="J6" s="246" t="str">
        <f>D6</f>
        <v>Stade Français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19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Stade FrançaisCastres</v>
      </c>
      <c r="AJ6" s="112">
        <f t="shared" si="7"/>
        <v>0</v>
      </c>
      <c r="AL6" s="263"/>
      <c r="AN6" s="109"/>
      <c r="AP6" s="69"/>
      <c r="AQ6" s="69"/>
    </row>
    <row r="7" spans="2:43">
      <c r="B7" s="22"/>
      <c r="C7" s="244"/>
      <c r="D7" s="134" t="s">
        <v>23</v>
      </c>
      <c r="E7" s="28"/>
      <c r="F7" s="36"/>
      <c r="G7" s="134" t="s">
        <v>24</v>
      </c>
      <c r="H7" s="265"/>
      <c r="J7" s="246" t="str">
        <f t="shared" si="8"/>
        <v>Pau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23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PauLa Rochelle</v>
      </c>
      <c r="AJ7" s="112">
        <f t="shared" si="7"/>
        <v>0</v>
      </c>
      <c r="AL7" s="263"/>
      <c r="AN7" s="69"/>
      <c r="AP7" s="69"/>
      <c r="AQ7" s="69"/>
    </row>
    <row r="8" spans="2:43">
      <c r="B8" s="22"/>
      <c r="C8" s="244"/>
      <c r="D8" s="134" t="s">
        <v>20</v>
      </c>
      <c r="E8" s="28"/>
      <c r="F8" s="36"/>
      <c r="G8" s="134" t="s">
        <v>36</v>
      </c>
      <c r="H8" s="265"/>
      <c r="J8" s="246" t="str">
        <f t="shared" si="8"/>
        <v>Toulon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20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ToulonAgen</v>
      </c>
      <c r="AJ8" s="112">
        <f t="shared" si="7"/>
        <v>0</v>
      </c>
      <c r="AL8" s="263"/>
      <c r="AN8" s="109"/>
      <c r="AP8" s="69"/>
      <c r="AQ8" s="69"/>
    </row>
    <row r="9" spans="2:43" ht="13.8" thickBot="1">
      <c r="B9" s="23"/>
      <c r="C9" s="245"/>
      <c r="D9" s="136" t="s">
        <v>30</v>
      </c>
      <c r="E9" s="29"/>
      <c r="F9" s="37"/>
      <c r="G9" s="136" t="s">
        <v>26</v>
      </c>
      <c r="H9" s="266"/>
      <c r="J9" s="246" t="str">
        <f t="shared" si="8"/>
        <v>St Toulousain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30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St ToulousainLyon</v>
      </c>
      <c r="AJ9" s="112">
        <f t="shared" si="7"/>
        <v>0</v>
      </c>
      <c r="AL9" s="263"/>
      <c r="AN9" s="109"/>
      <c r="AP9" s="69"/>
      <c r="AQ9" s="69"/>
    </row>
    <row r="10" spans="2:43">
      <c r="J10" s="38" t="str">
        <f>G3</f>
        <v>Oyonnax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35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OyonnaxBordeaux</v>
      </c>
      <c r="AJ10" s="112">
        <f>F3-E3</f>
        <v>0</v>
      </c>
      <c r="AK10" s="105"/>
      <c r="AL10" s="109"/>
      <c r="AM10" s="159"/>
      <c r="AN10" s="109"/>
      <c r="AO10" s="162"/>
      <c r="AP10" s="69"/>
      <c r="AQ10" s="69"/>
    </row>
    <row r="11" spans="2:43">
      <c r="G11" s="1"/>
      <c r="J11" s="38" t="str">
        <f t="shared" ref="J11:J16" si="17">G4</f>
        <v>Clermont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25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ClermontBrive</v>
      </c>
      <c r="AJ11" s="112">
        <f t="shared" ref="AJ11:AJ16" si="20">F4-E4</f>
        <v>0</v>
      </c>
      <c r="AK11" s="94"/>
      <c r="AL11" s="94"/>
      <c r="AM11" s="186"/>
      <c r="AN11" s="94"/>
      <c r="AO11" s="184"/>
      <c r="AP11" s="69"/>
      <c r="AQ11" s="69"/>
    </row>
    <row r="12" spans="2:43">
      <c r="G12" s="1"/>
      <c r="J12" s="38" t="str">
        <f t="shared" si="17"/>
        <v>Racing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21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RacingMontpellier</v>
      </c>
      <c r="AJ12" s="112">
        <f t="shared" si="20"/>
        <v>0</v>
      </c>
      <c r="AK12" s="94"/>
      <c r="AL12" s="94"/>
      <c r="AM12" s="186"/>
      <c r="AN12" s="94"/>
      <c r="AO12" s="184"/>
      <c r="AP12" s="69"/>
      <c r="AQ12" s="69"/>
    </row>
    <row r="13" spans="2:43">
      <c r="G13" s="1"/>
      <c r="J13" s="38" t="str">
        <f t="shared" si="17"/>
        <v>Castres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22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CastresStade Français</v>
      </c>
      <c r="AJ13" s="112">
        <f t="shared" si="20"/>
        <v>0</v>
      </c>
      <c r="AK13" s="94"/>
      <c r="AL13" s="94"/>
      <c r="AM13" s="186"/>
      <c r="AN13" s="94"/>
      <c r="AO13" s="184"/>
      <c r="AP13" s="69"/>
      <c r="AQ13" s="69"/>
    </row>
    <row r="14" spans="2:43">
      <c r="G14" s="1"/>
      <c r="J14" s="38" t="str">
        <f t="shared" si="17"/>
        <v>La Rochelle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24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La RochellePau</v>
      </c>
      <c r="AJ14" s="112">
        <f t="shared" si="20"/>
        <v>0</v>
      </c>
      <c r="AK14" s="69"/>
      <c r="AL14" s="69"/>
      <c r="AM14" s="183"/>
      <c r="AN14" s="69"/>
      <c r="AO14" s="185"/>
      <c r="AP14" s="69"/>
      <c r="AQ14" s="69"/>
    </row>
    <row r="15" spans="2:43">
      <c r="G15" s="1"/>
      <c r="J15" s="38" t="str">
        <f t="shared" si="17"/>
        <v>Agen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36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AgenToulon</v>
      </c>
      <c r="AJ15" s="112">
        <f t="shared" si="20"/>
        <v>0</v>
      </c>
      <c r="AK15" s="69"/>
      <c r="AL15" s="69"/>
      <c r="AM15" s="183"/>
      <c r="AN15" s="69"/>
      <c r="AO15" s="185"/>
      <c r="AP15" s="69"/>
      <c r="AQ15" s="69"/>
    </row>
    <row r="16" spans="2:43" ht="13.8" thickBot="1">
      <c r="G16" s="1"/>
      <c r="J16" s="39" t="str">
        <f t="shared" si="17"/>
        <v>Lyon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26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LyonSt Toulousain</v>
      </c>
      <c r="AJ16" s="112">
        <f t="shared" si="20"/>
        <v>0</v>
      </c>
      <c r="AK16" s="69"/>
      <c r="AL16" s="69"/>
      <c r="AM16" s="183"/>
      <c r="AN16" s="69"/>
      <c r="AO16" s="185"/>
      <c r="AP16" s="69"/>
      <c r="AQ16" s="69"/>
    </row>
    <row r="17" spans="3:43" ht="21">
      <c r="D17" s="242"/>
      <c r="E17" s="10"/>
      <c r="F17" s="10"/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253"/>
      <c r="AM17" s="254"/>
      <c r="AN17" s="255"/>
      <c r="AO17" s="178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253"/>
      <c r="AM18" s="254"/>
      <c r="AN18" s="255"/>
      <c r="AO18" s="247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253"/>
      <c r="AM19" s="247"/>
      <c r="AN19" s="255"/>
      <c r="AO19" s="178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79"/>
      <c r="AL20" s="253"/>
      <c r="AM20" s="247"/>
      <c r="AN20" s="255"/>
      <c r="AO20" s="178"/>
      <c r="AP20" s="79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79"/>
      <c r="AL21" s="253"/>
      <c r="AM21" s="247"/>
      <c r="AN21" s="255"/>
      <c r="AO21" s="178"/>
      <c r="AP21" s="79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79"/>
      <c r="AL22" s="253"/>
      <c r="AM22" s="247"/>
      <c r="AN22" s="255"/>
      <c r="AO22" s="178"/>
      <c r="AP22" s="79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9"/>
      <c r="AL23" s="253"/>
      <c r="AM23" s="247"/>
      <c r="AN23" s="255"/>
      <c r="AO23" s="178"/>
      <c r="AP23" s="79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79"/>
      <c r="AL24" s="79"/>
      <c r="AM24" s="164"/>
      <c r="AN24" s="80"/>
      <c r="AO24" s="163"/>
      <c r="AP24" s="79"/>
    </row>
    <row r="25" spans="3:43" s="71" customFormat="1">
      <c r="C25" s="7"/>
      <c r="H25" s="7"/>
      <c r="W25" s="144"/>
      <c r="AI25" s="145"/>
      <c r="AJ25" s="146"/>
      <c r="AK25" s="79"/>
      <c r="AL25" s="80"/>
      <c r="AM25" s="163"/>
      <c r="AN25" s="79"/>
      <c r="AO25" s="164"/>
      <c r="AP25" s="79"/>
    </row>
    <row r="26" spans="3:43" s="71" customFormat="1">
      <c r="C26" s="89"/>
      <c r="H26" s="7"/>
      <c r="W26" s="144"/>
      <c r="AI26" s="145"/>
      <c r="AJ26" s="146"/>
      <c r="AK26" s="79"/>
      <c r="AP26" s="79"/>
    </row>
    <row r="27" spans="3:43" s="71" customFormat="1">
      <c r="C27" s="89"/>
      <c r="E27" s="10"/>
      <c r="F27" s="10"/>
      <c r="H27" s="94"/>
      <c r="W27" s="144"/>
      <c r="AI27" s="145"/>
      <c r="AJ27" s="146"/>
      <c r="AL27" s="215"/>
      <c r="AM27" s="216"/>
      <c r="AN27" s="217"/>
      <c r="AO27" s="21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L28" s="215"/>
      <c r="AM28" s="218"/>
      <c r="AN28" s="217"/>
      <c r="AO28" s="219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L29" s="215"/>
      <c r="AM29" s="218"/>
      <c r="AN29" s="217"/>
      <c r="AO29" s="219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L30" s="215"/>
      <c r="AM30" s="218"/>
      <c r="AN30" s="217"/>
      <c r="AO30" s="219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L31" s="215"/>
      <c r="AM31" s="218"/>
      <c r="AN31" s="217"/>
      <c r="AO31" s="219"/>
    </row>
    <row r="32" spans="3:43" s="71" customFormat="1">
      <c r="C32" s="89"/>
      <c r="D32" s="134"/>
      <c r="E32" s="91"/>
      <c r="F32" s="92"/>
      <c r="G32" s="93"/>
      <c r="H32" s="94"/>
      <c r="W32" s="144"/>
      <c r="AI32" s="145"/>
      <c r="AJ32" s="146"/>
      <c r="AL32" s="215"/>
      <c r="AM32" s="218"/>
      <c r="AN32" s="217"/>
      <c r="AO32" s="219"/>
    </row>
    <row r="33" spans="4:41" s="71" customFormat="1">
      <c r="D33" s="132"/>
      <c r="W33" s="144"/>
      <c r="AI33" s="145"/>
      <c r="AJ33" s="146"/>
      <c r="AM33" s="168"/>
      <c r="AO33" s="168"/>
    </row>
    <row r="34" spans="4:41" s="71" customFormat="1">
      <c r="W34" s="144"/>
      <c r="AI34" s="145"/>
      <c r="AJ34" s="146"/>
      <c r="AM34" s="168"/>
      <c r="AO34" s="168"/>
    </row>
    <row r="35" spans="4:41" s="71" customFormat="1">
      <c r="W35" s="144"/>
      <c r="AI35" s="145"/>
      <c r="AJ35" s="146"/>
      <c r="AM35" s="168"/>
      <c r="AO35" s="168"/>
    </row>
    <row r="36" spans="4:41" s="71" customFormat="1">
      <c r="W36" s="144"/>
      <c r="AI36" s="145"/>
      <c r="AJ36" s="146"/>
      <c r="AM36" s="168"/>
      <c r="AO36" s="168"/>
    </row>
    <row r="37" spans="4:41" s="71" customFormat="1">
      <c r="W37" s="144"/>
      <c r="AI37" s="145"/>
      <c r="AJ37" s="146"/>
      <c r="AM37" s="168"/>
      <c r="AO37" s="168"/>
    </row>
    <row r="38" spans="4:41" s="71" customFormat="1">
      <c r="W38" s="144"/>
      <c r="AI38" s="145"/>
      <c r="AJ38" s="146"/>
      <c r="AM38" s="168"/>
      <c r="AO38" s="168"/>
    </row>
    <row r="39" spans="4:41" s="71" customFormat="1">
      <c r="W39" s="144"/>
      <c r="AI39" s="145"/>
      <c r="AJ39" s="146"/>
      <c r="AM39" s="168"/>
      <c r="AO39" s="168"/>
    </row>
    <row r="40" spans="4:41" s="71" customFormat="1">
      <c r="W40" s="144"/>
      <c r="AI40" s="145"/>
      <c r="AJ40" s="146"/>
      <c r="AM40" s="168"/>
      <c r="AO40" s="168"/>
    </row>
    <row r="41" spans="4:41" s="71" customFormat="1">
      <c r="W41" s="144"/>
      <c r="AI41" s="145"/>
      <c r="AJ41" s="146"/>
      <c r="AM41" s="168"/>
      <c r="AO41" s="168"/>
    </row>
    <row r="42" spans="4:41" s="71" customFormat="1">
      <c r="W42" s="144"/>
      <c r="AI42" s="145"/>
      <c r="AJ42" s="146"/>
      <c r="AM42" s="168"/>
      <c r="AO42" s="168"/>
    </row>
    <row r="43" spans="4:41" s="71" customFormat="1">
      <c r="W43" s="144"/>
      <c r="AI43" s="145"/>
      <c r="AJ43" s="146"/>
      <c r="AM43" s="168"/>
      <c r="AO43" s="168"/>
    </row>
    <row r="44" spans="4:41" s="71" customFormat="1">
      <c r="W44" s="144"/>
      <c r="AI44" s="145"/>
      <c r="AJ44" s="146"/>
      <c r="AM44" s="168"/>
      <c r="AO44" s="168"/>
    </row>
    <row r="45" spans="4:41" s="71" customFormat="1">
      <c r="W45" s="144"/>
      <c r="AI45" s="145"/>
      <c r="AJ45" s="146"/>
      <c r="AM45" s="168"/>
      <c r="AO45" s="168"/>
    </row>
    <row r="46" spans="4:41" s="71" customFormat="1">
      <c r="W46" s="144"/>
      <c r="AI46" s="145"/>
      <c r="AJ46" s="146"/>
      <c r="AM46" s="168"/>
      <c r="AO46" s="168"/>
    </row>
    <row r="47" spans="4:41" s="71" customFormat="1">
      <c r="W47" s="144"/>
      <c r="AI47" s="145"/>
      <c r="AJ47" s="146"/>
      <c r="AM47" s="168"/>
      <c r="AO47" s="168"/>
    </row>
    <row r="48" spans="4:41" s="71" customFormat="1">
      <c r="W48" s="144"/>
      <c r="AI48" s="145"/>
      <c r="AJ48" s="146"/>
      <c r="AM48" s="168"/>
      <c r="AO48" s="168"/>
    </row>
    <row r="49" spans="23:41" s="71" customFormat="1">
      <c r="W49" s="144"/>
      <c r="AI49" s="145"/>
      <c r="AJ49" s="146"/>
      <c r="AM49" s="168"/>
      <c r="AO49" s="168"/>
    </row>
    <row r="50" spans="23:41" s="71" customFormat="1">
      <c r="W50" s="144"/>
      <c r="AI50" s="145"/>
      <c r="AJ50" s="146"/>
      <c r="AM50" s="168"/>
      <c r="AO50" s="168"/>
    </row>
    <row r="51" spans="23:41" s="71" customFormat="1">
      <c r="W51" s="144"/>
      <c r="AI51" s="145"/>
      <c r="AJ51" s="146"/>
      <c r="AM51" s="168"/>
      <c r="AO51" s="168"/>
    </row>
    <row r="52" spans="23:41" s="71" customFormat="1">
      <c r="W52" s="144"/>
      <c r="AI52" s="145"/>
      <c r="AJ52" s="146"/>
      <c r="AM52" s="168"/>
      <c r="AO52" s="168"/>
    </row>
    <row r="53" spans="23:41" s="71" customFormat="1">
      <c r="W53" s="144"/>
      <c r="AI53" s="145"/>
      <c r="AJ53" s="146"/>
      <c r="AM53" s="168"/>
      <c r="AO53" s="168"/>
    </row>
    <row r="54" spans="23:41" s="71" customFormat="1">
      <c r="W54" s="144"/>
      <c r="AI54" s="145"/>
      <c r="AJ54" s="146"/>
      <c r="AM54" s="168"/>
      <c r="AO54" s="168"/>
    </row>
    <row r="55" spans="23:41" s="71" customFormat="1">
      <c r="W55" s="144"/>
      <c r="AI55" s="145"/>
      <c r="AJ55" s="146"/>
      <c r="AM55" s="168"/>
      <c r="AO55" s="168"/>
    </row>
    <row r="56" spans="23:41" s="71" customFormat="1">
      <c r="W56" s="144"/>
      <c r="AI56" s="145"/>
      <c r="AJ56" s="146"/>
      <c r="AM56" s="168"/>
      <c r="AO56" s="168"/>
    </row>
    <row r="57" spans="23:41" s="71" customFormat="1">
      <c r="W57" s="144"/>
      <c r="AI57" s="145"/>
      <c r="AJ57" s="146"/>
      <c r="AM57" s="168"/>
      <c r="AO57" s="168"/>
    </row>
    <row r="58" spans="23:41" s="71" customFormat="1">
      <c r="W58" s="144"/>
      <c r="AI58" s="145"/>
      <c r="AJ58" s="146"/>
      <c r="AM58" s="168"/>
      <c r="AO58" s="168"/>
    </row>
    <row r="59" spans="23:41" s="71" customFormat="1">
      <c r="W59" s="144"/>
      <c r="AI59" s="145"/>
      <c r="AJ59" s="146"/>
      <c r="AM59" s="168"/>
      <c r="AO59" s="168"/>
    </row>
    <row r="60" spans="23:41" s="71" customFormat="1">
      <c r="W60" s="144"/>
      <c r="AI60" s="145"/>
      <c r="AJ60" s="146"/>
      <c r="AM60" s="168"/>
      <c r="AO60" s="168"/>
    </row>
    <row r="61" spans="23:41" s="71" customFormat="1">
      <c r="W61" s="144"/>
      <c r="AI61" s="145"/>
      <c r="AJ61" s="146"/>
      <c r="AM61" s="168"/>
      <c r="AO61" s="168"/>
    </row>
    <row r="62" spans="23:41" s="71" customFormat="1">
      <c r="W62" s="144"/>
      <c r="AI62" s="145"/>
      <c r="AJ62" s="146"/>
      <c r="AM62" s="168"/>
      <c r="AO62" s="168"/>
    </row>
    <row r="63" spans="23:41" s="71" customFormat="1">
      <c r="W63" s="144"/>
      <c r="AI63" s="145"/>
      <c r="AJ63" s="146"/>
      <c r="AM63" s="168"/>
      <c r="AO63" s="168"/>
    </row>
    <row r="64" spans="23:41" s="71" customFormat="1">
      <c r="W64" s="144"/>
      <c r="AI64" s="145"/>
      <c r="AJ64" s="146"/>
      <c r="AM64" s="168"/>
      <c r="AO64" s="168"/>
    </row>
    <row r="65" spans="23:41" s="71" customFormat="1">
      <c r="W65" s="144"/>
      <c r="AI65" s="145"/>
      <c r="AJ65" s="146"/>
      <c r="AM65" s="168"/>
      <c r="AO65" s="168"/>
    </row>
    <row r="66" spans="23:41" s="71" customFormat="1">
      <c r="W66" s="144"/>
      <c r="AI66" s="145"/>
      <c r="AJ66" s="146"/>
      <c r="AM66" s="168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5"/>
  <dimension ref="B1:AQ66"/>
  <sheetViews>
    <sheetView showGridLines="0" showRowColHeaders="0" workbookViewId="0">
      <selection activeCell="G8" sqref="G8:AN8"/>
    </sheetView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6.44140625" style="111" hidden="1" customWidth="1"/>
    <col min="36" max="36" width="2" style="112" hidden="1" customWidth="1"/>
    <col min="37" max="37" width="10.5546875" customWidth="1"/>
    <col min="38" max="38" width="19.5546875" customWidth="1"/>
    <col min="39" max="39" width="6.109375" style="169" customWidth="1"/>
    <col min="40" max="40" width="11.109375" customWidth="1"/>
    <col min="41" max="41" width="21.5546875" style="169" customWidth="1"/>
    <col min="42" max="42" width="3.5546875" customWidth="1"/>
  </cols>
  <sheetData>
    <row r="1" spans="2:43" ht="9.75" customHeight="1">
      <c r="W1" s="33"/>
    </row>
    <row r="2" spans="2:43" ht="13.8" thickBot="1">
      <c r="D2" s="88">
        <v>43176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69"/>
      <c r="AL2" s="69"/>
      <c r="AN2" s="69"/>
      <c r="AP2" s="69"/>
      <c r="AQ2" s="69"/>
    </row>
    <row r="3" spans="2:43">
      <c r="B3" s="21">
        <v>21</v>
      </c>
      <c r="C3" s="243"/>
      <c r="D3" s="137" t="s">
        <v>36</v>
      </c>
      <c r="E3" s="27"/>
      <c r="F3" s="35"/>
      <c r="G3" s="137" t="s">
        <v>29</v>
      </c>
      <c r="H3" s="264"/>
      <c r="J3" s="241" t="str">
        <f>D3</f>
        <v>Agen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36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AgenBordeaux</v>
      </c>
      <c r="AJ3" s="112">
        <f t="shared" ref="AJ3:AJ9" si="7">E3-F3</f>
        <v>0</v>
      </c>
      <c r="AL3" s="263"/>
      <c r="AN3" s="69"/>
      <c r="AP3" s="69"/>
      <c r="AQ3" s="69"/>
    </row>
    <row r="4" spans="2:43">
      <c r="B4" s="22"/>
      <c r="C4" s="244"/>
      <c r="D4" s="1" t="s">
        <v>22</v>
      </c>
      <c r="E4" s="28"/>
      <c r="F4" s="36"/>
      <c r="G4" s="1" t="s">
        <v>27</v>
      </c>
      <c r="H4" s="265"/>
      <c r="J4" s="246" t="str">
        <f t="shared" ref="J4:J9" si="8">D4</f>
        <v>Castres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22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CastresBrive</v>
      </c>
      <c r="AJ4" s="112">
        <f t="shared" si="7"/>
        <v>0</v>
      </c>
      <c r="AL4" s="194"/>
      <c r="AN4" s="69"/>
      <c r="AP4" s="69"/>
      <c r="AQ4" s="69"/>
    </row>
    <row r="5" spans="2:43">
      <c r="B5" s="22"/>
      <c r="C5" s="244"/>
      <c r="D5" s="134" t="s">
        <v>25</v>
      </c>
      <c r="E5" s="28"/>
      <c r="F5" s="36"/>
      <c r="G5" s="1" t="s">
        <v>23</v>
      </c>
      <c r="H5" s="265"/>
      <c r="J5" s="246" t="str">
        <f t="shared" si="8"/>
        <v>Clermont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25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ClermontPau</v>
      </c>
      <c r="AJ5" s="112">
        <f t="shared" si="7"/>
        <v>0</v>
      </c>
      <c r="AL5" s="263"/>
      <c r="AN5" s="109"/>
      <c r="AP5" s="69"/>
      <c r="AQ5" s="69"/>
    </row>
    <row r="6" spans="2:43">
      <c r="B6" s="22"/>
      <c r="C6" s="244"/>
      <c r="D6" s="134" t="s">
        <v>24</v>
      </c>
      <c r="E6" s="28"/>
      <c r="F6" s="36"/>
      <c r="G6" s="134" t="s">
        <v>26</v>
      </c>
      <c r="H6" s="265"/>
      <c r="J6" s="246" t="str">
        <f>D6</f>
        <v>La Rochelle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24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La RochelleLyon</v>
      </c>
      <c r="AJ6" s="112">
        <f t="shared" si="7"/>
        <v>0</v>
      </c>
      <c r="AL6" s="263"/>
      <c r="AN6" s="109"/>
      <c r="AP6" s="69"/>
      <c r="AQ6" s="69"/>
    </row>
    <row r="7" spans="2:43">
      <c r="B7" s="22"/>
      <c r="C7" s="244"/>
      <c r="D7" s="134" t="s">
        <v>35</v>
      </c>
      <c r="E7" s="28"/>
      <c r="F7" s="36"/>
      <c r="G7" s="134" t="s">
        <v>20</v>
      </c>
      <c r="H7" s="265"/>
      <c r="J7" s="246" t="str">
        <f t="shared" si="8"/>
        <v>Oyonnax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35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OyonnaxToulon</v>
      </c>
      <c r="AJ7" s="112">
        <f t="shared" si="7"/>
        <v>0</v>
      </c>
      <c r="AL7" s="263"/>
      <c r="AN7" s="69"/>
      <c r="AP7" s="69"/>
      <c r="AQ7" s="69"/>
    </row>
    <row r="8" spans="2:43">
      <c r="B8" s="22"/>
      <c r="C8" s="244"/>
      <c r="D8" s="134" t="s">
        <v>21</v>
      </c>
      <c r="E8" s="28"/>
      <c r="F8" s="36"/>
      <c r="G8" s="134" t="s">
        <v>19</v>
      </c>
      <c r="H8" s="265"/>
      <c r="J8" s="246" t="str">
        <f t="shared" si="8"/>
        <v>Racing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21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RacingStade Français</v>
      </c>
      <c r="AJ8" s="112">
        <f t="shared" si="7"/>
        <v>0</v>
      </c>
      <c r="AL8" s="263"/>
      <c r="AN8" s="109"/>
      <c r="AP8" s="69"/>
      <c r="AQ8" s="69"/>
    </row>
    <row r="9" spans="2:43" ht="13.8" thickBot="1">
      <c r="B9" s="23"/>
      <c r="C9" s="245"/>
      <c r="D9" s="136" t="s">
        <v>30</v>
      </c>
      <c r="E9" s="29"/>
      <c r="F9" s="37"/>
      <c r="G9" s="136" t="s">
        <v>28</v>
      </c>
      <c r="H9" s="266"/>
      <c r="J9" s="246" t="str">
        <f t="shared" si="8"/>
        <v>St Toulousain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30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St ToulousainMontpellier</v>
      </c>
      <c r="AJ9" s="112">
        <f t="shared" si="7"/>
        <v>0</v>
      </c>
      <c r="AL9" s="263"/>
      <c r="AN9" s="109"/>
      <c r="AP9" s="69"/>
      <c r="AQ9" s="69"/>
    </row>
    <row r="10" spans="2:43">
      <c r="J10" s="38" t="str">
        <f>G3</f>
        <v>Bordeaux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29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BordeauxAgen</v>
      </c>
      <c r="AJ10" s="112">
        <f>F3-E3</f>
        <v>0</v>
      </c>
      <c r="AK10" s="105"/>
      <c r="AL10" s="109"/>
      <c r="AM10" s="159"/>
      <c r="AN10" s="109"/>
      <c r="AO10" s="162"/>
      <c r="AP10" s="69"/>
      <c r="AQ10" s="69"/>
    </row>
    <row r="11" spans="2:43">
      <c r="G11" s="1"/>
      <c r="J11" s="38" t="str">
        <f t="shared" ref="J11:J16" si="17">G4</f>
        <v>Brive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27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BriveCastres</v>
      </c>
      <c r="AJ11" s="112">
        <f t="shared" ref="AJ11:AJ16" si="20">F4-E4</f>
        <v>0</v>
      </c>
      <c r="AK11" s="69"/>
      <c r="AL11" s="69"/>
      <c r="AM11" s="183"/>
      <c r="AN11" s="69"/>
      <c r="AO11" s="185"/>
      <c r="AP11" s="69"/>
      <c r="AQ11" s="69"/>
    </row>
    <row r="12" spans="2:43">
      <c r="G12" s="1"/>
      <c r="J12" s="38" t="str">
        <f t="shared" si="17"/>
        <v>Pau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23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PauClermont</v>
      </c>
      <c r="AJ12" s="112">
        <f t="shared" si="20"/>
        <v>0</v>
      </c>
      <c r="AK12" s="69"/>
      <c r="AL12" s="69"/>
      <c r="AM12" s="183"/>
      <c r="AN12" s="69"/>
      <c r="AO12" s="185"/>
      <c r="AP12" s="69"/>
      <c r="AQ12" s="69"/>
    </row>
    <row r="13" spans="2:43">
      <c r="G13" s="1"/>
      <c r="J13" s="38" t="str">
        <f t="shared" si="17"/>
        <v>Lyon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26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LyonLa Rochelle</v>
      </c>
      <c r="AJ13" s="112">
        <f t="shared" si="20"/>
        <v>0</v>
      </c>
      <c r="AK13" s="69"/>
      <c r="AL13" s="69"/>
      <c r="AM13" s="183"/>
      <c r="AN13" s="69"/>
      <c r="AO13" s="185"/>
      <c r="AP13" s="69"/>
      <c r="AQ13" s="69"/>
    </row>
    <row r="14" spans="2:43">
      <c r="G14" s="1"/>
      <c r="J14" s="38" t="str">
        <f t="shared" si="17"/>
        <v>Toulon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20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ToulonOyonnax</v>
      </c>
      <c r="AJ14" s="112">
        <f t="shared" si="20"/>
        <v>0</v>
      </c>
      <c r="AK14" s="69"/>
      <c r="AL14" s="69"/>
      <c r="AM14" s="183"/>
      <c r="AN14" s="69"/>
      <c r="AO14" s="185"/>
      <c r="AP14" s="69"/>
      <c r="AQ14" s="69"/>
    </row>
    <row r="15" spans="2:43">
      <c r="G15" s="1"/>
      <c r="J15" s="38" t="str">
        <f t="shared" si="17"/>
        <v>Stade Français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19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Stade FrançaisRacing</v>
      </c>
      <c r="AJ15" s="112">
        <f t="shared" si="20"/>
        <v>0</v>
      </c>
      <c r="AK15" s="69"/>
      <c r="AL15" s="69"/>
      <c r="AM15" s="183"/>
      <c r="AN15" s="69"/>
      <c r="AO15" s="185"/>
      <c r="AP15" s="69"/>
      <c r="AQ15" s="69"/>
    </row>
    <row r="16" spans="2:43" ht="13.8" thickBot="1">
      <c r="G16" s="1"/>
      <c r="J16" s="39" t="str">
        <f t="shared" si="17"/>
        <v>Montpellier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28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MontpellierSt Toulousain</v>
      </c>
      <c r="AJ16" s="112">
        <f t="shared" si="20"/>
        <v>0</v>
      </c>
      <c r="AK16" s="69"/>
      <c r="AL16" s="69"/>
      <c r="AM16" s="183"/>
      <c r="AN16" s="69"/>
      <c r="AO16" s="185"/>
      <c r="AP16" s="69"/>
      <c r="AQ16" s="69"/>
    </row>
    <row r="17" spans="3:43" ht="21">
      <c r="D17" s="242"/>
      <c r="E17" s="10"/>
      <c r="F17" s="10"/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M17" s="183"/>
      <c r="AN17" s="69"/>
      <c r="AO17" s="185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69"/>
      <c r="AM18" s="69"/>
      <c r="AN18" s="69"/>
      <c r="AO18" s="185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69"/>
      <c r="AM19" s="69"/>
      <c r="AN19" s="69"/>
      <c r="AO19" s="184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79"/>
      <c r="AL20" s="69"/>
      <c r="AM20" s="69"/>
      <c r="AN20" s="69"/>
      <c r="AO20" s="164"/>
      <c r="AP20" s="79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79"/>
      <c r="AL21" s="69"/>
      <c r="AM21" s="69"/>
      <c r="AN21" s="69"/>
      <c r="AO21" s="164"/>
      <c r="AP21" s="79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79"/>
      <c r="AL22" s="69"/>
      <c r="AM22" s="69"/>
      <c r="AN22" s="69"/>
      <c r="AO22" s="164"/>
      <c r="AP22" s="79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9"/>
      <c r="AL23" s="69"/>
      <c r="AM23" s="69"/>
      <c r="AN23" s="69"/>
      <c r="AO23" s="164"/>
      <c r="AP23" s="79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75"/>
      <c r="AL24" s="69"/>
      <c r="AM24" s="69"/>
      <c r="AN24" s="69"/>
      <c r="AO24" s="157"/>
      <c r="AP24" s="75"/>
    </row>
    <row r="25" spans="3:43" s="71" customFormat="1">
      <c r="C25" s="7"/>
      <c r="H25" s="7"/>
      <c r="W25" s="144"/>
      <c r="AI25" s="145"/>
      <c r="AJ25" s="146"/>
      <c r="AK25" s="75"/>
      <c r="AL25" s="75"/>
      <c r="AM25" s="157"/>
      <c r="AN25" s="76"/>
      <c r="AO25" s="156"/>
      <c r="AP25" s="75"/>
    </row>
    <row r="26" spans="3:43" s="71" customFormat="1">
      <c r="C26" s="89"/>
      <c r="H26" s="7"/>
      <c r="W26" s="144"/>
      <c r="AI26" s="145"/>
      <c r="AJ26" s="146"/>
      <c r="AK26" s="75"/>
      <c r="AL26" s="76"/>
      <c r="AM26" s="156"/>
      <c r="AN26" s="75"/>
      <c r="AO26" s="157"/>
      <c r="AP26" s="75"/>
    </row>
    <row r="27" spans="3:43" s="71" customFormat="1">
      <c r="C27" s="89"/>
      <c r="E27" s="10"/>
      <c r="F27" s="10"/>
      <c r="H27" s="94"/>
      <c r="W27" s="144"/>
      <c r="AI27" s="145"/>
      <c r="AJ27" s="146"/>
      <c r="AM27" s="168"/>
      <c r="AO27" s="16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68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68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O30" s="168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O31" s="168"/>
    </row>
    <row r="32" spans="3:43" s="71" customFormat="1">
      <c r="C32" s="89"/>
      <c r="D32" s="134"/>
      <c r="E32" s="91"/>
      <c r="F32" s="92"/>
      <c r="G32" s="93"/>
      <c r="H32" s="94"/>
      <c r="W32" s="144"/>
      <c r="AI32" s="145"/>
      <c r="AJ32" s="146"/>
      <c r="AM32" s="168"/>
      <c r="AO32" s="168"/>
    </row>
    <row r="33" spans="4:41" s="71" customFormat="1">
      <c r="D33" s="132"/>
      <c r="W33" s="144"/>
      <c r="AI33" s="145"/>
      <c r="AJ33" s="146"/>
      <c r="AM33" s="168"/>
      <c r="AO33" s="168"/>
    </row>
    <row r="34" spans="4:41" s="71" customFormat="1">
      <c r="W34" s="144"/>
      <c r="AI34" s="145"/>
      <c r="AJ34" s="146"/>
      <c r="AM34" s="168"/>
      <c r="AO34" s="168"/>
    </row>
    <row r="35" spans="4:41" s="71" customFormat="1">
      <c r="W35" s="144"/>
      <c r="AI35" s="145"/>
      <c r="AJ35" s="146"/>
      <c r="AM35" s="168"/>
      <c r="AO35" s="168"/>
    </row>
    <row r="36" spans="4:41" s="71" customFormat="1">
      <c r="W36" s="144"/>
      <c r="AI36" s="145"/>
      <c r="AJ36" s="146"/>
      <c r="AM36" s="168"/>
      <c r="AO36" s="168"/>
    </row>
    <row r="37" spans="4:41" s="71" customFormat="1">
      <c r="W37" s="144"/>
      <c r="AI37" s="145"/>
      <c r="AJ37" s="146"/>
      <c r="AM37" s="168"/>
      <c r="AO37" s="168"/>
    </row>
    <row r="38" spans="4:41" s="71" customFormat="1">
      <c r="W38" s="144"/>
      <c r="AI38" s="145"/>
      <c r="AJ38" s="146"/>
      <c r="AM38" s="168"/>
      <c r="AO38" s="168"/>
    </row>
    <row r="39" spans="4:41" s="71" customFormat="1">
      <c r="W39" s="144"/>
      <c r="AI39" s="145"/>
      <c r="AJ39" s="146"/>
      <c r="AM39" s="168"/>
      <c r="AO39" s="168"/>
    </row>
    <row r="40" spans="4:41" s="71" customFormat="1">
      <c r="W40" s="144"/>
      <c r="AI40" s="145"/>
      <c r="AJ40" s="146"/>
      <c r="AM40" s="168"/>
      <c r="AO40" s="168"/>
    </row>
    <row r="41" spans="4:41" s="71" customFormat="1">
      <c r="W41" s="144"/>
      <c r="AI41" s="145"/>
      <c r="AJ41" s="146"/>
      <c r="AM41" s="168"/>
      <c r="AO41" s="168"/>
    </row>
    <row r="42" spans="4:41" s="71" customFormat="1">
      <c r="W42" s="144"/>
      <c r="AI42" s="145"/>
      <c r="AJ42" s="146"/>
      <c r="AM42" s="168"/>
      <c r="AO42" s="168"/>
    </row>
    <row r="43" spans="4:41" s="71" customFormat="1">
      <c r="W43" s="144"/>
      <c r="AI43" s="145"/>
      <c r="AJ43" s="146"/>
      <c r="AM43" s="168"/>
      <c r="AO43" s="168"/>
    </row>
    <row r="44" spans="4:41" s="71" customFormat="1">
      <c r="W44" s="144"/>
      <c r="AI44" s="145"/>
      <c r="AJ44" s="146"/>
      <c r="AM44" s="168"/>
      <c r="AO44" s="168"/>
    </row>
    <row r="45" spans="4:41" s="71" customFormat="1">
      <c r="W45" s="144"/>
      <c r="AI45" s="145"/>
      <c r="AJ45" s="146"/>
      <c r="AM45" s="168"/>
      <c r="AO45" s="168"/>
    </row>
    <row r="46" spans="4:41" s="71" customFormat="1">
      <c r="W46" s="144"/>
      <c r="AI46" s="145"/>
      <c r="AJ46" s="146"/>
      <c r="AM46" s="168"/>
      <c r="AO46" s="168"/>
    </row>
    <row r="47" spans="4:41" s="71" customFormat="1">
      <c r="W47" s="144"/>
      <c r="AI47" s="145"/>
      <c r="AJ47" s="146"/>
      <c r="AM47" s="168"/>
      <c r="AO47" s="168"/>
    </row>
    <row r="48" spans="4:41" s="71" customFormat="1">
      <c r="W48" s="144"/>
      <c r="AI48" s="145"/>
      <c r="AJ48" s="146"/>
      <c r="AM48" s="168"/>
      <c r="AO48" s="168"/>
    </row>
    <row r="49" spans="23:41" s="71" customFormat="1">
      <c r="W49" s="144"/>
      <c r="AI49" s="145"/>
      <c r="AJ49" s="146"/>
      <c r="AM49" s="168"/>
      <c r="AO49" s="168"/>
    </row>
    <row r="50" spans="23:41" s="71" customFormat="1">
      <c r="W50" s="144"/>
      <c r="AI50" s="145"/>
      <c r="AJ50" s="146"/>
      <c r="AM50" s="168"/>
      <c r="AO50" s="168"/>
    </row>
    <row r="51" spans="23:41" s="71" customFormat="1">
      <c r="W51" s="144"/>
      <c r="AI51" s="145"/>
      <c r="AJ51" s="146"/>
      <c r="AM51" s="168"/>
      <c r="AO51" s="168"/>
    </row>
    <row r="52" spans="23:41" s="71" customFormat="1">
      <c r="W52" s="144"/>
      <c r="AI52" s="145"/>
      <c r="AJ52" s="146"/>
      <c r="AM52" s="168"/>
      <c r="AO52" s="168"/>
    </row>
    <row r="53" spans="23:41" s="71" customFormat="1">
      <c r="W53" s="144"/>
      <c r="AI53" s="145"/>
      <c r="AJ53" s="146"/>
      <c r="AM53" s="168"/>
      <c r="AO53" s="168"/>
    </row>
    <row r="54" spans="23:41" s="71" customFormat="1">
      <c r="W54" s="144"/>
      <c r="AI54" s="145"/>
      <c r="AJ54" s="146"/>
      <c r="AM54" s="168"/>
      <c r="AO54" s="168"/>
    </row>
    <row r="55" spans="23:41" s="71" customFormat="1">
      <c r="W55" s="144"/>
      <c r="AI55" s="145"/>
      <c r="AJ55" s="146"/>
      <c r="AM55" s="168"/>
      <c r="AO55" s="168"/>
    </row>
    <row r="56" spans="23:41" s="71" customFormat="1">
      <c r="W56" s="144"/>
      <c r="AI56" s="145"/>
      <c r="AJ56" s="146"/>
      <c r="AM56" s="168"/>
      <c r="AO56" s="168"/>
    </row>
    <row r="57" spans="23:41" s="71" customFormat="1">
      <c r="W57" s="144"/>
      <c r="AI57" s="145"/>
      <c r="AJ57" s="146"/>
      <c r="AM57" s="168"/>
      <c r="AO57" s="168"/>
    </row>
    <row r="58" spans="23:41" s="71" customFormat="1">
      <c r="W58" s="144"/>
      <c r="AI58" s="145"/>
      <c r="AJ58" s="146"/>
      <c r="AM58" s="168"/>
      <c r="AO58" s="168"/>
    </row>
    <row r="59" spans="23:41" s="71" customFormat="1">
      <c r="W59" s="144"/>
      <c r="AI59" s="145"/>
      <c r="AJ59" s="146"/>
      <c r="AM59" s="168"/>
      <c r="AO59" s="168"/>
    </row>
    <row r="60" spans="23:41" s="71" customFormat="1">
      <c r="W60" s="144"/>
      <c r="AI60" s="145"/>
      <c r="AJ60" s="146"/>
      <c r="AM60" s="168"/>
      <c r="AO60" s="168"/>
    </row>
    <row r="61" spans="23:41" s="71" customFormat="1">
      <c r="W61" s="144"/>
      <c r="AI61" s="145"/>
      <c r="AJ61" s="146"/>
      <c r="AM61" s="168"/>
      <c r="AO61" s="168"/>
    </row>
    <row r="62" spans="23:41" s="71" customFormat="1">
      <c r="W62" s="144"/>
      <c r="AI62" s="145"/>
      <c r="AJ62" s="146"/>
      <c r="AM62" s="168"/>
      <c r="AO62" s="168"/>
    </row>
    <row r="63" spans="23:41" s="71" customFormat="1">
      <c r="W63" s="144"/>
      <c r="AI63" s="145"/>
      <c r="AJ63" s="146"/>
      <c r="AM63" s="168"/>
      <c r="AO63" s="168"/>
    </row>
    <row r="64" spans="23:41" s="71" customFormat="1">
      <c r="W64" s="144"/>
      <c r="AI64" s="145"/>
      <c r="AJ64" s="146"/>
      <c r="AM64" s="168"/>
      <c r="AO64" s="168"/>
    </row>
    <row r="65" spans="23:41" s="71" customFormat="1">
      <c r="W65" s="144"/>
      <c r="AI65" s="145"/>
      <c r="AJ65" s="146"/>
      <c r="AM65" s="168"/>
      <c r="AO65" s="168"/>
    </row>
    <row r="66" spans="23:41" s="71" customFormat="1">
      <c r="W66" s="144"/>
      <c r="AI66" s="145"/>
      <c r="AJ66" s="146"/>
      <c r="AM66" s="168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6"/>
  <dimension ref="B1:AQ66"/>
  <sheetViews>
    <sheetView showGridLines="0" showRowColHeaders="0" workbookViewId="0"/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29.44140625" style="111" hidden="1" customWidth="1"/>
    <col min="36" max="36" width="2" style="112" hidden="1" customWidth="1"/>
    <col min="37" max="37" width="19.88671875" customWidth="1"/>
    <col min="38" max="38" width="20.5546875" customWidth="1"/>
    <col min="39" max="39" width="6.109375" style="169" customWidth="1"/>
    <col min="40" max="40" width="11.109375" customWidth="1"/>
    <col min="41" max="41" width="21.5546875" style="169" customWidth="1"/>
    <col min="42" max="42" width="3.5546875" customWidth="1"/>
  </cols>
  <sheetData>
    <row r="1" spans="2:43" ht="9.75" customHeight="1">
      <c r="W1" s="33"/>
      <c r="AK1" s="71"/>
      <c r="AL1" s="71"/>
      <c r="AM1" s="168"/>
      <c r="AN1" s="71"/>
      <c r="AO1" s="168"/>
    </row>
    <row r="2" spans="2:43" ht="13.8" thickBot="1">
      <c r="D2" s="88">
        <v>43183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94"/>
      <c r="AL2" s="94"/>
      <c r="AM2" s="168"/>
      <c r="AN2" s="94"/>
      <c r="AO2" s="168"/>
      <c r="AP2" s="69"/>
      <c r="AQ2" s="69"/>
    </row>
    <row r="3" spans="2:43">
      <c r="B3" s="21">
        <v>22</v>
      </c>
      <c r="C3" s="243"/>
      <c r="D3" s="137" t="s">
        <v>27</v>
      </c>
      <c r="E3" s="27"/>
      <c r="F3" s="35"/>
      <c r="G3" s="137" t="s">
        <v>36</v>
      </c>
      <c r="H3" s="264"/>
      <c r="J3" s="241" t="str">
        <f>D3</f>
        <v>Brive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27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BriveAgen</v>
      </c>
      <c r="AJ3" s="112">
        <f t="shared" ref="AJ3:AJ9" si="7">E3-F3</f>
        <v>0</v>
      </c>
      <c r="AL3" s="263"/>
      <c r="AN3" s="69"/>
      <c r="AP3" s="69"/>
      <c r="AQ3" s="69"/>
    </row>
    <row r="4" spans="2:43">
      <c r="B4" s="22"/>
      <c r="C4" s="244"/>
      <c r="D4" s="1" t="s">
        <v>24</v>
      </c>
      <c r="E4" s="28"/>
      <c r="F4" s="36"/>
      <c r="G4" s="1" t="s">
        <v>29</v>
      </c>
      <c r="H4" s="265"/>
      <c r="J4" s="246" t="str">
        <f t="shared" ref="J4:J9" si="8">D4</f>
        <v>La Rochelle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24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La RochelleBordeaux</v>
      </c>
      <c r="AJ4" s="112">
        <f t="shared" si="7"/>
        <v>0</v>
      </c>
      <c r="AL4" s="194"/>
      <c r="AN4" s="69"/>
      <c r="AP4" s="69"/>
      <c r="AQ4" s="69"/>
    </row>
    <row r="5" spans="2:43">
      <c r="B5" s="22"/>
      <c r="C5" s="244"/>
      <c r="D5" s="134" t="s">
        <v>26</v>
      </c>
      <c r="E5" s="28"/>
      <c r="F5" s="36"/>
      <c r="G5" s="1" t="s">
        <v>21</v>
      </c>
      <c r="H5" s="265"/>
      <c r="J5" s="246" t="str">
        <f t="shared" si="8"/>
        <v>Lyon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26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LyonRacing</v>
      </c>
      <c r="AJ5" s="112">
        <f t="shared" si="7"/>
        <v>0</v>
      </c>
      <c r="AL5" s="263"/>
      <c r="AN5" s="109"/>
      <c r="AP5" s="69"/>
      <c r="AQ5" s="69"/>
    </row>
    <row r="6" spans="2:43">
      <c r="B6" s="22"/>
      <c r="C6" s="244"/>
      <c r="D6" s="134" t="s">
        <v>28</v>
      </c>
      <c r="E6" s="28"/>
      <c r="F6" s="36"/>
      <c r="G6" s="134" t="s">
        <v>22</v>
      </c>
      <c r="H6" s="265"/>
      <c r="J6" s="246" t="str">
        <f>D6</f>
        <v>Montpellier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28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MontpellierCastres</v>
      </c>
      <c r="AJ6" s="112">
        <f t="shared" si="7"/>
        <v>0</v>
      </c>
      <c r="AL6" s="263"/>
      <c r="AN6" s="109"/>
      <c r="AP6" s="69"/>
      <c r="AQ6" s="69"/>
    </row>
    <row r="7" spans="2:43">
      <c r="B7" s="22"/>
      <c r="C7" s="244"/>
      <c r="D7" s="134" t="s">
        <v>19</v>
      </c>
      <c r="E7" s="28"/>
      <c r="F7" s="36"/>
      <c r="G7" s="134" t="s">
        <v>30</v>
      </c>
      <c r="H7" s="265"/>
      <c r="J7" s="246" t="str">
        <f t="shared" si="8"/>
        <v>Stade Français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19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Stade FrançaisSt Toulousain</v>
      </c>
      <c r="AJ7" s="112">
        <f t="shared" si="7"/>
        <v>0</v>
      </c>
      <c r="AL7" s="263"/>
      <c r="AN7" s="69"/>
      <c r="AP7" s="69"/>
      <c r="AQ7" s="69"/>
    </row>
    <row r="8" spans="2:43">
      <c r="B8" s="22"/>
      <c r="C8" s="244"/>
      <c r="D8" s="134" t="s">
        <v>23</v>
      </c>
      <c r="E8" s="28"/>
      <c r="F8" s="36"/>
      <c r="G8" s="134" t="s">
        <v>35</v>
      </c>
      <c r="H8" s="265"/>
      <c r="J8" s="246" t="str">
        <f t="shared" si="8"/>
        <v>Pau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23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PauOyonnax</v>
      </c>
      <c r="AJ8" s="112">
        <f t="shared" si="7"/>
        <v>0</v>
      </c>
      <c r="AL8" s="263"/>
      <c r="AN8" s="109"/>
      <c r="AP8" s="69"/>
      <c r="AQ8" s="69"/>
    </row>
    <row r="9" spans="2:43" ht="13.8" thickBot="1">
      <c r="B9" s="23"/>
      <c r="C9" s="245"/>
      <c r="D9" s="136" t="s">
        <v>20</v>
      </c>
      <c r="E9" s="29"/>
      <c r="F9" s="37"/>
      <c r="G9" s="136" t="s">
        <v>25</v>
      </c>
      <c r="H9" s="266"/>
      <c r="J9" s="246" t="str">
        <f t="shared" si="8"/>
        <v>Toulon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20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ToulonClermont</v>
      </c>
      <c r="AJ9" s="112">
        <f t="shared" si="7"/>
        <v>0</v>
      </c>
      <c r="AL9" s="263"/>
      <c r="AN9" s="109"/>
      <c r="AP9" s="69"/>
      <c r="AQ9" s="69"/>
    </row>
    <row r="10" spans="2:43">
      <c r="J10" s="38" t="str">
        <f>G3</f>
        <v>Agen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36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AgenBrive</v>
      </c>
      <c r="AJ10" s="112">
        <f>F3-E3</f>
        <v>0</v>
      </c>
      <c r="AK10" s="94"/>
      <c r="AL10" s="94"/>
      <c r="AM10" s="186"/>
      <c r="AN10" s="94"/>
      <c r="AO10" s="184"/>
      <c r="AP10" s="69"/>
      <c r="AQ10" s="69"/>
    </row>
    <row r="11" spans="2:43">
      <c r="G11" s="1"/>
      <c r="J11" s="38" t="str">
        <f t="shared" ref="J11:J16" si="17">G4</f>
        <v>Bordeaux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29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BordeauxLa Rochelle</v>
      </c>
      <c r="AJ11" s="112">
        <f t="shared" ref="AJ11:AJ16" si="20">F4-E4</f>
        <v>0</v>
      </c>
      <c r="AK11" s="69"/>
      <c r="AL11" s="69"/>
      <c r="AM11" s="183"/>
      <c r="AN11" s="69"/>
      <c r="AO11" s="185"/>
      <c r="AP11" s="69"/>
      <c r="AQ11" s="69"/>
    </row>
    <row r="12" spans="2:43">
      <c r="G12" s="1"/>
      <c r="J12" s="38" t="str">
        <f t="shared" si="17"/>
        <v>Racing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21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RacingLyon</v>
      </c>
      <c r="AJ12" s="112">
        <f t="shared" si="20"/>
        <v>0</v>
      </c>
      <c r="AK12" s="69"/>
      <c r="AL12" s="69"/>
      <c r="AM12" s="183"/>
      <c r="AN12" s="69"/>
      <c r="AO12" s="185"/>
      <c r="AP12" s="69"/>
      <c r="AQ12" s="69"/>
    </row>
    <row r="13" spans="2:43">
      <c r="G13" s="1"/>
      <c r="J13" s="38" t="str">
        <f t="shared" si="17"/>
        <v>Castres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22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CastresMontpellier</v>
      </c>
      <c r="AJ13" s="112">
        <f t="shared" si="20"/>
        <v>0</v>
      </c>
      <c r="AK13" s="69"/>
      <c r="AL13" s="69"/>
      <c r="AM13" s="183"/>
      <c r="AN13" s="69"/>
      <c r="AO13" s="185"/>
      <c r="AP13" s="69"/>
      <c r="AQ13" s="69"/>
    </row>
    <row r="14" spans="2:43">
      <c r="G14" s="1"/>
      <c r="J14" s="38" t="str">
        <f t="shared" si="17"/>
        <v>St Toulousain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30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St ToulousainStade Français</v>
      </c>
      <c r="AJ14" s="112">
        <f t="shared" si="20"/>
        <v>0</v>
      </c>
      <c r="AK14" s="69"/>
      <c r="AL14" s="69"/>
      <c r="AM14" s="183"/>
      <c r="AN14" s="69"/>
      <c r="AO14" s="185"/>
      <c r="AP14" s="69"/>
      <c r="AQ14" s="69"/>
    </row>
    <row r="15" spans="2:43">
      <c r="G15" s="1"/>
      <c r="J15" s="38" t="str">
        <f t="shared" si="17"/>
        <v>Oyonnax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35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OyonnaxPau</v>
      </c>
      <c r="AJ15" s="112">
        <f t="shared" si="20"/>
        <v>0</v>
      </c>
      <c r="AK15" s="69"/>
      <c r="AL15" s="69"/>
      <c r="AM15" s="183"/>
      <c r="AN15" s="69"/>
      <c r="AO15" s="185"/>
      <c r="AP15" s="69"/>
      <c r="AQ15" s="69"/>
    </row>
    <row r="16" spans="2:43" ht="13.8" thickBot="1">
      <c r="G16" s="1"/>
      <c r="J16" s="39" t="str">
        <f t="shared" si="17"/>
        <v>Clermont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25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ClermontToulon</v>
      </c>
      <c r="AJ16" s="112">
        <f t="shared" si="20"/>
        <v>0</v>
      </c>
      <c r="AK16" s="69"/>
      <c r="AL16" s="69"/>
      <c r="AM16" s="183"/>
      <c r="AN16" s="69"/>
      <c r="AO16" s="185"/>
      <c r="AP16" s="69"/>
      <c r="AQ16" s="69"/>
    </row>
    <row r="17" spans="3:43" ht="21">
      <c r="D17" s="242"/>
      <c r="E17" s="10"/>
      <c r="F17" s="10"/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M17" s="183"/>
      <c r="AN17" s="69"/>
      <c r="AO17" s="185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69"/>
      <c r="AM18" s="69"/>
      <c r="AN18" s="69"/>
      <c r="AO18" s="185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69"/>
      <c r="AM19" s="69"/>
      <c r="AN19" s="69"/>
      <c r="AO19" s="184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77"/>
      <c r="AL20" s="69"/>
      <c r="AM20" s="69"/>
      <c r="AN20" s="69"/>
      <c r="AO20" s="171"/>
      <c r="AP20" s="77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77"/>
      <c r="AL21" s="69"/>
      <c r="AM21" s="69"/>
      <c r="AN21" s="69"/>
      <c r="AO21" s="171"/>
      <c r="AP21" s="77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77"/>
      <c r="AL22" s="69"/>
      <c r="AM22" s="69"/>
      <c r="AN22" s="69"/>
      <c r="AO22" s="171"/>
      <c r="AP22" s="77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7"/>
      <c r="AL23" s="69"/>
      <c r="AM23" s="69"/>
      <c r="AN23" s="69"/>
      <c r="AO23" s="170"/>
      <c r="AP23" s="77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63"/>
      <c r="AL24" s="69"/>
      <c r="AM24" s="69"/>
      <c r="AN24" s="69"/>
      <c r="AO24" s="161"/>
      <c r="AP24" s="63"/>
    </row>
    <row r="25" spans="3:43" s="71" customFormat="1">
      <c r="C25" s="7"/>
      <c r="H25" s="7"/>
      <c r="W25" s="144"/>
      <c r="AI25" s="145"/>
      <c r="AJ25" s="146"/>
      <c r="AK25" s="63"/>
      <c r="AL25" s="64"/>
      <c r="AM25" s="160"/>
      <c r="AN25" s="63"/>
      <c r="AO25" s="161"/>
      <c r="AP25" s="63"/>
    </row>
    <row r="26" spans="3:43" s="71" customFormat="1">
      <c r="C26" s="89"/>
      <c r="H26" s="7"/>
      <c r="W26" s="144"/>
      <c r="AI26" s="145"/>
      <c r="AJ26" s="146"/>
      <c r="AK26" s="63"/>
      <c r="AL26" s="64"/>
      <c r="AM26" s="160"/>
      <c r="AN26" s="63"/>
      <c r="AO26" s="161"/>
      <c r="AP26" s="63"/>
    </row>
    <row r="27" spans="3:43" s="71" customFormat="1">
      <c r="C27" s="89"/>
      <c r="E27" s="10"/>
      <c r="F27" s="10"/>
      <c r="H27" s="94"/>
      <c r="W27" s="144"/>
      <c r="AI27" s="145"/>
      <c r="AJ27" s="146"/>
      <c r="AM27" s="168"/>
      <c r="AO27" s="16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68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68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O30" s="168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O31" s="168"/>
    </row>
    <row r="32" spans="3:43" s="71" customFormat="1">
      <c r="C32" s="89"/>
      <c r="D32" s="134"/>
      <c r="E32" s="91"/>
      <c r="F32" s="92"/>
      <c r="G32" s="93"/>
      <c r="H32" s="94"/>
      <c r="W32" s="144"/>
      <c r="AI32" s="145"/>
      <c r="AJ32" s="146"/>
      <c r="AM32" s="168"/>
      <c r="AO32" s="168"/>
    </row>
    <row r="33" spans="4:41" s="71" customFormat="1">
      <c r="D33" s="132"/>
      <c r="W33" s="144"/>
      <c r="AI33" s="145"/>
      <c r="AJ33" s="146"/>
      <c r="AM33" s="168"/>
      <c r="AO33" s="168"/>
    </row>
    <row r="34" spans="4:41" s="71" customFormat="1">
      <c r="W34" s="144"/>
      <c r="AI34" s="145"/>
      <c r="AJ34" s="146"/>
      <c r="AM34" s="168"/>
      <c r="AO34" s="168"/>
    </row>
    <row r="35" spans="4:41" s="71" customFormat="1">
      <c r="W35" s="144"/>
      <c r="AI35" s="145"/>
      <c r="AJ35" s="146"/>
      <c r="AM35" s="168"/>
      <c r="AO35" s="168"/>
    </row>
    <row r="36" spans="4:41" s="71" customFormat="1">
      <c r="W36" s="144"/>
      <c r="AI36" s="145"/>
      <c r="AJ36" s="146"/>
      <c r="AM36" s="168"/>
      <c r="AO36" s="168"/>
    </row>
    <row r="37" spans="4:41" s="71" customFormat="1">
      <c r="W37" s="144"/>
      <c r="AI37" s="145"/>
      <c r="AJ37" s="146"/>
      <c r="AM37" s="168"/>
      <c r="AO37" s="168"/>
    </row>
    <row r="38" spans="4:41" s="71" customFormat="1">
      <c r="W38" s="144"/>
      <c r="AI38" s="145"/>
      <c r="AJ38" s="146"/>
      <c r="AM38" s="168"/>
      <c r="AO38" s="168"/>
    </row>
    <row r="39" spans="4:41" s="71" customFormat="1">
      <c r="W39" s="144"/>
      <c r="AI39" s="145"/>
      <c r="AJ39" s="146"/>
      <c r="AM39" s="168"/>
      <c r="AO39" s="168"/>
    </row>
    <row r="40" spans="4:41" s="71" customFormat="1">
      <c r="W40" s="144"/>
      <c r="AI40" s="145"/>
      <c r="AJ40" s="146"/>
      <c r="AM40" s="168"/>
      <c r="AO40" s="168"/>
    </row>
    <row r="41" spans="4:41" s="71" customFormat="1">
      <c r="W41" s="144"/>
      <c r="AI41" s="145"/>
      <c r="AJ41" s="146"/>
      <c r="AM41" s="168"/>
      <c r="AO41" s="168"/>
    </row>
    <row r="42" spans="4:41" s="71" customFormat="1">
      <c r="W42" s="144"/>
      <c r="AI42" s="145"/>
      <c r="AJ42" s="146"/>
      <c r="AM42" s="168"/>
      <c r="AO42" s="168"/>
    </row>
    <row r="43" spans="4:41" s="71" customFormat="1">
      <c r="W43" s="144"/>
      <c r="AI43" s="145"/>
      <c r="AJ43" s="146"/>
      <c r="AM43" s="168"/>
      <c r="AO43" s="168"/>
    </row>
    <row r="44" spans="4:41" s="71" customFormat="1">
      <c r="W44" s="144"/>
      <c r="AI44" s="145"/>
      <c r="AJ44" s="146"/>
      <c r="AM44" s="168"/>
      <c r="AO44" s="168"/>
    </row>
    <row r="45" spans="4:41" s="71" customFormat="1">
      <c r="W45" s="144"/>
      <c r="AI45" s="145"/>
      <c r="AJ45" s="146"/>
      <c r="AM45" s="168"/>
      <c r="AO45" s="168"/>
    </row>
    <row r="46" spans="4:41" s="71" customFormat="1">
      <c r="W46" s="144"/>
      <c r="AI46" s="145"/>
      <c r="AJ46" s="146"/>
      <c r="AM46" s="168"/>
      <c r="AO46" s="168"/>
    </row>
    <row r="47" spans="4:41" s="71" customFormat="1">
      <c r="W47" s="144"/>
      <c r="AI47" s="145"/>
      <c r="AJ47" s="146"/>
      <c r="AM47" s="168"/>
      <c r="AO47" s="168"/>
    </row>
    <row r="48" spans="4:41" s="71" customFormat="1">
      <c r="W48" s="144"/>
      <c r="AI48" s="145"/>
      <c r="AJ48" s="146"/>
      <c r="AM48" s="168"/>
      <c r="AO48" s="168"/>
    </row>
    <row r="49" spans="23:41" s="71" customFormat="1">
      <c r="W49" s="144"/>
      <c r="AI49" s="145"/>
      <c r="AJ49" s="146"/>
      <c r="AM49" s="168"/>
      <c r="AO49" s="168"/>
    </row>
    <row r="50" spans="23:41" s="71" customFormat="1">
      <c r="W50" s="144"/>
      <c r="AI50" s="145"/>
      <c r="AJ50" s="146"/>
      <c r="AM50" s="168"/>
      <c r="AO50" s="168"/>
    </row>
    <row r="51" spans="23:41" s="71" customFormat="1">
      <c r="W51" s="144"/>
      <c r="AI51" s="145"/>
      <c r="AJ51" s="146"/>
      <c r="AM51" s="168"/>
      <c r="AO51" s="168"/>
    </row>
    <row r="52" spans="23:41" s="71" customFormat="1">
      <c r="W52" s="144"/>
      <c r="AI52" s="145"/>
      <c r="AJ52" s="146"/>
      <c r="AM52" s="168"/>
      <c r="AO52" s="168"/>
    </row>
    <row r="53" spans="23:41" s="71" customFormat="1">
      <c r="W53" s="144"/>
      <c r="AI53" s="145"/>
      <c r="AJ53" s="146"/>
      <c r="AM53" s="168"/>
      <c r="AO53" s="168"/>
    </row>
    <row r="54" spans="23:41" s="71" customFormat="1">
      <c r="W54" s="144"/>
      <c r="AI54" s="145"/>
      <c r="AJ54" s="146"/>
      <c r="AM54" s="168"/>
      <c r="AO54" s="168"/>
    </row>
    <row r="55" spans="23:41" s="71" customFormat="1">
      <c r="W55" s="144"/>
      <c r="AI55" s="145"/>
      <c r="AJ55" s="146"/>
      <c r="AM55" s="168"/>
      <c r="AO55" s="168"/>
    </row>
    <row r="56" spans="23:41" s="71" customFormat="1">
      <c r="W56" s="144"/>
      <c r="AI56" s="145"/>
      <c r="AJ56" s="146"/>
      <c r="AM56" s="168"/>
      <c r="AO56" s="168"/>
    </row>
    <row r="57" spans="23:41" s="71" customFormat="1">
      <c r="W57" s="144"/>
      <c r="AI57" s="145"/>
      <c r="AJ57" s="146"/>
      <c r="AM57" s="168"/>
      <c r="AO57" s="168"/>
    </row>
    <row r="58" spans="23:41" s="71" customFormat="1">
      <c r="W58" s="144"/>
      <c r="AI58" s="145"/>
      <c r="AJ58" s="146"/>
      <c r="AM58" s="168"/>
      <c r="AO58" s="168"/>
    </row>
    <row r="59" spans="23:41" s="71" customFormat="1">
      <c r="W59" s="144"/>
      <c r="AI59" s="145"/>
      <c r="AJ59" s="146"/>
      <c r="AM59" s="168"/>
      <c r="AO59" s="168"/>
    </row>
    <row r="60" spans="23:41" s="71" customFormat="1">
      <c r="W60" s="144"/>
      <c r="AI60" s="145"/>
      <c r="AJ60" s="146"/>
      <c r="AM60" s="168"/>
      <c r="AO60" s="168"/>
    </row>
    <row r="61" spans="23:41" s="71" customFormat="1">
      <c r="W61" s="144"/>
      <c r="AI61" s="145"/>
      <c r="AJ61" s="146"/>
      <c r="AM61" s="168"/>
      <c r="AO61" s="168"/>
    </row>
    <row r="62" spans="23:41" s="71" customFormat="1">
      <c r="W62" s="144"/>
      <c r="AI62" s="145"/>
      <c r="AJ62" s="146"/>
      <c r="AM62" s="168"/>
      <c r="AO62" s="168"/>
    </row>
    <row r="63" spans="23:41" s="71" customFormat="1">
      <c r="W63" s="144"/>
      <c r="AI63" s="145"/>
      <c r="AJ63" s="146"/>
      <c r="AM63" s="168"/>
      <c r="AO63" s="168"/>
    </row>
    <row r="64" spans="23:41" s="71" customFormat="1">
      <c r="W64" s="144"/>
      <c r="AI64" s="145"/>
      <c r="AJ64" s="146"/>
      <c r="AM64" s="168"/>
      <c r="AO64" s="168"/>
    </row>
    <row r="65" spans="23:41" s="71" customFormat="1">
      <c r="W65" s="144"/>
      <c r="AI65" s="145"/>
      <c r="AJ65" s="146"/>
      <c r="AM65" s="168"/>
      <c r="AO65" s="168"/>
    </row>
    <row r="66" spans="23:41" s="71" customFormat="1">
      <c r="W66" s="144"/>
      <c r="AI66" s="145"/>
      <c r="AJ66" s="146"/>
      <c r="AM66" s="168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7"/>
  <dimension ref="B1:AQ66"/>
  <sheetViews>
    <sheetView showGridLines="0" showRowColHeaders="0" workbookViewId="0">
      <selection activeCell="AL24" sqref="AL24"/>
    </sheetView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5.5546875" style="111" hidden="1" customWidth="1"/>
    <col min="36" max="36" width="2" style="112" hidden="1" customWidth="1"/>
    <col min="37" max="37" width="18.44140625" customWidth="1"/>
    <col min="38" max="38" width="19" customWidth="1"/>
    <col min="39" max="39" width="6.109375" style="169" customWidth="1"/>
    <col min="40" max="40" width="11.109375" customWidth="1"/>
    <col min="41" max="41" width="21.5546875" style="169" customWidth="1"/>
    <col min="42" max="42" width="3.5546875" customWidth="1"/>
  </cols>
  <sheetData>
    <row r="1" spans="2:43" ht="9.75" customHeight="1">
      <c r="W1" s="33"/>
    </row>
    <row r="2" spans="2:43" ht="13.8" thickBot="1">
      <c r="D2" s="88">
        <v>43197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94"/>
      <c r="AL2" s="94"/>
      <c r="AM2" s="168"/>
      <c r="AN2" s="94"/>
      <c r="AO2" s="168"/>
      <c r="AP2" s="69"/>
      <c r="AQ2" s="69"/>
    </row>
    <row r="3" spans="2:43">
      <c r="B3" s="21">
        <v>23</v>
      </c>
      <c r="C3" s="243"/>
      <c r="D3" s="137" t="s">
        <v>36</v>
      </c>
      <c r="E3" s="27"/>
      <c r="F3" s="35"/>
      <c r="G3" s="137" t="s">
        <v>35</v>
      </c>
      <c r="H3" s="264"/>
      <c r="J3" s="241" t="str">
        <f>D3</f>
        <v>Agen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36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AgenOyonnax</v>
      </c>
      <c r="AJ3" s="112">
        <f t="shared" ref="AJ3:AJ9" si="7">E3-F3</f>
        <v>0</v>
      </c>
      <c r="AL3" s="262"/>
      <c r="AN3" s="69"/>
      <c r="AP3" s="69"/>
      <c r="AQ3" s="69"/>
    </row>
    <row r="4" spans="2:43">
      <c r="B4" s="22"/>
      <c r="C4" s="244"/>
      <c r="D4" s="1" t="s">
        <v>29</v>
      </c>
      <c r="E4" s="28"/>
      <c r="F4" s="36"/>
      <c r="G4" s="1" t="s">
        <v>23</v>
      </c>
      <c r="H4" s="265"/>
      <c r="J4" s="246" t="str">
        <f t="shared" ref="J4:J9" si="8">D4</f>
        <v>Bordeaux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29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BordeauxPau</v>
      </c>
      <c r="AJ4" s="112">
        <f t="shared" si="7"/>
        <v>0</v>
      </c>
      <c r="AL4" s="194"/>
      <c r="AN4" s="69"/>
      <c r="AP4" s="69"/>
      <c r="AQ4" s="69"/>
    </row>
    <row r="5" spans="2:43">
      <c r="B5" s="22"/>
      <c r="C5" s="244"/>
      <c r="D5" s="134" t="s">
        <v>27</v>
      </c>
      <c r="E5" s="28"/>
      <c r="F5" s="36"/>
      <c r="G5" s="1" t="s">
        <v>26</v>
      </c>
      <c r="H5" s="265"/>
      <c r="J5" s="246" t="str">
        <f t="shared" si="8"/>
        <v>Brive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27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BriveLyon</v>
      </c>
      <c r="AJ5" s="112">
        <f t="shared" si="7"/>
        <v>0</v>
      </c>
      <c r="AL5" s="262"/>
      <c r="AN5" s="106"/>
      <c r="AP5" s="69"/>
      <c r="AQ5" s="69"/>
    </row>
    <row r="6" spans="2:43">
      <c r="B6" s="22"/>
      <c r="C6" s="244"/>
      <c r="D6" s="134" t="s">
        <v>22</v>
      </c>
      <c r="E6" s="28"/>
      <c r="F6" s="36"/>
      <c r="G6" s="134" t="s">
        <v>30</v>
      </c>
      <c r="H6" s="265"/>
      <c r="J6" s="246" t="str">
        <f>D6</f>
        <v>Castres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22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CastresSt Toulousain</v>
      </c>
      <c r="AJ6" s="112">
        <f t="shared" si="7"/>
        <v>0</v>
      </c>
      <c r="AL6" s="262"/>
      <c r="AN6" s="106"/>
      <c r="AP6" s="69"/>
      <c r="AQ6" s="69"/>
    </row>
    <row r="7" spans="2:43">
      <c r="B7" s="22"/>
      <c r="C7" s="244"/>
      <c r="D7" s="134" t="s">
        <v>28</v>
      </c>
      <c r="E7" s="28"/>
      <c r="F7" s="36"/>
      <c r="G7" s="134" t="s">
        <v>24</v>
      </c>
      <c r="H7" s="265"/>
      <c r="J7" s="246" t="str">
        <f t="shared" si="8"/>
        <v>Montpellier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28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MontpellierLa Rochelle</v>
      </c>
      <c r="AJ7" s="112">
        <f t="shared" si="7"/>
        <v>0</v>
      </c>
      <c r="AL7" s="262"/>
      <c r="AN7" s="69"/>
      <c r="AP7" s="69"/>
      <c r="AQ7" s="69"/>
    </row>
    <row r="8" spans="2:43">
      <c r="B8" s="22"/>
      <c r="C8" s="244"/>
      <c r="D8" s="134" t="s">
        <v>19</v>
      </c>
      <c r="E8" s="28"/>
      <c r="F8" s="36"/>
      <c r="G8" s="134" t="s">
        <v>25</v>
      </c>
      <c r="H8" s="265"/>
      <c r="J8" s="246" t="str">
        <f t="shared" si="8"/>
        <v>Stade Français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19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Stade FrançaisClermont</v>
      </c>
      <c r="AJ8" s="112">
        <f t="shared" si="7"/>
        <v>0</v>
      </c>
      <c r="AL8" s="262"/>
      <c r="AN8" s="106"/>
      <c r="AP8" s="69"/>
      <c r="AQ8" s="69"/>
    </row>
    <row r="9" spans="2:43" ht="13.8" thickBot="1">
      <c r="B9" s="23"/>
      <c r="C9" s="245"/>
      <c r="D9" s="136" t="s">
        <v>21</v>
      </c>
      <c r="E9" s="29"/>
      <c r="F9" s="37"/>
      <c r="G9" s="136" t="s">
        <v>20</v>
      </c>
      <c r="H9" s="266"/>
      <c r="J9" s="246" t="str">
        <f t="shared" si="8"/>
        <v>Racing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21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RacingToulon</v>
      </c>
      <c r="AJ9" s="112">
        <f t="shared" si="7"/>
        <v>0</v>
      </c>
      <c r="AL9" s="262"/>
      <c r="AN9" s="106"/>
      <c r="AP9" s="69"/>
      <c r="AQ9" s="69"/>
    </row>
    <row r="10" spans="2:43">
      <c r="J10" s="38" t="str">
        <f>G3</f>
        <v>Oyonnax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35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OyonnaxAgen</v>
      </c>
      <c r="AJ10" s="112">
        <f>F3-E3</f>
        <v>0</v>
      </c>
      <c r="AK10" s="105"/>
      <c r="AL10" s="106"/>
      <c r="AM10" s="167"/>
      <c r="AN10" s="106"/>
      <c r="AO10" s="186"/>
      <c r="AP10" s="69"/>
      <c r="AQ10" s="69"/>
    </row>
    <row r="11" spans="2:43">
      <c r="G11" s="1"/>
      <c r="J11" s="38" t="str">
        <f t="shared" ref="J11:J16" si="17">G4</f>
        <v>Pau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23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PauBordeaux</v>
      </c>
      <c r="AJ11" s="112">
        <f t="shared" ref="AJ11:AJ16" si="20">F4-E4</f>
        <v>0</v>
      </c>
      <c r="AK11" s="94"/>
      <c r="AL11" s="94"/>
      <c r="AM11" s="168"/>
      <c r="AN11" s="94"/>
      <c r="AO11" s="186"/>
      <c r="AP11" s="69"/>
      <c r="AQ11" s="69"/>
    </row>
    <row r="12" spans="2:43">
      <c r="G12" s="1"/>
      <c r="J12" s="38" t="str">
        <f t="shared" si="17"/>
        <v>Lyon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26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LyonBrive</v>
      </c>
      <c r="AJ12" s="112">
        <f t="shared" si="20"/>
        <v>0</v>
      </c>
      <c r="AK12" s="94"/>
      <c r="AL12" s="94"/>
      <c r="AM12" s="168"/>
      <c r="AN12" s="94"/>
      <c r="AO12" s="186"/>
      <c r="AP12" s="69"/>
      <c r="AQ12" s="69"/>
    </row>
    <row r="13" spans="2:43">
      <c r="G13" s="1"/>
      <c r="J13" s="38" t="str">
        <f t="shared" si="17"/>
        <v>St Toulousain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30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St ToulousainCastres</v>
      </c>
      <c r="AJ13" s="112">
        <f t="shared" si="20"/>
        <v>0</v>
      </c>
      <c r="AK13" s="69"/>
      <c r="AL13" s="69"/>
      <c r="AN13" s="69"/>
      <c r="AO13" s="183"/>
      <c r="AP13" s="69"/>
      <c r="AQ13" s="69"/>
    </row>
    <row r="14" spans="2:43">
      <c r="G14" s="1"/>
      <c r="J14" s="38" t="str">
        <f t="shared" si="17"/>
        <v>La Rochelle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24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La RochelleMontpellier</v>
      </c>
      <c r="AJ14" s="112">
        <f t="shared" si="20"/>
        <v>0</v>
      </c>
      <c r="AK14" s="69"/>
      <c r="AL14" s="69"/>
      <c r="AN14" s="69"/>
      <c r="AO14" s="183"/>
      <c r="AP14" s="69"/>
      <c r="AQ14" s="69"/>
    </row>
    <row r="15" spans="2:43">
      <c r="G15" s="1"/>
      <c r="J15" s="38" t="str">
        <f t="shared" si="17"/>
        <v>Clermont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25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ClermontStade Français</v>
      </c>
      <c r="AJ15" s="112">
        <f t="shared" si="20"/>
        <v>0</v>
      </c>
      <c r="AK15" s="69"/>
      <c r="AL15" s="69"/>
      <c r="AN15" s="69"/>
      <c r="AO15" s="183"/>
      <c r="AP15" s="69"/>
      <c r="AQ15" s="69"/>
    </row>
    <row r="16" spans="2:43" ht="13.8" thickBot="1">
      <c r="G16" s="1"/>
      <c r="J16" s="39" t="str">
        <f t="shared" si="17"/>
        <v>Toulon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20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ToulonRacing</v>
      </c>
      <c r="AJ16" s="112">
        <f t="shared" si="20"/>
        <v>0</v>
      </c>
      <c r="AK16" s="69"/>
      <c r="AL16" s="69"/>
      <c r="AN16" s="69"/>
      <c r="AO16" s="183"/>
      <c r="AP16" s="69"/>
      <c r="AQ16" s="69"/>
    </row>
    <row r="17" spans="3:43" ht="21">
      <c r="D17" s="242"/>
      <c r="E17" s="10"/>
      <c r="F17" s="10"/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N17" s="69"/>
      <c r="AO17" s="183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69"/>
      <c r="AM18" s="69"/>
      <c r="AN18" s="69"/>
      <c r="AO18" s="183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69"/>
      <c r="AM19" s="69"/>
      <c r="AN19" s="69"/>
      <c r="AO19" s="186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79"/>
      <c r="AL20" s="69"/>
      <c r="AM20" s="69"/>
      <c r="AN20" s="69"/>
      <c r="AO20" s="163"/>
      <c r="AP20" s="79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79"/>
      <c r="AL21" s="69"/>
      <c r="AM21" s="69"/>
      <c r="AN21" s="69"/>
      <c r="AO21" s="164"/>
      <c r="AP21" s="79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79"/>
      <c r="AL22" s="69"/>
      <c r="AM22" s="69"/>
      <c r="AN22" s="69"/>
      <c r="AO22" s="164"/>
      <c r="AP22" s="79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9"/>
      <c r="AL23" s="69"/>
      <c r="AM23" s="69"/>
      <c r="AN23" s="69"/>
      <c r="AO23" s="163"/>
      <c r="AP23" s="79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75"/>
      <c r="AL24" s="69"/>
      <c r="AM24" s="69"/>
      <c r="AN24" s="69"/>
      <c r="AO24" s="157"/>
      <c r="AP24" s="75"/>
    </row>
    <row r="25" spans="3:43" s="71" customFormat="1">
      <c r="C25" s="7"/>
      <c r="H25" s="7"/>
      <c r="W25" s="144"/>
      <c r="AI25" s="145"/>
      <c r="AJ25" s="146"/>
      <c r="AK25" s="75"/>
      <c r="AL25" s="76"/>
      <c r="AM25" s="156"/>
      <c r="AN25" s="75"/>
      <c r="AO25" s="157"/>
      <c r="AP25" s="75"/>
    </row>
    <row r="26" spans="3:43" s="71" customFormat="1">
      <c r="C26" s="89"/>
      <c r="H26" s="7"/>
      <c r="W26" s="144"/>
      <c r="AI26" s="145"/>
      <c r="AJ26" s="146"/>
      <c r="AK26" s="75"/>
      <c r="AL26" s="76"/>
      <c r="AM26" s="156"/>
      <c r="AN26" s="75"/>
      <c r="AO26" s="157"/>
      <c r="AP26" s="75"/>
    </row>
    <row r="27" spans="3:43" s="71" customFormat="1">
      <c r="C27" s="89"/>
      <c r="E27" s="10"/>
      <c r="F27" s="10"/>
      <c r="H27" s="94"/>
      <c r="W27" s="144"/>
      <c r="AI27" s="145"/>
      <c r="AJ27" s="146"/>
      <c r="AM27" s="168"/>
      <c r="AO27" s="16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68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68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O30" s="168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O31" s="168"/>
    </row>
    <row r="32" spans="3:43" s="71" customFormat="1">
      <c r="C32" s="89"/>
      <c r="D32" s="134"/>
      <c r="E32" s="91"/>
      <c r="F32" s="92"/>
      <c r="G32" s="93"/>
      <c r="H32" s="94"/>
      <c r="W32" s="144"/>
      <c r="AI32" s="145"/>
      <c r="AJ32" s="146"/>
      <c r="AM32" s="168"/>
      <c r="AO32" s="168"/>
    </row>
    <row r="33" spans="4:41" s="71" customFormat="1">
      <c r="D33" s="132"/>
      <c r="W33" s="144"/>
      <c r="AI33" s="145"/>
      <c r="AJ33" s="146"/>
      <c r="AM33" s="168"/>
      <c r="AO33" s="168"/>
    </row>
    <row r="34" spans="4:41" s="71" customFormat="1">
      <c r="W34" s="144"/>
      <c r="AI34" s="145"/>
      <c r="AJ34" s="146"/>
      <c r="AM34" s="168"/>
      <c r="AO34" s="168"/>
    </row>
    <row r="35" spans="4:41" s="71" customFormat="1">
      <c r="W35" s="144"/>
      <c r="AI35" s="145"/>
      <c r="AJ35" s="146"/>
      <c r="AM35" s="168"/>
      <c r="AO35" s="168"/>
    </row>
    <row r="36" spans="4:41" s="71" customFormat="1">
      <c r="W36" s="144"/>
      <c r="AI36" s="145"/>
      <c r="AJ36" s="146"/>
      <c r="AM36" s="168"/>
      <c r="AO36" s="168"/>
    </row>
    <row r="37" spans="4:41" s="71" customFormat="1">
      <c r="W37" s="144"/>
      <c r="AI37" s="145"/>
      <c r="AJ37" s="146"/>
      <c r="AM37" s="168"/>
      <c r="AO37" s="168"/>
    </row>
    <row r="38" spans="4:41" s="71" customFormat="1">
      <c r="W38" s="144"/>
      <c r="AI38" s="145"/>
      <c r="AJ38" s="146"/>
      <c r="AM38" s="168"/>
      <c r="AO38" s="168"/>
    </row>
    <row r="39" spans="4:41" s="71" customFormat="1">
      <c r="W39" s="144"/>
      <c r="AI39" s="145"/>
      <c r="AJ39" s="146"/>
      <c r="AM39" s="168"/>
      <c r="AO39" s="168"/>
    </row>
    <row r="40" spans="4:41" s="71" customFormat="1">
      <c r="W40" s="144"/>
      <c r="AI40" s="145"/>
      <c r="AJ40" s="146"/>
      <c r="AM40" s="168"/>
      <c r="AO40" s="168"/>
    </row>
    <row r="41" spans="4:41" s="71" customFormat="1">
      <c r="W41" s="144"/>
      <c r="AI41" s="145"/>
      <c r="AJ41" s="146"/>
      <c r="AM41" s="168"/>
      <c r="AO41" s="168"/>
    </row>
    <row r="42" spans="4:41" s="71" customFormat="1">
      <c r="W42" s="144"/>
      <c r="AI42" s="145"/>
      <c r="AJ42" s="146"/>
      <c r="AM42" s="168"/>
      <c r="AO42" s="168"/>
    </row>
    <row r="43" spans="4:41" s="71" customFormat="1">
      <c r="W43" s="144"/>
      <c r="AI43" s="145"/>
      <c r="AJ43" s="146"/>
      <c r="AM43" s="168"/>
      <c r="AO43" s="168"/>
    </row>
    <row r="44" spans="4:41" s="71" customFormat="1">
      <c r="W44" s="144"/>
      <c r="AI44" s="145"/>
      <c r="AJ44" s="146"/>
      <c r="AM44" s="168"/>
      <c r="AO44" s="168"/>
    </row>
    <row r="45" spans="4:41" s="71" customFormat="1">
      <c r="W45" s="144"/>
      <c r="AI45" s="145"/>
      <c r="AJ45" s="146"/>
      <c r="AM45" s="168"/>
      <c r="AO45" s="168"/>
    </row>
    <row r="46" spans="4:41" s="71" customFormat="1">
      <c r="W46" s="144"/>
      <c r="AI46" s="145"/>
      <c r="AJ46" s="146"/>
      <c r="AM46" s="168"/>
      <c r="AO46" s="168"/>
    </row>
    <row r="47" spans="4:41" s="71" customFormat="1">
      <c r="W47" s="144"/>
      <c r="AI47" s="145"/>
      <c r="AJ47" s="146"/>
      <c r="AM47" s="168"/>
      <c r="AO47" s="168"/>
    </row>
    <row r="48" spans="4:41" s="71" customFormat="1">
      <c r="W48" s="144"/>
      <c r="AI48" s="145"/>
      <c r="AJ48" s="146"/>
      <c r="AM48" s="168"/>
      <c r="AO48" s="168"/>
    </row>
    <row r="49" spans="23:41" s="71" customFormat="1">
      <c r="W49" s="144"/>
      <c r="AI49" s="145"/>
      <c r="AJ49" s="146"/>
      <c r="AM49" s="168"/>
      <c r="AO49" s="168"/>
    </row>
    <row r="50" spans="23:41" s="71" customFormat="1">
      <c r="W50" s="144"/>
      <c r="AI50" s="145"/>
      <c r="AJ50" s="146"/>
      <c r="AM50" s="168"/>
      <c r="AO50" s="168"/>
    </row>
    <row r="51" spans="23:41" s="71" customFormat="1">
      <c r="W51" s="144"/>
      <c r="AI51" s="145"/>
      <c r="AJ51" s="146"/>
      <c r="AM51" s="168"/>
      <c r="AO51" s="168"/>
    </row>
    <row r="52" spans="23:41" s="71" customFormat="1">
      <c r="W52" s="144"/>
      <c r="AI52" s="145"/>
      <c r="AJ52" s="146"/>
      <c r="AM52" s="168"/>
      <c r="AO52" s="168"/>
    </row>
    <row r="53" spans="23:41" s="71" customFormat="1">
      <c r="W53" s="144"/>
      <c r="AI53" s="145"/>
      <c r="AJ53" s="146"/>
      <c r="AM53" s="168"/>
      <c r="AO53" s="168"/>
    </row>
    <row r="54" spans="23:41" s="71" customFormat="1">
      <c r="W54" s="144"/>
      <c r="AI54" s="145"/>
      <c r="AJ54" s="146"/>
      <c r="AM54" s="168"/>
      <c r="AO54" s="168"/>
    </row>
    <row r="55" spans="23:41" s="71" customFormat="1">
      <c r="W55" s="144"/>
      <c r="AI55" s="145"/>
      <c r="AJ55" s="146"/>
      <c r="AM55" s="168"/>
      <c r="AO55" s="168"/>
    </row>
    <row r="56" spans="23:41" s="71" customFormat="1">
      <c r="W56" s="144"/>
      <c r="AI56" s="145"/>
      <c r="AJ56" s="146"/>
      <c r="AM56" s="168"/>
      <c r="AO56" s="168"/>
    </row>
    <row r="57" spans="23:41" s="71" customFormat="1">
      <c r="W57" s="144"/>
      <c r="AI57" s="145"/>
      <c r="AJ57" s="146"/>
      <c r="AM57" s="168"/>
      <c r="AO57" s="168"/>
    </row>
    <row r="58" spans="23:41" s="71" customFormat="1">
      <c r="W58" s="144"/>
      <c r="AI58" s="145"/>
      <c r="AJ58" s="146"/>
      <c r="AM58" s="168"/>
      <c r="AO58" s="168"/>
    </row>
    <row r="59" spans="23:41" s="71" customFormat="1">
      <c r="W59" s="144"/>
      <c r="AI59" s="145"/>
      <c r="AJ59" s="146"/>
      <c r="AM59" s="168"/>
      <c r="AO59" s="168"/>
    </row>
    <row r="60" spans="23:41" s="71" customFormat="1">
      <c r="W60" s="144"/>
      <c r="AI60" s="145"/>
      <c r="AJ60" s="146"/>
      <c r="AM60" s="168"/>
      <c r="AO60" s="168"/>
    </row>
    <row r="61" spans="23:41" s="71" customFormat="1">
      <c r="W61" s="144"/>
      <c r="AI61" s="145"/>
      <c r="AJ61" s="146"/>
      <c r="AM61" s="168"/>
      <c r="AO61" s="168"/>
    </row>
    <row r="62" spans="23:41" s="71" customFormat="1">
      <c r="W62" s="144"/>
      <c r="AI62" s="145"/>
      <c r="AJ62" s="146"/>
      <c r="AM62" s="168"/>
      <c r="AO62" s="168"/>
    </row>
    <row r="63" spans="23:41" s="71" customFormat="1">
      <c r="W63" s="144"/>
      <c r="AI63" s="145"/>
      <c r="AJ63" s="146"/>
      <c r="AM63" s="168"/>
      <c r="AO63" s="168"/>
    </row>
    <row r="64" spans="23:41" s="71" customFormat="1">
      <c r="W64" s="144"/>
      <c r="AI64" s="145"/>
      <c r="AJ64" s="146"/>
      <c r="AM64" s="168"/>
      <c r="AO64" s="168"/>
    </row>
    <row r="65" spans="23:41" s="71" customFormat="1">
      <c r="W65" s="144"/>
      <c r="AI65" s="145"/>
      <c r="AJ65" s="146"/>
      <c r="AM65" s="168"/>
      <c r="AO65" s="168"/>
    </row>
    <row r="66" spans="23:41" s="71" customFormat="1">
      <c r="W66" s="144"/>
      <c r="AI66" s="145"/>
      <c r="AJ66" s="146"/>
      <c r="AM66" s="168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8"/>
  <dimension ref="B1:AQ66"/>
  <sheetViews>
    <sheetView showGridLines="0" showRowColHeaders="0" workbookViewId="0">
      <selection activeCell="G8" sqref="G8:AN8"/>
    </sheetView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2.5546875" style="111" hidden="1" customWidth="1"/>
    <col min="36" max="36" width="2" style="112" hidden="1" customWidth="1"/>
    <col min="37" max="37" width="10.5546875" customWidth="1"/>
    <col min="38" max="38" width="20.109375" customWidth="1"/>
    <col min="39" max="39" width="6.109375" style="169" customWidth="1"/>
    <col min="40" max="40" width="11.109375" customWidth="1"/>
    <col min="41" max="41" width="21.5546875" style="169" customWidth="1"/>
    <col min="42" max="42" width="3.5546875" customWidth="1"/>
  </cols>
  <sheetData>
    <row r="1" spans="2:43" ht="9.75" customHeight="1">
      <c r="W1" s="33"/>
    </row>
    <row r="2" spans="2:43" ht="13.8" thickBot="1">
      <c r="D2" s="88">
        <v>43204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69"/>
      <c r="AL2" s="69"/>
      <c r="AN2" s="69"/>
      <c r="AP2" s="69"/>
      <c r="AQ2" s="69"/>
    </row>
    <row r="3" spans="2:43">
      <c r="B3" s="21">
        <v>24</v>
      </c>
      <c r="C3" s="243"/>
      <c r="D3" s="137" t="s">
        <v>25</v>
      </c>
      <c r="E3" s="27"/>
      <c r="F3" s="35"/>
      <c r="G3" s="137" t="s">
        <v>29</v>
      </c>
      <c r="H3" s="264"/>
      <c r="J3" s="241" t="str">
        <f>D3</f>
        <v>Clermont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25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ClermontBordeaux</v>
      </c>
      <c r="AJ3" s="112">
        <f t="shared" ref="AJ3:AJ9" si="7">E3-F3</f>
        <v>0</v>
      </c>
      <c r="AL3" s="262"/>
      <c r="AN3" s="69"/>
      <c r="AP3" s="69"/>
      <c r="AQ3" s="69"/>
    </row>
    <row r="4" spans="2:43">
      <c r="B4" s="22"/>
      <c r="C4" s="244"/>
      <c r="D4" s="1" t="s">
        <v>24</v>
      </c>
      <c r="E4" s="28"/>
      <c r="F4" s="36"/>
      <c r="G4" s="1" t="s">
        <v>22</v>
      </c>
      <c r="H4" s="265"/>
      <c r="J4" s="246" t="str">
        <f t="shared" ref="J4:J9" si="8">D4</f>
        <v>La Rochelle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24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La RochelleCastres</v>
      </c>
      <c r="AJ4" s="112">
        <f t="shared" si="7"/>
        <v>0</v>
      </c>
      <c r="AL4" s="194"/>
      <c r="AN4" s="69"/>
      <c r="AP4" s="69"/>
      <c r="AQ4" s="69"/>
    </row>
    <row r="5" spans="2:43">
      <c r="B5" s="22"/>
      <c r="C5" s="244"/>
      <c r="D5" s="134" t="s">
        <v>26</v>
      </c>
      <c r="E5" s="28"/>
      <c r="F5" s="36"/>
      <c r="G5" s="1" t="s">
        <v>19</v>
      </c>
      <c r="H5" s="265"/>
      <c r="J5" s="246" t="str">
        <f t="shared" si="8"/>
        <v>Lyon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26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LyonStade Français</v>
      </c>
      <c r="AJ5" s="112">
        <f t="shared" si="7"/>
        <v>0</v>
      </c>
      <c r="AL5" s="262"/>
      <c r="AN5" s="106"/>
      <c r="AP5" s="69"/>
      <c r="AQ5" s="69"/>
    </row>
    <row r="6" spans="2:43">
      <c r="B6" s="22"/>
      <c r="C6" s="244"/>
      <c r="D6" s="134" t="s">
        <v>35</v>
      </c>
      <c r="E6" s="28"/>
      <c r="F6" s="36"/>
      <c r="G6" s="134" t="s">
        <v>27</v>
      </c>
      <c r="H6" s="265"/>
      <c r="J6" s="246" t="str">
        <f>D6</f>
        <v>Oyonnax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35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OyonnaxBrive</v>
      </c>
      <c r="AJ6" s="112">
        <f t="shared" si="7"/>
        <v>0</v>
      </c>
      <c r="AL6" s="262"/>
      <c r="AN6" s="106"/>
      <c r="AP6" s="69"/>
      <c r="AQ6" s="69"/>
    </row>
    <row r="7" spans="2:43">
      <c r="B7" s="22"/>
      <c r="C7" s="244"/>
      <c r="D7" s="134" t="s">
        <v>23</v>
      </c>
      <c r="E7" s="28"/>
      <c r="F7" s="36"/>
      <c r="G7" s="134" t="s">
        <v>36</v>
      </c>
      <c r="H7" s="265"/>
      <c r="J7" s="246" t="str">
        <f t="shared" si="8"/>
        <v>Pau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23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PauAgen</v>
      </c>
      <c r="AJ7" s="112">
        <f t="shared" si="7"/>
        <v>0</v>
      </c>
      <c r="AL7" s="262"/>
      <c r="AN7" s="69"/>
      <c r="AP7" s="69"/>
      <c r="AQ7" s="69"/>
    </row>
    <row r="8" spans="2:43">
      <c r="B8" s="22"/>
      <c r="C8" s="244"/>
      <c r="D8" s="134" t="s">
        <v>20</v>
      </c>
      <c r="E8" s="28"/>
      <c r="F8" s="36"/>
      <c r="G8" s="134" t="s">
        <v>28</v>
      </c>
      <c r="H8" s="265"/>
      <c r="J8" s="246" t="str">
        <f t="shared" si="8"/>
        <v>Toulon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20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ToulonMontpellier</v>
      </c>
      <c r="AJ8" s="112">
        <f t="shared" si="7"/>
        <v>0</v>
      </c>
      <c r="AL8" s="262"/>
      <c r="AN8" s="106"/>
      <c r="AP8" s="69"/>
      <c r="AQ8" s="69"/>
    </row>
    <row r="9" spans="2:43" ht="13.8" thickBot="1">
      <c r="B9" s="23"/>
      <c r="C9" s="245"/>
      <c r="D9" s="136" t="s">
        <v>30</v>
      </c>
      <c r="E9" s="29"/>
      <c r="F9" s="37"/>
      <c r="G9" s="136" t="s">
        <v>21</v>
      </c>
      <c r="H9" s="266"/>
      <c r="J9" s="246" t="str">
        <f t="shared" si="8"/>
        <v>St Toulousain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30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St ToulousainRacing</v>
      </c>
      <c r="AJ9" s="112">
        <f t="shared" si="7"/>
        <v>0</v>
      </c>
      <c r="AL9" s="262"/>
      <c r="AN9" s="106"/>
      <c r="AP9" s="69"/>
      <c r="AQ9" s="69"/>
    </row>
    <row r="10" spans="2:43">
      <c r="J10" s="38" t="str">
        <f>G3</f>
        <v>Bordeaux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29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BordeauxClermont</v>
      </c>
      <c r="AJ10" s="112">
        <f>F3-E3</f>
        <v>0</v>
      </c>
      <c r="AK10" s="105"/>
      <c r="AL10" s="106"/>
      <c r="AM10" s="166"/>
      <c r="AN10" s="106"/>
      <c r="AO10" s="186"/>
      <c r="AP10" s="69"/>
      <c r="AQ10" s="69"/>
    </row>
    <row r="11" spans="2:43">
      <c r="G11" s="1"/>
      <c r="J11" s="38" t="str">
        <f t="shared" ref="J11:J16" si="17">G4</f>
        <v>Castres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22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CastresLa Rochelle</v>
      </c>
      <c r="AJ11" s="112">
        <f t="shared" ref="AJ11:AJ16" si="20">F4-E4</f>
        <v>0</v>
      </c>
      <c r="AK11" s="69"/>
      <c r="AL11" s="69"/>
      <c r="AN11" s="69"/>
      <c r="AO11" s="183"/>
      <c r="AP11" s="69"/>
      <c r="AQ11" s="69"/>
    </row>
    <row r="12" spans="2:43">
      <c r="G12" s="1"/>
      <c r="J12" s="38" t="str">
        <f t="shared" si="17"/>
        <v>Stade Français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19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Stade FrançaisLyon</v>
      </c>
      <c r="AJ12" s="112">
        <f t="shared" si="20"/>
        <v>0</v>
      </c>
      <c r="AK12" s="69"/>
      <c r="AL12" s="69"/>
      <c r="AN12" s="69"/>
      <c r="AO12" s="183"/>
      <c r="AP12" s="69"/>
      <c r="AQ12" s="69"/>
    </row>
    <row r="13" spans="2:43">
      <c r="G13" s="1"/>
      <c r="J13" s="38" t="str">
        <f t="shared" si="17"/>
        <v>Brive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27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BriveOyonnax</v>
      </c>
      <c r="AJ13" s="112">
        <f t="shared" si="20"/>
        <v>0</v>
      </c>
      <c r="AK13" s="69"/>
      <c r="AL13" s="69"/>
      <c r="AN13" s="69"/>
      <c r="AO13" s="183"/>
      <c r="AP13" s="69"/>
      <c r="AQ13" s="69"/>
    </row>
    <row r="14" spans="2:43">
      <c r="G14" s="1"/>
      <c r="J14" s="38" t="str">
        <f t="shared" si="17"/>
        <v>Agen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36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AgenPau</v>
      </c>
      <c r="AJ14" s="112">
        <f t="shared" si="20"/>
        <v>0</v>
      </c>
      <c r="AK14" s="69"/>
      <c r="AL14" s="69"/>
      <c r="AN14" s="69"/>
      <c r="AO14" s="183"/>
      <c r="AP14" s="69"/>
      <c r="AQ14" s="69"/>
    </row>
    <row r="15" spans="2:43">
      <c r="G15" s="1"/>
      <c r="J15" s="38" t="str">
        <f t="shared" si="17"/>
        <v>Montpellier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28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MontpellierToulon</v>
      </c>
      <c r="AJ15" s="112">
        <f t="shared" si="20"/>
        <v>0</v>
      </c>
      <c r="AK15" s="69"/>
      <c r="AL15" s="69"/>
      <c r="AN15" s="69"/>
      <c r="AO15" s="183"/>
      <c r="AP15" s="69"/>
      <c r="AQ15" s="69"/>
    </row>
    <row r="16" spans="2:43" ht="13.8" thickBot="1">
      <c r="G16" s="1"/>
      <c r="J16" s="39" t="str">
        <f t="shared" si="17"/>
        <v>Racing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21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RacingSt Toulousain</v>
      </c>
      <c r="AJ16" s="112">
        <f t="shared" si="20"/>
        <v>0</v>
      </c>
      <c r="AK16" s="69"/>
      <c r="AL16" s="69"/>
      <c r="AN16" s="69"/>
      <c r="AO16" s="183"/>
      <c r="AP16" s="69"/>
      <c r="AQ16" s="69"/>
    </row>
    <row r="17" spans="3:43" ht="21">
      <c r="D17" s="242"/>
      <c r="E17" s="10"/>
      <c r="F17" s="10"/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N17" s="69"/>
      <c r="AO17" s="183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69"/>
      <c r="AM18" s="69"/>
      <c r="AN18" s="69"/>
      <c r="AO18" s="183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69"/>
      <c r="AM19" s="69"/>
      <c r="AN19" s="69"/>
      <c r="AO19" s="186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79"/>
      <c r="AL20" s="69"/>
      <c r="AM20" s="69"/>
      <c r="AN20" s="69"/>
      <c r="AO20" s="164"/>
      <c r="AP20" s="79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79"/>
      <c r="AL21" s="69"/>
      <c r="AM21" s="69"/>
      <c r="AN21" s="69"/>
      <c r="AO21" s="164"/>
      <c r="AP21" s="79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271"/>
      <c r="AL22" s="69"/>
      <c r="AM22" s="69"/>
      <c r="AN22" s="69"/>
      <c r="AO22" s="164"/>
      <c r="AP22" s="79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9"/>
      <c r="AL23" s="69"/>
      <c r="AM23" s="69"/>
      <c r="AN23" s="69"/>
      <c r="AO23" s="164"/>
      <c r="AP23" s="79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75"/>
      <c r="AL24" s="69"/>
      <c r="AM24" s="69"/>
      <c r="AN24" s="69"/>
      <c r="AO24" s="157"/>
      <c r="AP24" s="75"/>
    </row>
    <row r="25" spans="3:43" s="71" customFormat="1">
      <c r="C25" s="7"/>
      <c r="H25" s="7"/>
      <c r="W25" s="144"/>
      <c r="AI25" s="145"/>
      <c r="AJ25" s="146"/>
      <c r="AK25" s="75"/>
      <c r="AL25" s="76"/>
      <c r="AM25" s="156"/>
      <c r="AN25" s="75"/>
      <c r="AO25" s="157"/>
      <c r="AP25" s="75"/>
    </row>
    <row r="26" spans="3:43" s="71" customFormat="1">
      <c r="C26" s="89"/>
      <c r="H26" s="7"/>
      <c r="W26" s="144"/>
      <c r="AI26" s="145"/>
      <c r="AJ26" s="146"/>
      <c r="AK26" s="75"/>
      <c r="AL26" s="75"/>
      <c r="AM26" s="157"/>
      <c r="AN26" s="76"/>
      <c r="AO26" s="156"/>
      <c r="AP26" s="75"/>
    </row>
    <row r="27" spans="3:43" s="71" customFormat="1">
      <c r="C27" s="89"/>
      <c r="E27" s="10"/>
      <c r="F27" s="10"/>
      <c r="H27" s="94"/>
      <c r="W27" s="144"/>
      <c r="AI27" s="145"/>
      <c r="AJ27" s="146"/>
      <c r="AM27" s="168"/>
      <c r="AO27" s="16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68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68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O30" s="168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O31" s="168"/>
    </row>
    <row r="32" spans="3:43" s="71" customFormat="1">
      <c r="C32" s="89"/>
      <c r="D32" s="134"/>
      <c r="E32" s="91"/>
      <c r="F32" s="92"/>
      <c r="G32" s="93"/>
      <c r="H32" s="94"/>
      <c r="W32" s="144"/>
      <c r="AI32" s="145"/>
      <c r="AJ32" s="146"/>
      <c r="AM32" s="168"/>
      <c r="AO32" s="168"/>
    </row>
    <row r="33" spans="4:41" s="71" customFormat="1">
      <c r="D33" s="132"/>
      <c r="W33" s="144"/>
      <c r="AI33" s="145"/>
      <c r="AJ33" s="146"/>
      <c r="AM33" s="168"/>
      <c r="AO33" s="168"/>
    </row>
    <row r="34" spans="4:41" s="71" customFormat="1">
      <c r="W34" s="144"/>
      <c r="AI34" s="145"/>
      <c r="AJ34" s="146"/>
      <c r="AM34" s="168"/>
      <c r="AO34" s="168"/>
    </row>
    <row r="35" spans="4:41" s="71" customFormat="1">
      <c r="W35" s="144"/>
      <c r="AI35" s="145"/>
      <c r="AJ35" s="146"/>
      <c r="AM35" s="168"/>
      <c r="AO35" s="168"/>
    </row>
    <row r="36" spans="4:41" s="71" customFormat="1">
      <c r="W36" s="144"/>
      <c r="AI36" s="145"/>
      <c r="AJ36" s="146"/>
      <c r="AM36" s="168"/>
      <c r="AO36" s="168"/>
    </row>
    <row r="37" spans="4:41" s="71" customFormat="1">
      <c r="W37" s="144"/>
      <c r="AI37" s="145"/>
      <c r="AJ37" s="146"/>
      <c r="AM37" s="168"/>
      <c r="AO37" s="168"/>
    </row>
    <row r="38" spans="4:41" s="71" customFormat="1">
      <c r="W38" s="144"/>
      <c r="AI38" s="145"/>
      <c r="AJ38" s="146"/>
      <c r="AM38" s="168"/>
      <c r="AO38" s="168"/>
    </row>
    <row r="39" spans="4:41" s="71" customFormat="1">
      <c r="W39" s="144"/>
      <c r="AI39" s="145"/>
      <c r="AJ39" s="146"/>
      <c r="AM39" s="168"/>
      <c r="AO39" s="168"/>
    </row>
    <row r="40" spans="4:41" s="71" customFormat="1">
      <c r="W40" s="144"/>
      <c r="AI40" s="145"/>
      <c r="AJ40" s="146"/>
      <c r="AM40" s="168"/>
      <c r="AO40" s="168"/>
    </row>
    <row r="41" spans="4:41" s="71" customFormat="1">
      <c r="W41" s="144"/>
      <c r="AI41" s="145"/>
      <c r="AJ41" s="146"/>
      <c r="AM41" s="168"/>
      <c r="AO41" s="168"/>
    </row>
    <row r="42" spans="4:41" s="71" customFormat="1">
      <c r="W42" s="144"/>
      <c r="AI42" s="145"/>
      <c r="AJ42" s="146"/>
      <c r="AM42" s="168"/>
      <c r="AO42" s="168"/>
    </row>
    <row r="43" spans="4:41" s="71" customFormat="1">
      <c r="W43" s="144"/>
      <c r="AI43" s="145"/>
      <c r="AJ43" s="146"/>
      <c r="AM43" s="168"/>
      <c r="AO43" s="168"/>
    </row>
    <row r="44" spans="4:41" s="71" customFormat="1">
      <c r="W44" s="144"/>
      <c r="AI44" s="145"/>
      <c r="AJ44" s="146"/>
      <c r="AM44" s="168"/>
      <c r="AO44" s="168"/>
    </row>
    <row r="45" spans="4:41" s="71" customFormat="1">
      <c r="W45" s="144"/>
      <c r="AI45" s="145"/>
      <c r="AJ45" s="146"/>
      <c r="AM45" s="168"/>
      <c r="AO45" s="168"/>
    </row>
    <row r="46" spans="4:41" s="71" customFormat="1">
      <c r="W46" s="144"/>
      <c r="AI46" s="145"/>
      <c r="AJ46" s="146"/>
      <c r="AM46" s="168"/>
      <c r="AO46" s="168"/>
    </row>
    <row r="47" spans="4:41" s="71" customFormat="1">
      <c r="W47" s="144"/>
      <c r="AI47" s="145"/>
      <c r="AJ47" s="146"/>
      <c r="AM47" s="168"/>
      <c r="AO47" s="168"/>
    </row>
    <row r="48" spans="4:41" s="71" customFormat="1">
      <c r="W48" s="144"/>
      <c r="AI48" s="145"/>
      <c r="AJ48" s="146"/>
      <c r="AM48" s="168"/>
      <c r="AO48" s="168"/>
    </row>
    <row r="49" spans="23:41" s="71" customFormat="1">
      <c r="W49" s="144"/>
      <c r="AI49" s="145"/>
      <c r="AJ49" s="146"/>
      <c r="AM49" s="168"/>
      <c r="AO49" s="168"/>
    </row>
    <row r="50" spans="23:41" s="71" customFormat="1">
      <c r="W50" s="144"/>
      <c r="AI50" s="145"/>
      <c r="AJ50" s="146"/>
      <c r="AM50" s="168"/>
      <c r="AO50" s="168"/>
    </row>
    <row r="51" spans="23:41" s="71" customFormat="1">
      <c r="W51" s="144"/>
      <c r="AI51" s="145"/>
      <c r="AJ51" s="146"/>
      <c r="AM51" s="168"/>
      <c r="AO51" s="168"/>
    </row>
    <row r="52" spans="23:41" s="71" customFormat="1">
      <c r="W52" s="144"/>
      <c r="AI52" s="145"/>
      <c r="AJ52" s="146"/>
      <c r="AM52" s="168"/>
      <c r="AO52" s="168"/>
    </row>
    <row r="53" spans="23:41" s="71" customFormat="1">
      <c r="W53" s="144"/>
      <c r="AI53" s="145"/>
      <c r="AJ53" s="146"/>
      <c r="AM53" s="168"/>
      <c r="AO53" s="168"/>
    </row>
    <row r="54" spans="23:41" s="71" customFormat="1">
      <c r="W54" s="144"/>
      <c r="AI54" s="145"/>
      <c r="AJ54" s="146"/>
      <c r="AM54" s="168"/>
      <c r="AO54" s="168"/>
    </row>
    <row r="55" spans="23:41" s="71" customFormat="1">
      <c r="W55" s="144"/>
      <c r="AI55" s="145"/>
      <c r="AJ55" s="146"/>
      <c r="AM55" s="168"/>
      <c r="AO55" s="168"/>
    </row>
    <row r="56" spans="23:41" s="71" customFormat="1">
      <c r="W56" s="144"/>
      <c r="AI56" s="145"/>
      <c r="AJ56" s="146"/>
      <c r="AM56" s="168"/>
      <c r="AO56" s="168"/>
    </row>
    <row r="57" spans="23:41" s="71" customFormat="1">
      <c r="W57" s="144"/>
      <c r="AI57" s="145"/>
      <c r="AJ57" s="146"/>
      <c r="AM57" s="168"/>
      <c r="AO57" s="168"/>
    </row>
    <row r="58" spans="23:41" s="71" customFormat="1">
      <c r="W58" s="144"/>
      <c r="AI58" s="145"/>
      <c r="AJ58" s="146"/>
      <c r="AM58" s="168"/>
      <c r="AO58" s="168"/>
    </row>
    <row r="59" spans="23:41" s="71" customFormat="1">
      <c r="W59" s="144"/>
      <c r="AI59" s="145"/>
      <c r="AJ59" s="146"/>
      <c r="AM59" s="168"/>
      <c r="AO59" s="168"/>
    </row>
    <row r="60" spans="23:41" s="71" customFormat="1">
      <c r="W60" s="144"/>
      <c r="AI60" s="145"/>
      <c r="AJ60" s="146"/>
      <c r="AM60" s="168"/>
      <c r="AO60" s="168"/>
    </row>
    <row r="61" spans="23:41" s="71" customFormat="1">
      <c r="W61" s="144"/>
      <c r="AI61" s="145"/>
      <c r="AJ61" s="146"/>
      <c r="AM61" s="168"/>
      <c r="AO61" s="168"/>
    </row>
    <row r="62" spans="23:41" s="71" customFormat="1">
      <c r="W62" s="144"/>
      <c r="AI62" s="145"/>
      <c r="AJ62" s="146"/>
      <c r="AM62" s="168"/>
      <c r="AO62" s="168"/>
    </row>
    <row r="63" spans="23:41" s="71" customFormat="1">
      <c r="W63" s="144"/>
      <c r="AI63" s="145"/>
      <c r="AJ63" s="146"/>
      <c r="AM63" s="168"/>
      <c r="AO63" s="168"/>
    </row>
    <row r="64" spans="23:41" s="71" customFormat="1">
      <c r="W64" s="144"/>
      <c r="AI64" s="145"/>
      <c r="AJ64" s="146"/>
      <c r="AM64" s="168"/>
      <c r="AO64" s="168"/>
    </row>
    <row r="65" spans="23:41" s="71" customFormat="1">
      <c r="W65" s="144"/>
      <c r="AI65" s="145"/>
      <c r="AJ65" s="146"/>
      <c r="AM65" s="168"/>
      <c r="AO65" s="168"/>
    </row>
    <row r="66" spans="23:41" s="71" customFormat="1">
      <c r="W66" s="144"/>
      <c r="AI66" s="145"/>
      <c r="AJ66" s="146"/>
      <c r="AM66" s="168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9"/>
  <dimension ref="B1:AQ66"/>
  <sheetViews>
    <sheetView showGridLines="0" showRowColHeaders="0" workbookViewId="0">
      <selection activeCell="G8" sqref="G8:AN8"/>
    </sheetView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31" style="111" hidden="1" customWidth="1"/>
    <col min="36" max="36" width="2" style="112" hidden="1" customWidth="1"/>
    <col min="37" max="37" width="10.5546875" customWidth="1"/>
    <col min="38" max="38" width="18.5546875" customWidth="1"/>
    <col min="39" max="39" width="6.109375" style="169" customWidth="1"/>
    <col min="40" max="40" width="11.109375" customWidth="1"/>
    <col min="41" max="41" width="21.5546875" style="169" customWidth="1"/>
    <col min="42" max="42" width="3.5546875" customWidth="1"/>
  </cols>
  <sheetData>
    <row r="1" spans="2:43" ht="9.75" customHeight="1">
      <c r="W1" s="33"/>
      <c r="AK1" s="71"/>
      <c r="AL1" s="71"/>
      <c r="AM1" s="168"/>
      <c r="AN1" s="71"/>
      <c r="AO1" s="168"/>
    </row>
    <row r="2" spans="2:43" ht="13.8" thickBot="1">
      <c r="D2" s="88">
        <v>43218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94"/>
      <c r="AL2" s="94"/>
      <c r="AM2" s="168"/>
      <c r="AN2" s="94"/>
      <c r="AO2" s="168"/>
      <c r="AP2" s="69"/>
      <c r="AQ2" s="69"/>
    </row>
    <row r="3" spans="2:43">
      <c r="B3" s="21">
        <v>25</v>
      </c>
      <c r="C3" s="243"/>
      <c r="D3" s="137" t="s">
        <v>36</v>
      </c>
      <c r="E3" s="27"/>
      <c r="F3" s="35"/>
      <c r="G3" s="137" t="s">
        <v>25</v>
      </c>
      <c r="H3" s="264"/>
      <c r="J3" s="241" t="str">
        <f>D3</f>
        <v>Agen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36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AgenClermont</v>
      </c>
      <c r="AJ3" s="112">
        <f t="shared" ref="AJ3:AJ9" si="7">E3-F3</f>
        <v>0</v>
      </c>
      <c r="AL3" s="262"/>
      <c r="AN3" s="69"/>
      <c r="AP3" s="69"/>
      <c r="AQ3" s="69"/>
    </row>
    <row r="4" spans="2:43">
      <c r="B4" s="22"/>
      <c r="C4" s="244"/>
      <c r="D4" s="1" t="s">
        <v>29</v>
      </c>
      <c r="E4" s="28"/>
      <c r="F4" s="36"/>
      <c r="G4" s="1" t="s">
        <v>21</v>
      </c>
      <c r="H4" s="265"/>
      <c r="J4" s="246" t="str">
        <f t="shared" ref="J4:J9" si="8">D4</f>
        <v>Bordeaux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29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BordeauxRacing</v>
      </c>
      <c r="AJ4" s="112">
        <f t="shared" si="7"/>
        <v>0</v>
      </c>
      <c r="AL4" s="194"/>
      <c r="AN4" s="69"/>
      <c r="AP4" s="69"/>
      <c r="AQ4" s="69"/>
    </row>
    <row r="5" spans="2:43">
      <c r="B5" s="22"/>
      <c r="C5" s="244"/>
      <c r="D5" s="134" t="s">
        <v>28</v>
      </c>
      <c r="E5" s="28"/>
      <c r="F5" s="36"/>
      <c r="G5" s="1" t="s">
        <v>23</v>
      </c>
      <c r="H5" s="265"/>
      <c r="J5" s="246" t="str">
        <f t="shared" si="8"/>
        <v>Montpellier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28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MontpellierPau</v>
      </c>
      <c r="AJ5" s="112">
        <f t="shared" si="7"/>
        <v>0</v>
      </c>
      <c r="AL5" s="262"/>
      <c r="AN5" s="106"/>
      <c r="AP5" s="69"/>
      <c r="AQ5" s="69"/>
    </row>
    <row r="6" spans="2:43">
      <c r="B6" s="22"/>
      <c r="C6" s="244"/>
      <c r="D6" s="134" t="s">
        <v>35</v>
      </c>
      <c r="E6" s="28"/>
      <c r="F6" s="36"/>
      <c r="G6" s="134" t="s">
        <v>26</v>
      </c>
      <c r="H6" s="265"/>
      <c r="J6" s="246" t="str">
        <f>D6</f>
        <v>Oyonnax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35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OyonnaxLyon</v>
      </c>
      <c r="AJ6" s="112">
        <f t="shared" si="7"/>
        <v>0</v>
      </c>
      <c r="AL6" s="262"/>
      <c r="AN6" s="106"/>
      <c r="AP6" s="69"/>
      <c r="AQ6" s="69"/>
    </row>
    <row r="7" spans="2:43">
      <c r="B7" s="22"/>
      <c r="C7" s="244"/>
      <c r="D7" s="134" t="s">
        <v>19</v>
      </c>
      <c r="E7" s="28"/>
      <c r="F7" s="36"/>
      <c r="G7" s="134" t="s">
        <v>27</v>
      </c>
      <c r="H7" s="265"/>
      <c r="J7" s="246" t="str">
        <f t="shared" si="8"/>
        <v>Stade Français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19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Stade FrançaisBrive</v>
      </c>
      <c r="AJ7" s="112">
        <f t="shared" si="7"/>
        <v>0</v>
      </c>
      <c r="AL7" s="262"/>
      <c r="AN7" s="69"/>
      <c r="AP7" s="69"/>
      <c r="AQ7" s="69"/>
    </row>
    <row r="8" spans="2:43">
      <c r="B8" s="22"/>
      <c r="C8" s="244"/>
      <c r="D8" s="134" t="s">
        <v>20</v>
      </c>
      <c r="E8" s="28"/>
      <c r="F8" s="36"/>
      <c r="G8" s="134" t="s">
        <v>22</v>
      </c>
      <c r="H8" s="265"/>
      <c r="J8" s="246" t="str">
        <f t="shared" si="8"/>
        <v>Toulon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20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ToulonCastres</v>
      </c>
      <c r="AJ8" s="112">
        <f t="shared" si="7"/>
        <v>0</v>
      </c>
      <c r="AL8" s="262"/>
      <c r="AN8" s="106"/>
      <c r="AP8" s="69"/>
      <c r="AQ8" s="69"/>
    </row>
    <row r="9" spans="2:43" ht="13.8" thickBot="1">
      <c r="B9" s="23"/>
      <c r="C9" s="245"/>
      <c r="D9" s="136" t="s">
        <v>30</v>
      </c>
      <c r="E9" s="29"/>
      <c r="F9" s="37"/>
      <c r="G9" s="136" t="s">
        <v>24</v>
      </c>
      <c r="H9" s="266"/>
      <c r="J9" s="246" t="str">
        <f t="shared" si="8"/>
        <v>St Toulousain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30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St ToulousainLa Rochelle</v>
      </c>
      <c r="AJ9" s="112">
        <f t="shared" si="7"/>
        <v>0</v>
      </c>
      <c r="AL9" s="262"/>
      <c r="AN9" s="106"/>
      <c r="AP9" s="69"/>
      <c r="AQ9" s="69"/>
    </row>
    <row r="10" spans="2:43">
      <c r="J10" s="38" t="str">
        <f>G3</f>
        <v>Clermont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25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ClermontAgen</v>
      </c>
      <c r="AJ10" s="112">
        <f>F3-E3</f>
        <v>0</v>
      </c>
      <c r="AK10" s="105"/>
      <c r="AL10" s="106"/>
      <c r="AM10" s="167"/>
      <c r="AN10" s="106"/>
      <c r="AO10" s="186"/>
      <c r="AP10" s="69"/>
      <c r="AQ10" s="69"/>
    </row>
    <row r="11" spans="2:43">
      <c r="G11" s="1"/>
      <c r="J11" s="38" t="str">
        <f t="shared" ref="J11:J16" si="17">G4</f>
        <v>Racing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21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RacingBordeaux</v>
      </c>
      <c r="AJ11" s="112">
        <f t="shared" ref="AJ11:AJ16" si="20">F4-E4</f>
        <v>0</v>
      </c>
      <c r="AK11" s="94"/>
      <c r="AL11" s="94"/>
      <c r="AM11" s="168"/>
      <c r="AN11" s="94"/>
      <c r="AO11" s="186"/>
      <c r="AP11" s="69"/>
      <c r="AQ11" s="69"/>
    </row>
    <row r="12" spans="2:43">
      <c r="G12" s="1"/>
      <c r="J12" s="38" t="str">
        <f t="shared" si="17"/>
        <v>Pau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23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PauMontpellier</v>
      </c>
      <c r="AJ12" s="112">
        <f t="shared" si="20"/>
        <v>0</v>
      </c>
      <c r="AK12" s="94"/>
      <c r="AL12" s="94"/>
      <c r="AM12" s="168"/>
      <c r="AN12" s="94"/>
      <c r="AO12" s="186"/>
      <c r="AP12" s="69"/>
      <c r="AQ12" s="69"/>
    </row>
    <row r="13" spans="2:43">
      <c r="G13" s="1"/>
      <c r="J13" s="38" t="str">
        <f t="shared" si="17"/>
        <v>Lyon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26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LyonOyonnax</v>
      </c>
      <c r="AJ13" s="112">
        <f t="shared" si="20"/>
        <v>0</v>
      </c>
      <c r="AK13" s="69"/>
      <c r="AL13" s="69"/>
      <c r="AN13" s="69"/>
      <c r="AO13" s="183"/>
      <c r="AP13" s="69"/>
      <c r="AQ13" s="69"/>
    </row>
    <row r="14" spans="2:43">
      <c r="G14" s="1"/>
      <c r="J14" s="38" t="str">
        <f t="shared" si="17"/>
        <v>Brive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27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BriveStade Français</v>
      </c>
      <c r="AJ14" s="112">
        <f t="shared" si="20"/>
        <v>0</v>
      </c>
      <c r="AK14" s="69"/>
      <c r="AL14" s="69"/>
      <c r="AN14" s="69"/>
      <c r="AO14" s="183"/>
      <c r="AP14" s="69"/>
      <c r="AQ14" s="69"/>
    </row>
    <row r="15" spans="2:43">
      <c r="G15" s="1"/>
      <c r="J15" s="38" t="str">
        <f t="shared" si="17"/>
        <v>Castres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22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CastresToulon</v>
      </c>
      <c r="AJ15" s="112">
        <f t="shared" si="20"/>
        <v>0</v>
      </c>
      <c r="AK15" s="69"/>
      <c r="AL15" s="69"/>
      <c r="AN15" s="69"/>
      <c r="AO15" s="183"/>
      <c r="AP15" s="69"/>
      <c r="AQ15" s="69"/>
    </row>
    <row r="16" spans="2:43" ht="13.8" thickBot="1">
      <c r="G16" s="1"/>
      <c r="J16" s="39" t="str">
        <f t="shared" si="17"/>
        <v>La Rochelle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24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La RochelleSt Toulousain</v>
      </c>
      <c r="AJ16" s="112">
        <f t="shared" si="20"/>
        <v>0</v>
      </c>
      <c r="AK16" s="69"/>
      <c r="AL16" s="69"/>
      <c r="AN16" s="69"/>
      <c r="AO16" s="183"/>
      <c r="AP16" s="69"/>
      <c r="AQ16" s="69"/>
    </row>
    <row r="17" spans="3:43" ht="21">
      <c r="D17" s="242"/>
      <c r="E17" s="10"/>
      <c r="F17" s="10"/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N17" s="69"/>
      <c r="AO17" s="183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69"/>
      <c r="AM18" s="69"/>
      <c r="AN18" s="69"/>
      <c r="AO18" s="183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69"/>
      <c r="AM19" s="69"/>
      <c r="AN19" s="69"/>
      <c r="AO19" s="186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79"/>
      <c r="AL20" s="69"/>
      <c r="AM20" s="69"/>
      <c r="AN20" s="69"/>
      <c r="AO20" s="164"/>
      <c r="AP20" s="79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79"/>
      <c r="AL21" s="69"/>
      <c r="AM21" s="69"/>
      <c r="AN21" s="69"/>
      <c r="AO21" s="164"/>
      <c r="AP21" s="79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79"/>
      <c r="AL22" s="69"/>
      <c r="AM22" s="69"/>
      <c r="AN22" s="69"/>
      <c r="AO22" s="163"/>
      <c r="AP22" s="79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9"/>
      <c r="AL23" s="69"/>
      <c r="AM23" s="69"/>
      <c r="AN23" s="69"/>
      <c r="AO23" s="164"/>
      <c r="AP23" s="79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75"/>
      <c r="AL24" s="69"/>
      <c r="AM24" s="69"/>
      <c r="AN24" s="69"/>
      <c r="AO24" s="157"/>
      <c r="AP24" s="75"/>
    </row>
    <row r="25" spans="3:43" s="71" customFormat="1">
      <c r="C25" s="7"/>
      <c r="H25" s="7"/>
      <c r="W25" s="144"/>
      <c r="AI25" s="145"/>
      <c r="AJ25" s="146"/>
      <c r="AK25" s="75"/>
      <c r="AL25" s="76"/>
      <c r="AM25" s="156"/>
      <c r="AN25" s="75"/>
      <c r="AO25" s="157"/>
      <c r="AP25" s="75"/>
    </row>
    <row r="26" spans="3:43" s="71" customFormat="1">
      <c r="C26" s="89"/>
      <c r="H26" s="7"/>
      <c r="W26" s="144"/>
      <c r="AI26" s="145"/>
      <c r="AJ26" s="146"/>
      <c r="AK26" s="75"/>
      <c r="AL26" s="76"/>
      <c r="AM26" s="156"/>
      <c r="AN26" s="75"/>
      <c r="AO26" s="157"/>
      <c r="AP26" s="75"/>
    </row>
    <row r="27" spans="3:43" s="71" customFormat="1">
      <c r="C27" s="89"/>
      <c r="E27" s="10"/>
      <c r="F27" s="10"/>
      <c r="H27" s="94"/>
      <c r="W27" s="144"/>
      <c r="AI27" s="145"/>
      <c r="AJ27" s="146"/>
      <c r="AM27" s="168"/>
      <c r="AO27" s="16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68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68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O30" s="168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O31" s="168"/>
    </row>
    <row r="32" spans="3:43" s="71" customFormat="1">
      <c r="C32" s="89"/>
      <c r="D32" s="134"/>
      <c r="E32" s="91"/>
      <c r="F32" s="92"/>
      <c r="G32" s="94"/>
      <c r="H32" s="94"/>
      <c r="W32" s="144"/>
      <c r="AI32" s="145"/>
      <c r="AJ32" s="146"/>
      <c r="AM32" s="168"/>
      <c r="AO32" s="168"/>
    </row>
    <row r="33" spans="4:41" s="71" customFormat="1">
      <c r="D33" s="132"/>
      <c r="W33" s="144"/>
      <c r="AI33" s="145"/>
      <c r="AJ33" s="146"/>
      <c r="AM33" s="168"/>
      <c r="AO33" s="168"/>
    </row>
    <row r="34" spans="4:41" s="71" customFormat="1">
      <c r="W34" s="144"/>
      <c r="AI34" s="145"/>
      <c r="AJ34" s="146"/>
      <c r="AM34" s="168"/>
      <c r="AO34" s="168"/>
    </row>
    <row r="35" spans="4:41" s="71" customFormat="1">
      <c r="W35" s="144"/>
      <c r="AI35" s="145"/>
      <c r="AJ35" s="146"/>
      <c r="AM35" s="168"/>
      <c r="AO35" s="168"/>
    </row>
    <row r="36" spans="4:41" s="71" customFormat="1">
      <c r="W36" s="144"/>
      <c r="AI36" s="145"/>
      <c r="AJ36" s="146"/>
      <c r="AM36" s="168"/>
      <c r="AO36" s="168"/>
    </row>
    <row r="37" spans="4:41" s="71" customFormat="1">
      <c r="W37" s="144"/>
      <c r="AI37" s="145"/>
      <c r="AJ37" s="146"/>
      <c r="AM37" s="168"/>
      <c r="AO37" s="168"/>
    </row>
    <row r="38" spans="4:41" s="71" customFormat="1">
      <c r="W38" s="144"/>
      <c r="AI38" s="145"/>
      <c r="AJ38" s="146"/>
      <c r="AM38" s="168"/>
      <c r="AO38" s="168"/>
    </row>
    <row r="39" spans="4:41" s="71" customFormat="1">
      <c r="W39" s="144"/>
      <c r="AI39" s="145"/>
      <c r="AJ39" s="146"/>
      <c r="AM39" s="168"/>
      <c r="AO39" s="168"/>
    </row>
    <row r="40" spans="4:41" s="71" customFormat="1">
      <c r="W40" s="144"/>
      <c r="AI40" s="145"/>
      <c r="AJ40" s="146"/>
      <c r="AM40" s="168"/>
      <c r="AO40" s="168"/>
    </row>
    <row r="41" spans="4:41" s="71" customFormat="1">
      <c r="W41" s="144"/>
      <c r="AI41" s="145"/>
      <c r="AJ41" s="146"/>
      <c r="AM41" s="168"/>
      <c r="AO41" s="168"/>
    </row>
    <row r="42" spans="4:41" s="71" customFormat="1">
      <c r="W42" s="144"/>
      <c r="AI42" s="145"/>
      <c r="AJ42" s="146"/>
      <c r="AM42" s="168"/>
      <c r="AO42" s="168"/>
    </row>
    <row r="43" spans="4:41" s="71" customFormat="1">
      <c r="W43" s="144"/>
      <c r="AI43" s="145"/>
      <c r="AJ43" s="146"/>
      <c r="AM43" s="168"/>
      <c r="AO43" s="168"/>
    </row>
    <row r="44" spans="4:41" s="71" customFormat="1">
      <c r="W44" s="144"/>
      <c r="AI44" s="145"/>
      <c r="AJ44" s="146"/>
      <c r="AM44" s="168"/>
      <c r="AO44" s="168"/>
    </row>
    <row r="45" spans="4:41" s="71" customFormat="1">
      <c r="W45" s="144"/>
      <c r="AI45" s="145"/>
      <c r="AJ45" s="146"/>
      <c r="AM45" s="168"/>
      <c r="AO45" s="168"/>
    </row>
    <row r="46" spans="4:41" s="71" customFormat="1">
      <c r="W46" s="144"/>
      <c r="AI46" s="145"/>
      <c r="AJ46" s="146"/>
      <c r="AM46" s="168"/>
      <c r="AO46" s="168"/>
    </row>
    <row r="47" spans="4:41" s="71" customFormat="1">
      <c r="W47" s="144"/>
      <c r="AI47" s="145"/>
      <c r="AJ47" s="146"/>
      <c r="AM47" s="168"/>
      <c r="AO47" s="168"/>
    </row>
    <row r="48" spans="4:41" s="71" customFormat="1">
      <c r="W48" s="144"/>
      <c r="AI48" s="145"/>
      <c r="AJ48" s="146"/>
      <c r="AM48" s="168"/>
      <c r="AO48" s="168"/>
    </row>
    <row r="49" spans="23:41" s="71" customFormat="1">
      <c r="W49" s="144"/>
      <c r="AI49" s="145"/>
      <c r="AJ49" s="146"/>
      <c r="AM49" s="168"/>
      <c r="AO49" s="168"/>
    </row>
    <row r="50" spans="23:41" s="71" customFormat="1">
      <c r="W50" s="144"/>
      <c r="AI50" s="145"/>
      <c r="AJ50" s="146"/>
      <c r="AM50" s="168"/>
      <c r="AO50" s="168"/>
    </row>
    <row r="51" spans="23:41" s="71" customFormat="1">
      <c r="W51" s="144"/>
      <c r="AI51" s="145"/>
      <c r="AJ51" s="146"/>
      <c r="AM51" s="168"/>
      <c r="AO51" s="168"/>
    </row>
    <row r="52" spans="23:41" s="71" customFormat="1">
      <c r="W52" s="144"/>
      <c r="AI52" s="145"/>
      <c r="AJ52" s="146"/>
      <c r="AM52" s="168"/>
      <c r="AO52" s="168"/>
    </row>
    <row r="53" spans="23:41" s="71" customFormat="1">
      <c r="W53" s="144"/>
      <c r="AI53" s="145"/>
      <c r="AJ53" s="146"/>
      <c r="AM53" s="168"/>
      <c r="AO53" s="168"/>
    </row>
    <row r="54" spans="23:41" s="71" customFormat="1">
      <c r="W54" s="144"/>
      <c r="AI54" s="145"/>
      <c r="AJ54" s="146"/>
      <c r="AM54" s="168"/>
      <c r="AO54" s="168"/>
    </row>
    <row r="55" spans="23:41" s="71" customFormat="1">
      <c r="W55" s="144"/>
      <c r="AI55" s="145"/>
      <c r="AJ55" s="146"/>
      <c r="AM55" s="168"/>
      <c r="AO55" s="168"/>
    </row>
    <row r="56" spans="23:41" s="71" customFormat="1">
      <c r="W56" s="144"/>
      <c r="AI56" s="145"/>
      <c r="AJ56" s="146"/>
      <c r="AM56" s="168"/>
      <c r="AO56" s="168"/>
    </row>
    <row r="57" spans="23:41" s="71" customFormat="1">
      <c r="W57" s="144"/>
      <c r="AI57" s="145"/>
      <c r="AJ57" s="146"/>
      <c r="AM57" s="168"/>
      <c r="AO57" s="168"/>
    </row>
    <row r="58" spans="23:41" s="71" customFormat="1">
      <c r="W58" s="144"/>
      <c r="AI58" s="145"/>
      <c r="AJ58" s="146"/>
      <c r="AM58" s="168"/>
      <c r="AO58" s="168"/>
    </row>
    <row r="59" spans="23:41" s="71" customFormat="1">
      <c r="W59" s="144"/>
      <c r="AI59" s="145"/>
      <c r="AJ59" s="146"/>
      <c r="AM59" s="168"/>
      <c r="AO59" s="168"/>
    </row>
    <row r="60" spans="23:41" s="71" customFormat="1">
      <c r="W60" s="144"/>
      <c r="AI60" s="145"/>
      <c r="AJ60" s="146"/>
      <c r="AM60" s="168"/>
      <c r="AO60" s="168"/>
    </row>
    <row r="61" spans="23:41" s="71" customFormat="1">
      <c r="W61" s="144"/>
      <c r="AI61" s="145"/>
      <c r="AJ61" s="146"/>
      <c r="AM61" s="168"/>
      <c r="AO61" s="168"/>
    </row>
    <row r="62" spans="23:41" s="71" customFormat="1">
      <c r="W62" s="144"/>
      <c r="AI62" s="145"/>
      <c r="AJ62" s="146"/>
      <c r="AM62" s="168"/>
      <c r="AO62" s="168"/>
    </row>
    <row r="63" spans="23:41" s="71" customFormat="1">
      <c r="W63" s="144"/>
      <c r="AI63" s="145"/>
      <c r="AJ63" s="146"/>
      <c r="AM63" s="168"/>
      <c r="AO63" s="168"/>
    </row>
    <row r="64" spans="23:41" s="71" customFormat="1">
      <c r="W64" s="144"/>
      <c r="AI64" s="145"/>
      <c r="AJ64" s="146"/>
      <c r="AM64" s="168"/>
      <c r="AO64" s="168"/>
    </row>
    <row r="65" spans="23:41" s="71" customFormat="1">
      <c r="W65" s="144"/>
      <c r="AI65" s="145"/>
      <c r="AJ65" s="146"/>
      <c r="AM65" s="168"/>
      <c r="AO65" s="168"/>
    </row>
    <row r="66" spans="23:41" s="71" customFormat="1">
      <c r="W66" s="144"/>
      <c r="AI66" s="145"/>
      <c r="AJ66" s="146"/>
      <c r="AM66" s="168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30"/>
  <dimension ref="B1:AQ66"/>
  <sheetViews>
    <sheetView showGridLines="0" showRowColHeaders="0" workbookViewId="0">
      <selection activeCell="G8" sqref="G8:AN8"/>
    </sheetView>
  </sheetViews>
  <sheetFormatPr baseColWidth="10" defaultRowHeight="13.2"/>
  <cols>
    <col min="1" max="1" width="1.5546875" customWidth="1"/>
    <col min="2" max="2" width="3" customWidth="1"/>
    <col min="3" max="3" width="3.5546875" customWidth="1"/>
    <col min="4" max="4" width="16.5546875" customWidth="1"/>
    <col min="5" max="6" width="3.5546875" customWidth="1"/>
    <col min="7" max="7" width="16.5546875" customWidth="1"/>
    <col min="8" max="8" width="3.5546875" customWidth="1"/>
    <col min="9" max="9" width="2.44140625" customWidth="1"/>
    <col min="10" max="10" width="15.44140625" hidden="1" customWidth="1"/>
    <col min="11" max="18" width="2.5546875" hidden="1" customWidth="1"/>
    <col min="19" max="19" width="3.44140625" hidden="1" customWidth="1"/>
    <col min="20" max="20" width="2.5546875" hidden="1" customWidth="1"/>
    <col min="21" max="21" width="1.88671875" hidden="1" customWidth="1"/>
    <col min="22" max="22" width="2.44140625" hidden="1" customWidth="1"/>
    <col min="23" max="23" width="15.44140625" style="34" hidden="1" customWidth="1"/>
    <col min="24" max="24" width="2" hidden="1" customWidth="1"/>
    <col min="25" max="25" width="2.109375" hidden="1" customWidth="1"/>
    <col min="26" max="27" width="2" hidden="1" customWidth="1"/>
    <col min="28" max="28" width="3.109375" hidden="1" customWidth="1"/>
    <col min="29" max="30" width="3" hidden="1" customWidth="1"/>
    <col min="31" max="31" width="3.109375" hidden="1" customWidth="1"/>
    <col min="32" max="32" width="3.5546875" hidden="1" customWidth="1"/>
    <col min="33" max="33" width="2" hidden="1" customWidth="1"/>
    <col min="34" max="34" width="3" hidden="1" customWidth="1"/>
    <col min="35" max="35" width="28.44140625" style="111" hidden="1" customWidth="1"/>
    <col min="36" max="36" width="2.88671875" style="112" hidden="1" customWidth="1"/>
    <col min="37" max="37" width="10.5546875" customWidth="1"/>
    <col min="38" max="38" width="7" customWidth="1"/>
    <col min="39" max="39" width="21.5546875" style="169" customWidth="1"/>
    <col min="40" max="40" width="7.5546875" customWidth="1"/>
    <col min="41" max="41" width="21.5546875" style="169" customWidth="1"/>
    <col min="42" max="42" width="3.5546875" customWidth="1"/>
  </cols>
  <sheetData>
    <row r="1" spans="2:43" ht="9.75" customHeight="1">
      <c r="W1" s="33"/>
      <c r="AM1" s="185"/>
    </row>
    <row r="2" spans="2:43" ht="13.8" thickBot="1">
      <c r="D2" s="88">
        <v>43225</v>
      </c>
      <c r="K2" s="6" t="s">
        <v>7</v>
      </c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2</v>
      </c>
      <c r="T2" s="19" t="s">
        <v>8</v>
      </c>
      <c r="W2" s="33"/>
      <c r="X2" s="6" t="s">
        <v>7</v>
      </c>
      <c r="Y2" s="6" t="s">
        <v>0</v>
      </c>
      <c r="Z2" s="6" t="s">
        <v>1</v>
      </c>
      <c r="AA2" s="6" t="s">
        <v>2</v>
      </c>
      <c r="AB2" s="6" t="s">
        <v>3</v>
      </c>
      <c r="AC2" s="6" t="s">
        <v>4</v>
      </c>
      <c r="AD2" s="6" t="s">
        <v>5</v>
      </c>
      <c r="AE2" s="6" t="s">
        <v>6</v>
      </c>
      <c r="AF2" s="6" t="s">
        <v>2</v>
      </c>
      <c r="AG2" s="19" t="s">
        <v>8</v>
      </c>
      <c r="AK2" s="94"/>
      <c r="AL2" s="94"/>
      <c r="AM2" s="184"/>
      <c r="AN2" s="94"/>
      <c r="AO2" s="168"/>
      <c r="AP2" s="69"/>
      <c r="AQ2" s="69"/>
    </row>
    <row r="3" spans="2:43">
      <c r="B3" s="21">
        <v>26</v>
      </c>
      <c r="C3" s="243"/>
      <c r="D3" s="137" t="s">
        <v>27</v>
      </c>
      <c r="E3" s="27"/>
      <c r="F3" s="35"/>
      <c r="G3" s="137" t="s">
        <v>29</v>
      </c>
      <c r="H3" s="264"/>
      <c r="J3" s="241" t="str">
        <f>D3</f>
        <v>Brive</v>
      </c>
      <c r="K3" s="35">
        <f>L3+M3+N3</f>
        <v>0</v>
      </c>
      <c r="L3" s="41">
        <f t="shared" ref="L3:L16" si="0">IF(V3=4,1,0)</f>
        <v>0</v>
      </c>
      <c r="M3" s="41">
        <f t="shared" ref="M3:M16" si="1">IF(V3=2,1,0)</f>
        <v>0</v>
      </c>
      <c r="N3" s="41">
        <f t="shared" ref="N3:N16" si="2">IF(V3=0,1,0)</f>
        <v>0</v>
      </c>
      <c r="O3" s="42">
        <f t="shared" ref="O3:O9" si="3">IF(C3-H3&gt;2,1,0)</f>
        <v>0</v>
      </c>
      <c r="P3" s="42">
        <f>IF(E3&lt;&gt;"",IF(V3=0,IF(F3-E3&lt;6,1,0),0),0)</f>
        <v>0</v>
      </c>
      <c r="Q3" s="43">
        <f t="shared" ref="Q3:R9" si="4">E3</f>
        <v>0</v>
      </c>
      <c r="R3" s="43">
        <f t="shared" si="4"/>
        <v>0</v>
      </c>
      <c r="S3" s="43">
        <f>Q3-R3</f>
        <v>0</v>
      </c>
      <c r="T3" s="27">
        <f t="shared" ref="T3:T16" si="5">IF(V3="",O3+P3,V3+O3+P3)</f>
        <v>0</v>
      </c>
      <c r="V3" s="12" t="str">
        <f t="shared" ref="V3:V9" si="6">IF(E3&lt;&gt;"",IF(E3&gt;F3,4,IF(E3=F3,2,0)),"")</f>
        <v/>
      </c>
      <c r="W3" s="152" t="s">
        <v>27</v>
      </c>
      <c r="X3" s="24">
        <v>0</v>
      </c>
      <c r="Y3" s="25">
        <v>0</v>
      </c>
      <c r="Z3" s="25">
        <v>0</v>
      </c>
      <c r="AA3" s="25">
        <v>0</v>
      </c>
      <c r="AB3" s="25">
        <v>0</v>
      </c>
      <c r="AC3" s="25">
        <v>0</v>
      </c>
      <c r="AD3" s="25">
        <v>0</v>
      </c>
      <c r="AE3" s="25">
        <v>0</v>
      </c>
      <c r="AF3" s="25">
        <v>0</v>
      </c>
      <c r="AG3" s="26">
        <v>0</v>
      </c>
      <c r="AI3" s="113" t="str">
        <f>CONCATENATE(D3,G3)</f>
        <v>BriveBordeaux</v>
      </c>
      <c r="AJ3" s="112">
        <f t="shared" ref="AJ3:AJ9" si="7">E3-F3</f>
        <v>0</v>
      </c>
      <c r="AL3" s="139"/>
      <c r="AM3" s="168"/>
      <c r="AN3" s="94"/>
      <c r="AO3" s="168"/>
      <c r="AP3" s="69"/>
      <c r="AQ3" s="69"/>
    </row>
    <row r="4" spans="2:43">
      <c r="B4" s="22"/>
      <c r="C4" s="244"/>
      <c r="D4" s="1" t="s">
        <v>22</v>
      </c>
      <c r="E4" s="28"/>
      <c r="F4" s="36"/>
      <c r="G4" s="1" t="s">
        <v>35</v>
      </c>
      <c r="H4" s="265"/>
      <c r="J4" s="246" t="str">
        <f t="shared" ref="J4:J9" si="8">D4</f>
        <v>Castres</v>
      </c>
      <c r="K4" s="36">
        <f t="shared" ref="K4:K16" si="9">L4+M4+N4</f>
        <v>0</v>
      </c>
      <c r="L4" s="44">
        <f t="shared" si="0"/>
        <v>0</v>
      </c>
      <c r="M4" s="44">
        <f t="shared" si="1"/>
        <v>0</v>
      </c>
      <c r="N4" s="44">
        <f t="shared" si="2"/>
        <v>0</v>
      </c>
      <c r="O4" s="45">
        <f t="shared" si="3"/>
        <v>0</v>
      </c>
      <c r="P4" s="45">
        <f t="shared" ref="P4:P9" si="10">IF(E4&lt;&gt;"",IF(V4=0,IF(F4-E4&lt;6,1,0),0),0)</f>
        <v>0</v>
      </c>
      <c r="Q4" s="46">
        <f t="shared" si="4"/>
        <v>0</v>
      </c>
      <c r="R4" s="46">
        <f t="shared" si="4"/>
        <v>0</v>
      </c>
      <c r="S4" s="46">
        <f t="shared" ref="S4:S16" si="11">Q4-R4</f>
        <v>0</v>
      </c>
      <c r="T4" s="28">
        <f t="shared" si="5"/>
        <v>0</v>
      </c>
      <c r="V4" s="12" t="str">
        <f t="shared" si="6"/>
        <v/>
      </c>
      <c r="W4" s="153" t="s">
        <v>22</v>
      </c>
      <c r="X4" s="13">
        <v>0</v>
      </c>
      <c r="Y4" s="14">
        <v>0</v>
      </c>
      <c r="Z4" s="14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5">
        <v>0</v>
      </c>
      <c r="AI4" s="113" t="str">
        <f t="shared" ref="AI4:AI9" si="12">CONCATENATE(D4,G4)</f>
        <v>CastresOyonnax</v>
      </c>
      <c r="AJ4" s="112">
        <f t="shared" si="7"/>
        <v>0</v>
      </c>
      <c r="AL4" s="139"/>
      <c r="AM4" s="168"/>
      <c r="AN4" s="94"/>
      <c r="AO4" s="168"/>
      <c r="AP4" s="69"/>
      <c r="AQ4" s="69"/>
    </row>
    <row r="5" spans="2:43">
      <c r="B5" s="22"/>
      <c r="C5" s="244"/>
      <c r="D5" s="134" t="s">
        <v>24</v>
      </c>
      <c r="E5" s="28"/>
      <c r="F5" s="36"/>
      <c r="G5" s="1" t="s">
        <v>19</v>
      </c>
      <c r="H5" s="265"/>
      <c r="J5" s="246" t="str">
        <f t="shared" si="8"/>
        <v>La Rochelle</v>
      </c>
      <c r="K5" s="36">
        <f t="shared" si="9"/>
        <v>0</v>
      </c>
      <c r="L5" s="44">
        <f t="shared" si="0"/>
        <v>0</v>
      </c>
      <c r="M5" s="44">
        <f t="shared" si="1"/>
        <v>0</v>
      </c>
      <c r="N5" s="44">
        <f t="shared" si="2"/>
        <v>0</v>
      </c>
      <c r="O5" s="45">
        <f t="shared" si="3"/>
        <v>0</v>
      </c>
      <c r="P5" s="45">
        <f t="shared" si="10"/>
        <v>0</v>
      </c>
      <c r="Q5" s="46">
        <f t="shared" si="4"/>
        <v>0</v>
      </c>
      <c r="R5" s="46">
        <f t="shared" si="4"/>
        <v>0</v>
      </c>
      <c r="S5" s="46">
        <f t="shared" si="11"/>
        <v>0</v>
      </c>
      <c r="T5" s="28">
        <f t="shared" si="5"/>
        <v>0</v>
      </c>
      <c r="V5" s="12" t="str">
        <f t="shared" si="6"/>
        <v/>
      </c>
      <c r="W5" s="153" t="s">
        <v>24</v>
      </c>
      <c r="X5" s="13">
        <v>0</v>
      </c>
      <c r="Y5" s="14">
        <v>0</v>
      </c>
      <c r="Z5" s="14">
        <v>0</v>
      </c>
      <c r="AA5" s="14">
        <v>0</v>
      </c>
      <c r="AB5" s="14">
        <v>0</v>
      </c>
      <c r="AC5" s="14">
        <v>0</v>
      </c>
      <c r="AD5" s="14">
        <v>0</v>
      </c>
      <c r="AE5" s="14">
        <v>0</v>
      </c>
      <c r="AF5" s="14">
        <v>0</v>
      </c>
      <c r="AG5" s="15">
        <v>0</v>
      </c>
      <c r="AI5" s="113" t="str">
        <f t="shared" si="12"/>
        <v>La RochelleStade Français</v>
      </c>
      <c r="AJ5" s="112">
        <f t="shared" si="7"/>
        <v>0</v>
      </c>
      <c r="AL5" s="139"/>
      <c r="AM5" s="134"/>
      <c r="AN5" s="71"/>
      <c r="AO5" s="168"/>
      <c r="AP5" s="69"/>
      <c r="AQ5" s="69"/>
    </row>
    <row r="6" spans="2:43">
      <c r="B6" s="22"/>
      <c r="C6" s="244"/>
      <c r="D6" s="134" t="s">
        <v>26</v>
      </c>
      <c r="E6" s="28"/>
      <c r="F6" s="36"/>
      <c r="G6" s="134" t="s">
        <v>28</v>
      </c>
      <c r="H6" s="265"/>
      <c r="J6" s="246" t="str">
        <f>D6</f>
        <v>Lyon</v>
      </c>
      <c r="K6" s="36">
        <f t="shared" si="9"/>
        <v>0</v>
      </c>
      <c r="L6" s="44">
        <f t="shared" si="0"/>
        <v>0</v>
      </c>
      <c r="M6" s="44">
        <f t="shared" si="1"/>
        <v>0</v>
      </c>
      <c r="N6" s="44">
        <f t="shared" si="2"/>
        <v>0</v>
      </c>
      <c r="O6" s="45">
        <f t="shared" si="3"/>
        <v>0</v>
      </c>
      <c r="P6" s="45">
        <f t="shared" si="10"/>
        <v>0</v>
      </c>
      <c r="Q6" s="46">
        <f t="shared" si="4"/>
        <v>0</v>
      </c>
      <c r="R6" s="46">
        <f t="shared" si="4"/>
        <v>0</v>
      </c>
      <c r="S6" s="46">
        <f t="shared" si="11"/>
        <v>0</v>
      </c>
      <c r="T6" s="28">
        <f t="shared" si="5"/>
        <v>0</v>
      </c>
      <c r="V6" s="12" t="str">
        <f t="shared" si="6"/>
        <v/>
      </c>
      <c r="W6" s="153" t="s">
        <v>26</v>
      </c>
      <c r="X6" s="13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I6" s="113" t="str">
        <f>CONCATENATE(D6,G6)</f>
        <v>LyonMontpellier</v>
      </c>
      <c r="AJ6" s="112">
        <f t="shared" si="7"/>
        <v>0</v>
      </c>
      <c r="AL6" s="139"/>
      <c r="AM6" s="134"/>
      <c r="AN6" s="71"/>
      <c r="AO6" s="168"/>
      <c r="AP6" s="69"/>
      <c r="AQ6" s="69"/>
    </row>
    <row r="7" spans="2:43">
      <c r="B7" s="22"/>
      <c r="C7" s="244"/>
      <c r="D7" s="134" t="s">
        <v>23</v>
      </c>
      <c r="E7" s="28"/>
      <c r="F7" s="36"/>
      <c r="G7" s="134" t="s">
        <v>20</v>
      </c>
      <c r="H7" s="265"/>
      <c r="J7" s="246" t="str">
        <f t="shared" si="8"/>
        <v>Pau</v>
      </c>
      <c r="K7" s="36">
        <f t="shared" si="9"/>
        <v>0</v>
      </c>
      <c r="L7" s="44">
        <f t="shared" si="0"/>
        <v>0</v>
      </c>
      <c r="M7" s="44">
        <f t="shared" si="1"/>
        <v>0</v>
      </c>
      <c r="N7" s="44">
        <f t="shared" si="2"/>
        <v>0</v>
      </c>
      <c r="O7" s="45">
        <f t="shared" si="3"/>
        <v>0</v>
      </c>
      <c r="P7" s="45">
        <f t="shared" si="10"/>
        <v>0</v>
      </c>
      <c r="Q7" s="46">
        <f t="shared" si="4"/>
        <v>0</v>
      </c>
      <c r="R7" s="46">
        <f t="shared" si="4"/>
        <v>0</v>
      </c>
      <c r="S7" s="46">
        <f t="shared" si="11"/>
        <v>0</v>
      </c>
      <c r="T7" s="28">
        <f t="shared" si="5"/>
        <v>0</v>
      </c>
      <c r="V7" s="12" t="str">
        <f t="shared" si="6"/>
        <v/>
      </c>
      <c r="W7" s="153" t="s">
        <v>23</v>
      </c>
      <c r="X7" s="13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I7" s="113" t="str">
        <f t="shared" si="12"/>
        <v>PauToulon</v>
      </c>
      <c r="AJ7" s="112">
        <f t="shared" si="7"/>
        <v>0</v>
      </c>
      <c r="AL7" s="139"/>
      <c r="AM7" s="168"/>
      <c r="AN7" s="94"/>
      <c r="AO7" s="168"/>
      <c r="AP7" s="69"/>
      <c r="AQ7" s="69"/>
    </row>
    <row r="8" spans="2:43">
      <c r="B8" s="22"/>
      <c r="C8" s="244"/>
      <c r="D8" s="134" t="s">
        <v>21</v>
      </c>
      <c r="E8" s="28"/>
      <c r="F8" s="36"/>
      <c r="G8" s="134" t="s">
        <v>36</v>
      </c>
      <c r="H8" s="265"/>
      <c r="J8" s="246" t="str">
        <f t="shared" si="8"/>
        <v>Racing</v>
      </c>
      <c r="K8" s="36">
        <f t="shared" si="9"/>
        <v>0</v>
      </c>
      <c r="L8" s="44">
        <f t="shared" si="0"/>
        <v>0</v>
      </c>
      <c r="M8" s="44">
        <f t="shared" si="1"/>
        <v>0</v>
      </c>
      <c r="N8" s="44">
        <f t="shared" si="2"/>
        <v>0</v>
      </c>
      <c r="O8" s="45">
        <f t="shared" si="3"/>
        <v>0</v>
      </c>
      <c r="P8" s="45">
        <f t="shared" si="10"/>
        <v>0</v>
      </c>
      <c r="Q8" s="46">
        <f t="shared" si="4"/>
        <v>0</v>
      </c>
      <c r="R8" s="46">
        <f t="shared" si="4"/>
        <v>0</v>
      </c>
      <c r="S8" s="46">
        <f t="shared" si="11"/>
        <v>0</v>
      </c>
      <c r="T8" s="28">
        <f t="shared" si="5"/>
        <v>0</v>
      </c>
      <c r="V8" s="12" t="str">
        <f t="shared" si="6"/>
        <v/>
      </c>
      <c r="W8" s="153" t="s">
        <v>21</v>
      </c>
      <c r="X8" s="13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5">
        <v>0</v>
      </c>
      <c r="AI8" s="113" t="str">
        <f t="shared" si="12"/>
        <v>RacingAgen</v>
      </c>
      <c r="AJ8" s="112">
        <f t="shared" si="7"/>
        <v>0</v>
      </c>
      <c r="AL8" s="139"/>
      <c r="AM8" s="134"/>
      <c r="AN8" s="71"/>
      <c r="AO8" s="168"/>
      <c r="AP8" s="69"/>
      <c r="AQ8" s="69"/>
    </row>
    <row r="9" spans="2:43" ht="13.8" thickBot="1">
      <c r="B9" s="23"/>
      <c r="C9" s="245"/>
      <c r="D9" s="136" t="s">
        <v>25</v>
      </c>
      <c r="E9" s="29"/>
      <c r="F9" s="37"/>
      <c r="G9" s="136" t="s">
        <v>30</v>
      </c>
      <c r="H9" s="266"/>
      <c r="J9" s="246" t="str">
        <f t="shared" si="8"/>
        <v>Clermont</v>
      </c>
      <c r="K9" s="36">
        <f t="shared" si="9"/>
        <v>0</v>
      </c>
      <c r="L9" s="44">
        <f t="shared" si="0"/>
        <v>0</v>
      </c>
      <c r="M9" s="44">
        <f t="shared" si="1"/>
        <v>0</v>
      </c>
      <c r="N9" s="44">
        <f t="shared" si="2"/>
        <v>0</v>
      </c>
      <c r="O9" s="45">
        <f t="shared" si="3"/>
        <v>0</v>
      </c>
      <c r="P9" s="45">
        <f t="shared" si="10"/>
        <v>0</v>
      </c>
      <c r="Q9" s="46">
        <f t="shared" si="4"/>
        <v>0</v>
      </c>
      <c r="R9" s="46">
        <f t="shared" si="4"/>
        <v>0</v>
      </c>
      <c r="S9" s="46">
        <f t="shared" si="11"/>
        <v>0</v>
      </c>
      <c r="T9" s="28">
        <f t="shared" si="5"/>
        <v>0</v>
      </c>
      <c r="V9" s="12" t="str">
        <f t="shared" si="6"/>
        <v/>
      </c>
      <c r="W9" s="153" t="s">
        <v>25</v>
      </c>
      <c r="X9" s="13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5">
        <v>0</v>
      </c>
      <c r="AI9" s="113" t="str">
        <f t="shared" si="12"/>
        <v>ClermontSt Toulousain</v>
      </c>
      <c r="AJ9" s="112">
        <f t="shared" si="7"/>
        <v>0</v>
      </c>
      <c r="AL9" s="139"/>
      <c r="AM9" s="168"/>
      <c r="AN9" s="134"/>
      <c r="AO9" s="168"/>
      <c r="AP9" s="69"/>
      <c r="AQ9" s="69"/>
    </row>
    <row r="10" spans="2:43">
      <c r="J10" s="38" t="str">
        <f>G3</f>
        <v>Bordeaux</v>
      </c>
      <c r="K10" s="36">
        <f t="shared" si="9"/>
        <v>0</v>
      </c>
      <c r="L10" s="44">
        <f t="shared" si="0"/>
        <v>0</v>
      </c>
      <c r="M10" s="44">
        <f t="shared" si="1"/>
        <v>0</v>
      </c>
      <c r="N10" s="44">
        <f t="shared" si="2"/>
        <v>0</v>
      </c>
      <c r="O10" s="45">
        <f t="shared" ref="O10:O16" si="13">IF(H3-C3&gt;2,1,0)</f>
        <v>0</v>
      </c>
      <c r="P10" s="45">
        <f>IF(F3&lt;&gt;"",IF(V10=0,IF(E3-F3&lt;6,1,0),0),0)</f>
        <v>0</v>
      </c>
      <c r="Q10" s="46">
        <f t="shared" ref="Q10:Q16" si="14">F3</f>
        <v>0</v>
      </c>
      <c r="R10" s="46">
        <f t="shared" ref="R10:R16" si="15">E3</f>
        <v>0</v>
      </c>
      <c r="S10" s="46">
        <f t="shared" si="11"/>
        <v>0</v>
      </c>
      <c r="T10" s="28">
        <f t="shared" si="5"/>
        <v>0</v>
      </c>
      <c r="V10" s="12" t="str">
        <f t="shared" ref="V10:V16" si="16">IF(F3&lt;&gt;"",IF(F3&gt;E3,4,IF(F3=E3,2,0)),"")</f>
        <v/>
      </c>
      <c r="W10" s="153" t="s">
        <v>29</v>
      </c>
      <c r="X10" s="13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5">
        <v>0</v>
      </c>
      <c r="AI10" s="113" t="str">
        <f>CONCATENATE(G3,D3)</f>
        <v>BordeauxBrive</v>
      </c>
      <c r="AJ10" s="112">
        <f>F3-E3</f>
        <v>0</v>
      </c>
      <c r="AK10" s="94"/>
      <c r="AL10" s="94"/>
      <c r="AM10" s="168"/>
      <c r="AN10" s="94"/>
      <c r="AO10" s="186"/>
      <c r="AP10" s="69"/>
      <c r="AQ10" s="69"/>
    </row>
    <row r="11" spans="2:43">
      <c r="G11" s="1"/>
      <c r="J11" s="38" t="str">
        <f t="shared" ref="J11:J16" si="17">G4</f>
        <v>Oyonnax</v>
      </c>
      <c r="K11" s="36">
        <f t="shared" si="9"/>
        <v>0</v>
      </c>
      <c r="L11" s="44">
        <f t="shared" si="0"/>
        <v>0</v>
      </c>
      <c r="M11" s="44">
        <f t="shared" si="1"/>
        <v>0</v>
      </c>
      <c r="N11" s="44">
        <f t="shared" si="2"/>
        <v>0</v>
      </c>
      <c r="O11" s="45">
        <f t="shared" si="13"/>
        <v>0</v>
      </c>
      <c r="P11" s="45">
        <f t="shared" ref="P11:P16" si="18">IF(F4&lt;&gt;"",IF(V11=0,IF(E4-F4&lt;6,1,0),0),0)</f>
        <v>0</v>
      </c>
      <c r="Q11" s="46">
        <f t="shared" si="14"/>
        <v>0</v>
      </c>
      <c r="R11" s="46">
        <f t="shared" si="15"/>
        <v>0</v>
      </c>
      <c r="S11" s="46">
        <f t="shared" si="11"/>
        <v>0</v>
      </c>
      <c r="T11" s="28">
        <f t="shared" si="5"/>
        <v>0</v>
      </c>
      <c r="V11" s="12" t="str">
        <f t="shared" si="16"/>
        <v/>
      </c>
      <c r="W11" s="153" t="s">
        <v>35</v>
      </c>
      <c r="X11" s="13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5">
        <v>0</v>
      </c>
      <c r="AI11" s="113" t="str">
        <f t="shared" ref="AI11:AI16" si="19">CONCATENATE(G4,D4)</f>
        <v>OyonnaxCastres</v>
      </c>
      <c r="AJ11" s="112">
        <f t="shared" ref="AJ11:AJ16" si="20">F4-E4</f>
        <v>0</v>
      </c>
      <c r="AK11" s="94"/>
      <c r="AL11" s="94"/>
      <c r="AM11" s="168"/>
      <c r="AN11" s="94"/>
      <c r="AO11" s="186"/>
      <c r="AP11" s="69"/>
      <c r="AQ11" s="69"/>
    </row>
    <row r="12" spans="2:43">
      <c r="G12" s="1"/>
      <c r="J12" s="38" t="str">
        <f t="shared" si="17"/>
        <v>Stade Français</v>
      </c>
      <c r="K12" s="36">
        <f t="shared" si="9"/>
        <v>0</v>
      </c>
      <c r="L12" s="44">
        <f t="shared" si="0"/>
        <v>0</v>
      </c>
      <c r="M12" s="44">
        <f t="shared" si="1"/>
        <v>0</v>
      </c>
      <c r="N12" s="44">
        <f t="shared" si="2"/>
        <v>0</v>
      </c>
      <c r="O12" s="45">
        <f t="shared" si="13"/>
        <v>0</v>
      </c>
      <c r="P12" s="45">
        <f t="shared" si="18"/>
        <v>0</v>
      </c>
      <c r="Q12" s="46">
        <f t="shared" si="14"/>
        <v>0</v>
      </c>
      <c r="R12" s="46">
        <f t="shared" si="15"/>
        <v>0</v>
      </c>
      <c r="S12" s="46">
        <f t="shared" si="11"/>
        <v>0</v>
      </c>
      <c r="T12" s="28">
        <f t="shared" si="5"/>
        <v>0</v>
      </c>
      <c r="V12" s="12" t="str">
        <f t="shared" si="16"/>
        <v/>
      </c>
      <c r="W12" s="153" t="s">
        <v>19</v>
      </c>
      <c r="X12" s="13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5">
        <v>0</v>
      </c>
      <c r="AI12" s="113" t="str">
        <f t="shared" si="19"/>
        <v>Stade FrançaisLa Rochelle</v>
      </c>
      <c r="AJ12" s="112">
        <f t="shared" si="20"/>
        <v>0</v>
      </c>
      <c r="AK12" s="69"/>
      <c r="AL12" s="94"/>
      <c r="AM12" s="168"/>
      <c r="AN12" s="94"/>
      <c r="AO12" s="186"/>
      <c r="AP12" s="69"/>
      <c r="AQ12" s="69"/>
    </row>
    <row r="13" spans="2:43">
      <c r="G13" s="1"/>
      <c r="J13" s="38" t="str">
        <f t="shared" si="17"/>
        <v>Montpellier</v>
      </c>
      <c r="K13" s="36">
        <f t="shared" si="9"/>
        <v>0</v>
      </c>
      <c r="L13" s="44">
        <f t="shared" si="0"/>
        <v>0</v>
      </c>
      <c r="M13" s="44">
        <f t="shared" si="1"/>
        <v>0</v>
      </c>
      <c r="N13" s="44">
        <f t="shared" si="2"/>
        <v>0</v>
      </c>
      <c r="O13" s="45">
        <f t="shared" si="13"/>
        <v>0</v>
      </c>
      <c r="P13" s="45">
        <f t="shared" si="18"/>
        <v>0</v>
      </c>
      <c r="Q13" s="46">
        <f t="shared" si="14"/>
        <v>0</v>
      </c>
      <c r="R13" s="46">
        <f t="shared" si="15"/>
        <v>0</v>
      </c>
      <c r="S13" s="46">
        <f t="shared" si="11"/>
        <v>0</v>
      </c>
      <c r="T13" s="28">
        <f t="shared" si="5"/>
        <v>0</v>
      </c>
      <c r="V13" s="12" t="str">
        <f t="shared" si="16"/>
        <v/>
      </c>
      <c r="W13" s="153" t="s">
        <v>28</v>
      </c>
      <c r="X13" s="13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5">
        <v>0</v>
      </c>
      <c r="AI13" s="113" t="str">
        <f>CONCATENATE(G6,D6)</f>
        <v>MontpellierLyon</v>
      </c>
      <c r="AJ13" s="112">
        <f t="shared" si="20"/>
        <v>0</v>
      </c>
      <c r="AK13" s="69"/>
      <c r="AL13" s="94"/>
      <c r="AM13" s="168"/>
      <c r="AN13" s="94"/>
      <c r="AO13" s="186"/>
      <c r="AP13" s="69"/>
      <c r="AQ13" s="69"/>
    </row>
    <row r="14" spans="2:43">
      <c r="G14" s="1"/>
      <c r="J14" s="38" t="str">
        <f t="shared" si="17"/>
        <v>Toulon</v>
      </c>
      <c r="K14" s="36">
        <f t="shared" si="9"/>
        <v>0</v>
      </c>
      <c r="L14" s="44">
        <f t="shared" si="0"/>
        <v>0</v>
      </c>
      <c r="M14" s="44">
        <f t="shared" si="1"/>
        <v>0</v>
      </c>
      <c r="N14" s="44">
        <f t="shared" si="2"/>
        <v>0</v>
      </c>
      <c r="O14" s="45">
        <f t="shared" si="13"/>
        <v>0</v>
      </c>
      <c r="P14" s="45">
        <f t="shared" si="18"/>
        <v>0</v>
      </c>
      <c r="Q14" s="46">
        <f t="shared" si="14"/>
        <v>0</v>
      </c>
      <c r="R14" s="46">
        <f t="shared" si="15"/>
        <v>0</v>
      </c>
      <c r="S14" s="46">
        <f t="shared" si="11"/>
        <v>0</v>
      </c>
      <c r="T14" s="28">
        <f t="shared" si="5"/>
        <v>0</v>
      </c>
      <c r="V14" s="12" t="str">
        <f t="shared" si="16"/>
        <v/>
      </c>
      <c r="W14" s="153" t="s">
        <v>20</v>
      </c>
      <c r="X14" s="13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5">
        <v>0</v>
      </c>
      <c r="AI14" s="113" t="str">
        <f t="shared" si="19"/>
        <v>ToulonPau</v>
      </c>
      <c r="AJ14" s="112">
        <f t="shared" si="20"/>
        <v>0</v>
      </c>
      <c r="AK14" s="69"/>
      <c r="AL14" s="69"/>
      <c r="AN14" s="69"/>
      <c r="AO14" s="183"/>
      <c r="AP14" s="69"/>
      <c r="AQ14" s="69"/>
    </row>
    <row r="15" spans="2:43">
      <c r="G15" s="1"/>
      <c r="J15" s="38" t="str">
        <f t="shared" si="17"/>
        <v>Agen</v>
      </c>
      <c r="K15" s="36">
        <f t="shared" si="9"/>
        <v>0</v>
      </c>
      <c r="L15" s="44">
        <f t="shared" si="0"/>
        <v>0</v>
      </c>
      <c r="M15" s="44">
        <f t="shared" si="1"/>
        <v>0</v>
      </c>
      <c r="N15" s="44">
        <f t="shared" si="2"/>
        <v>0</v>
      </c>
      <c r="O15" s="45">
        <f t="shared" si="13"/>
        <v>0</v>
      </c>
      <c r="P15" s="45">
        <f t="shared" si="18"/>
        <v>0</v>
      </c>
      <c r="Q15" s="46">
        <f t="shared" si="14"/>
        <v>0</v>
      </c>
      <c r="R15" s="46">
        <f t="shared" si="15"/>
        <v>0</v>
      </c>
      <c r="S15" s="46">
        <f t="shared" si="11"/>
        <v>0</v>
      </c>
      <c r="T15" s="28">
        <f t="shared" si="5"/>
        <v>0</v>
      </c>
      <c r="V15" s="12" t="str">
        <f t="shared" si="16"/>
        <v/>
      </c>
      <c r="W15" s="153" t="s">
        <v>36</v>
      </c>
      <c r="X15" s="13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5">
        <v>0</v>
      </c>
      <c r="AI15" s="113" t="str">
        <f t="shared" si="19"/>
        <v>AgenRacing</v>
      </c>
      <c r="AJ15" s="112">
        <f t="shared" si="20"/>
        <v>0</v>
      </c>
      <c r="AK15" s="69"/>
      <c r="AL15" s="69"/>
      <c r="AN15" s="69"/>
      <c r="AO15" s="183"/>
      <c r="AP15" s="69"/>
      <c r="AQ15" s="69"/>
    </row>
    <row r="16" spans="2:43" ht="13.8" thickBot="1">
      <c r="G16" s="1"/>
      <c r="J16" s="39" t="str">
        <f t="shared" si="17"/>
        <v>St Toulousain</v>
      </c>
      <c r="K16" s="37">
        <f t="shared" si="9"/>
        <v>0</v>
      </c>
      <c r="L16" s="47">
        <f t="shared" si="0"/>
        <v>0</v>
      </c>
      <c r="M16" s="47">
        <f t="shared" si="1"/>
        <v>0</v>
      </c>
      <c r="N16" s="47">
        <f t="shared" si="2"/>
        <v>0</v>
      </c>
      <c r="O16" s="48">
        <f t="shared" si="13"/>
        <v>0</v>
      </c>
      <c r="P16" s="48">
        <f t="shared" si="18"/>
        <v>0</v>
      </c>
      <c r="Q16" s="49">
        <f t="shared" si="14"/>
        <v>0</v>
      </c>
      <c r="R16" s="49">
        <f t="shared" si="15"/>
        <v>0</v>
      </c>
      <c r="S16" s="49">
        <f t="shared" si="11"/>
        <v>0</v>
      </c>
      <c r="T16" s="29">
        <f t="shared" si="5"/>
        <v>0</v>
      </c>
      <c r="V16" s="12" t="str">
        <f t="shared" si="16"/>
        <v/>
      </c>
      <c r="W16" s="154" t="s">
        <v>30</v>
      </c>
      <c r="X16" s="16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8">
        <v>0</v>
      </c>
      <c r="AI16" s="113" t="str">
        <f t="shared" si="19"/>
        <v>St ToulousainClermont</v>
      </c>
      <c r="AJ16" s="112">
        <f t="shared" si="20"/>
        <v>0</v>
      </c>
      <c r="AK16" s="69"/>
      <c r="AL16" s="69"/>
      <c r="AN16" s="69"/>
      <c r="AO16" s="183"/>
      <c r="AP16" s="69"/>
      <c r="AQ16" s="69"/>
    </row>
    <row r="17" spans="3:43" ht="21">
      <c r="D17" s="242"/>
      <c r="E17" s="10"/>
      <c r="F17" s="10"/>
      <c r="G17" s="1"/>
      <c r="J17" s="3"/>
      <c r="K17" s="9"/>
      <c r="L17" s="9">
        <f>SUM(K3:K16)</f>
        <v>0</v>
      </c>
      <c r="M17" s="9"/>
      <c r="N17" s="9"/>
      <c r="O17" s="3"/>
      <c r="P17" s="3"/>
      <c r="Q17" s="3"/>
      <c r="S17" s="1"/>
      <c r="T17" s="1"/>
      <c r="U17" s="3"/>
      <c r="X17" s="8"/>
      <c r="Y17" s="8"/>
      <c r="Z17" s="8"/>
      <c r="AA17" s="8"/>
      <c r="AB17" s="8"/>
      <c r="AC17" s="8"/>
      <c r="AD17" s="8"/>
      <c r="AE17" s="8"/>
      <c r="AF17" s="8"/>
      <c r="AG17" s="8"/>
      <c r="AK17" s="69"/>
      <c r="AL17" s="69"/>
      <c r="AN17" s="69"/>
      <c r="AO17" s="183"/>
      <c r="AP17" s="69"/>
      <c r="AQ17" s="69"/>
    </row>
    <row r="18" spans="3:43">
      <c r="C18" s="7"/>
      <c r="E18" s="10"/>
      <c r="F18" s="10"/>
      <c r="H18" s="7"/>
      <c r="I18" s="71"/>
      <c r="J18" s="71"/>
      <c r="K18" s="71"/>
      <c r="L18" s="71"/>
      <c r="M18" s="71"/>
      <c r="N18" s="71"/>
      <c r="O18" s="71"/>
      <c r="P18" s="71"/>
      <c r="Q18" s="71"/>
      <c r="AK18" s="69"/>
      <c r="AL18" s="206"/>
      <c r="AN18" s="69"/>
      <c r="AO18" s="183"/>
      <c r="AP18" s="69"/>
      <c r="AQ18" s="69"/>
    </row>
    <row r="19" spans="3:43" s="71" customFormat="1">
      <c r="C19" s="7"/>
      <c r="E19" s="10"/>
      <c r="F19" s="10"/>
      <c r="H19" s="7"/>
      <c r="W19" s="144"/>
      <c r="AI19" s="145"/>
      <c r="AJ19" s="146"/>
      <c r="AK19" s="94"/>
      <c r="AL19" s="94"/>
      <c r="AM19" s="168"/>
      <c r="AN19" s="94"/>
      <c r="AO19" s="186"/>
      <c r="AP19" s="94"/>
      <c r="AQ19" s="94"/>
    </row>
    <row r="20" spans="3:43" s="71" customFormat="1">
      <c r="C20" s="7"/>
      <c r="E20" s="10"/>
      <c r="F20" s="10"/>
      <c r="H20" s="7"/>
      <c r="W20" s="144"/>
      <c r="AI20" s="145"/>
      <c r="AJ20" s="146"/>
      <c r="AK20" s="79"/>
      <c r="AL20" s="80"/>
      <c r="AM20" s="163"/>
      <c r="AN20" s="79"/>
      <c r="AO20" s="164"/>
      <c r="AP20" s="79"/>
      <c r="AQ20" s="94"/>
    </row>
    <row r="21" spans="3:43" s="71" customFormat="1">
      <c r="C21" s="7"/>
      <c r="E21" s="10"/>
      <c r="F21" s="10"/>
      <c r="H21" s="7"/>
      <c r="W21" s="144"/>
      <c r="AI21" s="145"/>
      <c r="AJ21" s="146"/>
      <c r="AK21" s="79"/>
      <c r="AL21" s="80"/>
      <c r="AM21" s="163"/>
      <c r="AN21" s="79"/>
      <c r="AO21" s="164"/>
      <c r="AP21" s="79"/>
      <c r="AQ21" s="94"/>
    </row>
    <row r="22" spans="3:43" s="71" customFormat="1">
      <c r="C22" s="7"/>
      <c r="E22" s="10"/>
      <c r="F22" s="10"/>
      <c r="H22" s="7"/>
      <c r="W22" s="144"/>
      <c r="AI22" s="145"/>
      <c r="AJ22" s="146"/>
      <c r="AK22" s="79"/>
      <c r="AL22" s="80"/>
      <c r="AM22" s="163"/>
      <c r="AN22" s="79"/>
      <c r="AO22" s="164"/>
      <c r="AP22" s="79"/>
      <c r="AQ22" s="94"/>
    </row>
    <row r="23" spans="3:43" s="71" customFormat="1">
      <c r="C23" s="7"/>
      <c r="E23" s="10"/>
      <c r="F23" s="10"/>
      <c r="H23" s="7"/>
      <c r="W23" s="144"/>
      <c r="AI23" s="145"/>
      <c r="AJ23" s="146"/>
      <c r="AK23" s="79"/>
      <c r="AL23" s="79"/>
      <c r="AM23" s="164"/>
      <c r="AN23" s="80"/>
      <c r="AO23" s="163"/>
      <c r="AP23" s="79"/>
      <c r="AQ23" s="94"/>
    </row>
    <row r="24" spans="3:43" s="71" customFormat="1">
      <c r="C24" s="7"/>
      <c r="E24" s="10"/>
      <c r="F24" s="10"/>
      <c r="H24" s="7"/>
      <c r="W24" s="144"/>
      <c r="AI24" s="145"/>
      <c r="AJ24" s="146"/>
      <c r="AK24" s="75"/>
      <c r="AL24" s="76"/>
      <c r="AM24" s="156"/>
      <c r="AN24" s="75"/>
      <c r="AO24" s="157"/>
      <c r="AP24" s="75"/>
    </row>
    <row r="25" spans="3:43" s="71" customFormat="1">
      <c r="C25" s="7"/>
      <c r="H25" s="7"/>
      <c r="W25" s="144"/>
      <c r="AI25" s="145"/>
      <c r="AJ25" s="146"/>
      <c r="AK25" s="75"/>
      <c r="AL25" s="76"/>
      <c r="AM25" s="156"/>
      <c r="AN25" s="75"/>
      <c r="AO25" s="157"/>
      <c r="AP25" s="75"/>
    </row>
    <row r="26" spans="3:43" s="71" customFormat="1">
      <c r="C26" s="89"/>
      <c r="H26" s="7"/>
      <c r="W26" s="144"/>
      <c r="AI26" s="145"/>
      <c r="AJ26" s="146"/>
      <c r="AK26" s="75"/>
      <c r="AL26" s="75"/>
      <c r="AM26" s="157"/>
      <c r="AN26" s="76"/>
      <c r="AO26" s="156"/>
      <c r="AP26" s="75"/>
    </row>
    <row r="27" spans="3:43" s="71" customFormat="1">
      <c r="C27" s="89"/>
      <c r="E27" s="10"/>
      <c r="F27" s="10"/>
      <c r="H27" s="94"/>
      <c r="W27" s="144"/>
      <c r="AI27" s="145"/>
      <c r="AJ27" s="146"/>
      <c r="AM27" s="168"/>
      <c r="AO27" s="168"/>
    </row>
    <row r="28" spans="3:43" s="71" customFormat="1">
      <c r="C28" s="89"/>
      <c r="E28" s="91"/>
      <c r="F28" s="92"/>
      <c r="G28" s="93"/>
      <c r="H28" s="94"/>
      <c r="W28" s="144"/>
      <c r="AI28" s="145"/>
      <c r="AJ28" s="146"/>
      <c r="AM28" s="168"/>
      <c r="AO28" s="168"/>
    </row>
    <row r="29" spans="3:43" s="71" customFormat="1">
      <c r="C29" s="89"/>
      <c r="E29" s="91"/>
      <c r="F29" s="92"/>
      <c r="G29" s="93"/>
      <c r="H29" s="94"/>
      <c r="W29" s="144"/>
      <c r="AI29" s="145"/>
      <c r="AJ29" s="146"/>
      <c r="AM29" s="168"/>
      <c r="AO29" s="168"/>
    </row>
    <row r="30" spans="3:43" s="71" customFormat="1">
      <c r="C30" s="89"/>
      <c r="E30" s="91"/>
      <c r="F30" s="92"/>
      <c r="G30" s="93"/>
      <c r="H30" s="94"/>
      <c r="W30" s="144"/>
      <c r="AI30" s="145"/>
      <c r="AJ30" s="146"/>
      <c r="AM30" s="168"/>
      <c r="AO30" s="168"/>
    </row>
    <row r="31" spans="3:43" s="71" customFormat="1">
      <c r="C31" s="89"/>
      <c r="E31" s="91"/>
      <c r="F31" s="92"/>
      <c r="G31" s="93"/>
      <c r="H31" s="94"/>
      <c r="W31" s="144"/>
      <c r="AI31" s="145"/>
      <c r="AJ31" s="146"/>
      <c r="AM31" s="168"/>
      <c r="AO31" s="168"/>
    </row>
    <row r="32" spans="3:43" s="71" customFormat="1">
      <c r="C32" s="89"/>
      <c r="D32" s="134"/>
      <c r="E32" s="91"/>
      <c r="F32" s="92"/>
      <c r="G32" s="93"/>
      <c r="H32" s="94"/>
      <c r="W32" s="144"/>
      <c r="AI32" s="145"/>
      <c r="AJ32" s="146"/>
      <c r="AM32" s="168"/>
      <c r="AO32" s="168"/>
    </row>
    <row r="33" spans="4:41" s="71" customFormat="1">
      <c r="D33" s="132"/>
      <c r="W33" s="144"/>
      <c r="AI33" s="145"/>
      <c r="AJ33" s="146"/>
      <c r="AM33" s="168"/>
      <c r="AO33" s="168"/>
    </row>
    <row r="34" spans="4:41" s="71" customFormat="1">
      <c r="W34" s="144"/>
      <c r="AI34" s="145"/>
      <c r="AJ34" s="146"/>
      <c r="AM34" s="168"/>
      <c r="AO34" s="168"/>
    </row>
    <row r="35" spans="4:41" s="71" customFormat="1">
      <c r="W35" s="144"/>
      <c r="AI35" s="145"/>
      <c r="AJ35" s="146"/>
      <c r="AM35" s="168"/>
      <c r="AO35" s="168"/>
    </row>
    <row r="36" spans="4:41" s="71" customFormat="1">
      <c r="W36" s="144"/>
      <c r="AI36" s="145"/>
      <c r="AJ36" s="146"/>
      <c r="AM36" s="168"/>
      <c r="AO36" s="168"/>
    </row>
    <row r="37" spans="4:41" s="71" customFormat="1">
      <c r="W37" s="144"/>
      <c r="AI37" s="145"/>
      <c r="AJ37" s="146"/>
      <c r="AM37" s="168"/>
      <c r="AO37" s="168"/>
    </row>
    <row r="38" spans="4:41" s="71" customFormat="1">
      <c r="W38" s="144"/>
      <c r="AI38" s="145"/>
      <c r="AJ38" s="146"/>
      <c r="AM38" s="168"/>
      <c r="AO38" s="168"/>
    </row>
    <row r="39" spans="4:41" s="71" customFormat="1">
      <c r="W39" s="144"/>
      <c r="AI39" s="145"/>
      <c r="AJ39" s="146"/>
      <c r="AM39" s="168"/>
      <c r="AO39" s="168"/>
    </row>
    <row r="40" spans="4:41" s="71" customFormat="1">
      <c r="W40" s="144"/>
      <c r="AI40" s="145"/>
      <c r="AJ40" s="146"/>
      <c r="AM40" s="168"/>
      <c r="AO40" s="168"/>
    </row>
    <row r="41" spans="4:41" s="71" customFormat="1">
      <c r="W41" s="144"/>
      <c r="AI41" s="145"/>
      <c r="AJ41" s="146"/>
      <c r="AM41" s="168"/>
      <c r="AO41" s="168"/>
    </row>
    <row r="42" spans="4:41" s="71" customFormat="1">
      <c r="W42" s="144"/>
      <c r="AI42" s="145"/>
      <c r="AJ42" s="146"/>
      <c r="AM42" s="168"/>
      <c r="AO42" s="168"/>
    </row>
    <row r="43" spans="4:41" s="71" customFormat="1">
      <c r="W43" s="144"/>
      <c r="AI43" s="145"/>
      <c r="AJ43" s="146"/>
      <c r="AM43" s="168"/>
      <c r="AO43" s="168"/>
    </row>
    <row r="44" spans="4:41" s="71" customFormat="1">
      <c r="W44" s="144"/>
      <c r="AI44" s="145"/>
      <c r="AJ44" s="146"/>
      <c r="AM44" s="168"/>
      <c r="AO44" s="168"/>
    </row>
    <row r="45" spans="4:41" s="71" customFormat="1">
      <c r="W45" s="144"/>
      <c r="AI45" s="145"/>
      <c r="AJ45" s="146"/>
      <c r="AM45" s="168"/>
      <c r="AO45" s="168"/>
    </row>
    <row r="46" spans="4:41" s="71" customFormat="1">
      <c r="W46" s="144"/>
      <c r="AI46" s="145"/>
      <c r="AJ46" s="146"/>
      <c r="AM46" s="168"/>
      <c r="AO46" s="168"/>
    </row>
    <row r="47" spans="4:41" s="71" customFormat="1">
      <c r="W47" s="144"/>
      <c r="AI47" s="145"/>
      <c r="AJ47" s="146"/>
      <c r="AM47" s="168"/>
      <c r="AO47" s="168"/>
    </row>
    <row r="48" spans="4:41" s="71" customFormat="1">
      <c r="W48" s="144"/>
      <c r="AI48" s="145"/>
      <c r="AJ48" s="146"/>
      <c r="AM48" s="168"/>
      <c r="AO48" s="168"/>
    </row>
    <row r="49" spans="23:41" s="71" customFormat="1">
      <c r="W49" s="144"/>
      <c r="AI49" s="145"/>
      <c r="AJ49" s="146"/>
      <c r="AM49" s="168"/>
      <c r="AO49" s="168"/>
    </row>
    <row r="50" spans="23:41" s="71" customFormat="1">
      <c r="W50" s="144"/>
      <c r="AI50" s="145"/>
      <c r="AJ50" s="146"/>
      <c r="AM50" s="168"/>
      <c r="AO50" s="168"/>
    </row>
    <row r="51" spans="23:41" s="71" customFormat="1">
      <c r="W51" s="144"/>
      <c r="AI51" s="145"/>
      <c r="AJ51" s="146"/>
      <c r="AM51" s="168"/>
      <c r="AO51" s="168"/>
    </row>
    <row r="52" spans="23:41" s="71" customFormat="1">
      <c r="W52" s="144"/>
      <c r="AI52" s="145"/>
      <c r="AJ52" s="146"/>
      <c r="AM52" s="168"/>
      <c r="AO52" s="168"/>
    </row>
    <row r="53" spans="23:41" s="71" customFormat="1">
      <c r="W53" s="144"/>
      <c r="AI53" s="145"/>
      <c r="AJ53" s="146"/>
      <c r="AM53" s="168"/>
      <c r="AO53" s="168"/>
    </row>
    <row r="54" spans="23:41" s="71" customFormat="1">
      <c r="W54" s="144"/>
      <c r="AI54" s="145"/>
      <c r="AJ54" s="146"/>
      <c r="AM54" s="168"/>
      <c r="AO54" s="168"/>
    </row>
    <row r="55" spans="23:41" s="71" customFormat="1">
      <c r="W55" s="144"/>
      <c r="AI55" s="145"/>
      <c r="AJ55" s="146"/>
      <c r="AM55" s="168"/>
      <c r="AO55" s="168"/>
    </row>
    <row r="56" spans="23:41" s="71" customFormat="1">
      <c r="W56" s="144"/>
      <c r="AI56" s="145"/>
      <c r="AJ56" s="146"/>
      <c r="AM56" s="168"/>
      <c r="AO56" s="168"/>
    </row>
    <row r="57" spans="23:41" s="71" customFormat="1">
      <c r="W57" s="144"/>
      <c r="AI57" s="145"/>
      <c r="AJ57" s="146"/>
      <c r="AM57" s="168"/>
      <c r="AO57" s="168"/>
    </row>
    <row r="58" spans="23:41" s="71" customFormat="1">
      <c r="W58" s="144"/>
      <c r="AI58" s="145"/>
      <c r="AJ58" s="146"/>
      <c r="AM58" s="168"/>
      <c r="AO58" s="168"/>
    </row>
    <row r="59" spans="23:41" s="71" customFormat="1">
      <c r="W59" s="144"/>
      <c r="AI59" s="145"/>
      <c r="AJ59" s="146"/>
      <c r="AM59" s="168"/>
      <c r="AO59" s="168"/>
    </row>
    <row r="60" spans="23:41" s="71" customFormat="1">
      <c r="W60" s="144"/>
      <c r="AI60" s="145"/>
      <c r="AJ60" s="146"/>
      <c r="AM60" s="168"/>
      <c r="AO60" s="168"/>
    </row>
    <row r="61" spans="23:41" s="71" customFormat="1">
      <c r="W61" s="144"/>
      <c r="AI61" s="145"/>
      <c r="AJ61" s="146"/>
      <c r="AM61" s="168"/>
      <c r="AO61" s="168"/>
    </row>
    <row r="62" spans="23:41" s="71" customFormat="1">
      <c r="W62" s="144"/>
      <c r="AI62" s="145"/>
      <c r="AJ62" s="146"/>
      <c r="AM62" s="168"/>
      <c r="AO62" s="168"/>
    </row>
    <row r="63" spans="23:41" s="71" customFormat="1">
      <c r="W63" s="144"/>
      <c r="AI63" s="145"/>
      <c r="AJ63" s="146"/>
      <c r="AM63" s="168"/>
      <c r="AO63" s="168"/>
    </row>
    <row r="64" spans="23:41" s="71" customFormat="1">
      <c r="W64" s="144"/>
      <c r="AI64" s="145"/>
      <c r="AJ64" s="146"/>
      <c r="AM64" s="168"/>
      <c r="AO64" s="168"/>
    </row>
    <row r="65" spans="23:41" s="71" customFormat="1">
      <c r="W65" s="144"/>
      <c r="AI65" s="145"/>
      <c r="AJ65" s="146"/>
      <c r="AM65" s="168"/>
      <c r="AO65" s="168"/>
    </row>
    <row r="66" spans="23:41" s="71" customFormat="1">
      <c r="W66" s="144"/>
      <c r="AI66" s="145"/>
      <c r="AJ66" s="146"/>
      <c r="AM66" s="168"/>
      <c r="AO66" s="168"/>
    </row>
  </sheetData>
  <sortState ref="W3:AG16">
    <sortCondition ref="W3"/>
  </sortState>
  <phoneticPr fontId="2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32"/>
  <dimension ref="B1:AX32"/>
  <sheetViews>
    <sheetView showGridLines="0" showRowColHeaders="0" tabSelected="1" zoomScale="90" zoomScaleNormal="90" workbookViewId="0"/>
  </sheetViews>
  <sheetFormatPr baseColWidth="10" defaultColWidth="11.5546875" defaultRowHeight="13.2"/>
  <cols>
    <col min="1" max="1" width="1.5546875" style="53" customWidth="1"/>
    <col min="2" max="2" width="18.109375" style="54" hidden="1" customWidth="1"/>
    <col min="3" max="3" width="3.33203125" style="53" hidden="1" customWidth="1"/>
    <col min="4" max="5" width="2.109375" style="53" hidden="1" customWidth="1"/>
    <col min="6" max="7" width="3.33203125" style="53" hidden="1" customWidth="1"/>
    <col min="8" max="8" width="2.109375" style="53" hidden="1" customWidth="1"/>
    <col min="9" max="9" width="3.33203125" style="53" hidden="1" customWidth="1"/>
    <col min="10" max="11" width="4.33203125" style="53" hidden="1" customWidth="1"/>
    <col min="12" max="12" width="4.88671875" style="53" hidden="1" customWidth="1"/>
    <col min="13" max="13" width="4.6640625" style="53" hidden="1" customWidth="1"/>
    <col min="14" max="14" width="3.33203125" style="53" customWidth="1"/>
    <col min="15" max="15" width="23.5546875" style="54" customWidth="1"/>
    <col min="16" max="32" width="5.5546875" style="53" customWidth="1"/>
    <col min="33" max="33" width="3.5546875" style="53" customWidth="1"/>
    <col min="34" max="34" width="3.44140625" style="53" customWidth="1"/>
    <col min="35" max="35" width="4" style="53" customWidth="1"/>
    <col min="36" max="36" width="3.44140625" style="53" customWidth="1"/>
    <col min="37" max="37" width="3" style="53" customWidth="1"/>
    <col min="38" max="39" width="3.44140625" style="53" customWidth="1"/>
    <col min="40" max="40" width="3" style="53" customWidth="1"/>
    <col min="41" max="42" width="4.44140625" style="53" customWidth="1"/>
    <col min="43" max="43" width="5.44140625" style="53" customWidth="1"/>
    <col min="44" max="44" width="37.109375" style="53" customWidth="1"/>
    <col min="45" max="46" width="3.5546875" style="53" customWidth="1"/>
    <col min="47" max="47" width="33.5546875" style="114" customWidth="1"/>
    <col min="48" max="48" width="11.44140625" style="114" customWidth="1"/>
    <col min="49" max="49" width="35.44140625" style="118" bestFit="1" customWidth="1"/>
    <col min="50" max="50" width="11.5546875" style="118"/>
    <col min="51" max="16384" width="11.5546875" style="53"/>
  </cols>
  <sheetData>
    <row r="1" spans="2:48" ht="3.6" customHeight="1"/>
    <row r="2" spans="2:48" ht="17.399999999999999">
      <c r="N2" s="289" t="s">
        <v>13</v>
      </c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AG2" s="290"/>
      <c r="AH2" s="290"/>
      <c r="AI2" s="290"/>
      <c r="AJ2" s="290"/>
      <c r="AK2" s="290"/>
      <c r="AL2" s="290"/>
      <c r="AM2" s="290"/>
      <c r="AN2" s="290"/>
      <c r="AO2" s="290"/>
      <c r="AP2" s="290"/>
      <c r="AQ2" s="290"/>
      <c r="AR2" s="290"/>
      <c r="AS2" s="57"/>
    </row>
    <row r="3" spans="2:48" ht="5.25" customHeight="1" thickBot="1">
      <c r="B3" s="52"/>
      <c r="C3" s="11"/>
      <c r="D3" s="11"/>
      <c r="E3" s="11"/>
      <c r="F3" s="11"/>
      <c r="G3" s="11"/>
      <c r="H3" s="11"/>
      <c r="I3" s="11"/>
      <c r="J3" s="11"/>
      <c r="K3" s="11"/>
      <c r="L3" s="11"/>
      <c r="M3" s="57"/>
      <c r="N3" s="57"/>
      <c r="O3" s="212"/>
      <c r="P3" s="11"/>
      <c r="Q3" s="11"/>
      <c r="R3" s="11"/>
      <c r="S3" s="11"/>
      <c r="T3" s="11"/>
      <c r="U3" s="11"/>
      <c r="V3" s="11"/>
      <c r="W3" s="11"/>
      <c r="X3" s="11"/>
      <c r="Y3" s="11"/>
      <c r="AG3" s="291"/>
      <c r="AH3" s="291"/>
      <c r="AI3" s="291"/>
      <c r="AJ3" s="291"/>
      <c r="AK3" s="291"/>
      <c r="AL3" s="291"/>
      <c r="AM3" s="291"/>
      <c r="AN3" s="291"/>
      <c r="AO3" s="291"/>
      <c r="AP3" s="291"/>
      <c r="AQ3" s="291"/>
      <c r="AR3" s="291"/>
      <c r="AS3" s="57"/>
    </row>
    <row r="4" spans="2:48" ht="15" customHeight="1" thickBot="1">
      <c r="B4" s="52"/>
      <c r="C4" s="198" t="s">
        <v>16</v>
      </c>
      <c r="D4" s="198" t="s">
        <v>3</v>
      </c>
      <c r="E4" s="198"/>
      <c r="F4" s="198" t="s">
        <v>7</v>
      </c>
      <c r="G4" s="198"/>
      <c r="H4" s="198" t="s">
        <v>1</v>
      </c>
      <c r="I4" s="198" t="s">
        <v>8</v>
      </c>
      <c r="J4" s="198" t="s">
        <v>5</v>
      </c>
      <c r="K4" s="198" t="s">
        <v>6</v>
      </c>
      <c r="L4" s="198" t="s">
        <v>18</v>
      </c>
      <c r="M4" s="119"/>
      <c r="N4" s="61"/>
      <c r="O4" s="62"/>
      <c r="P4" s="55" t="s">
        <v>16</v>
      </c>
      <c r="Q4" s="56" t="s">
        <v>3</v>
      </c>
      <c r="R4" s="56" t="s">
        <v>4</v>
      </c>
      <c r="S4" s="56" t="s">
        <v>7</v>
      </c>
      <c r="T4" s="56" t="s">
        <v>17</v>
      </c>
      <c r="U4" s="56" t="s">
        <v>1</v>
      </c>
      <c r="V4" s="56" t="s">
        <v>8</v>
      </c>
      <c r="W4" s="56" t="s">
        <v>5</v>
      </c>
      <c r="X4" s="56" t="s">
        <v>6</v>
      </c>
      <c r="Y4" s="40" t="s">
        <v>18</v>
      </c>
      <c r="Z4" s="11"/>
      <c r="AA4" s="11"/>
      <c r="AB4" s="11"/>
      <c r="AC4" s="11"/>
      <c r="AD4" s="11"/>
      <c r="AE4" s="11"/>
      <c r="AF4" s="11"/>
      <c r="AG4" s="97"/>
      <c r="AH4" s="98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57"/>
      <c r="AV4" s="115" t="s">
        <v>14</v>
      </c>
    </row>
    <row r="5" spans="2:48" ht="15" customHeight="1">
      <c r="B5" s="152" t="str">
        <f>'1'!W3</f>
        <v>Agen</v>
      </c>
      <c r="C5" s="36">
        <f>SUM('1:26'!AG3)</f>
        <v>23</v>
      </c>
      <c r="D5" s="44">
        <f>SUM('1:26'!AB3)</f>
        <v>1</v>
      </c>
      <c r="E5" s="44">
        <f>SUM('1:26'!AC3)</f>
        <v>2</v>
      </c>
      <c r="F5" s="44">
        <f>SUM('1:26'!X3)</f>
        <v>15</v>
      </c>
      <c r="G5" s="44">
        <f>SUM('1:26'!Y3)</f>
        <v>5</v>
      </c>
      <c r="H5" s="44">
        <f>SUM('1:26'!Z3)</f>
        <v>0</v>
      </c>
      <c r="I5" s="44">
        <f>SUM('1:26'!AA3)</f>
        <v>10</v>
      </c>
      <c r="J5" s="44">
        <f>SUM('1:26'!AD3)</f>
        <v>292</v>
      </c>
      <c r="K5" s="44">
        <f>SUM('1:26'!AE3)</f>
        <v>385</v>
      </c>
      <c r="L5" s="28">
        <f>SUM('1:26'!AF3)</f>
        <v>-93</v>
      </c>
      <c r="M5" s="119"/>
      <c r="N5" s="220">
        <v>1</v>
      </c>
      <c r="O5" s="284" t="s">
        <v>28</v>
      </c>
      <c r="P5" s="278">
        <v>47</v>
      </c>
      <c r="Q5" s="279">
        <v>7</v>
      </c>
      <c r="R5" s="279">
        <v>0</v>
      </c>
      <c r="S5" s="279">
        <v>15</v>
      </c>
      <c r="T5" s="279">
        <v>10</v>
      </c>
      <c r="U5" s="279">
        <v>0</v>
      </c>
      <c r="V5" s="279">
        <v>5</v>
      </c>
      <c r="W5" s="279">
        <v>413</v>
      </c>
      <c r="X5" s="279">
        <v>326</v>
      </c>
      <c r="Y5" s="280">
        <v>87</v>
      </c>
      <c r="Z5" s="10"/>
      <c r="AA5" s="10"/>
      <c r="AB5" s="10"/>
      <c r="AC5" s="10"/>
      <c r="AD5" s="10"/>
      <c r="AE5" s="10"/>
      <c r="AF5" s="10"/>
      <c r="AG5" s="81"/>
      <c r="AH5" s="82"/>
      <c r="AI5" s="83"/>
      <c r="AJ5" s="83"/>
      <c r="AK5" s="83"/>
      <c r="AL5" s="83"/>
      <c r="AM5" s="83"/>
      <c r="AN5" s="83"/>
      <c r="AO5" s="83"/>
      <c r="AP5" s="83"/>
      <c r="AQ5" s="83"/>
      <c r="AR5" s="84"/>
      <c r="AS5" s="57"/>
      <c r="AU5" s="116" t="str">
        <f>CONCATENATE(O5,O6)</f>
        <v>MontpellierLa Rochelle</v>
      </c>
      <c r="AV5" s="117">
        <v>0</v>
      </c>
    </row>
    <row r="6" spans="2:48" ht="15" customHeight="1">
      <c r="B6" s="153" t="str">
        <f>'1'!W4</f>
        <v>Bordeaux</v>
      </c>
      <c r="C6" s="36">
        <f>SUM('1:26'!AG4)</f>
        <v>37</v>
      </c>
      <c r="D6" s="44">
        <f>SUM('1:26'!AB4)</f>
        <v>2</v>
      </c>
      <c r="E6" s="44">
        <f>SUM('1:26'!AC4)</f>
        <v>1</v>
      </c>
      <c r="F6" s="44">
        <f>SUM('1:26'!X4)</f>
        <v>15</v>
      </c>
      <c r="G6" s="44">
        <f>SUM('1:26'!Y4)</f>
        <v>8</v>
      </c>
      <c r="H6" s="44">
        <f>SUM('1:26'!Z4)</f>
        <v>1</v>
      </c>
      <c r="I6" s="44">
        <f>SUM('1:26'!AA4)</f>
        <v>6</v>
      </c>
      <c r="J6" s="44">
        <f>SUM('1:26'!AD4)</f>
        <v>398</v>
      </c>
      <c r="K6" s="44">
        <f>SUM('1:26'!AE4)</f>
        <v>365</v>
      </c>
      <c r="L6" s="28">
        <f>SUM('1:26'!AF4)</f>
        <v>33</v>
      </c>
      <c r="M6" s="119"/>
      <c r="N6" s="220">
        <v>2</v>
      </c>
      <c r="O6" s="284" t="s">
        <v>24</v>
      </c>
      <c r="P6" s="281">
        <v>46</v>
      </c>
      <c r="Q6" s="282">
        <v>4</v>
      </c>
      <c r="R6" s="282">
        <v>0</v>
      </c>
      <c r="S6" s="282">
        <v>15</v>
      </c>
      <c r="T6" s="282">
        <v>10</v>
      </c>
      <c r="U6" s="282">
        <v>1</v>
      </c>
      <c r="V6" s="282">
        <v>4</v>
      </c>
      <c r="W6" s="282">
        <v>452</v>
      </c>
      <c r="X6" s="282">
        <v>295</v>
      </c>
      <c r="Y6" s="283">
        <v>157</v>
      </c>
      <c r="Z6" s="10"/>
      <c r="AA6" s="10"/>
      <c r="AB6" s="10"/>
      <c r="AC6" s="10"/>
      <c r="AD6" s="10"/>
      <c r="AE6" s="10"/>
      <c r="AF6" s="10"/>
      <c r="AG6" s="85"/>
      <c r="AH6" s="82"/>
      <c r="AI6" s="83"/>
      <c r="AJ6" s="83"/>
      <c r="AK6" s="83"/>
      <c r="AL6" s="83"/>
      <c r="AM6" s="83"/>
      <c r="AN6" s="83"/>
      <c r="AO6" s="83"/>
      <c r="AP6" s="83"/>
      <c r="AQ6" s="83"/>
      <c r="AR6" s="84"/>
      <c r="AS6" s="57"/>
      <c r="AU6" s="116" t="str">
        <f t="shared" ref="AU6:AU17" si="0">CONCATENATE(O6,O7)</f>
        <v>La RochelleRacing</v>
      </c>
      <c r="AV6" s="117">
        <v>7</v>
      </c>
    </row>
    <row r="7" spans="2:48" ht="15" customHeight="1">
      <c r="B7" s="153" t="str">
        <f>'1'!W5</f>
        <v>Brive</v>
      </c>
      <c r="C7" s="36">
        <f>SUM('1:26'!AG5)</f>
        <v>24</v>
      </c>
      <c r="D7" s="44">
        <f>SUM('1:26'!AB5)</f>
        <v>1</v>
      </c>
      <c r="E7" s="44">
        <f>SUM('1:26'!AC5)</f>
        <v>1</v>
      </c>
      <c r="F7" s="44">
        <f>SUM('1:26'!X5)</f>
        <v>15</v>
      </c>
      <c r="G7" s="44">
        <f>SUM('1:26'!Y5)</f>
        <v>5</v>
      </c>
      <c r="H7" s="44">
        <f>SUM('1:26'!Z5)</f>
        <v>1</v>
      </c>
      <c r="I7" s="44">
        <f>SUM('1:26'!AA5)</f>
        <v>9</v>
      </c>
      <c r="J7" s="44">
        <f>SUM('1:26'!AD5)</f>
        <v>266</v>
      </c>
      <c r="K7" s="44">
        <f>SUM('1:26'!AE5)</f>
        <v>433</v>
      </c>
      <c r="L7" s="28">
        <f>SUM('1:26'!AF5)</f>
        <v>-167</v>
      </c>
      <c r="M7" s="119"/>
      <c r="N7" s="220">
        <v>3</v>
      </c>
      <c r="O7" s="284" t="s">
        <v>21</v>
      </c>
      <c r="P7" s="281">
        <v>46</v>
      </c>
      <c r="Q7" s="282">
        <v>3</v>
      </c>
      <c r="R7" s="282">
        <v>3</v>
      </c>
      <c r="S7" s="282">
        <v>15</v>
      </c>
      <c r="T7" s="282">
        <v>10</v>
      </c>
      <c r="U7" s="282">
        <v>0</v>
      </c>
      <c r="V7" s="282">
        <v>5</v>
      </c>
      <c r="W7" s="282">
        <v>373</v>
      </c>
      <c r="X7" s="282">
        <v>248</v>
      </c>
      <c r="Y7" s="283">
        <v>125</v>
      </c>
      <c r="Z7" s="10"/>
      <c r="AA7" s="292" t="s">
        <v>10</v>
      </c>
      <c r="AB7" s="293"/>
      <c r="AC7" s="293"/>
      <c r="AD7" s="293"/>
      <c r="AE7" s="293"/>
      <c r="AF7" s="293"/>
      <c r="AG7" s="293"/>
      <c r="AH7" s="293"/>
      <c r="AI7" s="293"/>
      <c r="AP7" s="83"/>
      <c r="AQ7" s="83"/>
      <c r="AR7" s="84"/>
      <c r="AS7" s="57"/>
      <c r="AU7" s="116" t="str">
        <f t="shared" si="0"/>
        <v>RacingCastres</v>
      </c>
      <c r="AV7" s="117">
        <v>-3</v>
      </c>
    </row>
    <row r="8" spans="2:48" ht="15" customHeight="1">
      <c r="B8" s="153" t="str">
        <f>'1'!W6</f>
        <v>Castres</v>
      </c>
      <c r="C8" s="36">
        <f>SUM('1:26'!AG6)</f>
        <v>42</v>
      </c>
      <c r="D8" s="44">
        <f>SUM('1:26'!AB6)</f>
        <v>3</v>
      </c>
      <c r="E8" s="44">
        <f>SUM('1:26'!AC6)</f>
        <v>3</v>
      </c>
      <c r="F8" s="44">
        <f>SUM('1:26'!X6)</f>
        <v>15</v>
      </c>
      <c r="G8" s="44">
        <f>SUM('1:26'!Y6)</f>
        <v>9</v>
      </c>
      <c r="H8" s="44">
        <f>SUM('1:26'!Z6)</f>
        <v>0</v>
      </c>
      <c r="I8" s="44">
        <f>SUM('1:26'!AA6)</f>
        <v>6</v>
      </c>
      <c r="J8" s="44">
        <f>SUM('1:26'!AD6)</f>
        <v>376</v>
      </c>
      <c r="K8" s="44">
        <f>SUM('1:26'!AE6)</f>
        <v>350</v>
      </c>
      <c r="L8" s="28">
        <f>SUM('1:26'!AF6)</f>
        <v>26</v>
      </c>
      <c r="M8" s="119"/>
      <c r="N8" s="220">
        <v>4</v>
      </c>
      <c r="O8" s="284" t="s">
        <v>22</v>
      </c>
      <c r="P8" s="281">
        <v>42</v>
      </c>
      <c r="Q8" s="282">
        <v>3</v>
      </c>
      <c r="R8" s="282">
        <v>3</v>
      </c>
      <c r="S8" s="282">
        <v>15</v>
      </c>
      <c r="T8" s="282">
        <v>9</v>
      </c>
      <c r="U8" s="282">
        <v>0</v>
      </c>
      <c r="V8" s="282">
        <v>6</v>
      </c>
      <c r="W8" s="282">
        <v>376</v>
      </c>
      <c r="X8" s="282">
        <v>350</v>
      </c>
      <c r="Y8" s="283">
        <v>26</v>
      </c>
      <c r="Z8" s="10"/>
      <c r="AA8" s="292" t="s">
        <v>11</v>
      </c>
      <c r="AB8" s="293"/>
      <c r="AC8" s="293"/>
      <c r="AD8" s="293"/>
      <c r="AE8" s="293"/>
      <c r="AF8" s="293"/>
      <c r="AG8" s="293"/>
      <c r="AH8" s="293"/>
      <c r="AI8" s="293"/>
      <c r="AP8" s="83"/>
      <c r="AQ8" s="83"/>
      <c r="AR8" s="84"/>
      <c r="AS8" s="57"/>
      <c r="AU8" s="116" t="str">
        <f t="shared" si="0"/>
        <v>CastresSt Toulousain</v>
      </c>
      <c r="AV8" s="117">
        <v>4</v>
      </c>
    </row>
    <row r="9" spans="2:48" ht="15" customHeight="1">
      <c r="B9" s="153" t="str">
        <f>'1'!W7</f>
        <v>Clermont</v>
      </c>
      <c r="C9" s="36">
        <f>SUM('1:26'!AG7)</f>
        <v>31</v>
      </c>
      <c r="D9" s="44">
        <f>SUM('1:26'!AB7)</f>
        <v>2</v>
      </c>
      <c r="E9" s="44">
        <f>SUM('1:26'!AC7)</f>
        <v>3</v>
      </c>
      <c r="F9" s="44">
        <f>SUM('1:26'!X7)</f>
        <v>15</v>
      </c>
      <c r="G9" s="44">
        <f>SUM('1:26'!Y7)</f>
        <v>6</v>
      </c>
      <c r="H9" s="44">
        <f>SUM('1:26'!Z7)</f>
        <v>1</v>
      </c>
      <c r="I9" s="44">
        <f>SUM('1:26'!AA7)</f>
        <v>8</v>
      </c>
      <c r="J9" s="44">
        <f>SUM('1:26'!AD7)</f>
        <v>409</v>
      </c>
      <c r="K9" s="44">
        <f>SUM('1:26'!AE7)</f>
        <v>408</v>
      </c>
      <c r="L9" s="28">
        <f>SUM('1:26'!AF7)</f>
        <v>1</v>
      </c>
      <c r="M9" s="119"/>
      <c r="N9" s="221">
        <v>5</v>
      </c>
      <c r="O9" s="284" t="s">
        <v>30</v>
      </c>
      <c r="P9" s="281">
        <v>38</v>
      </c>
      <c r="Q9" s="282">
        <v>1</v>
      </c>
      <c r="R9" s="282">
        <v>3</v>
      </c>
      <c r="S9" s="282">
        <v>15</v>
      </c>
      <c r="T9" s="282">
        <v>8</v>
      </c>
      <c r="U9" s="282">
        <v>1</v>
      </c>
      <c r="V9" s="282">
        <v>6</v>
      </c>
      <c r="W9" s="282">
        <v>371</v>
      </c>
      <c r="X9" s="282">
        <v>329</v>
      </c>
      <c r="Y9" s="283">
        <v>42</v>
      </c>
      <c r="Z9" s="10"/>
      <c r="AA9" s="236"/>
      <c r="AB9" s="236"/>
      <c r="AC9" s="236"/>
      <c r="AD9" s="236"/>
      <c r="AE9" s="236"/>
      <c r="AF9" s="236"/>
      <c r="AG9" s="236"/>
      <c r="AH9" s="236"/>
      <c r="AI9" s="236"/>
      <c r="AP9" s="83"/>
      <c r="AQ9" s="83"/>
      <c r="AR9" s="84"/>
      <c r="AS9" s="57"/>
      <c r="AU9" s="116" t="str">
        <f t="shared" si="0"/>
        <v>St ToulousainToulon</v>
      </c>
      <c r="AV9" s="117">
        <v>-1</v>
      </c>
    </row>
    <row r="10" spans="2:48" ht="15" customHeight="1">
      <c r="B10" s="153" t="str">
        <f>'1'!W8</f>
        <v>La Rochelle</v>
      </c>
      <c r="C10" s="36">
        <f>SUM('1:26'!AG8)</f>
        <v>46</v>
      </c>
      <c r="D10" s="44">
        <f>SUM('1:26'!AB8)</f>
        <v>4</v>
      </c>
      <c r="E10" s="44">
        <f>SUM('1:26'!AC8)</f>
        <v>0</v>
      </c>
      <c r="F10" s="44">
        <f>SUM('1:26'!X8)</f>
        <v>15</v>
      </c>
      <c r="G10" s="44">
        <f>SUM('1:26'!Y8)</f>
        <v>10</v>
      </c>
      <c r="H10" s="44">
        <f>SUM('1:26'!Z8)</f>
        <v>1</v>
      </c>
      <c r="I10" s="44">
        <f>SUM('1:26'!AA8)</f>
        <v>4</v>
      </c>
      <c r="J10" s="44">
        <f>SUM('1:26'!AD8)</f>
        <v>452</v>
      </c>
      <c r="K10" s="44">
        <f>SUM('1:26'!AE8)</f>
        <v>295</v>
      </c>
      <c r="L10" s="28">
        <f>SUM('1:26'!AF8)</f>
        <v>157</v>
      </c>
      <c r="M10" s="119"/>
      <c r="N10" s="221">
        <v>6</v>
      </c>
      <c r="O10" s="284" t="s">
        <v>20</v>
      </c>
      <c r="P10" s="281">
        <v>38</v>
      </c>
      <c r="Q10" s="282">
        <v>4</v>
      </c>
      <c r="R10" s="282">
        <v>6</v>
      </c>
      <c r="S10" s="282">
        <v>15</v>
      </c>
      <c r="T10" s="282">
        <v>7</v>
      </c>
      <c r="U10" s="282">
        <v>0</v>
      </c>
      <c r="V10" s="282">
        <v>8</v>
      </c>
      <c r="W10" s="282">
        <v>395</v>
      </c>
      <c r="X10" s="282">
        <v>336</v>
      </c>
      <c r="Y10" s="283">
        <v>59</v>
      </c>
      <c r="Z10" s="10"/>
      <c r="AA10" s="237" t="str">
        <f>IF('1'!L17=14,"",1)</f>
        <v/>
      </c>
      <c r="AB10" s="237"/>
      <c r="AC10" s="237" t="str">
        <f>IF('2'!L17=14,"",2)</f>
        <v/>
      </c>
      <c r="AD10" s="237"/>
      <c r="AE10" s="237" t="str">
        <f>IF('3'!L17=14,"",3)</f>
        <v/>
      </c>
      <c r="AF10" s="237"/>
      <c r="AG10" s="237" t="str">
        <f>IF('4'!L17=14,"",4)</f>
        <v/>
      </c>
      <c r="AH10" s="237"/>
      <c r="AI10" s="237" t="str">
        <f>IF('5'!L17=14,"",5)</f>
        <v/>
      </c>
      <c r="AP10" s="83"/>
      <c r="AQ10" s="83"/>
      <c r="AR10" s="84"/>
      <c r="AS10" s="57"/>
      <c r="AU10" s="116" t="str">
        <f t="shared" si="0"/>
        <v>ToulonLyon</v>
      </c>
      <c r="AV10" s="117">
        <v>-8</v>
      </c>
    </row>
    <row r="11" spans="2:48" ht="15" customHeight="1">
      <c r="B11" s="153" t="str">
        <f>'1'!W9</f>
        <v>Lyon</v>
      </c>
      <c r="C11" s="36">
        <f>SUM('1:26'!AG9)</f>
        <v>37</v>
      </c>
      <c r="D11" s="44">
        <f>SUM('1:26'!AB9)</f>
        <v>4</v>
      </c>
      <c r="E11" s="44">
        <f>SUM('1:26'!AC9)</f>
        <v>1</v>
      </c>
      <c r="F11" s="44">
        <f>SUM('1:26'!X9)</f>
        <v>15</v>
      </c>
      <c r="G11" s="44">
        <f>SUM('1:26'!Y9)</f>
        <v>8</v>
      </c>
      <c r="H11" s="44">
        <f>SUM('1:26'!Z9)</f>
        <v>0</v>
      </c>
      <c r="I11" s="44">
        <f>SUM('1:26'!AA9)</f>
        <v>7</v>
      </c>
      <c r="J11" s="44">
        <f>SUM('1:26'!AD9)</f>
        <v>360</v>
      </c>
      <c r="K11" s="44">
        <f>SUM('1:26'!AE9)</f>
        <v>321</v>
      </c>
      <c r="L11" s="28">
        <f>SUM('1:26'!AF9)</f>
        <v>39</v>
      </c>
      <c r="M11" s="119"/>
      <c r="N11" s="221">
        <v>7</v>
      </c>
      <c r="O11" s="284" t="s">
        <v>26</v>
      </c>
      <c r="P11" s="281">
        <v>37</v>
      </c>
      <c r="Q11" s="282">
        <v>4</v>
      </c>
      <c r="R11" s="282">
        <v>1</v>
      </c>
      <c r="S11" s="282">
        <v>15</v>
      </c>
      <c r="T11" s="282">
        <v>8</v>
      </c>
      <c r="U11" s="282">
        <v>0</v>
      </c>
      <c r="V11" s="282">
        <v>7</v>
      </c>
      <c r="W11" s="282">
        <v>360</v>
      </c>
      <c r="X11" s="282">
        <v>321</v>
      </c>
      <c r="Y11" s="283">
        <v>39</v>
      </c>
      <c r="Z11" s="10"/>
      <c r="AA11" s="237"/>
      <c r="AB11" s="237" t="str">
        <f>IF('6'!L17=14,"",6)</f>
        <v/>
      </c>
      <c r="AC11" s="237"/>
      <c r="AD11" s="237" t="str">
        <f>IF('7'!L17=14,"",7)</f>
        <v/>
      </c>
      <c r="AE11" s="237"/>
      <c r="AF11" s="237" t="str">
        <f>IF('8'!L17=14,"",8)</f>
        <v/>
      </c>
      <c r="AG11" s="237"/>
      <c r="AH11" s="237" t="str">
        <f>IF('9'!L17=14,"",9)</f>
        <v/>
      </c>
      <c r="AI11" s="237"/>
      <c r="AP11" s="83"/>
      <c r="AQ11" s="83"/>
      <c r="AR11" s="84"/>
      <c r="AS11" s="57"/>
      <c r="AU11" s="116" t="str">
        <f t="shared" si="0"/>
        <v>LyonBordeaux</v>
      </c>
      <c r="AV11" s="117">
        <v>26</v>
      </c>
    </row>
    <row r="12" spans="2:48" ht="15" customHeight="1">
      <c r="B12" s="153" t="str">
        <f>'1'!W10</f>
        <v>Montpellier</v>
      </c>
      <c r="C12" s="36">
        <f>SUM('1:26'!AG10)</f>
        <v>47</v>
      </c>
      <c r="D12" s="44">
        <f>SUM('1:26'!AB10)</f>
        <v>7</v>
      </c>
      <c r="E12" s="44">
        <f>SUM('1:26'!AC10)</f>
        <v>0</v>
      </c>
      <c r="F12" s="44">
        <f>SUM('1:26'!X10)</f>
        <v>15</v>
      </c>
      <c r="G12" s="44">
        <f>SUM('1:26'!Y10)</f>
        <v>10</v>
      </c>
      <c r="H12" s="44">
        <f>SUM('1:26'!Z10)</f>
        <v>0</v>
      </c>
      <c r="I12" s="44">
        <f>SUM('1:26'!AA10)</f>
        <v>5</v>
      </c>
      <c r="J12" s="44">
        <f>SUM('1:26'!AD10)</f>
        <v>413</v>
      </c>
      <c r="K12" s="44">
        <f>SUM('1:26'!AE10)</f>
        <v>326</v>
      </c>
      <c r="L12" s="28">
        <f>SUM('1:26'!AF10)</f>
        <v>87</v>
      </c>
      <c r="M12" s="119"/>
      <c r="N12" s="240">
        <v>8</v>
      </c>
      <c r="O12" s="284" t="s">
        <v>29</v>
      </c>
      <c r="P12" s="281">
        <v>37</v>
      </c>
      <c r="Q12" s="282">
        <v>2</v>
      </c>
      <c r="R12" s="282">
        <v>1</v>
      </c>
      <c r="S12" s="282">
        <v>15</v>
      </c>
      <c r="T12" s="282">
        <v>8</v>
      </c>
      <c r="U12" s="282">
        <v>1</v>
      </c>
      <c r="V12" s="282">
        <v>6</v>
      </c>
      <c r="W12" s="282">
        <v>398</v>
      </c>
      <c r="X12" s="282">
        <v>365</v>
      </c>
      <c r="Y12" s="283">
        <v>33</v>
      </c>
      <c r="Z12" s="10"/>
      <c r="AA12" s="237" t="str">
        <f>IF('10'!L17=14,"",10)</f>
        <v/>
      </c>
      <c r="AB12" s="237"/>
      <c r="AC12" s="237" t="str">
        <f>IF('11'!L17=14,"",11)</f>
        <v/>
      </c>
      <c r="AD12" s="237"/>
      <c r="AE12" s="237" t="str">
        <f>IF('12'!L17=14,"",12)</f>
        <v/>
      </c>
      <c r="AF12" s="237"/>
      <c r="AG12" s="237" t="str">
        <f>IF('13'!L17=14,"",13)</f>
        <v/>
      </c>
      <c r="AH12" s="237"/>
      <c r="AI12" s="237" t="str">
        <f>IF('14'!L17=14,"",14)</f>
        <v/>
      </c>
      <c r="AP12" s="83"/>
      <c r="AQ12" s="83"/>
      <c r="AR12" s="84"/>
      <c r="AS12" s="57"/>
      <c r="AU12" s="116" t="str">
        <f t="shared" si="0"/>
        <v>BordeauxPau</v>
      </c>
      <c r="AV12" s="117">
        <v>-7</v>
      </c>
    </row>
    <row r="13" spans="2:48" ht="15" customHeight="1">
      <c r="B13" s="153" t="str">
        <f>'1'!W11</f>
        <v>Oyonnax</v>
      </c>
      <c r="C13" s="36">
        <f>SUM('1:26'!AG11)</f>
        <v>14</v>
      </c>
      <c r="D13" s="44">
        <f>SUM('1:26'!AB11)</f>
        <v>0</v>
      </c>
      <c r="E13" s="44">
        <f>SUM('1:26'!AC11)</f>
        <v>4</v>
      </c>
      <c r="F13" s="44">
        <f>SUM('1:26'!X11)</f>
        <v>15</v>
      </c>
      <c r="G13" s="44">
        <f>SUM('1:26'!Y11)</f>
        <v>1</v>
      </c>
      <c r="H13" s="44">
        <f>SUM('1:26'!Z11)</f>
        <v>3</v>
      </c>
      <c r="I13" s="44">
        <f>SUM('1:26'!AA11)</f>
        <v>11</v>
      </c>
      <c r="J13" s="44">
        <f>SUM('1:26'!AD11)</f>
        <v>300</v>
      </c>
      <c r="K13" s="44">
        <f>SUM('1:26'!AE11)</f>
        <v>501</v>
      </c>
      <c r="L13" s="28">
        <f>SUM('1:26'!AF11)</f>
        <v>-201</v>
      </c>
      <c r="M13" s="119"/>
      <c r="N13" s="60">
        <v>9</v>
      </c>
      <c r="O13" s="284" t="s">
        <v>23</v>
      </c>
      <c r="P13" s="281">
        <v>35</v>
      </c>
      <c r="Q13" s="282">
        <v>0</v>
      </c>
      <c r="R13" s="282">
        <v>3</v>
      </c>
      <c r="S13" s="282">
        <v>15</v>
      </c>
      <c r="T13" s="282">
        <v>8</v>
      </c>
      <c r="U13" s="282">
        <v>0</v>
      </c>
      <c r="V13" s="282">
        <v>7</v>
      </c>
      <c r="W13" s="282">
        <v>320</v>
      </c>
      <c r="X13" s="282">
        <v>333</v>
      </c>
      <c r="Y13" s="283">
        <v>-13</v>
      </c>
      <c r="Z13" s="10"/>
      <c r="AA13" s="237"/>
      <c r="AB13" s="237" t="str">
        <f>IF('15'!L17=14,"",15)</f>
        <v/>
      </c>
      <c r="AC13" s="237"/>
      <c r="AD13" s="237">
        <f>IF('16'!L17=14,"",16)</f>
        <v>16</v>
      </c>
      <c r="AE13" s="237"/>
      <c r="AF13" s="237">
        <f>IF('17'!L17=14,"",17)</f>
        <v>17</v>
      </c>
      <c r="AG13" s="237"/>
      <c r="AH13" s="237">
        <f>IF('18'!L17=14,"",18)</f>
        <v>18</v>
      </c>
      <c r="AI13" s="237"/>
      <c r="AP13" s="83"/>
      <c r="AQ13" s="83"/>
      <c r="AR13" s="84"/>
      <c r="AS13" s="57"/>
      <c r="AU13" s="116" t="str">
        <f t="shared" si="0"/>
        <v>PauClermont</v>
      </c>
      <c r="AV13" s="117">
        <v>-1</v>
      </c>
    </row>
    <row r="14" spans="2:48" ht="15" customHeight="1">
      <c r="B14" s="153" t="str">
        <f>'1'!W12</f>
        <v>Pau</v>
      </c>
      <c r="C14" s="36">
        <f>SUM('1:26'!AG12)</f>
        <v>35</v>
      </c>
      <c r="D14" s="44">
        <f>SUM('1:26'!AB12)</f>
        <v>0</v>
      </c>
      <c r="E14" s="44">
        <f>SUM('1:26'!AC12)</f>
        <v>3</v>
      </c>
      <c r="F14" s="44">
        <f>SUM('1:26'!X12)</f>
        <v>15</v>
      </c>
      <c r="G14" s="44">
        <f>SUM('1:26'!Y12)</f>
        <v>8</v>
      </c>
      <c r="H14" s="44">
        <f>SUM('1:26'!Z12)</f>
        <v>0</v>
      </c>
      <c r="I14" s="44">
        <f>SUM('1:26'!AA12)</f>
        <v>7</v>
      </c>
      <c r="J14" s="44">
        <f>SUM('1:26'!AD12)</f>
        <v>320</v>
      </c>
      <c r="K14" s="44">
        <f>SUM('1:26'!AE12)</f>
        <v>333</v>
      </c>
      <c r="L14" s="28">
        <f>SUM('1:26'!AF12)</f>
        <v>-13</v>
      </c>
      <c r="M14" s="119"/>
      <c r="N14" s="60">
        <v>10</v>
      </c>
      <c r="O14" s="284" t="s">
        <v>25</v>
      </c>
      <c r="P14" s="281">
        <v>31</v>
      </c>
      <c r="Q14" s="282">
        <v>2</v>
      </c>
      <c r="R14" s="282">
        <v>3</v>
      </c>
      <c r="S14" s="282">
        <v>15</v>
      </c>
      <c r="T14" s="282">
        <v>6</v>
      </c>
      <c r="U14" s="282">
        <v>1</v>
      </c>
      <c r="V14" s="282">
        <v>8</v>
      </c>
      <c r="W14" s="282">
        <v>409</v>
      </c>
      <c r="X14" s="282">
        <v>408</v>
      </c>
      <c r="Y14" s="283">
        <v>1</v>
      </c>
      <c r="Z14" s="10"/>
      <c r="AA14" s="237">
        <f>IF('19'!L17=14,"",19)</f>
        <v>19</v>
      </c>
      <c r="AB14" s="237"/>
      <c r="AC14" s="237">
        <f>IF('20'!L17=14,"",20)</f>
        <v>20</v>
      </c>
      <c r="AD14" s="237"/>
      <c r="AE14" s="237">
        <f>IF('21'!L17=14,"",21)</f>
        <v>21</v>
      </c>
      <c r="AF14" s="237"/>
      <c r="AG14" s="237">
        <f>IF('22'!L17=14,"",22)</f>
        <v>22</v>
      </c>
      <c r="AH14" s="237"/>
      <c r="AI14" s="237">
        <f>IF('23'!L17=14,"",23)</f>
        <v>23</v>
      </c>
      <c r="AP14" s="83"/>
      <c r="AQ14" s="83"/>
      <c r="AR14" s="84"/>
      <c r="AS14" s="57"/>
      <c r="AU14" s="116" t="str">
        <f t="shared" si="0"/>
        <v>ClermontStade Français</v>
      </c>
      <c r="AV14" s="117">
        <v>0</v>
      </c>
    </row>
    <row r="15" spans="2:48" ht="15" customHeight="1">
      <c r="B15" s="153" t="str">
        <f>'1'!W13</f>
        <v>Racing</v>
      </c>
      <c r="C15" s="36">
        <f>SUM('1:26'!AG13)</f>
        <v>46</v>
      </c>
      <c r="D15" s="44">
        <f>SUM('1:26'!AB13)</f>
        <v>3</v>
      </c>
      <c r="E15" s="44">
        <f>SUM('1:26'!AC13)</f>
        <v>3</v>
      </c>
      <c r="F15" s="44">
        <f>SUM('1:26'!X13)</f>
        <v>15</v>
      </c>
      <c r="G15" s="44">
        <f>SUM('1:26'!Y13)</f>
        <v>10</v>
      </c>
      <c r="H15" s="44">
        <f>SUM('1:26'!Z13)</f>
        <v>0</v>
      </c>
      <c r="I15" s="44">
        <f>SUM('1:26'!AA13)</f>
        <v>5</v>
      </c>
      <c r="J15" s="44">
        <f>SUM('1:26'!AD13)</f>
        <v>373</v>
      </c>
      <c r="K15" s="44">
        <f>SUM('1:26'!AE13)</f>
        <v>248</v>
      </c>
      <c r="L15" s="28">
        <f>SUM('1:26'!AF13)</f>
        <v>125</v>
      </c>
      <c r="M15" s="119"/>
      <c r="N15" s="60">
        <v>11</v>
      </c>
      <c r="O15" s="284" t="s">
        <v>19</v>
      </c>
      <c r="P15" s="281">
        <v>27</v>
      </c>
      <c r="Q15" s="282">
        <v>1</v>
      </c>
      <c r="R15" s="282">
        <v>2</v>
      </c>
      <c r="S15" s="282">
        <v>15</v>
      </c>
      <c r="T15" s="282">
        <v>6</v>
      </c>
      <c r="U15" s="282">
        <v>0</v>
      </c>
      <c r="V15" s="282">
        <v>9</v>
      </c>
      <c r="W15" s="282">
        <v>301</v>
      </c>
      <c r="X15" s="282">
        <v>396</v>
      </c>
      <c r="Y15" s="283">
        <v>-95</v>
      </c>
      <c r="Z15" s="10"/>
      <c r="AA15" s="237"/>
      <c r="AB15" s="237">
        <f>IF('24'!L17=14,"",24)</f>
        <v>24</v>
      </c>
      <c r="AC15" s="237"/>
      <c r="AD15" s="237">
        <f>IF('25'!L17=14,"",25)</f>
        <v>25</v>
      </c>
      <c r="AE15" s="237"/>
      <c r="AF15" s="237">
        <f>IF('26'!L17=14,"",26)</f>
        <v>26</v>
      </c>
      <c r="AG15" s="237"/>
      <c r="AH15" s="237"/>
      <c r="AI15" s="237"/>
      <c r="AP15" s="83"/>
      <c r="AQ15" s="83"/>
      <c r="AR15" s="84"/>
      <c r="AS15" s="57"/>
      <c r="AU15" s="116" t="str">
        <f t="shared" si="0"/>
        <v>Stade FrançaisBrive</v>
      </c>
      <c r="AV15" s="117">
        <v>0</v>
      </c>
    </row>
    <row r="16" spans="2:48" ht="15" customHeight="1">
      <c r="B16" s="153" t="str">
        <f>'1'!W14</f>
        <v>St Toulousain</v>
      </c>
      <c r="C16" s="36">
        <f>SUM('1:26'!AG14)</f>
        <v>38</v>
      </c>
      <c r="D16" s="44">
        <f>SUM('1:26'!AB14)</f>
        <v>1</v>
      </c>
      <c r="E16" s="44">
        <f>SUM('1:26'!AC14)</f>
        <v>3</v>
      </c>
      <c r="F16" s="44">
        <f>SUM('1:26'!X14)</f>
        <v>15</v>
      </c>
      <c r="G16" s="44">
        <f>SUM('1:26'!Y14)</f>
        <v>8</v>
      </c>
      <c r="H16" s="44">
        <f>SUM('1:26'!Z14)</f>
        <v>1</v>
      </c>
      <c r="I16" s="44">
        <f>SUM('1:26'!AA14)</f>
        <v>6</v>
      </c>
      <c r="J16" s="44">
        <f>SUM('1:26'!AD14)</f>
        <v>371</v>
      </c>
      <c r="K16" s="44">
        <f>SUM('1:26'!AE14)</f>
        <v>329</v>
      </c>
      <c r="L16" s="28">
        <f>SUM('1:26'!AF14)</f>
        <v>42</v>
      </c>
      <c r="M16" s="119"/>
      <c r="N16" s="60">
        <v>12</v>
      </c>
      <c r="O16" s="284" t="s">
        <v>27</v>
      </c>
      <c r="P16" s="281">
        <v>24</v>
      </c>
      <c r="Q16" s="282">
        <v>1</v>
      </c>
      <c r="R16" s="282">
        <v>1</v>
      </c>
      <c r="S16" s="282">
        <v>15</v>
      </c>
      <c r="T16" s="282">
        <v>5</v>
      </c>
      <c r="U16" s="282">
        <v>1</v>
      </c>
      <c r="V16" s="282">
        <v>9</v>
      </c>
      <c r="W16" s="282">
        <v>266</v>
      </c>
      <c r="X16" s="282">
        <v>433</v>
      </c>
      <c r="Y16" s="283">
        <v>-167</v>
      </c>
      <c r="Z16" s="10"/>
      <c r="AA16" s="10"/>
      <c r="AB16" s="10"/>
      <c r="AC16" s="10"/>
      <c r="AD16" s="10"/>
      <c r="AE16" s="10"/>
      <c r="AF16" s="10"/>
      <c r="AG16" s="85"/>
      <c r="AH16" s="82"/>
      <c r="AI16" s="83"/>
      <c r="AJ16" s="83"/>
      <c r="AK16" s="83"/>
      <c r="AL16" s="83"/>
      <c r="AM16" s="83"/>
      <c r="AN16" s="83"/>
      <c r="AO16" s="83"/>
      <c r="AP16" s="83"/>
      <c r="AQ16" s="83"/>
      <c r="AR16" s="84"/>
      <c r="AS16" s="57"/>
      <c r="AU16" s="116" t="str">
        <f t="shared" si="0"/>
        <v>BriveAgen</v>
      </c>
      <c r="AV16" s="117">
        <v>0</v>
      </c>
    </row>
    <row r="17" spans="2:48" ht="15" customHeight="1">
      <c r="B17" s="153" t="str">
        <f>'1'!W15</f>
        <v>Stade Français</v>
      </c>
      <c r="C17" s="36">
        <f>SUM('1:26'!AG15)</f>
        <v>27</v>
      </c>
      <c r="D17" s="44">
        <f>SUM('1:26'!AB15)</f>
        <v>1</v>
      </c>
      <c r="E17" s="44">
        <f>SUM('1:26'!AC15)</f>
        <v>2</v>
      </c>
      <c r="F17" s="44">
        <f>SUM('1:26'!X15)</f>
        <v>15</v>
      </c>
      <c r="G17" s="44">
        <f>SUM('1:26'!Y15)</f>
        <v>6</v>
      </c>
      <c r="H17" s="44">
        <f>SUM('1:26'!Z15)</f>
        <v>0</v>
      </c>
      <c r="I17" s="44">
        <f>SUM('1:26'!AA15)</f>
        <v>9</v>
      </c>
      <c r="J17" s="44">
        <f>SUM('1:26'!AD15)</f>
        <v>301</v>
      </c>
      <c r="K17" s="44">
        <f>SUM('1:26'!AE15)</f>
        <v>396</v>
      </c>
      <c r="L17" s="28">
        <f>SUM('1:26'!AF15)</f>
        <v>-95</v>
      </c>
      <c r="M17" s="119"/>
      <c r="N17" s="238">
        <v>13</v>
      </c>
      <c r="O17" s="284" t="s">
        <v>36</v>
      </c>
      <c r="P17" s="281">
        <v>23</v>
      </c>
      <c r="Q17" s="282">
        <v>1</v>
      </c>
      <c r="R17" s="282">
        <v>2</v>
      </c>
      <c r="S17" s="282">
        <v>15</v>
      </c>
      <c r="T17" s="282">
        <v>5</v>
      </c>
      <c r="U17" s="282">
        <v>0</v>
      </c>
      <c r="V17" s="282">
        <v>10</v>
      </c>
      <c r="W17" s="282">
        <v>292</v>
      </c>
      <c r="X17" s="282">
        <v>385</v>
      </c>
      <c r="Y17" s="283">
        <v>-93</v>
      </c>
      <c r="Z17" s="10"/>
      <c r="AA17" s="10"/>
      <c r="AB17" s="10"/>
      <c r="AC17" s="10"/>
      <c r="AD17" s="10"/>
      <c r="AE17" s="10"/>
      <c r="AF17" s="10"/>
      <c r="AG17" s="85"/>
      <c r="AH17" s="82"/>
      <c r="AI17" s="83"/>
      <c r="AJ17" s="83"/>
      <c r="AK17" s="83"/>
      <c r="AL17" s="83"/>
      <c r="AM17" s="83"/>
      <c r="AN17" s="83"/>
      <c r="AO17" s="83"/>
      <c r="AP17" s="83"/>
      <c r="AQ17" s="83"/>
      <c r="AR17" s="84"/>
      <c r="AS17" s="57"/>
      <c r="AU17" s="116" t="str">
        <f t="shared" si="0"/>
        <v>AgenOyonnax</v>
      </c>
      <c r="AV17" s="117">
        <v>0</v>
      </c>
    </row>
    <row r="18" spans="2:48" ht="15" customHeight="1" thickBot="1">
      <c r="B18" s="154" t="str">
        <f>'1'!W16</f>
        <v>Toulon</v>
      </c>
      <c r="C18" s="36">
        <f>SUM('1:26'!AG16)</f>
        <v>38</v>
      </c>
      <c r="D18" s="44">
        <f>SUM('1:26'!AB16)</f>
        <v>4</v>
      </c>
      <c r="E18" s="44">
        <f>SUM('1:26'!AC16)</f>
        <v>6</v>
      </c>
      <c r="F18" s="44">
        <f>SUM('1:26'!X16)</f>
        <v>15</v>
      </c>
      <c r="G18" s="44">
        <f>SUM('1:26'!Y16)</f>
        <v>7</v>
      </c>
      <c r="H18" s="44">
        <f>SUM('1:26'!Z16)</f>
        <v>0</v>
      </c>
      <c r="I18" s="44">
        <f>SUM('1:26'!AA16)</f>
        <v>8</v>
      </c>
      <c r="J18" s="44">
        <f>SUM('1:26'!AD16)</f>
        <v>395</v>
      </c>
      <c r="K18" s="44">
        <f>SUM('1:26'!AE16)</f>
        <v>336</v>
      </c>
      <c r="L18" s="28">
        <f>SUM('1:26'!AF16)</f>
        <v>59</v>
      </c>
      <c r="N18" s="238">
        <v>14</v>
      </c>
      <c r="O18" s="284" t="s">
        <v>35</v>
      </c>
      <c r="P18" s="281">
        <v>14</v>
      </c>
      <c r="Q18" s="282">
        <v>0</v>
      </c>
      <c r="R18" s="282">
        <v>4</v>
      </c>
      <c r="S18" s="282">
        <v>15</v>
      </c>
      <c r="T18" s="282">
        <v>1</v>
      </c>
      <c r="U18" s="282">
        <v>3</v>
      </c>
      <c r="V18" s="282">
        <v>11</v>
      </c>
      <c r="W18" s="282">
        <v>300</v>
      </c>
      <c r="X18" s="282">
        <v>501</v>
      </c>
      <c r="Y18" s="283">
        <v>-201</v>
      </c>
      <c r="Z18" s="10"/>
      <c r="AA18" s="10"/>
      <c r="AB18" s="10"/>
      <c r="AC18" s="10"/>
      <c r="AD18" s="10"/>
      <c r="AE18" s="10"/>
      <c r="AF18" s="10"/>
      <c r="AG18" s="85"/>
      <c r="AH18" s="82"/>
      <c r="AI18" s="83"/>
      <c r="AJ18" s="83"/>
      <c r="AK18" s="83"/>
      <c r="AL18" s="83"/>
      <c r="AM18" s="83"/>
      <c r="AN18" s="83"/>
      <c r="AO18" s="83"/>
      <c r="AP18" s="83"/>
      <c r="AQ18" s="83"/>
      <c r="AR18" s="84"/>
      <c r="AS18" s="57"/>
      <c r="AV18" s="117"/>
    </row>
    <row r="19" spans="2:48" ht="3" customHeight="1">
      <c r="B19" s="58"/>
      <c r="C19" s="196"/>
      <c r="D19" s="196"/>
      <c r="E19" s="197"/>
      <c r="F19" s="197"/>
      <c r="G19" s="197"/>
      <c r="H19" s="197"/>
      <c r="I19" s="197"/>
      <c r="J19" s="197"/>
      <c r="K19" s="197"/>
      <c r="L19" s="59"/>
      <c r="N19" s="59"/>
      <c r="O19" s="58"/>
      <c r="P19" s="196"/>
      <c r="Q19" s="59"/>
      <c r="R19" s="59"/>
      <c r="S19" s="68">
        <f>SUM(S5:S18)</f>
        <v>210</v>
      </c>
      <c r="T19" s="59"/>
      <c r="U19" s="59"/>
      <c r="V19" s="59"/>
      <c r="W19" s="59"/>
      <c r="X19" s="59"/>
      <c r="Y19" s="59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</row>
    <row r="20" spans="2:48" ht="6" customHeight="1">
      <c r="B20" s="195"/>
      <c r="C20" s="57"/>
      <c r="D20" s="57"/>
      <c r="E20" s="57"/>
      <c r="F20" s="57"/>
      <c r="G20" s="57"/>
      <c r="H20" s="57"/>
      <c r="I20" s="57"/>
      <c r="J20" s="57"/>
      <c r="K20" s="57"/>
      <c r="L20" s="57"/>
      <c r="O20" s="239"/>
    </row>
    <row r="21" spans="2:48">
      <c r="B21" s="195"/>
      <c r="C21" s="57"/>
      <c r="D21" s="57"/>
      <c r="E21" s="57"/>
      <c r="F21" s="57"/>
      <c r="G21" s="57"/>
      <c r="H21" s="57"/>
      <c r="I21" s="57"/>
      <c r="J21" s="57"/>
      <c r="K21" s="57"/>
      <c r="L21" s="57"/>
      <c r="O21" s="239"/>
      <c r="P21" s="288" t="s">
        <v>12</v>
      </c>
      <c r="Q21" s="288"/>
      <c r="R21" s="288"/>
      <c r="S21" s="288"/>
      <c r="T21" s="288"/>
      <c r="U21" s="288"/>
      <c r="V21" s="288"/>
      <c r="W21" s="288"/>
      <c r="X21" s="288"/>
      <c r="Y21" s="288"/>
      <c r="Z21" s="288"/>
      <c r="AA21" s="288"/>
      <c r="AB21" s="288"/>
      <c r="AC21" s="288"/>
      <c r="AD21" s="288"/>
      <c r="AE21" s="288"/>
      <c r="AF21" s="288"/>
    </row>
    <row r="22" spans="2:48">
      <c r="B22" s="195"/>
      <c r="C22" s="57"/>
      <c r="D22" s="57"/>
      <c r="E22" s="57"/>
      <c r="F22" s="57"/>
      <c r="G22" s="57"/>
      <c r="H22" s="57"/>
      <c r="I22" s="57"/>
      <c r="J22" s="57"/>
      <c r="K22" s="57"/>
      <c r="L22" s="57"/>
      <c r="O22" s="239"/>
      <c r="P22" s="288"/>
      <c r="Q22" s="288"/>
      <c r="R22" s="288"/>
      <c r="S22" s="288"/>
      <c r="T22" s="288"/>
      <c r="U22" s="288"/>
      <c r="V22" s="288"/>
      <c r="W22" s="288"/>
      <c r="X22" s="288"/>
      <c r="Y22" s="288"/>
      <c r="Z22" s="288"/>
      <c r="AA22" s="288"/>
      <c r="AB22" s="288"/>
      <c r="AC22" s="288"/>
      <c r="AD22" s="288"/>
      <c r="AE22" s="288"/>
      <c r="AF22" s="288"/>
    </row>
    <row r="23" spans="2:48">
      <c r="B23" s="195"/>
      <c r="C23" s="57"/>
      <c r="D23" s="57"/>
      <c r="E23" s="57"/>
      <c r="F23" s="57"/>
      <c r="G23" s="57"/>
      <c r="H23" s="57"/>
      <c r="I23" s="57"/>
      <c r="J23" s="57"/>
      <c r="K23" s="57"/>
      <c r="L23" s="57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</row>
    <row r="24" spans="2:48">
      <c r="B24" s="195"/>
      <c r="C24" s="57"/>
      <c r="D24" s="57"/>
      <c r="E24" s="57"/>
      <c r="F24" s="57"/>
      <c r="G24" s="57"/>
      <c r="H24" s="57"/>
      <c r="I24" s="57"/>
      <c r="J24" s="57"/>
      <c r="K24" s="57"/>
      <c r="L24" s="57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</row>
    <row r="25" spans="2:48">
      <c r="B25" s="195"/>
      <c r="C25" s="57"/>
      <c r="D25" s="57"/>
      <c r="E25" s="57"/>
      <c r="F25" s="57"/>
      <c r="G25" s="57"/>
      <c r="H25" s="57"/>
      <c r="I25" s="57"/>
      <c r="J25" s="57"/>
      <c r="K25" s="57"/>
      <c r="L25" s="57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</row>
    <row r="26" spans="2:48">
      <c r="B26" s="195"/>
      <c r="C26" s="57"/>
      <c r="D26" s="57"/>
      <c r="E26" s="57"/>
      <c r="F26" s="57"/>
      <c r="G26" s="57"/>
      <c r="H26" s="57"/>
      <c r="I26" s="57"/>
      <c r="J26" s="57"/>
      <c r="K26" s="57"/>
      <c r="L26" s="57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</row>
    <row r="27" spans="2:48">
      <c r="B27" s="195"/>
      <c r="C27" s="57"/>
      <c r="D27" s="57"/>
      <c r="E27" s="57"/>
      <c r="F27" s="57"/>
      <c r="G27" s="57"/>
      <c r="H27" s="57"/>
      <c r="I27" s="57"/>
      <c r="J27" s="57"/>
      <c r="K27" s="57"/>
      <c r="L27" s="57"/>
      <c r="P27" s="50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0"/>
    </row>
    <row r="28" spans="2:48">
      <c r="B28" s="195"/>
      <c r="C28" s="57"/>
      <c r="D28" s="57"/>
      <c r="E28" s="57"/>
      <c r="F28" s="57"/>
      <c r="G28" s="57"/>
      <c r="H28" s="57"/>
      <c r="I28" s="57"/>
      <c r="J28" s="57"/>
      <c r="K28" s="57"/>
      <c r="L28" s="57"/>
      <c r="P28" s="50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0"/>
    </row>
    <row r="29" spans="2:48">
      <c r="B29" s="195"/>
      <c r="C29" s="57"/>
      <c r="D29" s="57"/>
      <c r="E29" s="57"/>
      <c r="F29" s="57"/>
      <c r="G29" s="57"/>
      <c r="H29" s="57"/>
      <c r="I29" s="57"/>
      <c r="J29" s="57"/>
      <c r="K29" s="57"/>
      <c r="L29" s="57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</row>
    <row r="30" spans="2:48">
      <c r="B30" s="195"/>
      <c r="C30" s="57"/>
      <c r="D30" s="57"/>
      <c r="E30" s="57"/>
      <c r="F30" s="57"/>
      <c r="G30" s="57"/>
      <c r="H30" s="57"/>
      <c r="I30" s="57"/>
      <c r="J30" s="57"/>
      <c r="K30" s="57"/>
      <c r="L30" s="57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H30" s="57"/>
      <c r="AI30" s="57"/>
      <c r="AJ30" s="57"/>
      <c r="AK30" s="57"/>
      <c r="AL30" s="57"/>
      <c r="AM30" s="57"/>
      <c r="AN30" s="57"/>
      <c r="AO30" s="57"/>
      <c r="AP30" s="57"/>
    </row>
    <row r="31" spans="2:48">
      <c r="B31" s="195"/>
      <c r="C31" s="57"/>
      <c r="D31" s="57"/>
      <c r="E31" s="57"/>
      <c r="F31" s="57"/>
      <c r="G31" s="57"/>
      <c r="H31" s="57"/>
      <c r="I31" s="57"/>
      <c r="J31" s="57"/>
      <c r="K31" s="57"/>
      <c r="L31" s="57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</row>
    <row r="32" spans="2:48">
      <c r="B32" s="195"/>
      <c r="C32" s="57"/>
      <c r="D32" s="57"/>
      <c r="E32" s="57"/>
      <c r="F32" s="57"/>
      <c r="G32" s="57"/>
      <c r="H32" s="57"/>
      <c r="I32" s="57"/>
      <c r="J32" s="57"/>
      <c r="K32" s="57"/>
      <c r="L32" s="57"/>
    </row>
  </sheetData>
  <sortState ref="O5:Y18">
    <sortCondition descending="1" ref="P5"/>
    <sortCondition descending="1" ref="Y5"/>
  </sortState>
  <mergeCells count="6">
    <mergeCell ref="P21:AF22"/>
    <mergeCell ref="N2:Y2"/>
    <mergeCell ref="AG2:AR2"/>
    <mergeCell ref="AG3:AR3"/>
    <mergeCell ref="AA7:AI7"/>
    <mergeCell ref="AA8:AI8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4"/>
  <dimension ref="B1:M16"/>
  <sheetViews>
    <sheetView showGridLines="0" showRowColHeaders="0" zoomScale="140" zoomScaleNormal="140" workbookViewId="0"/>
  </sheetViews>
  <sheetFormatPr baseColWidth="10" defaultRowHeight="13.2"/>
  <cols>
    <col min="1" max="1" width="0.5546875" customWidth="1"/>
    <col min="2" max="2" width="17.5546875" customWidth="1"/>
    <col min="3" max="3" width="0.5546875" customWidth="1"/>
    <col min="4" max="4" width="23.5546875" customWidth="1"/>
    <col min="5" max="5" width="6.5546875" customWidth="1"/>
    <col min="6" max="6" width="22.5546875" customWidth="1"/>
    <col min="7" max="7" width="6.5546875" customWidth="1"/>
    <col min="8" max="8" width="4.5546875" customWidth="1"/>
  </cols>
  <sheetData>
    <row r="1" spans="2:13" ht="13.8" thickBot="1">
      <c r="D1" s="20"/>
      <c r="E1" s="130"/>
      <c r="F1" s="71"/>
      <c r="G1" s="130"/>
      <c r="J1" s="128"/>
      <c r="K1" s="128"/>
      <c r="L1" s="94"/>
      <c r="M1" s="94"/>
    </row>
    <row r="2" spans="2:13" ht="18" thickBot="1">
      <c r="B2" s="294" t="s">
        <v>33</v>
      </c>
      <c r="D2" s="223" t="str">
        <f>IF('26'!L17=14,RESULTATS!O7,"")</f>
        <v/>
      </c>
      <c r="E2" s="224"/>
      <c r="F2" s="223" t="str">
        <f>IF('26'!L17=14,RESULTATS!O10,"")</f>
        <v/>
      </c>
      <c r="G2" s="225"/>
      <c r="I2" s="298"/>
      <c r="J2" s="299"/>
      <c r="K2" s="299"/>
      <c r="L2" s="107"/>
      <c r="M2" s="94"/>
    </row>
    <row r="3" spans="2:13" ht="4.5" customHeight="1" thickBot="1">
      <c r="B3" s="294"/>
      <c r="D3" s="226"/>
      <c r="E3" s="227"/>
      <c r="F3" s="226"/>
      <c r="G3" s="228"/>
      <c r="I3" s="129"/>
      <c r="J3" s="128"/>
      <c r="K3" s="128"/>
      <c r="L3" s="107"/>
      <c r="M3" s="94"/>
    </row>
    <row r="4" spans="2:13" ht="18" thickBot="1">
      <c r="B4" s="295"/>
      <c r="D4" s="223" t="str">
        <f>IF('26'!L17=14,RESULTATS!O8,"")</f>
        <v/>
      </c>
      <c r="E4" s="224"/>
      <c r="F4" s="223" t="str">
        <f>IF('26'!L17=14,RESULTATS!O9,"")</f>
        <v/>
      </c>
      <c r="G4" s="225"/>
      <c r="I4" s="300"/>
      <c r="J4" s="300"/>
      <c r="K4" s="300"/>
      <c r="L4" s="110"/>
      <c r="M4" s="110"/>
    </row>
    <row r="5" spans="2:13" ht="17.399999999999999">
      <c r="D5" s="229"/>
      <c r="E5" s="229"/>
      <c r="F5" s="229"/>
      <c r="G5" s="229"/>
      <c r="I5" s="120"/>
      <c r="J5" s="127"/>
      <c r="K5" s="127"/>
      <c r="L5" s="127"/>
      <c r="M5" s="71"/>
    </row>
    <row r="6" spans="2:13" ht="18" thickBot="1">
      <c r="D6" s="229"/>
      <c r="E6" s="229"/>
      <c r="F6" s="229"/>
      <c r="G6" s="229"/>
      <c r="I6" s="71"/>
      <c r="J6" s="71"/>
      <c r="K6" s="71"/>
      <c r="L6" s="71"/>
      <c r="M6" s="71"/>
    </row>
    <row r="7" spans="2:13" ht="18" thickBot="1">
      <c r="B7" s="296" t="s">
        <v>34</v>
      </c>
      <c r="D7" s="223" t="str">
        <f>IF('26'!L17=14,RESULTATS!O5,"")</f>
        <v/>
      </c>
      <c r="E7" s="230"/>
      <c r="F7" s="223" t="str">
        <f>IF(E4="","",IF(E4&gt;G4,D4,F4))</f>
        <v/>
      </c>
      <c r="G7" s="231"/>
    </row>
    <row r="8" spans="2:13" ht="4.5" customHeight="1" thickBot="1">
      <c r="B8" s="296"/>
      <c r="D8" s="226"/>
      <c r="E8" s="227"/>
      <c r="F8" s="226"/>
      <c r="G8" s="228"/>
    </row>
    <row r="9" spans="2:13" ht="18" thickBot="1">
      <c r="B9" s="297"/>
      <c r="D9" s="223" t="str">
        <f>IF('26'!L17=14,RESULTATS!O6,"")</f>
        <v/>
      </c>
      <c r="E9" s="230"/>
      <c r="F9" s="223" t="str">
        <f>IF(E2="","",IF(E2&gt;G2,D2,F2))</f>
        <v/>
      </c>
      <c r="G9" s="231"/>
    </row>
    <row r="10" spans="2:13" ht="17.399999999999999">
      <c r="D10" s="229"/>
      <c r="E10" s="229"/>
      <c r="F10" s="229"/>
      <c r="G10" s="229"/>
    </row>
    <row r="11" spans="2:13" ht="18" thickBot="1">
      <c r="B11" s="296" t="s">
        <v>31</v>
      </c>
      <c r="D11" s="229"/>
      <c r="E11" s="229"/>
      <c r="F11" s="229"/>
      <c r="G11" s="229"/>
    </row>
    <row r="12" spans="2:13" ht="23.4" thickBot="1">
      <c r="B12" s="296"/>
      <c r="D12" s="234" t="str">
        <f>IF(E7="","",IF(E7&gt;G7,D7,F7))</f>
        <v/>
      </c>
      <c r="E12" s="232"/>
      <c r="F12" s="234" t="str">
        <f>IF(E9="","",IF(E9&gt;G9,D9,F9))</f>
        <v/>
      </c>
      <c r="G12" s="233"/>
    </row>
    <row r="13" spans="2:13">
      <c r="B13" s="297"/>
    </row>
    <row r="15" spans="2:13" ht="13.8" thickBot="1"/>
    <row r="16" spans="2:13" ht="36" thickBot="1">
      <c r="F16" s="222" t="s">
        <v>9</v>
      </c>
      <c r="G16" s="301" t="str">
        <f>IF(E12="","",IF(E12&gt;G12,D12,F12))</f>
        <v/>
      </c>
      <c r="H16" s="302"/>
      <c r="I16" s="302"/>
      <c r="J16" s="303"/>
      <c r="K16" s="94"/>
    </row>
  </sheetData>
  <mergeCells count="6">
    <mergeCell ref="B2:B4"/>
    <mergeCell ref="B7:B9"/>
    <mergeCell ref="I2:K2"/>
    <mergeCell ref="I4:K4"/>
    <mergeCell ref="G16:J16"/>
    <mergeCell ref="B11:B13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33"/>
  <dimension ref="A1:IV365"/>
  <sheetViews>
    <sheetView showGridLines="0" showRowColHeaders="0" workbookViewId="0">
      <selection activeCell="G29" sqref="G29"/>
    </sheetView>
  </sheetViews>
  <sheetFormatPr baseColWidth="10" defaultColWidth="11.44140625" defaultRowHeight="13.2"/>
  <cols>
    <col min="1" max="1" width="3.109375" style="1" bestFit="1" customWidth="1"/>
    <col min="2" max="2" width="29" style="1" bestFit="1" customWidth="1"/>
    <col min="3" max="3" width="3.5546875" style="65" bestFit="1" customWidth="1"/>
    <col min="4" max="4" width="3.5546875" style="66" bestFit="1" customWidth="1"/>
    <col min="5" max="5" width="1" style="66" customWidth="1"/>
    <col min="6" max="6" width="1.44140625" style="1" customWidth="1"/>
    <col min="7" max="7" width="11.5546875" style="5" bestFit="1" customWidth="1"/>
    <col min="8" max="16384" width="11.44140625" style="1"/>
  </cols>
  <sheetData>
    <row r="1" spans="1:256" s="235" customFormat="1" ht="18.75" customHeight="1">
      <c r="A1" s="1"/>
      <c r="B1" s="1"/>
      <c r="C1" s="65"/>
      <c r="D1" s="66"/>
      <c r="E1" s="66"/>
      <c r="F1" s="1"/>
      <c r="G1" s="5" t="s">
        <v>15</v>
      </c>
      <c r="H1" s="235">
        <v>8</v>
      </c>
      <c r="I1" s="235">
        <v>9</v>
      </c>
      <c r="J1" s="235">
        <v>10</v>
      </c>
      <c r="K1" s="235">
        <v>11</v>
      </c>
      <c r="L1" s="235">
        <v>12</v>
      </c>
      <c r="M1" s="235">
        <v>13</v>
      </c>
      <c r="N1" s="235">
        <v>14</v>
      </c>
      <c r="O1" s="235">
        <v>15</v>
      </c>
      <c r="P1" s="235">
        <v>16</v>
      </c>
      <c r="Q1" s="235">
        <v>17</v>
      </c>
      <c r="R1" s="235">
        <v>18</v>
      </c>
      <c r="S1" s="235">
        <v>19</v>
      </c>
      <c r="T1" s="235">
        <v>20</v>
      </c>
      <c r="U1" s="235">
        <v>21</v>
      </c>
      <c r="V1" s="235">
        <v>22</v>
      </c>
      <c r="W1" s="235">
        <v>23</v>
      </c>
      <c r="X1" s="235">
        <v>24</v>
      </c>
      <c r="Y1" s="235">
        <v>25</v>
      </c>
      <c r="Z1" s="235">
        <v>26</v>
      </c>
      <c r="AA1" s="235">
        <v>27</v>
      </c>
      <c r="AB1" s="235">
        <v>28</v>
      </c>
      <c r="AC1" s="235">
        <v>29</v>
      </c>
      <c r="AD1" s="235">
        <v>30</v>
      </c>
      <c r="AE1" s="235">
        <v>31</v>
      </c>
      <c r="AF1" s="235">
        <v>32</v>
      </c>
      <c r="AG1" s="235">
        <v>33</v>
      </c>
      <c r="AH1" s="235">
        <v>34</v>
      </c>
      <c r="AI1" s="235">
        <v>35</v>
      </c>
      <c r="AJ1" s="235">
        <v>36</v>
      </c>
      <c r="AK1" s="235">
        <v>37</v>
      </c>
      <c r="AL1" s="235">
        <v>38</v>
      </c>
      <c r="AM1" s="235">
        <v>39</v>
      </c>
      <c r="AN1" s="235">
        <v>40</v>
      </c>
      <c r="AO1" s="235">
        <v>41</v>
      </c>
      <c r="AP1" s="235">
        <v>42</v>
      </c>
      <c r="AQ1" s="235">
        <v>43</v>
      </c>
      <c r="AR1" s="235">
        <v>44</v>
      </c>
      <c r="AS1" s="235">
        <v>45</v>
      </c>
      <c r="AT1" s="235">
        <v>46</v>
      </c>
      <c r="AU1" s="235">
        <v>47</v>
      </c>
      <c r="AV1" s="235">
        <v>48</v>
      </c>
      <c r="AW1" s="235">
        <v>49</v>
      </c>
      <c r="AX1" s="235">
        <v>50</v>
      </c>
      <c r="AY1" s="235">
        <v>51</v>
      </c>
      <c r="AZ1" s="235">
        <v>52</v>
      </c>
      <c r="BA1" s="235">
        <v>53</v>
      </c>
      <c r="BB1" s="235">
        <v>54</v>
      </c>
      <c r="BC1" s="235">
        <v>55</v>
      </c>
      <c r="BD1" s="235">
        <v>56</v>
      </c>
      <c r="BE1" s="235">
        <v>57</v>
      </c>
      <c r="BF1" s="235">
        <v>58</v>
      </c>
      <c r="BG1" s="235">
        <v>59</v>
      </c>
      <c r="BH1" s="235">
        <v>60</v>
      </c>
      <c r="BI1" s="235">
        <v>61</v>
      </c>
      <c r="BJ1" s="235">
        <v>62</v>
      </c>
      <c r="BK1" s="235">
        <v>63</v>
      </c>
      <c r="BL1" s="235">
        <v>64</v>
      </c>
      <c r="BM1" s="235">
        <v>65</v>
      </c>
      <c r="BN1" s="235">
        <v>66</v>
      </c>
      <c r="BO1" s="235">
        <v>67</v>
      </c>
      <c r="BP1" s="235">
        <v>68</v>
      </c>
      <c r="BQ1" s="235">
        <v>69</v>
      </c>
      <c r="BR1" s="235">
        <v>70</v>
      </c>
      <c r="BS1" s="235">
        <v>71</v>
      </c>
      <c r="BT1" s="235">
        <v>72</v>
      </c>
      <c r="BU1" s="235">
        <v>73</v>
      </c>
      <c r="BV1" s="235">
        <v>74</v>
      </c>
      <c r="BW1" s="235">
        <v>75</v>
      </c>
      <c r="BX1" s="235">
        <v>76</v>
      </c>
      <c r="BY1" s="235">
        <v>77</v>
      </c>
      <c r="BZ1" s="235">
        <v>78</v>
      </c>
      <c r="CA1" s="235">
        <v>79</v>
      </c>
      <c r="CB1" s="235">
        <v>80</v>
      </c>
      <c r="CC1" s="235">
        <v>81</v>
      </c>
      <c r="CD1" s="235">
        <v>82</v>
      </c>
      <c r="CE1" s="235">
        <v>83</v>
      </c>
      <c r="CF1" s="235">
        <v>84</v>
      </c>
      <c r="CG1" s="235">
        <v>85</v>
      </c>
      <c r="CH1" s="235">
        <v>86</v>
      </c>
      <c r="CI1" s="235">
        <v>87</v>
      </c>
      <c r="CJ1" s="235">
        <v>88</v>
      </c>
      <c r="CK1" s="235">
        <v>89</v>
      </c>
      <c r="CL1" s="235">
        <v>90</v>
      </c>
      <c r="CM1" s="235">
        <v>91</v>
      </c>
      <c r="CN1" s="235">
        <v>92</v>
      </c>
      <c r="CO1" s="235">
        <v>93</v>
      </c>
      <c r="CP1" s="235">
        <v>94</v>
      </c>
      <c r="CQ1" s="235">
        <v>95</v>
      </c>
      <c r="CR1" s="235">
        <v>96</v>
      </c>
      <c r="CS1" s="235">
        <v>97</v>
      </c>
      <c r="CT1" s="235">
        <v>98</v>
      </c>
      <c r="CU1" s="235">
        <v>99</v>
      </c>
      <c r="CV1" s="235">
        <v>100</v>
      </c>
      <c r="CW1" s="235">
        <v>101</v>
      </c>
      <c r="CX1" s="235">
        <v>102</v>
      </c>
      <c r="CY1" s="235">
        <v>103</v>
      </c>
      <c r="CZ1" s="235">
        <v>104</v>
      </c>
      <c r="DA1" s="235">
        <v>105</v>
      </c>
      <c r="DB1" s="235">
        <v>106</v>
      </c>
      <c r="DC1" s="235">
        <v>107</v>
      </c>
      <c r="DD1" s="235">
        <v>108</v>
      </c>
      <c r="DE1" s="235">
        <v>109</v>
      </c>
      <c r="DF1" s="235">
        <v>110</v>
      </c>
      <c r="DG1" s="235">
        <v>111</v>
      </c>
      <c r="DH1" s="235">
        <v>112</v>
      </c>
      <c r="DI1" s="235">
        <v>113</v>
      </c>
      <c r="DJ1" s="235">
        <v>114</v>
      </c>
      <c r="DK1" s="235">
        <v>115</v>
      </c>
      <c r="DL1" s="235">
        <v>116</v>
      </c>
      <c r="DM1" s="235">
        <v>117</v>
      </c>
      <c r="DN1" s="235">
        <v>118</v>
      </c>
      <c r="DO1" s="235">
        <v>119</v>
      </c>
      <c r="DP1" s="235">
        <v>120</v>
      </c>
      <c r="DQ1" s="235">
        <v>121</v>
      </c>
      <c r="DR1" s="235">
        <v>122</v>
      </c>
      <c r="DS1" s="235">
        <v>123</v>
      </c>
      <c r="DT1" s="235">
        <v>124</v>
      </c>
      <c r="DU1" s="235">
        <v>125</v>
      </c>
      <c r="DV1" s="235">
        <v>126</v>
      </c>
      <c r="DW1" s="235">
        <v>127</v>
      </c>
      <c r="DX1" s="235">
        <v>128</v>
      </c>
      <c r="DY1" s="235">
        <v>129</v>
      </c>
      <c r="DZ1" s="235">
        <v>130</v>
      </c>
      <c r="EA1" s="235">
        <v>131</v>
      </c>
      <c r="EB1" s="235">
        <v>132</v>
      </c>
      <c r="EC1" s="235">
        <v>133</v>
      </c>
      <c r="ED1" s="235">
        <v>134</v>
      </c>
      <c r="EE1" s="235">
        <v>135</v>
      </c>
      <c r="EF1" s="235">
        <v>136</v>
      </c>
      <c r="EG1" s="235">
        <v>137</v>
      </c>
      <c r="EH1" s="235">
        <v>138</v>
      </c>
      <c r="EI1" s="235">
        <v>139</v>
      </c>
      <c r="EJ1" s="235">
        <v>140</v>
      </c>
      <c r="EK1" s="235">
        <v>141</v>
      </c>
      <c r="EL1" s="235">
        <v>142</v>
      </c>
      <c r="EM1" s="235">
        <v>143</v>
      </c>
      <c r="EN1" s="235">
        <v>144</v>
      </c>
      <c r="EO1" s="235">
        <v>145</v>
      </c>
      <c r="EP1" s="235">
        <v>146</v>
      </c>
      <c r="EQ1" s="235">
        <v>147</v>
      </c>
      <c r="ER1" s="235">
        <v>148</v>
      </c>
      <c r="ES1" s="235">
        <v>149</v>
      </c>
      <c r="ET1" s="235">
        <v>150</v>
      </c>
      <c r="EU1" s="235">
        <v>151</v>
      </c>
      <c r="EV1" s="235">
        <v>152</v>
      </c>
      <c r="EW1" s="235">
        <v>153</v>
      </c>
      <c r="EX1" s="235">
        <v>154</v>
      </c>
      <c r="EY1" s="235">
        <v>155</v>
      </c>
      <c r="EZ1" s="235">
        <v>156</v>
      </c>
      <c r="FA1" s="235">
        <v>157</v>
      </c>
      <c r="FB1" s="235">
        <v>158</v>
      </c>
      <c r="FC1" s="235">
        <v>159</v>
      </c>
      <c r="FD1" s="235">
        <v>160</v>
      </c>
      <c r="FE1" s="235">
        <v>161</v>
      </c>
      <c r="FF1" s="235">
        <v>162</v>
      </c>
      <c r="FG1" s="235">
        <v>163</v>
      </c>
      <c r="FH1" s="235">
        <v>164</v>
      </c>
      <c r="FI1" s="235">
        <v>165</v>
      </c>
      <c r="FJ1" s="235">
        <v>166</v>
      </c>
      <c r="FK1" s="235">
        <v>167</v>
      </c>
      <c r="FL1" s="235">
        <v>168</v>
      </c>
      <c r="FM1" s="235">
        <v>169</v>
      </c>
      <c r="FN1" s="235">
        <v>170</v>
      </c>
      <c r="FO1" s="235">
        <v>171</v>
      </c>
      <c r="FP1" s="235">
        <v>172</v>
      </c>
      <c r="FQ1" s="235">
        <v>173</v>
      </c>
      <c r="FR1" s="235">
        <v>174</v>
      </c>
      <c r="FS1" s="235">
        <v>175</v>
      </c>
      <c r="FT1" s="235">
        <v>176</v>
      </c>
      <c r="FU1" s="235">
        <v>177</v>
      </c>
      <c r="FV1" s="235">
        <v>178</v>
      </c>
      <c r="FW1" s="235">
        <v>179</v>
      </c>
      <c r="FX1" s="235">
        <v>180</v>
      </c>
      <c r="FY1" s="235">
        <v>181</v>
      </c>
      <c r="FZ1" s="235">
        <v>182</v>
      </c>
      <c r="GA1" s="235">
        <v>183</v>
      </c>
      <c r="GB1" s="235">
        <v>184</v>
      </c>
      <c r="GC1" s="235">
        <v>185</v>
      </c>
      <c r="GD1" s="235">
        <v>186</v>
      </c>
      <c r="GE1" s="235">
        <v>187</v>
      </c>
      <c r="GF1" s="235">
        <v>188</v>
      </c>
      <c r="GG1" s="235">
        <v>189</v>
      </c>
      <c r="GH1" s="235">
        <v>190</v>
      </c>
      <c r="GI1" s="235">
        <v>191</v>
      </c>
      <c r="GJ1" s="235">
        <v>192</v>
      </c>
      <c r="GK1" s="235">
        <v>193</v>
      </c>
      <c r="GL1" s="235">
        <v>194</v>
      </c>
      <c r="GM1" s="235">
        <v>195</v>
      </c>
      <c r="GN1" s="235">
        <v>196</v>
      </c>
      <c r="GO1" s="235">
        <v>197</v>
      </c>
      <c r="GP1" s="235">
        <v>198</v>
      </c>
      <c r="GQ1" s="235">
        <v>199</v>
      </c>
      <c r="GR1" s="235">
        <v>200</v>
      </c>
      <c r="GS1" s="235">
        <v>201</v>
      </c>
      <c r="GT1" s="235">
        <v>202</v>
      </c>
      <c r="GU1" s="235">
        <v>203</v>
      </c>
      <c r="GV1" s="235">
        <v>204</v>
      </c>
      <c r="GW1" s="235">
        <v>205</v>
      </c>
      <c r="GX1" s="235">
        <v>206</v>
      </c>
      <c r="GY1" s="235">
        <v>207</v>
      </c>
      <c r="GZ1" s="235">
        <v>208</v>
      </c>
      <c r="HA1" s="235">
        <v>209</v>
      </c>
      <c r="HB1" s="235">
        <v>210</v>
      </c>
      <c r="HC1" s="235">
        <v>211</v>
      </c>
      <c r="HD1" s="235">
        <v>212</v>
      </c>
      <c r="HE1" s="235">
        <v>213</v>
      </c>
      <c r="HF1" s="235">
        <v>214</v>
      </c>
      <c r="HG1" s="235">
        <v>215</v>
      </c>
      <c r="HH1" s="235">
        <v>216</v>
      </c>
      <c r="HI1" s="235">
        <v>217</v>
      </c>
      <c r="HJ1" s="235">
        <v>218</v>
      </c>
      <c r="HK1" s="235">
        <v>219</v>
      </c>
      <c r="HL1" s="235">
        <v>220</v>
      </c>
      <c r="HM1" s="235">
        <v>221</v>
      </c>
      <c r="HN1" s="235">
        <v>222</v>
      </c>
      <c r="HO1" s="235">
        <v>223</v>
      </c>
      <c r="HP1" s="235">
        <v>224</v>
      </c>
      <c r="HQ1" s="235">
        <v>225</v>
      </c>
      <c r="HR1" s="235">
        <v>226</v>
      </c>
      <c r="HS1" s="235">
        <v>227</v>
      </c>
      <c r="HT1" s="235">
        <v>228</v>
      </c>
      <c r="HU1" s="235">
        <v>229</v>
      </c>
      <c r="HV1" s="235">
        <v>230</v>
      </c>
      <c r="HW1" s="235">
        <v>231</v>
      </c>
      <c r="HX1" s="235">
        <v>232</v>
      </c>
      <c r="HY1" s="235">
        <v>233</v>
      </c>
      <c r="HZ1" s="235">
        <v>234</v>
      </c>
      <c r="IA1" s="235">
        <v>235</v>
      </c>
      <c r="IB1" s="235">
        <v>236</v>
      </c>
      <c r="IC1" s="235">
        <v>237</v>
      </c>
      <c r="ID1" s="235">
        <v>238</v>
      </c>
      <c r="IE1" s="235">
        <v>239</v>
      </c>
      <c r="IF1" s="235">
        <v>240</v>
      </c>
      <c r="IG1" s="235">
        <v>241</v>
      </c>
      <c r="IH1" s="235">
        <v>242</v>
      </c>
      <c r="II1" s="235">
        <v>243</v>
      </c>
      <c r="IJ1" s="235">
        <v>244</v>
      </c>
      <c r="IK1" s="235">
        <v>245</v>
      </c>
      <c r="IL1" s="235">
        <v>246</v>
      </c>
      <c r="IM1" s="235">
        <v>247</v>
      </c>
      <c r="IN1" s="235">
        <v>248</v>
      </c>
      <c r="IO1" s="235">
        <v>249</v>
      </c>
      <c r="IP1" s="235">
        <v>250</v>
      </c>
      <c r="IQ1" s="235">
        <v>251</v>
      </c>
      <c r="IR1" s="235">
        <v>252</v>
      </c>
      <c r="IS1" s="235">
        <v>253</v>
      </c>
      <c r="IT1" s="235">
        <v>254</v>
      </c>
      <c r="IU1" s="235">
        <v>255</v>
      </c>
      <c r="IV1" s="235">
        <v>256</v>
      </c>
    </row>
    <row r="2" spans="1:256">
      <c r="A2" s="1">
        <v>1</v>
      </c>
      <c r="B2" s="30" t="str">
        <f>'1'!AI3</f>
        <v>OyonnaxSt Toulousain</v>
      </c>
      <c r="C2" s="67">
        <f>'1'!AJ3</f>
        <v>0</v>
      </c>
      <c r="G2" s="5">
        <f>'1'!C3-'1'!H3</f>
        <v>0</v>
      </c>
    </row>
    <row r="3" spans="1:256">
      <c r="B3" s="31" t="str">
        <f>'1'!AI4</f>
        <v>MontpellierAgen</v>
      </c>
      <c r="C3" s="67">
        <f>'1'!AJ4</f>
        <v>29</v>
      </c>
      <c r="G3" s="5">
        <f>'1'!C4-'1'!H4</f>
        <v>4</v>
      </c>
    </row>
    <row r="4" spans="1:256">
      <c r="B4" s="31" t="str">
        <f>'1'!AI5</f>
        <v>RacingCastres</v>
      </c>
      <c r="C4" s="67">
        <f>'1'!AJ5</f>
        <v>4</v>
      </c>
      <c r="G4" s="5">
        <f>'1'!C5-'1'!H5</f>
        <v>1</v>
      </c>
    </row>
    <row r="5" spans="1:256">
      <c r="B5" s="31" t="str">
        <f>'1'!AI6</f>
        <v>BriveLa Rochelle</v>
      </c>
      <c r="C5" s="67">
        <f>'1'!AJ6</f>
        <v>-9</v>
      </c>
      <c r="G5" s="5">
        <f>'1'!C6-'1'!H6</f>
        <v>-2</v>
      </c>
    </row>
    <row r="6" spans="1:256">
      <c r="B6" s="31" t="str">
        <f>'1'!AI7</f>
        <v>Stade FrançaisLyon</v>
      </c>
      <c r="C6" s="67">
        <f>'1'!AJ7</f>
        <v>-9</v>
      </c>
      <c r="G6" s="5">
        <f>'1'!C7-'1'!H7</f>
        <v>-2</v>
      </c>
    </row>
    <row r="7" spans="1:256">
      <c r="B7" s="31" t="str">
        <f>'1'!AI8</f>
        <v>BordeauxClermont</v>
      </c>
      <c r="C7" s="67">
        <f>'1'!AJ8</f>
        <v>7</v>
      </c>
      <c r="G7" s="5">
        <f>'1'!C8-'1'!H8</f>
        <v>0</v>
      </c>
    </row>
    <row r="8" spans="1:256">
      <c r="B8" s="31" t="str">
        <f>'1'!AI9</f>
        <v>ToulonPau</v>
      </c>
      <c r="C8" s="67">
        <f>'1'!AJ9</f>
        <v>27</v>
      </c>
      <c r="G8" s="5">
        <f>'1'!C9-'1'!H9</f>
        <v>2</v>
      </c>
    </row>
    <row r="9" spans="1:256">
      <c r="B9" s="31" t="str">
        <f>'1'!AI10</f>
        <v>St ToulousainOyonnax</v>
      </c>
      <c r="C9" s="67">
        <f>'1'!AJ10</f>
        <v>0</v>
      </c>
      <c r="G9" s="5">
        <f>-G2</f>
        <v>0</v>
      </c>
    </row>
    <row r="10" spans="1:256">
      <c r="B10" s="31" t="str">
        <f>'1'!AI11</f>
        <v>AgenMontpellier</v>
      </c>
      <c r="C10" s="67">
        <f>'1'!AJ11</f>
        <v>-29</v>
      </c>
      <c r="G10" s="5">
        <f t="shared" ref="G10:G15" si="0">-G3</f>
        <v>-4</v>
      </c>
    </row>
    <row r="11" spans="1:256">
      <c r="B11" s="31" t="str">
        <f>'1'!AI12</f>
        <v>CastresRacing</v>
      </c>
      <c r="C11" s="67">
        <f>'1'!AJ12</f>
        <v>-4</v>
      </c>
      <c r="G11" s="5">
        <f t="shared" si="0"/>
        <v>-1</v>
      </c>
    </row>
    <row r="12" spans="1:256">
      <c r="B12" s="31" t="str">
        <f>'1'!AI13</f>
        <v>La RochelleBrive</v>
      </c>
      <c r="C12" s="67">
        <f>'1'!AJ13</f>
        <v>9</v>
      </c>
      <c r="G12" s="5">
        <f t="shared" si="0"/>
        <v>2</v>
      </c>
    </row>
    <row r="13" spans="1:256">
      <c r="B13" s="31" t="str">
        <f>'1'!AI14</f>
        <v>LyonStade Français</v>
      </c>
      <c r="C13" s="67">
        <f>'1'!AJ14</f>
        <v>9</v>
      </c>
      <c r="G13" s="5">
        <f t="shared" si="0"/>
        <v>2</v>
      </c>
    </row>
    <row r="14" spans="1:256">
      <c r="B14" s="31" t="str">
        <f>'1'!AI15</f>
        <v>ClermontBordeaux</v>
      </c>
      <c r="C14" s="67">
        <f>'1'!AJ15</f>
        <v>-7</v>
      </c>
      <c r="G14" s="5">
        <f t="shared" si="0"/>
        <v>0</v>
      </c>
    </row>
    <row r="15" spans="1:256">
      <c r="B15" s="31" t="str">
        <f>'1'!AI16</f>
        <v>PauToulon</v>
      </c>
      <c r="C15" s="67">
        <f>'1'!AJ16</f>
        <v>-27</v>
      </c>
      <c r="G15" s="5">
        <f t="shared" si="0"/>
        <v>-2</v>
      </c>
    </row>
    <row r="16" spans="1:256">
      <c r="A16" s="1">
        <v>2</v>
      </c>
      <c r="B16" s="30" t="str">
        <f>'2'!AI3</f>
        <v>AgenRacing</v>
      </c>
      <c r="C16" s="67">
        <f>'2'!AJ3</f>
        <v>4</v>
      </c>
      <c r="G16" s="5">
        <f>'2'!C3-'2'!H3</f>
        <v>-1</v>
      </c>
    </row>
    <row r="17" spans="1:7">
      <c r="B17" s="31" t="str">
        <f>'2'!AI4</f>
        <v>Stade FrançaisLa Rochelle</v>
      </c>
      <c r="C17" s="67">
        <f>'2'!AJ4</f>
        <v>11</v>
      </c>
      <c r="G17" s="5">
        <f>'2'!C4-'2'!H4</f>
        <v>2</v>
      </c>
    </row>
    <row r="18" spans="1:7">
      <c r="B18" s="31" t="str">
        <f>'2'!AI5</f>
        <v>CastresBordeaux</v>
      </c>
      <c r="C18" s="67">
        <f>'2'!AJ5</f>
        <v>14</v>
      </c>
      <c r="G18" s="5">
        <f>'2'!C5-'2'!H5</f>
        <v>4</v>
      </c>
    </row>
    <row r="19" spans="1:7">
      <c r="B19" s="31" t="str">
        <f>'2'!AI6</f>
        <v>LyonBrive</v>
      </c>
      <c r="C19" s="67">
        <f>'2'!AJ6</f>
        <v>15</v>
      </c>
      <c r="G19" s="5">
        <f>'2'!C6-'2'!H6</f>
        <v>1</v>
      </c>
    </row>
    <row r="20" spans="1:7">
      <c r="B20" s="31" t="str">
        <f>'2'!AI7</f>
        <v>MontpellierOyonnax</v>
      </c>
      <c r="C20" s="67">
        <f>'2'!AJ7</f>
        <v>31</v>
      </c>
      <c r="G20" s="5">
        <f>'2'!C7-'2'!H7</f>
        <v>5</v>
      </c>
    </row>
    <row r="21" spans="1:7">
      <c r="B21" s="31" t="str">
        <f>'2'!AI8</f>
        <v>St ToulousainPau</v>
      </c>
      <c r="C21" s="67">
        <f>'2'!AJ8</f>
        <v>4</v>
      </c>
      <c r="G21" s="5">
        <f>'2'!C8-'2'!H8</f>
        <v>1</v>
      </c>
    </row>
    <row r="22" spans="1:7">
      <c r="B22" s="31" t="str">
        <f>'2'!AI9</f>
        <v>ClermontToulon</v>
      </c>
      <c r="C22" s="67">
        <f>'2'!AJ9</f>
        <v>5</v>
      </c>
      <c r="G22" s="5">
        <f>'2'!C9-'2'!H9</f>
        <v>1</v>
      </c>
    </row>
    <row r="23" spans="1:7">
      <c r="B23" s="31" t="str">
        <f>'2'!AI10</f>
        <v>RacingAgen</v>
      </c>
      <c r="C23" s="67">
        <f>'2'!AJ10</f>
        <v>-4</v>
      </c>
      <c r="G23" s="5">
        <f t="shared" ref="G23:G29" si="1">-G16</f>
        <v>1</v>
      </c>
    </row>
    <row r="24" spans="1:7">
      <c r="B24" s="31" t="str">
        <f>'2'!AI11</f>
        <v>La RochelleStade Français</v>
      </c>
      <c r="C24" s="67">
        <f>'2'!AJ11</f>
        <v>-11</v>
      </c>
      <c r="G24" s="5">
        <f t="shared" si="1"/>
        <v>-2</v>
      </c>
    </row>
    <row r="25" spans="1:7">
      <c r="B25" s="31" t="str">
        <f>'2'!AI12</f>
        <v>BordeauxCastres</v>
      </c>
      <c r="C25" s="67">
        <f>'2'!AJ12</f>
        <v>-14</v>
      </c>
      <c r="G25" s="5">
        <f t="shared" si="1"/>
        <v>-4</v>
      </c>
    </row>
    <row r="26" spans="1:7">
      <c r="B26" s="31" t="str">
        <f>'2'!AI13</f>
        <v>BriveLyon</v>
      </c>
      <c r="C26" s="67">
        <f>'2'!AJ13</f>
        <v>-15</v>
      </c>
      <c r="G26" s="5">
        <f t="shared" si="1"/>
        <v>-1</v>
      </c>
    </row>
    <row r="27" spans="1:7">
      <c r="B27" s="31" t="str">
        <f>'2'!AI14</f>
        <v>OyonnaxMontpellier</v>
      </c>
      <c r="C27" s="67">
        <f>'2'!AJ14</f>
        <v>-31</v>
      </c>
      <c r="G27" s="5">
        <f t="shared" si="1"/>
        <v>-5</v>
      </c>
    </row>
    <row r="28" spans="1:7">
      <c r="B28" s="31" t="str">
        <f>'2'!AI15</f>
        <v>PauSt Toulousain</v>
      </c>
      <c r="C28" s="67">
        <f>'2'!AJ15</f>
        <v>-4</v>
      </c>
      <c r="G28" s="5">
        <f t="shared" si="1"/>
        <v>-1</v>
      </c>
    </row>
    <row r="29" spans="1:7">
      <c r="B29" s="32" t="str">
        <f>'2'!AI16</f>
        <v>ToulonClermont</v>
      </c>
      <c r="C29" s="67">
        <f>'2'!AJ16</f>
        <v>-5</v>
      </c>
      <c r="G29" s="5">
        <f t="shared" si="1"/>
        <v>-1</v>
      </c>
    </row>
    <row r="30" spans="1:7">
      <c r="A30" s="1">
        <v>3</v>
      </c>
      <c r="B30" s="30" t="str">
        <f>'3'!AI3</f>
        <v>La RochelleClermont</v>
      </c>
      <c r="C30" s="67">
        <f>'3'!AJ3</f>
        <v>31</v>
      </c>
      <c r="G30" s="5">
        <f>'3'!C3-'3'!H3</f>
        <v>5</v>
      </c>
    </row>
    <row r="31" spans="1:7">
      <c r="B31" s="31" t="str">
        <f>'3'!AI4</f>
        <v>BordeauxStade Français</v>
      </c>
      <c r="C31" s="67">
        <f>'3'!AJ4</f>
        <v>0</v>
      </c>
      <c r="G31" s="5">
        <f>'3'!C4-'3'!H4</f>
        <v>1</v>
      </c>
    </row>
    <row r="32" spans="1:7">
      <c r="B32" s="31" t="str">
        <f>'3'!AI5</f>
        <v>BriveRacing</v>
      </c>
      <c r="C32" s="67">
        <f>'3'!AJ5</f>
        <v>0</v>
      </c>
      <c r="G32" s="5">
        <f>'3'!C5-'3'!H5</f>
        <v>-3</v>
      </c>
    </row>
    <row r="33" spans="1:7">
      <c r="B33" s="31" t="str">
        <f>'3'!AI6</f>
        <v>OyonnaxAgen</v>
      </c>
      <c r="C33" s="67">
        <f>'3'!AJ6</f>
        <v>0</v>
      </c>
      <c r="G33" s="5">
        <f>'3'!C6-'3'!H6</f>
        <v>-1</v>
      </c>
    </row>
    <row r="34" spans="1:7">
      <c r="B34" s="31" t="str">
        <f>'3'!AI7</f>
        <v>CastresMontpellier</v>
      </c>
      <c r="C34" s="67">
        <f>'3'!AJ7</f>
        <v>-5</v>
      </c>
      <c r="G34" s="5">
        <f>'3'!C7-'3'!H7</f>
        <v>0</v>
      </c>
    </row>
    <row r="35" spans="1:7">
      <c r="B35" s="31" t="str">
        <f>'3'!AI8</f>
        <v>PauLyon</v>
      </c>
      <c r="C35" s="67">
        <f>'3'!AJ8</f>
        <v>16</v>
      </c>
      <c r="G35" s="5">
        <f>'3'!C8-'3'!H8</f>
        <v>1</v>
      </c>
    </row>
    <row r="36" spans="1:7">
      <c r="B36" s="31" t="str">
        <f>'3'!AI9</f>
        <v>ToulonSt Toulousain</v>
      </c>
      <c r="C36" s="67">
        <f>'3'!AJ9</f>
        <v>4</v>
      </c>
      <c r="G36" s="5">
        <f>'3'!C9-'3'!H9</f>
        <v>1</v>
      </c>
    </row>
    <row r="37" spans="1:7">
      <c r="B37" s="31" t="str">
        <f>'3'!AI10</f>
        <v>ClermontLa Rochelle</v>
      </c>
      <c r="C37" s="67">
        <f>'3'!AJ10</f>
        <v>-31</v>
      </c>
      <c r="G37" s="5">
        <f t="shared" ref="G37:G43" si="2">-G30</f>
        <v>-5</v>
      </c>
    </row>
    <row r="38" spans="1:7">
      <c r="B38" s="31" t="str">
        <f>'3'!AI11</f>
        <v>Stade FrançaisBordeaux</v>
      </c>
      <c r="C38" s="67">
        <f>'3'!AJ11</f>
        <v>0</v>
      </c>
      <c r="G38" s="5">
        <f t="shared" si="2"/>
        <v>-1</v>
      </c>
    </row>
    <row r="39" spans="1:7">
      <c r="B39" s="31" t="str">
        <f>'3'!AI12</f>
        <v>RacingBrive</v>
      </c>
      <c r="C39" s="67">
        <f>'3'!AJ12</f>
        <v>0</v>
      </c>
      <c r="G39" s="5">
        <f t="shared" si="2"/>
        <v>3</v>
      </c>
    </row>
    <row r="40" spans="1:7">
      <c r="B40" s="31" t="str">
        <f>'3'!AI13</f>
        <v>AgenOyonnax</v>
      </c>
      <c r="C40" s="67">
        <f>'3'!AJ13</f>
        <v>0</v>
      </c>
      <c r="G40" s="5">
        <f t="shared" si="2"/>
        <v>1</v>
      </c>
    </row>
    <row r="41" spans="1:7">
      <c r="B41" s="31" t="str">
        <f>'3'!AI14</f>
        <v>MontpellierCastres</v>
      </c>
      <c r="C41" s="67">
        <f>'3'!AJ14</f>
        <v>5</v>
      </c>
      <c r="G41" s="5">
        <f t="shared" si="2"/>
        <v>0</v>
      </c>
    </row>
    <row r="42" spans="1:7">
      <c r="B42" s="31" t="str">
        <f>'3'!AI15</f>
        <v>LyonPau</v>
      </c>
      <c r="C42" s="67">
        <f>'3'!AJ15</f>
        <v>-16</v>
      </c>
      <c r="G42" s="5">
        <f t="shared" si="2"/>
        <v>-1</v>
      </c>
    </row>
    <row r="43" spans="1:7">
      <c r="B43" s="32" t="str">
        <f>'3'!AI16</f>
        <v>St ToulousainToulon</v>
      </c>
      <c r="C43" s="67">
        <f>'3'!AJ16</f>
        <v>-4</v>
      </c>
      <c r="G43" s="5">
        <f t="shared" si="2"/>
        <v>-1</v>
      </c>
    </row>
    <row r="44" spans="1:7">
      <c r="A44" s="1">
        <v>4</v>
      </c>
      <c r="B44" s="30" t="str">
        <f>'4'!AI3</f>
        <v>St ToulousainStade Français</v>
      </c>
      <c r="C44" s="67">
        <f>'4'!AJ3</f>
        <v>36</v>
      </c>
      <c r="G44" s="5">
        <f>'4'!C3-'4'!H3</f>
        <v>6</v>
      </c>
    </row>
    <row r="45" spans="1:7">
      <c r="B45" s="31" t="str">
        <f>'4'!AI4</f>
        <v>AgenLa Rochelle</v>
      </c>
      <c r="C45" s="67">
        <f>'4'!AJ4</f>
        <v>-5</v>
      </c>
      <c r="G45" s="5">
        <f>'4'!C4-'4'!H4</f>
        <v>-2</v>
      </c>
    </row>
    <row r="46" spans="1:7">
      <c r="B46" s="31" t="str">
        <f>'4'!AI5</f>
        <v>LyonBordeaux</v>
      </c>
      <c r="C46" s="67">
        <f>'4'!AJ5</f>
        <v>35</v>
      </c>
      <c r="G46" s="5">
        <f>'4'!C5-'4'!H5</f>
        <v>5</v>
      </c>
    </row>
    <row r="47" spans="1:7">
      <c r="B47" s="31" t="str">
        <f>'4'!AI6</f>
        <v>PauCastres</v>
      </c>
      <c r="C47" s="67">
        <f>'4'!AJ6</f>
        <v>15</v>
      </c>
      <c r="G47" s="5">
        <f>'4'!C6-'4'!H6</f>
        <v>2</v>
      </c>
    </row>
    <row r="48" spans="1:7">
      <c r="B48" s="31" t="str">
        <f>'4'!AI7</f>
        <v>ClermontBrive</v>
      </c>
      <c r="C48" s="67">
        <f>'4'!AJ7</f>
        <v>56</v>
      </c>
      <c r="G48" s="5">
        <f>'4'!C7-'4'!H7</f>
        <v>8</v>
      </c>
    </row>
    <row r="49" spans="1:7">
      <c r="B49" s="31" t="str">
        <f>'4'!AI8</f>
        <v>RacingOyonnax</v>
      </c>
      <c r="C49" s="67">
        <f>'4'!AJ8</f>
        <v>12</v>
      </c>
      <c r="G49" s="5">
        <f>'4'!C8-'4'!H8</f>
        <v>2</v>
      </c>
    </row>
    <row r="50" spans="1:7">
      <c r="B50" s="31" t="str">
        <f>'4'!AI9</f>
        <v>MontpellierToulon</v>
      </c>
      <c r="C50" s="67">
        <f>'4'!AJ9</f>
        <v>23</v>
      </c>
      <c r="G50" s="5">
        <f>'4'!C9-'4'!H9</f>
        <v>4</v>
      </c>
    </row>
    <row r="51" spans="1:7">
      <c r="B51" s="31" t="str">
        <f>'4'!AI10</f>
        <v>Stade FrançaisSt Toulousain</v>
      </c>
      <c r="C51" s="67">
        <f>'4'!AJ10</f>
        <v>-36</v>
      </c>
      <c r="G51" s="5">
        <f t="shared" ref="G51:G57" si="3">-G44</f>
        <v>-6</v>
      </c>
    </row>
    <row r="52" spans="1:7">
      <c r="B52" s="31" t="str">
        <f>'4'!AI11</f>
        <v>La RochelleAgen</v>
      </c>
      <c r="C52" s="67">
        <f>'4'!AJ11</f>
        <v>5</v>
      </c>
      <c r="G52" s="5">
        <f t="shared" si="3"/>
        <v>2</v>
      </c>
    </row>
    <row r="53" spans="1:7">
      <c r="B53" s="31" t="str">
        <f>'4'!AI12</f>
        <v>BordeauxLyon</v>
      </c>
      <c r="C53" s="67">
        <f>'4'!AJ12</f>
        <v>-35</v>
      </c>
      <c r="G53" s="5">
        <f t="shared" si="3"/>
        <v>-5</v>
      </c>
    </row>
    <row r="54" spans="1:7">
      <c r="B54" s="31" t="str">
        <f>'4'!AI13</f>
        <v>CastresPau</v>
      </c>
      <c r="C54" s="67">
        <f>'4'!AJ13</f>
        <v>-15</v>
      </c>
      <c r="G54" s="5">
        <f t="shared" si="3"/>
        <v>-2</v>
      </c>
    </row>
    <row r="55" spans="1:7">
      <c r="B55" s="31" t="str">
        <f>'4'!AI14</f>
        <v>BriveClermont</v>
      </c>
      <c r="C55" s="67">
        <f>'4'!AJ14</f>
        <v>-56</v>
      </c>
      <c r="G55" s="5">
        <f t="shared" si="3"/>
        <v>-8</v>
      </c>
    </row>
    <row r="56" spans="1:7">
      <c r="B56" s="31" t="str">
        <f>'4'!AI15</f>
        <v>OyonnaxRacing</v>
      </c>
      <c r="C56" s="67">
        <f>'4'!AJ15</f>
        <v>-12</v>
      </c>
      <c r="G56" s="5">
        <f t="shared" si="3"/>
        <v>-2</v>
      </c>
    </row>
    <row r="57" spans="1:7">
      <c r="B57" s="32" t="str">
        <f>'4'!AI16</f>
        <v>ToulonMontpellier</v>
      </c>
      <c r="C57" s="67">
        <f>'4'!AJ16</f>
        <v>-23</v>
      </c>
      <c r="G57" s="5">
        <f t="shared" si="3"/>
        <v>-4</v>
      </c>
    </row>
    <row r="58" spans="1:7">
      <c r="A58" s="1">
        <v>5</v>
      </c>
      <c r="B58" s="30" t="str">
        <f>'5'!AI3</f>
        <v>ClermontRacing</v>
      </c>
      <c r="C58" s="67">
        <f>'5'!AJ3</f>
        <v>2</v>
      </c>
      <c r="G58" s="5">
        <f>'5'!C3-'5'!H3</f>
        <v>0</v>
      </c>
    </row>
    <row r="59" spans="1:7">
      <c r="B59" s="31" t="str">
        <f>'5'!AI4</f>
        <v>AgenPau</v>
      </c>
      <c r="C59" s="67">
        <f>'5'!AJ4</f>
        <v>-6</v>
      </c>
      <c r="G59" s="5">
        <f>'5'!C4-'5'!H4</f>
        <v>0</v>
      </c>
    </row>
    <row r="60" spans="1:7">
      <c r="B60" s="31" t="str">
        <f>'5'!AI5</f>
        <v>BordeauxMontpellier</v>
      </c>
      <c r="C60" s="67">
        <f>'5'!AJ5</f>
        <v>30</v>
      </c>
      <c r="G60" s="5">
        <f>'5'!C5-'5'!H5</f>
        <v>3</v>
      </c>
    </row>
    <row r="61" spans="1:7">
      <c r="B61" s="31" t="str">
        <f>'5'!AI6</f>
        <v>La RochelleOyonnax</v>
      </c>
      <c r="C61" s="67">
        <f>'5'!AJ6</f>
        <v>45</v>
      </c>
      <c r="G61" s="5">
        <f>'5'!C6-'5'!H6</f>
        <v>6</v>
      </c>
    </row>
    <row r="62" spans="1:7">
      <c r="B62" s="31" t="str">
        <f>'5'!AI7</f>
        <v>BriveSt Toulousain</v>
      </c>
      <c r="C62" s="67">
        <f>'5'!AJ7</f>
        <v>-3</v>
      </c>
      <c r="G62" s="5">
        <f>'5'!C7-'5'!H7</f>
        <v>-2</v>
      </c>
    </row>
    <row r="63" spans="1:7">
      <c r="B63" s="31" t="str">
        <f>'5'!AI8</f>
        <v>LyonCastres</v>
      </c>
      <c r="C63" s="67">
        <f>'5'!AJ8</f>
        <v>19</v>
      </c>
      <c r="G63" s="5">
        <f>'5'!C8-'5'!H8</f>
        <v>4</v>
      </c>
    </row>
    <row r="64" spans="1:7">
      <c r="B64" s="31" t="str">
        <f>'5'!AI9</f>
        <v>Stade FrançaisToulon</v>
      </c>
      <c r="C64" s="67">
        <f>'5'!AJ9</f>
        <v>-4</v>
      </c>
      <c r="G64" s="5">
        <f>'5'!C9-'5'!H9</f>
        <v>-3</v>
      </c>
    </row>
    <row r="65" spans="1:7">
      <c r="B65" s="31" t="str">
        <f>'5'!AI10</f>
        <v>RacingClermont</v>
      </c>
      <c r="C65" s="67">
        <f>'5'!AJ10</f>
        <v>-2</v>
      </c>
      <c r="G65" s="5">
        <f t="shared" ref="G65:G71" si="4">-G58</f>
        <v>0</v>
      </c>
    </row>
    <row r="66" spans="1:7">
      <c r="B66" s="31" t="str">
        <f>'5'!AI11</f>
        <v>PauAgen</v>
      </c>
      <c r="C66" s="67">
        <f>'5'!AJ11</f>
        <v>6</v>
      </c>
      <c r="G66" s="5">
        <f t="shared" si="4"/>
        <v>0</v>
      </c>
    </row>
    <row r="67" spans="1:7">
      <c r="B67" s="31" t="str">
        <f>'5'!AI12</f>
        <v>MontpellierBordeaux</v>
      </c>
      <c r="C67" s="67">
        <f>'5'!AJ12</f>
        <v>-30</v>
      </c>
      <c r="G67" s="5">
        <f t="shared" si="4"/>
        <v>-3</v>
      </c>
    </row>
    <row r="68" spans="1:7">
      <c r="B68" s="31" t="str">
        <f>'5'!AI13</f>
        <v>OyonnaxLa Rochelle</v>
      </c>
      <c r="C68" s="67">
        <f>'5'!AJ13</f>
        <v>-45</v>
      </c>
      <c r="G68" s="5">
        <f t="shared" si="4"/>
        <v>-6</v>
      </c>
    </row>
    <row r="69" spans="1:7">
      <c r="B69" s="31" t="str">
        <f>'5'!AI14</f>
        <v>St ToulousainBrive</v>
      </c>
      <c r="C69" s="67">
        <f>'5'!AJ14</f>
        <v>3</v>
      </c>
      <c r="G69" s="5">
        <f t="shared" si="4"/>
        <v>2</v>
      </c>
    </row>
    <row r="70" spans="1:7">
      <c r="B70" s="31" t="str">
        <f>'5'!AI15</f>
        <v>CastresLyon</v>
      </c>
      <c r="C70" s="67">
        <f>'5'!AJ15</f>
        <v>-19</v>
      </c>
      <c r="G70" s="5">
        <f t="shared" si="4"/>
        <v>-4</v>
      </c>
    </row>
    <row r="71" spans="1:7">
      <c r="B71" s="32" t="str">
        <f>'5'!AI16</f>
        <v>ToulonStade Français</v>
      </c>
      <c r="C71" s="67">
        <f>'5'!AJ16</f>
        <v>4</v>
      </c>
      <c r="G71" s="5">
        <f t="shared" si="4"/>
        <v>3</v>
      </c>
    </row>
    <row r="72" spans="1:7">
      <c r="A72" s="1">
        <v>6</v>
      </c>
      <c r="B72" s="30" t="str">
        <f>'6'!AI3</f>
        <v>CastresClermont</v>
      </c>
      <c r="C72" s="67">
        <f>'6'!AJ3</f>
        <v>6</v>
      </c>
      <c r="G72" s="5">
        <f>'6'!C3-'6'!H3</f>
        <v>0</v>
      </c>
    </row>
    <row r="73" spans="1:7">
      <c r="B73" s="31" t="str">
        <f>'6'!AI4</f>
        <v>MontpellierBrive</v>
      </c>
      <c r="C73" s="67">
        <f>'6'!AJ4</f>
        <v>44</v>
      </c>
      <c r="G73" s="5">
        <f>'6'!C4-'6'!H4</f>
        <v>7</v>
      </c>
    </row>
    <row r="74" spans="1:7">
      <c r="B74" s="31" t="str">
        <f>'6'!AI5</f>
        <v>OyonnaxBordeaux</v>
      </c>
      <c r="C74" s="67">
        <f>'6'!AJ5</f>
        <v>-30</v>
      </c>
      <c r="G74" s="5">
        <f>'6'!C5-'6'!H5</f>
        <v>-5</v>
      </c>
    </row>
    <row r="75" spans="1:7">
      <c r="B75" s="31" t="str">
        <f>'6'!AI6</f>
        <v>PauStade Français</v>
      </c>
      <c r="C75" s="67">
        <f>'6'!AJ6</f>
        <v>-2</v>
      </c>
      <c r="G75" s="5">
        <f>'6'!C6-'6'!H6</f>
        <v>-1</v>
      </c>
    </row>
    <row r="76" spans="1:7">
      <c r="B76" s="31" t="str">
        <f>'6'!AI7</f>
        <v>RacingLyon</v>
      </c>
      <c r="C76" s="67">
        <f>'6'!AJ7</f>
        <v>-3</v>
      </c>
      <c r="G76" s="5">
        <f>'6'!C7-'6'!H7</f>
        <v>0</v>
      </c>
    </row>
    <row r="77" spans="1:7">
      <c r="B77" s="31" t="str">
        <f>'6'!AI8</f>
        <v>ToulonLa Rochelle</v>
      </c>
      <c r="C77" s="67">
        <f>'6'!AJ8</f>
        <v>6</v>
      </c>
      <c r="G77" s="5">
        <f>'6'!C8-'6'!H8</f>
        <v>0</v>
      </c>
    </row>
    <row r="78" spans="1:7">
      <c r="B78" s="31" t="str">
        <f>'6'!AI9</f>
        <v>St ToulousainAgen</v>
      </c>
      <c r="C78" s="67">
        <f>'6'!AJ9</f>
        <v>20</v>
      </c>
      <c r="G78" s="5">
        <f>'6'!C9-'6'!H9</f>
        <v>2</v>
      </c>
    </row>
    <row r="79" spans="1:7">
      <c r="B79" s="31" t="str">
        <f>'6'!AI10</f>
        <v>ClermontCastres</v>
      </c>
      <c r="C79" s="67">
        <f>'6'!AJ10</f>
        <v>-6</v>
      </c>
      <c r="G79" s="5">
        <f t="shared" ref="G79:G85" si="5">-G72</f>
        <v>0</v>
      </c>
    </row>
    <row r="80" spans="1:7">
      <c r="B80" s="31" t="str">
        <f>'6'!AI11</f>
        <v>BriveMontpellier</v>
      </c>
      <c r="C80" s="67">
        <f>'6'!AJ11</f>
        <v>-44</v>
      </c>
      <c r="G80" s="5">
        <f t="shared" si="5"/>
        <v>-7</v>
      </c>
    </row>
    <row r="81" spans="1:7">
      <c r="B81" s="31" t="str">
        <f>'6'!AI12</f>
        <v>BordeauxOyonnax</v>
      </c>
      <c r="C81" s="67">
        <f>'6'!AJ12</f>
        <v>30</v>
      </c>
      <c r="G81" s="5">
        <f t="shared" si="5"/>
        <v>5</v>
      </c>
    </row>
    <row r="82" spans="1:7">
      <c r="B82" s="31" t="str">
        <f>'6'!AI13</f>
        <v>Stade FrançaisPau</v>
      </c>
      <c r="C82" s="67">
        <f>'6'!AJ13</f>
        <v>2</v>
      </c>
      <c r="G82" s="5">
        <f t="shared" si="5"/>
        <v>1</v>
      </c>
    </row>
    <row r="83" spans="1:7">
      <c r="B83" s="31" t="str">
        <f>'6'!AI14</f>
        <v>LyonRacing</v>
      </c>
      <c r="C83" s="67">
        <f>'6'!AJ14</f>
        <v>3</v>
      </c>
      <c r="G83" s="5">
        <f t="shared" si="5"/>
        <v>0</v>
      </c>
    </row>
    <row r="84" spans="1:7">
      <c r="B84" s="31" t="str">
        <f>'6'!AI15</f>
        <v>La RochelleToulon</v>
      </c>
      <c r="C84" s="67">
        <f>'6'!AJ15</f>
        <v>-6</v>
      </c>
      <c r="G84" s="5">
        <f t="shared" si="5"/>
        <v>0</v>
      </c>
    </row>
    <row r="85" spans="1:7">
      <c r="B85" s="32" t="str">
        <f>'6'!AI16</f>
        <v>AgenSt Toulousain</v>
      </c>
      <c r="C85" s="67">
        <f>'6'!AJ16</f>
        <v>-20</v>
      </c>
      <c r="G85" s="5">
        <f t="shared" si="5"/>
        <v>-2</v>
      </c>
    </row>
    <row r="86" spans="1:7">
      <c r="A86" s="1">
        <v>7</v>
      </c>
      <c r="B86" s="30" t="str">
        <f>'7'!AI3</f>
        <v>AgenLyon</v>
      </c>
      <c r="C86" s="67">
        <f>'7'!AJ3</f>
        <v>-19</v>
      </c>
      <c r="G86" s="5">
        <f>'7'!C3-'7'!H3</f>
        <v>-3</v>
      </c>
    </row>
    <row r="87" spans="1:7">
      <c r="B87" s="31" t="str">
        <f>'7'!AI4</f>
        <v>BordeauxToulon</v>
      </c>
      <c r="C87" s="67">
        <f>'7'!AJ4</f>
        <v>3</v>
      </c>
      <c r="G87" s="5">
        <f>'7'!C4-'7'!H4</f>
        <v>2</v>
      </c>
    </row>
    <row r="88" spans="1:7">
      <c r="B88" s="31" t="str">
        <f>'7'!AI5</f>
        <v>BriveCastres</v>
      </c>
      <c r="C88" s="67">
        <f>'7'!AJ5</f>
        <v>5</v>
      </c>
      <c r="G88" s="5">
        <f>'7'!C5-'7'!H5</f>
        <v>-1</v>
      </c>
    </row>
    <row r="89" spans="1:7">
      <c r="B89" s="31" t="str">
        <f>'7'!AI6</f>
        <v>La RochelleRacing</v>
      </c>
      <c r="C89" s="67">
        <f>'7'!AJ6</f>
        <v>7</v>
      </c>
      <c r="G89" s="5">
        <f>'7'!C6-'7'!H6</f>
        <v>1</v>
      </c>
    </row>
    <row r="90" spans="1:7">
      <c r="B90" s="31" t="str">
        <f>'7'!AI7</f>
        <v>OyonnaxPau</v>
      </c>
      <c r="C90" s="67">
        <f>'7'!AJ7</f>
        <v>-3</v>
      </c>
      <c r="G90" s="5">
        <f>'7'!C7-'7'!H7</f>
        <v>0</v>
      </c>
    </row>
    <row r="91" spans="1:7">
      <c r="B91" s="31" t="str">
        <f>'7'!AI8</f>
        <v>Stade FrançaisMontpellier</v>
      </c>
      <c r="C91" s="67">
        <f>'7'!AJ8</f>
        <v>11</v>
      </c>
      <c r="G91" s="5">
        <f>'7'!C8-'7'!H8</f>
        <v>1</v>
      </c>
    </row>
    <row r="92" spans="1:7">
      <c r="B92" s="31" t="str">
        <f>'7'!AI9</f>
        <v>St ToulousainClermont</v>
      </c>
      <c r="C92" s="67">
        <f>'7'!AJ9</f>
        <v>10</v>
      </c>
      <c r="G92" s="5">
        <f>'7'!C9-'7'!H9</f>
        <v>1</v>
      </c>
    </row>
    <row r="93" spans="1:7">
      <c r="B93" s="31" t="str">
        <f>'7'!AI10</f>
        <v>LyonAgen</v>
      </c>
      <c r="C93" s="67">
        <f>'7'!AJ10</f>
        <v>19</v>
      </c>
      <c r="G93" s="5">
        <f t="shared" ref="G93:G99" si="6">-G86</f>
        <v>3</v>
      </c>
    </row>
    <row r="94" spans="1:7">
      <c r="B94" s="31" t="str">
        <f>'7'!AI11</f>
        <v>ToulonBordeaux</v>
      </c>
      <c r="C94" s="67">
        <f>'7'!AJ11</f>
        <v>-3</v>
      </c>
      <c r="G94" s="5">
        <f t="shared" si="6"/>
        <v>-2</v>
      </c>
    </row>
    <row r="95" spans="1:7">
      <c r="B95" s="31" t="str">
        <f>'7'!AI12</f>
        <v>CastresBrive</v>
      </c>
      <c r="C95" s="67">
        <f>'7'!AJ12</f>
        <v>-5</v>
      </c>
      <c r="G95" s="5">
        <f t="shared" si="6"/>
        <v>1</v>
      </c>
    </row>
    <row r="96" spans="1:7">
      <c r="B96" s="31" t="str">
        <f>'7'!AI13</f>
        <v>RacingLa Rochelle</v>
      </c>
      <c r="C96" s="67">
        <f>'7'!AJ13</f>
        <v>-7</v>
      </c>
      <c r="G96" s="5">
        <f t="shared" si="6"/>
        <v>-1</v>
      </c>
    </row>
    <row r="97" spans="1:7">
      <c r="B97" s="31" t="str">
        <f>'7'!AI14</f>
        <v>PauOyonnax</v>
      </c>
      <c r="C97" s="67">
        <f>'7'!AJ14</f>
        <v>3</v>
      </c>
      <c r="G97" s="5">
        <f t="shared" si="6"/>
        <v>0</v>
      </c>
    </row>
    <row r="98" spans="1:7">
      <c r="B98" s="31" t="str">
        <f>'7'!AI15</f>
        <v>MontpellierStade Français</v>
      </c>
      <c r="C98" s="67">
        <f>'7'!AJ15</f>
        <v>-11</v>
      </c>
      <c r="G98" s="5">
        <f t="shared" si="6"/>
        <v>-1</v>
      </c>
    </row>
    <row r="99" spans="1:7">
      <c r="B99" s="32" t="str">
        <f>'7'!AI16</f>
        <v>ClermontSt Toulousain</v>
      </c>
      <c r="C99" s="67">
        <f>'7'!AJ16</f>
        <v>-10</v>
      </c>
      <c r="G99" s="5">
        <f t="shared" si="6"/>
        <v>-1</v>
      </c>
    </row>
    <row r="100" spans="1:7">
      <c r="A100" s="1">
        <v>8</v>
      </c>
      <c r="B100" s="30" t="str">
        <f>'8'!AI3</f>
        <v>CastresAgen</v>
      </c>
      <c r="C100" s="67">
        <f>'8'!AJ3</f>
        <v>15</v>
      </c>
      <c r="G100" s="5">
        <f>'8'!C3-'8'!H3</f>
        <v>3</v>
      </c>
    </row>
    <row r="101" spans="1:7">
      <c r="B101" s="31" t="str">
        <f>'8'!AI4</f>
        <v>ClermontStade Français</v>
      </c>
      <c r="C101" s="67">
        <f>'8'!AJ4</f>
        <v>23</v>
      </c>
      <c r="G101" s="5">
        <f>'8'!C4-'8'!H4</f>
        <v>2</v>
      </c>
    </row>
    <row r="102" spans="1:7">
      <c r="B102" s="31" t="str">
        <f>'8'!AI5</f>
        <v>La RochelleSt Toulousain</v>
      </c>
      <c r="C102" s="67">
        <f>'8'!AJ5</f>
        <v>16</v>
      </c>
      <c r="G102" s="5">
        <f>'8'!C5-'8'!H5</f>
        <v>2</v>
      </c>
    </row>
    <row r="103" spans="1:7">
      <c r="B103" s="31" t="str">
        <f>'8'!AI6</f>
        <v>LyonOyonnax</v>
      </c>
      <c r="C103" s="67">
        <f>'8'!AJ6</f>
        <v>34</v>
      </c>
      <c r="G103" s="5">
        <f>'8'!C6-'8'!H6</f>
        <v>5</v>
      </c>
    </row>
    <row r="104" spans="1:7">
      <c r="B104" s="31" t="str">
        <f>'8'!AI7</f>
        <v>PauMontpellier</v>
      </c>
      <c r="C104" s="67">
        <f>'8'!AJ7</f>
        <v>-6</v>
      </c>
      <c r="G104" s="5">
        <f>'8'!C7-'8'!H7</f>
        <v>-2</v>
      </c>
    </row>
    <row r="105" spans="1:7">
      <c r="B105" s="31" t="str">
        <f>'8'!AI8</f>
        <v>RacingBordeaux</v>
      </c>
      <c r="C105" s="67">
        <f>'8'!AJ8</f>
        <v>16</v>
      </c>
      <c r="G105" s="5">
        <f>'8'!C8-'8'!H8</f>
        <v>2</v>
      </c>
    </row>
    <row r="106" spans="1:7">
      <c r="B106" s="31" t="str">
        <f>'8'!AI9</f>
        <v>ToulonBrive</v>
      </c>
      <c r="C106" s="67">
        <f>'8'!AJ9</f>
        <v>17</v>
      </c>
      <c r="G106" s="5">
        <f>'8'!C9-'8'!H9</f>
        <v>3</v>
      </c>
    </row>
    <row r="107" spans="1:7">
      <c r="B107" s="31" t="str">
        <f>'8'!AI10</f>
        <v>AgenCastres</v>
      </c>
      <c r="C107" s="67">
        <f>'8'!AJ10</f>
        <v>-15</v>
      </c>
      <c r="G107" s="5">
        <f t="shared" ref="G107:G113" si="7">-G100</f>
        <v>-3</v>
      </c>
    </row>
    <row r="108" spans="1:7">
      <c r="B108" s="31" t="str">
        <f>'8'!AI11</f>
        <v>Stade FrançaisClermont</v>
      </c>
      <c r="C108" s="67">
        <f>'8'!AJ11</f>
        <v>-23</v>
      </c>
      <c r="G108" s="5">
        <f t="shared" si="7"/>
        <v>-2</v>
      </c>
    </row>
    <row r="109" spans="1:7">
      <c r="B109" s="31" t="str">
        <f>'8'!AI12</f>
        <v>St ToulousainLa Rochelle</v>
      </c>
      <c r="C109" s="67">
        <f>'8'!AJ12</f>
        <v>-16</v>
      </c>
      <c r="G109" s="5">
        <f t="shared" si="7"/>
        <v>-2</v>
      </c>
    </row>
    <row r="110" spans="1:7">
      <c r="B110" s="31" t="str">
        <f>'8'!AI13</f>
        <v>OyonnaxLyon</v>
      </c>
      <c r="C110" s="67">
        <f>'8'!AJ13</f>
        <v>-34</v>
      </c>
      <c r="G110" s="5">
        <f t="shared" si="7"/>
        <v>-5</v>
      </c>
    </row>
    <row r="111" spans="1:7">
      <c r="B111" s="31" t="str">
        <f>'8'!AI14</f>
        <v>MontpellierPau</v>
      </c>
      <c r="C111" s="67">
        <f>'8'!AJ14</f>
        <v>6</v>
      </c>
      <c r="G111" s="5">
        <f t="shared" si="7"/>
        <v>2</v>
      </c>
    </row>
    <row r="112" spans="1:7">
      <c r="B112" s="31" t="str">
        <f>'8'!AI15</f>
        <v>BordeauxRacing</v>
      </c>
      <c r="C112" s="67">
        <f>'8'!AJ15</f>
        <v>-16</v>
      </c>
      <c r="G112" s="5">
        <f t="shared" si="7"/>
        <v>-2</v>
      </c>
    </row>
    <row r="113" spans="1:7">
      <c r="B113" s="32" t="str">
        <f>'8'!AI16</f>
        <v>BriveToulon</v>
      </c>
      <c r="C113" s="67">
        <f>'8'!AJ16</f>
        <v>-17</v>
      </c>
      <c r="G113" s="5">
        <f t="shared" si="7"/>
        <v>-3</v>
      </c>
    </row>
    <row r="114" spans="1:7">
      <c r="A114" s="1">
        <v>9</v>
      </c>
      <c r="B114" s="30" t="str">
        <f>'9'!AI3</f>
        <v>AgenToulon</v>
      </c>
      <c r="C114" s="67">
        <f>'9'!AJ3</f>
        <v>2</v>
      </c>
      <c r="G114" s="5">
        <f>'9'!C3-'9'!H3</f>
        <v>-2</v>
      </c>
    </row>
    <row r="115" spans="1:7">
      <c r="B115" s="31" t="str">
        <f>'9'!AI4</f>
        <v>BriveStade Français</v>
      </c>
      <c r="C115" s="67">
        <f>'9'!AJ4</f>
        <v>1</v>
      </c>
      <c r="G115" s="5">
        <f>'9'!C4-'9'!H4</f>
        <v>-1</v>
      </c>
    </row>
    <row r="116" spans="1:7">
      <c r="B116" s="31" t="str">
        <f>'9'!AI5</f>
        <v>LyonLa Rochelle</v>
      </c>
      <c r="C116" s="67">
        <f>'9'!AJ5</f>
        <v>-4</v>
      </c>
      <c r="G116" s="5">
        <f>'9'!C5-'9'!H5</f>
        <v>-1</v>
      </c>
    </row>
    <row r="117" spans="1:7">
      <c r="B117" s="31" t="str">
        <f>'9'!AI6</f>
        <v>MontpellierClermont</v>
      </c>
      <c r="C117" s="67">
        <f>'9'!AJ6</f>
        <v>4</v>
      </c>
      <c r="G117" s="5">
        <f>'9'!C6-'9'!H6</f>
        <v>1</v>
      </c>
    </row>
    <row r="118" spans="1:7">
      <c r="B118" s="31" t="str">
        <f>'9'!AI7</f>
        <v>OyonnaxCastres</v>
      </c>
      <c r="C118" s="67">
        <f>'9'!AJ7</f>
        <v>-13</v>
      </c>
      <c r="G118" s="5">
        <f>'9'!C7-'9'!H7</f>
        <v>1</v>
      </c>
    </row>
    <row r="119" spans="1:7">
      <c r="B119" s="31" t="str">
        <f>'9'!AI8</f>
        <v>RacingPau</v>
      </c>
      <c r="C119" s="67">
        <f>'9'!AJ8</f>
        <v>3</v>
      </c>
      <c r="G119" s="5">
        <f>'9'!C8-'9'!H8</f>
        <v>-1</v>
      </c>
    </row>
    <row r="120" spans="1:7">
      <c r="B120" s="31" t="str">
        <f>'9'!AI9</f>
        <v>St ToulousainBordeaux</v>
      </c>
      <c r="C120" s="67">
        <f>'9'!AJ9</f>
        <v>1</v>
      </c>
      <c r="G120" s="5">
        <f>'9'!C9-'9'!H9</f>
        <v>1</v>
      </c>
    </row>
    <row r="121" spans="1:7">
      <c r="B121" s="31" t="str">
        <f>'9'!AI10</f>
        <v>ToulonAgen</v>
      </c>
      <c r="C121" s="67">
        <f>'9'!AJ10</f>
        <v>-2</v>
      </c>
      <c r="G121" s="5">
        <f t="shared" ref="G121:G127" si="8">-G114</f>
        <v>2</v>
      </c>
    </row>
    <row r="122" spans="1:7">
      <c r="B122" s="31" t="str">
        <f>'9'!AI11</f>
        <v>Stade FrançaisBrive</v>
      </c>
      <c r="C122" s="67">
        <f>'9'!AJ11</f>
        <v>-1</v>
      </c>
      <c r="G122" s="5">
        <f t="shared" si="8"/>
        <v>1</v>
      </c>
    </row>
    <row r="123" spans="1:7">
      <c r="B123" s="31" t="str">
        <f>'9'!AI12</f>
        <v>La RochelleLyon</v>
      </c>
      <c r="C123" s="67">
        <f>'9'!AJ12</f>
        <v>4</v>
      </c>
      <c r="G123" s="5">
        <f t="shared" si="8"/>
        <v>1</v>
      </c>
    </row>
    <row r="124" spans="1:7">
      <c r="B124" s="31" t="str">
        <f>'9'!AI13</f>
        <v>ClermontMontpellier</v>
      </c>
      <c r="C124" s="67">
        <f>'9'!AJ13</f>
        <v>-4</v>
      </c>
      <c r="G124" s="5">
        <f t="shared" si="8"/>
        <v>-1</v>
      </c>
    </row>
    <row r="125" spans="1:7">
      <c r="B125" s="31" t="str">
        <f>'9'!AI14</f>
        <v>CastresOyonnax</v>
      </c>
      <c r="C125" s="67">
        <f>'9'!AJ14</f>
        <v>13</v>
      </c>
      <c r="G125" s="5">
        <f t="shared" si="8"/>
        <v>-1</v>
      </c>
    </row>
    <row r="126" spans="1:7">
      <c r="B126" s="31" t="str">
        <f>'9'!AI15</f>
        <v>PauRacing</v>
      </c>
      <c r="C126" s="67">
        <f>'9'!AJ15</f>
        <v>-3</v>
      </c>
      <c r="G126" s="5">
        <f t="shared" si="8"/>
        <v>1</v>
      </c>
    </row>
    <row r="127" spans="1:7">
      <c r="B127" s="32" t="str">
        <f>'9'!AI16</f>
        <v>BordeauxSt Toulousain</v>
      </c>
      <c r="C127" s="67">
        <f>'9'!AJ16</f>
        <v>-1</v>
      </c>
      <c r="G127" s="5">
        <f t="shared" si="8"/>
        <v>-1</v>
      </c>
    </row>
    <row r="128" spans="1:7">
      <c r="A128" s="1">
        <v>10</v>
      </c>
      <c r="B128" s="30" t="str">
        <f>'11'!AI3</f>
        <v>AgenStade Français</v>
      </c>
      <c r="C128" s="67">
        <f>'11'!AJ3</f>
        <v>16</v>
      </c>
      <c r="G128" s="5">
        <f>'11'!C3-'11'!H3</f>
        <v>2</v>
      </c>
    </row>
    <row r="129" spans="1:7">
      <c r="B129" s="31" t="str">
        <f>'11'!AI4</f>
        <v>BordeauxBrive</v>
      </c>
      <c r="C129" s="67">
        <f>'11'!AJ4</f>
        <v>0</v>
      </c>
      <c r="G129" s="5">
        <f>'11'!C4-'11'!H4</f>
        <v>-2</v>
      </c>
    </row>
    <row r="130" spans="1:7">
      <c r="B130" s="31" t="str">
        <f>'11'!AI5</f>
        <v>CastresToulon</v>
      </c>
      <c r="C130" s="67">
        <f>'11'!AJ5</f>
        <v>1</v>
      </c>
      <c r="G130" s="5">
        <f>'11'!C5-'11'!H5</f>
        <v>-1</v>
      </c>
    </row>
    <row r="131" spans="1:7">
      <c r="B131" s="31" t="str">
        <f>'11'!AI6</f>
        <v>La RochellePau</v>
      </c>
      <c r="C131" s="67">
        <f>'11'!AJ6</f>
        <v>30</v>
      </c>
      <c r="G131" s="5">
        <f>'11'!C6-'11'!H6</f>
        <v>5</v>
      </c>
    </row>
    <row r="132" spans="1:7">
      <c r="B132" s="31" t="str">
        <f>'11'!AI7</f>
        <v>LyonSt Toulousain</v>
      </c>
      <c r="C132" s="67">
        <f>'11'!AJ7</f>
        <v>-8</v>
      </c>
      <c r="G132" s="5">
        <f>'11'!C7-'11'!H7</f>
        <v>-2</v>
      </c>
    </row>
    <row r="133" spans="1:7">
      <c r="B133" s="31" t="str">
        <f>'11'!AI8</f>
        <v>OyonnaxClermont</v>
      </c>
      <c r="C133" s="67">
        <f>'11'!AJ8</f>
        <v>0</v>
      </c>
      <c r="G133" s="5">
        <f>'11'!C8-'11'!H8</f>
        <v>-2</v>
      </c>
    </row>
    <row r="134" spans="1:7">
      <c r="B134" s="31" t="str">
        <f>'11'!AI9</f>
        <v>RacingMontpellier</v>
      </c>
      <c r="C134" s="67">
        <f>'11'!AJ9</f>
        <v>26</v>
      </c>
      <c r="G134" s="5">
        <f>'11'!C9-'11'!H9</f>
        <v>3</v>
      </c>
    </row>
    <row r="135" spans="1:7">
      <c r="B135" s="31" t="str">
        <f>'11'!AI10</f>
        <v>Stade FrançaisAgen</v>
      </c>
      <c r="C135" s="67">
        <f>'11'!AJ10</f>
        <v>-16</v>
      </c>
      <c r="G135" s="5">
        <f t="shared" ref="G135:G141" si="9">-G128</f>
        <v>-2</v>
      </c>
    </row>
    <row r="136" spans="1:7">
      <c r="B136" s="31" t="str">
        <f>'11'!AI11</f>
        <v>BriveBordeaux</v>
      </c>
      <c r="C136" s="67">
        <f>'11'!AJ11</f>
        <v>0</v>
      </c>
      <c r="G136" s="5">
        <f t="shared" si="9"/>
        <v>2</v>
      </c>
    </row>
    <row r="137" spans="1:7">
      <c r="B137" s="31" t="str">
        <f>'11'!AI12</f>
        <v>ToulonCastres</v>
      </c>
      <c r="C137" s="67">
        <f>'11'!AJ12</f>
        <v>-1</v>
      </c>
      <c r="G137" s="5">
        <f t="shared" si="9"/>
        <v>1</v>
      </c>
    </row>
    <row r="138" spans="1:7">
      <c r="B138" s="31" t="str">
        <f>'11'!AI13</f>
        <v>PauLa Rochelle</v>
      </c>
      <c r="C138" s="67">
        <f>'11'!AJ13</f>
        <v>-30</v>
      </c>
      <c r="G138" s="5">
        <f t="shared" si="9"/>
        <v>-5</v>
      </c>
    </row>
    <row r="139" spans="1:7">
      <c r="B139" s="31" t="str">
        <f>'11'!AI14</f>
        <v>St ToulousainLyon</v>
      </c>
      <c r="C139" s="67">
        <f>'11'!AJ14</f>
        <v>8</v>
      </c>
      <c r="G139" s="5">
        <f t="shared" si="9"/>
        <v>2</v>
      </c>
    </row>
    <row r="140" spans="1:7">
      <c r="B140" s="31" t="str">
        <f>'11'!AI15</f>
        <v>ClermontOyonnax</v>
      </c>
      <c r="C140" s="67">
        <f>'11'!AJ15</f>
        <v>0</v>
      </c>
      <c r="G140" s="5">
        <f t="shared" si="9"/>
        <v>2</v>
      </c>
    </row>
    <row r="141" spans="1:7">
      <c r="B141" s="32" t="str">
        <f>'11'!AI16</f>
        <v>MontpellierRacing</v>
      </c>
      <c r="C141" s="67">
        <f>'11'!AJ16</f>
        <v>-26</v>
      </c>
      <c r="G141" s="5">
        <f t="shared" si="9"/>
        <v>-3</v>
      </c>
    </row>
    <row r="142" spans="1:7">
      <c r="A142" s="1">
        <v>11</v>
      </c>
      <c r="B142" s="30" t="str">
        <f>'12'!AI3</f>
        <v>BriveOyonnax</v>
      </c>
      <c r="C142" s="67">
        <f>'12'!AJ3</f>
        <v>3</v>
      </c>
      <c r="G142" s="5">
        <f>'12'!C3-'12'!H3</f>
        <v>0</v>
      </c>
    </row>
    <row r="143" spans="1:7">
      <c r="B143" s="31" t="str">
        <f>'12'!AI4</f>
        <v>ClermontAgen</v>
      </c>
      <c r="C143" s="67">
        <f>'12'!AJ4</f>
        <v>9</v>
      </c>
      <c r="G143" s="5">
        <f>'12'!C4-'12'!H4</f>
        <v>1</v>
      </c>
    </row>
    <row r="144" spans="1:7">
      <c r="B144" s="31" t="str">
        <f>'12'!AI5</f>
        <v>La RochelleMontpellier</v>
      </c>
      <c r="C144" s="67">
        <f>'12'!AJ5</f>
        <v>12</v>
      </c>
      <c r="G144" s="5">
        <f>'12'!C5-'12'!H5</f>
        <v>1</v>
      </c>
    </row>
    <row r="145" spans="1:7">
      <c r="B145" s="31" t="str">
        <f>'12'!AI6</f>
        <v>Stade FrançaisRacing</v>
      </c>
      <c r="C145" s="67">
        <f>'12'!AJ6</f>
        <v>10</v>
      </c>
      <c r="G145" s="5">
        <f>'12'!C6-'12'!H6</f>
        <v>1</v>
      </c>
    </row>
    <row r="146" spans="1:7">
      <c r="B146" s="31" t="str">
        <f>'12'!AI7</f>
        <v>PauBordeaux</v>
      </c>
      <c r="C146" s="67">
        <f>'12'!AJ7</f>
        <v>10</v>
      </c>
      <c r="G146" s="5">
        <f>'12'!C7-'12'!H7</f>
        <v>1</v>
      </c>
    </row>
    <row r="147" spans="1:7">
      <c r="B147" s="31" t="str">
        <f>'12'!AI8</f>
        <v>ToulonLyon</v>
      </c>
      <c r="C147" s="67">
        <f>'12'!AJ8</f>
        <v>28</v>
      </c>
      <c r="G147" s="5">
        <f>'12'!C8-'12'!H8</f>
        <v>4</v>
      </c>
    </row>
    <row r="148" spans="1:7">
      <c r="B148" s="31" t="str">
        <f>'12'!AI9</f>
        <v>St ToulousainCastres</v>
      </c>
      <c r="C148" s="67">
        <f>'12'!AJ9</f>
        <v>-10</v>
      </c>
      <c r="G148" s="5">
        <f>'12'!C9-'12'!H9</f>
        <v>-2</v>
      </c>
    </row>
    <row r="149" spans="1:7">
      <c r="B149" s="31" t="str">
        <f>'12'!AI10</f>
        <v>OyonnaxBrive</v>
      </c>
      <c r="C149" s="67">
        <f>'12'!AJ10</f>
        <v>-3</v>
      </c>
      <c r="G149" s="5">
        <f t="shared" ref="G149:G155" si="10">-G142</f>
        <v>0</v>
      </c>
    </row>
    <row r="150" spans="1:7">
      <c r="B150" s="31" t="str">
        <f>'12'!AI11</f>
        <v>AgenClermont</v>
      </c>
      <c r="C150" s="67">
        <f>'12'!AJ11</f>
        <v>-9</v>
      </c>
      <c r="G150" s="5">
        <f t="shared" si="10"/>
        <v>-1</v>
      </c>
    </row>
    <row r="151" spans="1:7">
      <c r="B151" s="31" t="str">
        <f>'12'!AI12</f>
        <v>MontpellierLa Rochelle</v>
      </c>
      <c r="C151" s="67">
        <f>'12'!AJ12</f>
        <v>-12</v>
      </c>
      <c r="G151" s="5">
        <f t="shared" si="10"/>
        <v>-1</v>
      </c>
    </row>
    <row r="152" spans="1:7">
      <c r="B152" s="31" t="str">
        <f>'12'!AI13</f>
        <v>RacingStade Français</v>
      </c>
      <c r="C152" s="67">
        <f>'12'!AJ13</f>
        <v>-10</v>
      </c>
      <c r="G152" s="5">
        <f t="shared" si="10"/>
        <v>-1</v>
      </c>
    </row>
    <row r="153" spans="1:7">
      <c r="B153" s="31" t="str">
        <f>'12'!AI14</f>
        <v>BordeauxPau</v>
      </c>
      <c r="C153" s="67">
        <f>'12'!AJ14</f>
        <v>-10</v>
      </c>
      <c r="G153" s="5">
        <f t="shared" si="10"/>
        <v>-1</v>
      </c>
    </row>
    <row r="154" spans="1:7">
      <c r="B154" s="31" t="str">
        <f>'12'!AI15</f>
        <v>LyonToulon</v>
      </c>
      <c r="C154" s="67">
        <f>'12'!AJ15</f>
        <v>-28</v>
      </c>
      <c r="G154" s="5">
        <f t="shared" si="10"/>
        <v>-4</v>
      </c>
    </row>
    <row r="155" spans="1:7">
      <c r="B155" s="32" t="str">
        <f>'12'!AI16</f>
        <v>CastresSt Toulousain</v>
      </c>
      <c r="C155" s="67">
        <f>'12'!AJ16</f>
        <v>10</v>
      </c>
      <c r="G155" s="5">
        <f t="shared" si="10"/>
        <v>2</v>
      </c>
    </row>
    <row r="156" spans="1:7">
      <c r="A156" s="1">
        <v>12</v>
      </c>
      <c r="B156" s="30" t="str">
        <f>'13'!AI3</f>
        <v>AgenBrive</v>
      </c>
      <c r="C156" s="67">
        <f>'13'!AJ3</f>
        <v>14</v>
      </c>
      <c r="G156" s="5">
        <f>'13'!C3-'13'!H3</f>
        <v>2</v>
      </c>
    </row>
    <row r="157" spans="1:7">
      <c r="B157" s="31" t="str">
        <f>'13'!AI4</f>
        <v>BordeauxLa Rochelle</v>
      </c>
      <c r="C157" s="67">
        <f>'13'!AJ4</f>
        <v>10</v>
      </c>
      <c r="G157" s="5">
        <f>'13'!C4-'13'!H4</f>
        <v>0</v>
      </c>
    </row>
    <row r="158" spans="1:7">
      <c r="B158" s="31" t="str">
        <f>'13'!AI5</f>
        <v>CastresStade Français</v>
      </c>
      <c r="C158" s="67">
        <f>'13'!AJ5</f>
        <v>22</v>
      </c>
      <c r="G158" s="5">
        <f>'13'!C5-'13'!H5</f>
        <v>3</v>
      </c>
    </row>
    <row r="159" spans="1:7">
      <c r="B159" s="31" t="str">
        <f>'13'!AI6</f>
        <v>MontpellierLyon</v>
      </c>
      <c r="C159" s="67">
        <f>'13'!AJ6</f>
        <v>21</v>
      </c>
      <c r="G159" s="5">
        <f>'13'!C6-'13'!H6</f>
        <v>4</v>
      </c>
    </row>
    <row r="160" spans="1:7">
      <c r="B160" s="31" t="str">
        <f>'13'!AI7</f>
        <v>PauClermont</v>
      </c>
      <c r="C160" s="67">
        <f>'13'!AJ7</f>
        <v>1</v>
      </c>
      <c r="G160" s="5">
        <f>'13'!C7-'13'!H7</f>
        <v>-1</v>
      </c>
    </row>
    <row r="161" spans="1:7">
      <c r="B161" s="31" t="str">
        <f>'13'!AI8</f>
        <v>RacingSt Toulousain</v>
      </c>
      <c r="C161" s="67">
        <f>'13'!AJ8</f>
        <v>4</v>
      </c>
      <c r="G161" s="5">
        <f>'13'!C8-'13'!H8</f>
        <v>1</v>
      </c>
    </row>
    <row r="162" spans="1:7">
      <c r="B162" s="31" t="str">
        <f>'13'!AI9</f>
        <v>ToulonOyonnax</v>
      </c>
      <c r="C162" s="67">
        <f>'13'!AJ9</f>
        <v>24</v>
      </c>
      <c r="G162" s="5">
        <f>'13'!C9-'13'!H9</f>
        <v>3</v>
      </c>
    </row>
    <row r="163" spans="1:7">
      <c r="B163" s="31" t="str">
        <f>'13'!AI10</f>
        <v>BriveAgen</v>
      </c>
      <c r="C163" s="67">
        <f>'13'!AJ10</f>
        <v>-14</v>
      </c>
      <c r="G163" s="5">
        <f t="shared" ref="G163:G169" si="11">-G156</f>
        <v>-2</v>
      </c>
    </row>
    <row r="164" spans="1:7">
      <c r="B164" s="31" t="str">
        <f>'13'!AI11</f>
        <v>La RochelleBordeaux</v>
      </c>
      <c r="C164" s="67">
        <f>'13'!AJ11</f>
        <v>-10</v>
      </c>
      <c r="G164" s="5">
        <f t="shared" si="11"/>
        <v>0</v>
      </c>
    </row>
    <row r="165" spans="1:7">
      <c r="B165" s="31" t="str">
        <f>'13'!AI12</f>
        <v>Stade FrançaisCastres</v>
      </c>
      <c r="C165" s="67">
        <f>'13'!AJ12</f>
        <v>-22</v>
      </c>
      <c r="G165" s="5">
        <f t="shared" si="11"/>
        <v>-3</v>
      </c>
    </row>
    <row r="166" spans="1:7">
      <c r="B166" s="31" t="str">
        <f>'13'!AI13</f>
        <v>LyonMontpellier</v>
      </c>
      <c r="C166" s="67">
        <f>'13'!AJ13</f>
        <v>-21</v>
      </c>
      <c r="G166" s="5">
        <f t="shared" si="11"/>
        <v>-4</v>
      </c>
    </row>
    <row r="167" spans="1:7">
      <c r="B167" s="31" t="str">
        <f>'13'!AI14</f>
        <v>ClermontPau</v>
      </c>
      <c r="C167" s="67">
        <f>'13'!AJ14</f>
        <v>-1</v>
      </c>
      <c r="G167" s="5">
        <f t="shared" si="11"/>
        <v>1</v>
      </c>
    </row>
    <row r="168" spans="1:7">
      <c r="B168" s="31" t="str">
        <f>'13'!AI15</f>
        <v>St ToulousainRacing</v>
      </c>
      <c r="C168" s="67">
        <f>'13'!AJ15</f>
        <v>-4</v>
      </c>
      <c r="G168" s="5">
        <f t="shared" si="11"/>
        <v>-1</v>
      </c>
    </row>
    <row r="169" spans="1:7">
      <c r="B169" s="32" t="str">
        <f>'13'!AI16</f>
        <v>OyonnaxToulon</v>
      </c>
      <c r="C169" s="67">
        <f>'13'!AJ16</f>
        <v>-24</v>
      </c>
      <c r="G169" s="5">
        <f t="shared" si="11"/>
        <v>-3</v>
      </c>
    </row>
    <row r="170" spans="1:7">
      <c r="A170" s="1">
        <v>13</v>
      </c>
      <c r="B170" s="30" t="str">
        <f>'10'!AI3</f>
        <v>BordeauxAgen</v>
      </c>
      <c r="C170" s="67">
        <f>'10'!AJ3</f>
        <v>10</v>
      </c>
      <c r="G170" s="5">
        <f>'10'!C3-'10'!H3</f>
        <v>0</v>
      </c>
    </row>
    <row r="171" spans="1:7">
      <c r="B171" s="31" t="str">
        <f>'10'!AI4</f>
        <v>CastresLa Rochelle</v>
      </c>
      <c r="C171" s="67">
        <f>'10'!AJ4</f>
        <v>16</v>
      </c>
      <c r="G171" s="5">
        <f>'10'!C4-'10'!H4</f>
        <v>2</v>
      </c>
    </row>
    <row r="172" spans="1:7">
      <c r="B172" s="31" t="str">
        <f>'10'!AI5</f>
        <v>ClermontLyon</v>
      </c>
      <c r="C172" s="67">
        <f>'10'!AJ5</f>
        <v>21</v>
      </c>
      <c r="G172" s="5">
        <f>'10'!C5-'10'!H5</f>
        <v>3</v>
      </c>
    </row>
    <row r="173" spans="1:7">
      <c r="B173" s="31" t="str">
        <f>'10'!AI6</f>
        <v>MontpellierSt Toulousain</v>
      </c>
      <c r="C173" s="67">
        <f>'10'!AJ6</f>
        <v>10</v>
      </c>
      <c r="G173" s="5">
        <f>'10'!C6-'10'!H6</f>
        <v>3</v>
      </c>
    </row>
    <row r="174" spans="1:7">
      <c r="B174" s="31" t="str">
        <f>'10'!AI7</f>
        <v>Stade FrançaisOyonnax</v>
      </c>
      <c r="C174" s="67">
        <f>'10'!AJ7</f>
        <v>4</v>
      </c>
      <c r="G174" s="5">
        <f>'10'!C7-'10'!H7</f>
        <v>0</v>
      </c>
    </row>
    <row r="175" spans="1:7">
      <c r="B175" s="31" t="str">
        <f>'10'!AI8</f>
        <v>PauBrive</v>
      </c>
      <c r="C175" s="67">
        <f>'10'!AJ8</f>
        <v>19</v>
      </c>
      <c r="G175" s="5">
        <f>'10'!C8-'10'!H8</f>
        <v>2</v>
      </c>
    </row>
    <row r="176" spans="1:7">
      <c r="B176" s="31" t="str">
        <f>'10'!AI9</f>
        <v>ToulonRacing</v>
      </c>
      <c r="C176" s="67">
        <f>'10'!AJ9</f>
        <v>-11</v>
      </c>
      <c r="G176" s="5">
        <f>'10'!C9-'10'!H9</f>
        <v>0</v>
      </c>
    </row>
    <row r="177" spans="1:7">
      <c r="B177" s="31" t="str">
        <f>'10'!AI10</f>
        <v>AgenBordeaux</v>
      </c>
      <c r="C177" s="67">
        <f>'10'!AJ10</f>
        <v>-10</v>
      </c>
      <c r="G177" s="5">
        <f t="shared" ref="G177:G183" si="12">-G170</f>
        <v>0</v>
      </c>
    </row>
    <row r="178" spans="1:7">
      <c r="B178" s="31" t="str">
        <f>'10'!AI11</f>
        <v>La RochelleCastres</v>
      </c>
      <c r="C178" s="67">
        <f>'10'!AJ11</f>
        <v>-16</v>
      </c>
      <c r="G178" s="5">
        <f t="shared" si="12"/>
        <v>-2</v>
      </c>
    </row>
    <row r="179" spans="1:7">
      <c r="B179" s="31" t="str">
        <f>'10'!AI12</f>
        <v>LyonClermont</v>
      </c>
      <c r="C179" s="67">
        <f>'10'!AJ12</f>
        <v>-21</v>
      </c>
      <c r="G179" s="5">
        <f t="shared" si="12"/>
        <v>-3</v>
      </c>
    </row>
    <row r="180" spans="1:7">
      <c r="B180" s="31" t="str">
        <f>'10'!AI13</f>
        <v>St ToulousainMontpellier</v>
      </c>
      <c r="C180" s="67">
        <f>'10'!AJ13</f>
        <v>-10</v>
      </c>
      <c r="G180" s="5">
        <f t="shared" si="12"/>
        <v>-3</v>
      </c>
    </row>
    <row r="181" spans="1:7">
      <c r="B181" s="31" t="str">
        <f>'10'!AI14</f>
        <v>OyonnaxStade Français</v>
      </c>
      <c r="C181" s="67">
        <f>'10'!AJ14</f>
        <v>-4</v>
      </c>
      <c r="G181" s="5">
        <f t="shared" si="12"/>
        <v>0</v>
      </c>
    </row>
    <row r="182" spans="1:7">
      <c r="B182" s="31" t="str">
        <f>'10'!AI15</f>
        <v>BrivePau</v>
      </c>
      <c r="C182" s="67">
        <f>'10'!AJ15</f>
        <v>-19</v>
      </c>
      <c r="G182" s="5">
        <f t="shared" si="12"/>
        <v>-2</v>
      </c>
    </row>
    <row r="183" spans="1:7">
      <c r="B183" s="32" t="str">
        <f>'10'!AI16</f>
        <v>RacingToulon</v>
      </c>
      <c r="C183" s="67">
        <f>'10'!AJ16</f>
        <v>11</v>
      </c>
      <c r="G183" s="5">
        <f t="shared" si="12"/>
        <v>0</v>
      </c>
    </row>
    <row r="184" spans="1:7">
      <c r="A184" s="1">
        <v>14</v>
      </c>
      <c r="B184" s="30" t="str">
        <f>'14'!AI3</f>
        <v>BriveMontpellier</v>
      </c>
      <c r="C184" s="67">
        <f>'14'!AJ3</f>
        <v>19</v>
      </c>
      <c r="G184" s="5">
        <f>'14'!C3-'14'!H3</f>
        <v>3</v>
      </c>
    </row>
    <row r="185" spans="1:7">
      <c r="B185" s="31" t="str">
        <f>'14'!AI4</f>
        <v>ClermontCastres</v>
      </c>
      <c r="C185" s="67">
        <f>'14'!AJ4</f>
        <v>-4</v>
      </c>
      <c r="G185" s="5">
        <f>'14'!C4-'14'!H4</f>
        <v>-2</v>
      </c>
    </row>
    <row r="186" spans="1:7">
      <c r="B186" s="31" t="str">
        <f>'14'!AI5</f>
        <v>La RochelleAgen</v>
      </c>
      <c r="C186" s="67">
        <f>'14'!AJ5</f>
        <v>41</v>
      </c>
      <c r="G186" s="5">
        <f>'14'!C5-'14'!H5</f>
        <v>7</v>
      </c>
    </row>
    <row r="187" spans="1:7">
      <c r="B187" s="31" t="str">
        <f>'14'!AI6</f>
        <v>LyonPau</v>
      </c>
      <c r="C187" s="67">
        <f>'14'!AJ6</f>
        <v>12</v>
      </c>
      <c r="G187" s="5">
        <f>'14'!C6-'14'!H6</f>
        <v>2</v>
      </c>
    </row>
    <row r="188" spans="1:7">
      <c r="B188" s="31" t="str">
        <f>'14'!AI7</f>
        <v>OyonnaxRacing</v>
      </c>
      <c r="C188" s="67">
        <f>'14'!AJ7</f>
        <v>-4</v>
      </c>
      <c r="G188" s="5">
        <f>'14'!C7-'14'!H7</f>
        <v>-1</v>
      </c>
    </row>
    <row r="189" spans="1:7">
      <c r="B189" s="31" t="str">
        <f>'14'!AI8</f>
        <v>Stade FrançaisBordeaux</v>
      </c>
      <c r="C189" s="67">
        <f>'14'!AJ8</f>
        <v>10</v>
      </c>
      <c r="G189" s="5">
        <f>'14'!C8-'14'!H8</f>
        <v>3</v>
      </c>
    </row>
    <row r="190" spans="1:7">
      <c r="B190" s="31" t="str">
        <f>'14'!AI9</f>
        <v>St ToulousainToulon</v>
      </c>
      <c r="C190" s="67">
        <f>'14'!AJ9</f>
        <v>5</v>
      </c>
      <c r="G190" s="5">
        <f>'14'!C9-'14'!H9</f>
        <v>-1</v>
      </c>
    </row>
    <row r="191" spans="1:7">
      <c r="B191" s="31" t="str">
        <f>'14'!AI10</f>
        <v>MontpellierBrive</v>
      </c>
      <c r="C191" s="67">
        <f>'14'!AJ10</f>
        <v>-19</v>
      </c>
      <c r="G191" s="5">
        <f t="shared" ref="G191:G197" si="13">-G184</f>
        <v>-3</v>
      </c>
    </row>
    <row r="192" spans="1:7">
      <c r="B192" s="31" t="str">
        <f>'14'!AI11</f>
        <v>CastresClermont</v>
      </c>
      <c r="C192" s="67">
        <f>'14'!AJ11</f>
        <v>4</v>
      </c>
      <c r="G192" s="5">
        <f t="shared" si="13"/>
        <v>2</v>
      </c>
    </row>
    <row r="193" spans="1:7">
      <c r="B193" s="31" t="str">
        <f>'14'!AI12</f>
        <v>AgenLa Rochelle</v>
      </c>
      <c r="C193" s="67">
        <f>'14'!AJ12</f>
        <v>-41</v>
      </c>
      <c r="G193" s="5">
        <f t="shared" si="13"/>
        <v>-7</v>
      </c>
    </row>
    <row r="194" spans="1:7">
      <c r="B194" s="31" t="str">
        <f>'14'!AI13</f>
        <v>PauLyon</v>
      </c>
      <c r="C194" s="67">
        <f>'14'!AJ13</f>
        <v>-12</v>
      </c>
      <c r="G194" s="5">
        <f t="shared" si="13"/>
        <v>-2</v>
      </c>
    </row>
    <row r="195" spans="1:7">
      <c r="B195" s="31" t="str">
        <f>'14'!AI14</f>
        <v>RacingOyonnax</v>
      </c>
      <c r="C195" s="67">
        <f>'14'!AJ14</f>
        <v>4</v>
      </c>
      <c r="G195" s="5">
        <f t="shared" si="13"/>
        <v>1</v>
      </c>
    </row>
    <row r="196" spans="1:7">
      <c r="B196" s="31" t="str">
        <f>'14'!AI15</f>
        <v>BordeauxStade Français</v>
      </c>
      <c r="C196" s="67">
        <f>'14'!AJ15</f>
        <v>-10</v>
      </c>
      <c r="G196" s="5">
        <f t="shared" si="13"/>
        <v>-3</v>
      </c>
    </row>
    <row r="197" spans="1:7">
      <c r="B197" s="32" t="str">
        <f>'14'!AI16</f>
        <v>ToulonSt Toulousain</v>
      </c>
      <c r="C197" s="67">
        <f>'14'!AJ16</f>
        <v>-5</v>
      </c>
      <c r="G197" s="5">
        <f t="shared" si="13"/>
        <v>1</v>
      </c>
    </row>
    <row r="198" spans="1:7">
      <c r="A198" s="1">
        <v>15</v>
      </c>
      <c r="B198" s="30" t="str">
        <f>'15'!AI3</f>
        <v>AgenCastres</v>
      </c>
      <c r="C198" s="67">
        <f>'15'!AJ3</f>
        <v>27</v>
      </c>
      <c r="G198" s="5">
        <f>'15'!C3-'15'!H3</f>
        <v>3</v>
      </c>
    </row>
    <row r="199" spans="1:7">
      <c r="B199" s="31" t="str">
        <f>'15'!AI4</f>
        <v>BordeauxLyon</v>
      </c>
      <c r="C199" s="67">
        <f>'15'!AJ4</f>
        <v>9</v>
      </c>
      <c r="G199" s="5">
        <f>'15'!C4-'15'!H4</f>
        <v>0</v>
      </c>
    </row>
    <row r="200" spans="1:7">
      <c r="B200" s="31" t="str">
        <f>'15'!AI5</f>
        <v>BriveToulon</v>
      </c>
      <c r="C200" s="67">
        <f>'15'!AJ5</f>
        <v>1</v>
      </c>
      <c r="G200" s="5">
        <f>'15'!C5-'15'!H5</f>
        <v>1</v>
      </c>
    </row>
    <row r="201" spans="1:7">
      <c r="B201" s="31" t="str">
        <f>'15'!AI6</f>
        <v>MontpellierStade Français</v>
      </c>
      <c r="C201" s="67">
        <f>'15'!AJ6</f>
        <v>12</v>
      </c>
      <c r="G201" s="5">
        <f>'15'!C6-'15'!H6</f>
        <v>3</v>
      </c>
    </row>
    <row r="202" spans="1:7">
      <c r="B202" s="31" t="str">
        <f>'15'!AI7</f>
        <v>OyonnaxLa Rochelle</v>
      </c>
      <c r="C202" s="67">
        <f>'15'!AJ7</f>
        <v>0</v>
      </c>
      <c r="G202" s="5">
        <f>'15'!C7-'15'!H7</f>
        <v>-1</v>
      </c>
    </row>
    <row r="203" spans="1:7">
      <c r="B203" s="31" t="str">
        <f>'15'!AI8</f>
        <v>PauSt Toulousain</v>
      </c>
      <c r="C203" s="67">
        <f>'15'!AJ8</f>
        <v>1</v>
      </c>
      <c r="G203" s="5">
        <f>'15'!C8-'15'!H8</f>
        <v>0</v>
      </c>
    </row>
    <row r="204" spans="1:7">
      <c r="B204" s="31" t="str">
        <f>'15'!AI9</f>
        <v>RacingClermont</v>
      </c>
      <c r="C204" s="67">
        <f>'15'!AJ9</f>
        <v>52</v>
      </c>
      <c r="G204" s="5">
        <f>'15'!C9-'15'!H9</f>
        <v>8</v>
      </c>
    </row>
    <row r="205" spans="1:7">
      <c r="B205" s="31" t="str">
        <f>'15'!AI10</f>
        <v>CastresAgen</v>
      </c>
      <c r="C205" s="67">
        <f>'15'!AJ10</f>
        <v>-27</v>
      </c>
      <c r="G205" s="5">
        <f t="shared" ref="G205:G211" si="14">-G198</f>
        <v>-3</v>
      </c>
    </row>
    <row r="206" spans="1:7">
      <c r="B206" s="31" t="str">
        <f>'15'!AI11</f>
        <v>LyonBordeaux</v>
      </c>
      <c r="C206" s="67">
        <f>'15'!AJ11</f>
        <v>-9</v>
      </c>
      <c r="G206" s="5">
        <f t="shared" si="14"/>
        <v>0</v>
      </c>
    </row>
    <row r="207" spans="1:7">
      <c r="B207" s="31" t="str">
        <f>'15'!AI12</f>
        <v>ToulonBrive</v>
      </c>
      <c r="C207" s="67">
        <f>'15'!AJ12</f>
        <v>-1</v>
      </c>
      <c r="G207" s="5">
        <f t="shared" si="14"/>
        <v>-1</v>
      </c>
    </row>
    <row r="208" spans="1:7">
      <c r="B208" s="31" t="str">
        <f>'15'!AI13</f>
        <v>Stade FrançaisMontpellier</v>
      </c>
      <c r="C208" s="67">
        <f>'15'!AJ13</f>
        <v>-12</v>
      </c>
      <c r="G208" s="5">
        <f t="shared" si="14"/>
        <v>-3</v>
      </c>
    </row>
    <row r="209" spans="1:7">
      <c r="B209" s="31" t="str">
        <f>'15'!AI14</f>
        <v>La RochelleOyonnax</v>
      </c>
      <c r="C209" s="67">
        <f>'15'!AJ14</f>
        <v>0</v>
      </c>
      <c r="G209" s="5">
        <f t="shared" si="14"/>
        <v>1</v>
      </c>
    </row>
    <row r="210" spans="1:7">
      <c r="B210" s="31" t="str">
        <f>'15'!AI15</f>
        <v>St ToulousainPau</v>
      </c>
      <c r="C210" s="67">
        <f>'15'!AJ15</f>
        <v>-1</v>
      </c>
      <c r="G210" s="5">
        <f t="shared" si="14"/>
        <v>0</v>
      </c>
    </row>
    <row r="211" spans="1:7">
      <c r="B211" s="32" t="str">
        <f>'15'!AI16</f>
        <v>ClermontRacing</v>
      </c>
      <c r="C211" s="67">
        <f>'15'!AJ16</f>
        <v>-52</v>
      </c>
      <c r="G211" s="5">
        <f t="shared" si="14"/>
        <v>-8</v>
      </c>
    </row>
    <row r="212" spans="1:7">
      <c r="A212" s="1">
        <v>16</v>
      </c>
      <c r="B212" s="30" t="str">
        <f>'16'!AI3</f>
        <v>CastresRacing</v>
      </c>
      <c r="C212" s="67">
        <f>'16'!AJ3</f>
        <v>0</v>
      </c>
      <c r="G212" s="5">
        <f>'16'!C3-'16'!H3</f>
        <v>0</v>
      </c>
    </row>
    <row r="213" spans="1:7">
      <c r="B213" s="31" t="str">
        <f>'16'!AI4</f>
        <v>ClermontMontpellier</v>
      </c>
      <c r="C213" s="67">
        <f>'16'!AJ4</f>
        <v>0</v>
      </c>
      <c r="G213" s="5">
        <f>'16'!C4-'16'!H4</f>
        <v>0</v>
      </c>
    </row>
    <row r="214" spans="1:7">
      <c r="B214" s="31" t="str">
        <f>'16'!AI5</f>
        <v>La RochelleBrive</v>
      </c>
      <c r="C214" s="67">
        <f>'16'!AJ5</f>
        <v>0</v>
      </c>
      <c r="G214" s="5">
        <f>'16'!C5-'16'!H5</f>
        <v>0</v>
      </c>
    </row>
    <row r="215" spans="1:7">
      <c r="B215" s="31" t="str">
        <f>'16'!AI6</f>
        <v>LyonAgen</v>
      </c>
      <c r="C215" s="67">
        <f>'16'!AJ6</f>
        <v>0</v>
      </c>
      <c r="G215" s="5">
        <f>'16'!C6-'16'!H6</f>
        <v>0</v>
      </c>
    </row>
    <row r="216" spans="1:7">
      <c r="B216" s="31" t="str">
        <f>'16'!AI7</f>
        <v>Stade FrançaisPau</v>
      </c>
      <c r="C216" s="67">
        <f>'16'!AJ7</f>
        <v>0</v>
      </c>
      <c r="G216" s="5">
        <f>'16'!C7-'16'!H7</f>
        <v>0</v>
      </c>
    </row>
    <row r="217" spans="1:7">
      <c r="B217" s="31" t="str">
        <f>'16'!AI8</f>
        <v>ToulonBordeaux</v>
      </c>
      <c r="C217" s="67">
        <f>'16'!AJ8</f>
        <v>0</v>
      </c>
      <c r="G217" s="5">
        <f>'16'!C8-'16'!H8</f>
        <v>0</v>
      </c>
    </row>
    <row r="218" spans="1:7">
      <c r="B218" s="31" t="str">
        <f>'16'!AI9</f>
        <v>St ToulousainOyonnax</v>
      </c>
      <c r="C218" s="67">
        <f>'16'!AJ9</f>
        <v>0</v>
      </c>
      <c r="G218" s="5">
        <f>'16'!C9-'16'!H9</f>
        <v>0</v>
      </c>
    </row>
    <row r="219" spans="1:7">
      <c r="B219" s="31" t="str">
        <f>'16'!AI10</f>
        <v>RacingCastres</v>
      </c>
      <c r="C219" s="67">
        <f>'16'!AJ10</f>
        <v>0</v>
      </c>
      <c r="G219" s="5">
        <f t="shared" ref="G219:G225" si="15">-G212</f>
        <v>0</v>
      </c>
    </row>
    <row r="220" spans="1:7">
      <c r="B220" s="31" t="str">
        <f>'16'!AI11</f>
        <v>MontpellierClermont</v>
      </c>
      <c r="C220" s="67">
        <f>'16'!AJ11</f>
        <v>0</v>
      </c>
      <c r="G220" s="5">
        <f t="shared" si="15"/>
        <v>0</v>
      </c>
    </row>
    <row r="221" spans="1:7">
      <c r="B221" s="31" t="str">
        <f>'16'!AI12</f>
        <v>BriveLa Rochelle</v>
      </c>
      <c r="C221" s="67">
        <f>'16'!AJ12</f>
        <v>0</v>
      </c>
      <c r="G221" s="5">
        <f t="shared" si="15"/>
        <v>0</v>
      </c>
    </row>
    <row r="222" spans="1:7">
      <c r="B222" s="31" t="str">
        <f>'16'!AI13</f>
        <v>AgenLyon</v>
      </c>
      <c r="C222" s="67">
        <f>'16'!AJ13</f>
        <v>0</v>
      </c>
      <c r="G222" s="5">
        <f t="shared" si="15"/>
        <v>0</v>
      </c>
    </row>
    <row r="223" spans="1:7">
      <c r="B223" s="31" t="str">
        <f>'16'!AI14</f>
        <v>PauStade Français</v>
      </c>
      <c r="C223" s="67">
        <f>'16'!AJ14</f>
        <v>0</v>
      </c>
      <c r="G223" s="5">
        <f t="shared" si="15"/>
        <v>0</v>
      </c>
    </row>
    <row r="224" spans="1:7">
      <c r="B224" s="31" t="str">
        <f>'16'!AI15</f>
        <v>BordeauxToulon</v>
      </c>
      <c r="C224" s="67">
        <f>'16'!AJ15</f>
        <v>0</v>
      </c>
      <c r="G224" s="5">
        <f t="shared" si="15"/>
        <v>0</v>
      </c>
    </row>
    <row r="225" spans="1:7">
      <c r="B225" s="32" t="str">
        <f>'16'!AI16</f>
        <v>OyonnaxSt Toulousain</v>
      </c>
      <c r="C225" s="67">
        <f>'16'!AJ16</f>
        <v>0</v>
      </c>
      <c r="G225" s="5">
        <f t="shared" si="15"/>
        <v>0</v>
      </c>
    </row>
    <row r="226" spans="1:7">
      <c r="A226" s="1">
        <v>17</v>
      </c>
      <c r="B226" s="30" t="str">
        <f>'17'!AI3</f>
        <v>AgenSt Toulousain</v>
      </c>
      <c r="C226" s="67">
        <f>'17'!AJ3</f>
        <v>0</v>
      </c>
      <c r="G226" s="5">
        <f>'17'!C3-'17'!H3</f>
        <v>0</v>
      </c>
    </row>
    <row r="227" spans="1:7">
      <c r="B227" s="31" t="str">
        <f>'17'!AI4</f>
        <v>BordeauxCastres</v>
      </c>
      <c r="C227" s="67">
        <f>'17'!AJ4</f>
        <v>0</v>
      </c>
      <c r="G227" s="5">
        <f>'17'!C4-'17'!H4</f>
        <v>0</v>
      </c>
    </row>
    <row r="228" spans="1:7">
      <c r="B228" s="31" t="str">
        <f>'17'!AI5</f>
        <v>BrivePau</v>
      </c>
      <c r="C228" s="67">
        <f>'17'!AJ5</f>
        <v>0</v>
      </c>
      <c r="G228" s="5">
        <f>'17'!C5-'17'!H5</f>
        <v>0</v>
      </c>
    </row>
    <row r="229" spans="1:7">
      <c r="B229" s="31" t="str">
        <f>'17'!AI6</f>
        <v>LyonClermont</v>
      </c>
      <c r="C229" s="67">
        <f>'17'!AJ6</f>
        <v>0</v>
      </c>
      <c r="G229" s="5">
        <f>'17'!C6-'17'!H6</f>
        <v>0</v>
      </c>
    </row>
    <row r="230" spans="1:7">
      <c r="B230" s="31" t="str">
        <f>'17'!AI7</f>
        <v>OyonnaxMontpellier</v>
      </c>
      <c r="C230" s="67">
        <f>'17'!AJ7</f>
        <v>0</v>
      </c>
      <c r="G230" s="5">
        <f>'17'!C7-'17'!H7</f>
        <v>0</v>
      </c>
    </row>
    <row r="231" spans="1:7">
      <c r="B231" s="31" t="str">
        <f>'17'!AI8</f>
        <v>RacingLa Rochelle</v>
      </c>
      <c r="C231" s="67">
        <f>'17'!AJ8</f>
        <v>0</v>
      </c>
      <c r="G231" s="5">
        <f>'17'!C8-'17'!H8</f>
        <v>0</v>
      </c>
    </row>
    <row r="232" spans="1:7">
      <c r="B232" s="31" t="str">
        <f>'17'!AI9</f>
        <v>ToulonStade Français</v>
      </c>
      <c r="C232" s="67">
        <f>'17'!AJ9</f>
        <v>0</v>
      </c>
      <c r="G232" s="5">
        <f>'17'!C9-'17'!H9</f>
        <v>0</v>
      </c>
    </row>
    <row r="233" spans="1:7">
      <c r="B233" s="31" t="str">
        <f>'17'!AI10</f>
        <v>St ToulousainAgen</v>
      </c>
      <c r="C233" s="67">
        <f>'17'!AJ10</f>
        <v>0</v>
      </c>
      <c r="G233" s="5">
        <f t="shared" ref="G233:G239" si="16">-G226</f>
        <v>0</v>
      </c>
    </row>
    <row r="234" spans="1:7">
      <c r="B234" s="31" t="str">
        <f>'17'!AI11</f>
        <v>CastresBordeaux</v>
      </c>
      <c r="C234" s="67">
        <f>'17'!AJ11</f>
        <v>0</v>
      </c>
      <c r="G234" s="5">
        <f t="shared" si="16"/>
        <v>0</v>
      </c>
    </row>
    <row r="235" spans="1:7">
      <c r="B235" s="31" t="str">
        <f>'17'!AI12</f>
        <v>PauBrive</v>
      </c>
      <c r="C235" s="67">
        <f>'17'!AJ12</f>
        <v>0</v>
      </c>
      <c r="G235" s="5">
        <f t="shared" si="16"/>
        <v>0</v>
      </c>
    </row>
    <row r="236" spans="1:7">
      <c r="B236" s="31" t="str">
        <f>'17'!AI13</f>
        <v>ClermontLyon</v>
      </c>
      <c r="C236" s="67">
        <f>'17'!AJ13</f>
        <v>0</v>
      </c>
      <c r="G236" s="5">
        <f t="shared" si="16"/>
        <v>0</v>
      </c>
    </row>
    <row r="237" spans="1:7">
      <c r="B237" s="31" t="str">
        <f>'17'!AI14</f>
        <v>MontpellierOyonnax</v>
      </c>
      <c r="C237" s="67">
        <f>'17'!AJ14</f>
        <v>0</v>
      </c>
      <c r="G237" s="5">
        <f t="shared" si="16"/>
        <v>0</v>
      </c>
    </row>
    <row r="238" spans="1:7">
      <c r="B238" s="31" t="str">
        <f>'17'!AI15</f>
        <v>La RochelleRacing</v>
      </c>
      <c r="C238" s="67">
        <f>'17'!AJ15</f>
        <v>0</v>
      </c>
      <c r="G238" s="5">
        <f t="shared" si="16"/>
        <v>0</v>
      </c>
    </row>
    <row r="239" spans="1:7">
      <c r="B239" s="32" t="str">
        <f>'17'!AI16</f>
        <v>Stade FrançaisToulon</v>
      </c>
      <c r="C239" s="67">
        <f>'17'!AJ16</f>
        <v>0</v>
      </c>
      <c r="G239" s="5">
        <f t="shared" si="16"/>
        <v>0</v>
      </c>
    </row>
    <row r="240" spans="1:7">
      <c r="A240" s="1">
        <v>18</v>
      </c>
      <c r="B240" s="30" t="str">
        <f>'18'!AI3</f>
        <v>CastresLyon</v>
      </c>
      <c r="C240" s="67">
        <f>'18'!AJ3</f>
        <v>0</v>
      </c>
      <c r="G240" s="5">
        <f>'18'!C3-'18'!H3</f>
        <v>0</v>
      </c>
    </row>
    <row r="241" spans="1:7">
      <c r="B241" s="31" t="str">
        <f>'18'!AI4</f>
        <v>ClermontOyonnax</v>
      </c>
      <c r="C241" s="67">
        <f>'18'!AJ4</f>
        <v>0</v>
      </c>
      <c r="G241" s="5">
        <f>'18'!C4-'18'!H4</f>
        <v>0</v>
      </c>
    </row>
    <row r="242" spans="1:7">
      <c r="B242" s="31" t="str">
        <f>'18'!AI5</f>
        <v>La RochelleToulon</v>
      </c>
      <c r="C242" s="67">
        <f>'18'!AJ5</f>
        <v>0</v>
      </c>
      <c r="G242" s="5">
        <f>'18'!C5-'18'!H5</f>
        <v>0</v>
      </c>
    </row>
    <row r="243" spans="1:7">
      <c r="B243" s="31" t="str">
        <f>'18'!AI6</f>
        <v>MontpellierBordeaux</v>
      </c>
      <c r="C243" s="67">
        <f>'18'!AJ6</f>
        <v>0</v>
      </c>
      <c r="G243" s="5">
        <f>'18'!C6-'18'!H6</f>
        <v>0</v>
      </c>
    </row>
    <row r="244" spans="1:7">
      <c r="B244" s="31" t="str">
        <f>'18'!AI7</f>
        <v>Stade FrançaisAgen</v>
      </c>
      <c r="C244" s="67">
        <f>'18'!AJ7</f>
        <v>0</v>
      </c>
      <c r="G244" s="5">
        <f>'18'!C7-'18'!H7</f>
        <v>0</v>
      </c>
    </row>
    <row r="245" spans="1:7">
      <c r="B245" s="31" t="str">
        <f>'18'!AI8</f>
        <v>PauRacing</v>
      </c>
      <c r="C245" s="67">
        <f>'18'!AJ8</f>
        <v>0</v>
      </c>
      <c r="G245" s="5">
        <f>'18'!C8-'18'!H8</f>
        <v>0</v>
      </c>
    </row>
    <row r="246" spans="1:7">
      <c r="B246" s="31" t="str">
        <f>'18'!AI9</f>
        <v>St ToulousainBrive</v>
      </c>
      <c r="C246" s="67">
        <f>'18'!AJ9</f>
        <v>0</v>
      </c>
      <c r="G246" s="5">
        <f>'18'!C9-'18'!H9</f>
        <v>0</v>
      </c>
    </row>
    <row r="247" spans="1:7">
      <c r="B247" s="31" t="str">
        <f>'18'!AI10</f>
        <v>LyonCastres</v>
      </c>
      <c r="C247" s="67">
        <f>'18'!AJ10</f>
        <v>0</v>
      </c>
      <c r="G247" s="5">
        <f t="shared" ref="G247:G253" si="17">-G240</f>
        <v>0</v>
      </c>
    </row>
    <row r="248" spans="1:7">
      <c r="B248" s="31" t="str">
        <f>'18'!AI11</f>
        <v>OyonnaxClermont</v>
      </c>
      <c r="C248" s="67">
        <f>'18'!AJ11</f>
        <v>0</v>
      </c>
      <c r="G248" s="5">
        <f t="shared" si="17"/>
        <v>0</v>
      </c>
    </row>
    <row r="249" spans="1:7">
      <c r="B249" s="31" t="str">
        <f>'18'!AI12</f>
        <v>ToulonLa Rochelle</v>
      </c>
      <c r="C249" s="67">
        <f>'18'!AJ12</f>
        <v>0</v>
      </c>
      <c r="G249" s="5">
        <f t="shared" si="17"/>
        <v>0</v>
      </c>
    </row>
    <row r="250" spans="1:7">
      <c r="B250" s="31" t="str">
        <f>'18'!AI13</f>
        <v>BordeauxMontpellier</v>
      </c>
      <c r="C250" s="67">
        <f>'18'!AJ13</f>
        <v>0</v>
      </c>
      <c r="G250" s="5">
        <f t="shared" si="17"/>
        <v>0</v>
      </c>
    </row>
    <row r="251" spans="1:7">
      <c r="B251" s="31" t="str">
        <f>'18'!AI14</f>
        <v>AgenStade Français</v>
      </c>
      <c r="C251" s="67">
        <f>'18'!AJ14</f>
        <v>0</v>
      </c>
      <c r="G251" s="5">
        <f t="shared" si="17"/>
        <v>0</v>
      </c>
    </row>
    <row r="252" spans="1:7">
      <c r="B252" s="31" t="str">
        <f>'18'!AI15</f>
        <v>RacingPau</v>
      </c>
      <c r="C252" s="67">
        <f>'18'!AJ15</f>
        <v>0</v>
      </c>
      <c r="G252" s="5">
        <f t="shared" si="17"/>
        <v>0</v>
      </c>
    </row>
    <row r="253" spans="1:7">
      <c r="B253" s="32" t="str">
        <f>'18'!AI16</f>
        <v>BriveSt Toulousain</v>
      </c>
      <c r="C253" s="67">
        <f>'18'!AJ16</f>
        <v>0</v>
      </c>
      <c r="G253" s="5">
        <f t="shared" si="17"/>
        <v>0</v>
      </c>
    </row>
    <row r="254" spans="1:7">
      <c r="A254" s="1">
        <v>19</v>
      </c>
      <c r="B254" s="30" t="str">
        <f>'19'!AI3</f>
        <v>AgenMontpellier</v>
      </c>
      <c r="C254" s="67">
        <f>'19'!AJ3</f>
        <v>0</v>
      </c>
      <c r="G254" s="5">
        <f>'19'!C3-'19'!H3</f>
        <v>0</v>
      </c>
    </row>
    <row r="255" spans="1:7">
      <c r="B255" s="31" t="str">
        <f>'19'!AI4</f>
        <v>BordeauxSt Toulousain</v>
      </c>
      <c r="C255" s="67">
        <f>'19'!AJ4</f>
        <v>0</v>
      </c>
      <c r="G255" s="5">
        <f>'19'!C4-'19'!H4</f>
        <v>0</v>
      </c>
    </row>
    <row r="256" spans="1:7">
      <c r="B256" s="31" t="str">
        <f>'19'!AI5</f>
        <v>CastresPau</v>
      </c>
      <c r="C256" s="67">
        <f>'19'!AJ5</f>
        <v>0</v>
      </c>
      <c r="G256" s="5">
        <f>'19'!C5-'19'!H5</f>
        <v>0</v>
      </c>
    </row>
    <row r="257" spans="1:7">
      <c r="B257" s="31" t="str">
        <f>'19'!AI6</f>
        <v>ClermontLa Rochelle</v>
      </c>
      <c r="C257" s="67">
        <f>'19'!AJ6</f>
        <v>0</v>
      </c>
      <c r="G257" s="5">
        <f>'19'!C6-'19'!H6</f>
        <v>0</v>
      </c>
    </row>
    <row r="258" spans="1:7">
      <c r="B258" s="31" t="str">
        <f>'19'!AI7</f>
        <v>LyonToulon</v>
      </c>
      <c r="C258" s="67">
        <f>'19'!AJ7</f>
        <v>0</v>
      </c>
      <c r="G258" s="5">
        <f>'19'!C7-'19'!H7</f>
        <v>0</v>
      </c>
    </row>
    <row r="259" spans="1:7">
      <c r="B259" s="31" t="str">
        <f>'19'!AI8</f>
        <v>OyonnaxStade Français</v>
      </c>
      <c r="C259" s="67">
        <f>'19'!AJ8</f>
        <v>0</v>
      </c>
      <c r="G259" s="5">
        <f>'19'!C8-'19'!H8</f>
        <v>0</v>
      </c>
    </row>
    <row r="260" spans="1:7">
      <c r="B260" s="31" t="str">
        <f>'19'!AI9</f>
        <v>RacingBrive</v>
      </c>
      <c r="C260" s="67">
        <f>'19'!AJ9</f>
        <v>0</v>
      </c>
      <c r="G260" s="5">
        <f>'19'!C9-'19'!H9</f>
        <v>0</v>
      </c>
    </row>
    <row r="261" spans="1:7">
      <c r="B261" s="31" t="str">
        <f>'19'!AI10</f>
        <v>MontpellierAgen</v>
      </c>
      <c r="C261" s="67">
        <f>'19'!AJ10</f>
        <v>0</v>
      </c>
      <c r="G261" s="5">
        <f t="shared" ref="G261:G267" si="18">-G254</f>
        <v>0</v>
      </c>
    </row>
    <row r="262" spans="1:7">
      <c r="B262" s="31" t="str">
        <f>'19'!AI11</f>
        <v>St ToulousainBordeaux</v>
      </c>
      <c r="C262" s="67">
        <f>'19'!AJ11</f>
        <v>0</v>
      </c>
      <c r="G262" s="5">
        <f t="shared" si="18"/>
        <v>0</v>
      </c>
    </row>
    <row r="263" spans="1:7">
      <c r="B263" s="31" t="str">
        <f>'19'!AI12</f>
        <v>PauCastres</v>
      </c>
      <c r="C263" s="67">
        <f>'19'!AJ12</f>
        <v>0</v>
      </c>
      <c r="G263" s="5">
        <f t="shared" si="18"/>
        <v>0</v>
      </c>
    </row>
    <row r="264" spans="1:7">
      <c r="B264" s="31" t="str">
        <f>'19'!AI13</f>
        <v>La RochelleClermont</v>
      </c>
      <c r="C264" s="67">
        <f>'19'!AJ13</f>
        <v>0</v>
      </c>
      <c r="G264" s="5">
        <f t="shared" si="18"/>
        <v>0</v>
      </c>
    </row>
    <row r="265" spans="1:7">
      <c r="B265" s="31" t="str">
        <f>'19'!AI14</f>
        <v>ToulonLyon</v>
      </c>
      <c r="C265" s="67">
        <f>'19'!AJ14</f>
        <v>0</v>
      </c>
      <c r="G265" s="5">
        <f t="shared" si="18"/>
        <v>0</v>
      </c>
    </row>
    <row r="266" spans="1:7">
      <c r="B266" s="31" t="str">
        <f>'19'!AI15</f>
        <v>Stade FrançaisOyonnax</v>
      </c>
      <c r="C266" s="67">
        <f>'19'!AJ15</f>
        <v>0</v>
      </c>
      <c r="G266" s="5">
        <f t="shared" si="18"/>
        <v>0</v>
      </c>
    </row>
    <row r="267" spans="1:7">
      <c r="B267" s="32" t="str">
        <f>'19'!AI16</f>
        <v>BriveRacing</v>
      </c>
      <c r="C267" s="67">
        <f>'19'!AJ16</f>
        <v>0</v>
      </c>
      <c r="G267" s="5">
        <f t="shared" si="18"/>
        <v>0</v>
      </c>
    </row>
    <row r="268" spans="1:7">
      <c r="A268" s="1">
        <v>20</v>
      </c>
      <c r="B268" s="30" t="str">
        <f>'20'!AI3</f>
        <v>BordeauxOyonnax</v>
      </c>
      <c r="C268" s="67">
        <f>'20'!AJ3</f>
        <v>0</v>
      </c>
      <c r="G268" s="5">
        <f>'20'!C3-'20'!H3</f>
        <v>0</v>
      </c>
    </row>
    <row r="269" spans="1:7">
      <c r="B269" s="31" t="str">
        <f>'20'!AI4</f>
        <v>BriveClermont</v>
      </c>
      <c r="C269" s="67">
        <f>'20'!AJ4</f>
        <v>0</v>
      </c>
      <c r="G269" s="5">
        <f>'20'!C4-'20'!H4</f>
        <v>0</v>
      </c>
    </row>
    <row r="270" spans="1:7">
      <c r="B270" s="31" t="str">
        <f>'20'!AI5</f>
        <v>MontpellierRacing</v>
      </c>
      <c r="C270" s="67">
        <f>'20'!AJ5</f>
        <v>0</v>
      </c>
      <c r="G270" s="5">
        <f>'20'!C5-'20'!H5</f>
        <v>0</v>
      </c>
    </row>
    <row r="271" spans="1:7">
      <c r="B271" s="31" t="str">
        <f>'20'!AI6</f>
        <v>Stade FrançaisCastres</v>
      </c>
      <c r="C271" s="67">
        <f>'20'!AJ6</f>
        <v>0</v>
      </c>
      <c r="G271" s="5">
        <f>'20'!C6-'20'!H6</f>
        <v>0</v>
      </c>
    </row>
    <row r="272" spans="1:7">
      <c r="B272" s="31" t="str">
        <f>'20'!AI7</f>
        <v>PauLa Rochelle</v>
      </c>
      <c r="C272" s="67">
        <f>'20'!AJ7</f>
        <v>0</v>
      </c>
      <c r="G272" s="5">
        <f>'20'!C7-'20'!H7</f>
        <v>0</v>
      </c>
    </row>
    <row r="273" spans="1:7">
      <c r="B273" s="31" t="str">
        <f>'20'!AI8</f>
        <v>ToulonAgen</v>
      </c>
      <c r="C273" s="67">
        <f>'20'!AJ8</f>
        <v>0</v>
      </c>
      <c r="G273" s="5">
        <f>'20'!C8-'20'!H8</f>
        <v>0</v>
      </c>
    </row>
    <row r="274" spans="1:7">
      <c r="B274" s="31" t="str">
        <f>'20'!AI9</f>
        <v>St ToulousainLyon</v>
      </c>
      <c r="C274" s="67">
        <f>'20'!AJ9</f>
        <v>0</v>
      </c>
      <c r="G274" s="5">
        <f>'20'!C9-'20'!H9</f>
        <v>0</v>
      </c>
    </row>
    <row r="275" spans="1:7">
      <c r="B275" s="31" t="str">
        <f>'20'!AI10</f>
        <v>OyonnaxBordeaux</v>
      </c>
      <c r="C275" s="67">
        <f>'20'!AJ10</f>
        <v>0</v>
      </c>
      <c r="G275" s="5">
        <f t="shared" ref="G275:G281" si="19">-G268</f>
        <v>0</v>
      </c>
    </row>
    <row r="276" spans="1:7">
      <c r="B276" s="31" t="str">
        <f>'20'!AI11</f>
        <v>ClermontBrive</v>
      </c>
      <c r="C276" s="67">
        <f>'20'!AJ11</f>
        <v>0</v>
      </c>
      <c r="G276" s="5">
        <f t="shared" si="19"/>
        <v>0</v>
      </c>
    </row>
    <row r="277" spans="1:7">
      <c r="B277" s="31" t="str">
        <f>'20'!AI12</f>
        <v>RacingMontpellier</v>
      </c>
      <c r="C277" s="67">
        <f>'20'!AJ12</f>
        <v>0</v>
      </c>
      <c r="G277" s="5">
        <f t="shared" si="19"/>
        <v>0</v>
      </c>
    </row>
    <row r="278" spans="1:7">
      <c r="B278" s="31" t="str">
        <f>'20'!AI13</f>
        <v>CastresStade Français</v>
      </c>
      <c r="C278" s="67">
        <f>'20'!AJ13</f>
        <v>0</v>
      </c>
      <c r="G278" s="5">
        <f t="shared" si="19"/>
        <v>0</v>
      </c>
    </row>
    <row r="279" spans="1:7">
      <c r="B279" s="31" t="str">
        <f>'20'!AI14</f>
        <v>La RochellePau</v>
      </c>
      <c r="C279" s="67">
        <f>'20'!AJ14</f>
        <v>0</v>
      </c>
      <c r="G279" s="5">
        <f t="shared" si="19"/>
        <v>0</v>
      </c>
    </row>
    <row r="280" spans="1:7">
      <c r="B280" s="31" t="str">
        <f>'20'!AI15</f>
        <v>AgenToulon</v>
      </c>
      <c r="C280" s="67">
        <f>'20'!AJ15</f>
        <v>0</v>
      </c>
      <c r="G280" s="5">
        <f t="shared" si="19"/>
        <v>0</v>
      </c>
    </row>
    <row r="281" spans="1:7">
      <c r="B281" s="32" t="str">
        <f>'20'!AI16</f>
        <v>LyonSt Toulousain</v>
      </c>
      <c r="C281" s="67">
        <f>'20'!AJ16</f>
        <v>0</v>
      </c>
      <c r="G281" s="5">
        <f t="shared" si="19"/>
        <v>0</v>
      </c>
    </row>
    <row r="282" spans="1:7">
      <c r="A282" s="1">
        <v>21</v>
      </c>
      <c r="B282" s="30" t="str">
        <f>'21'!AI3</f>
        <v>AgenBordeaux</v>
      </c>
      <c r="C282" s="67">
        <f>'21'!AJ3</f>
        <v>0</v>
      </c>
      <c r="G282" s="5">
        <f>'21'!C3-'21'!H3</f>
        <v>0</v>
      </c>
    </row>
    <row r="283" spans="1:7">
      <c r="B283" s="31" t="str">
        <f>'21'!AI4</f>
        <v>CastresBrive</v>
      </c>
      <c r="C283" s="67">
        <f>'21'!AJ4</f>
        <v>0</v>
      </c>
      <c r="G283" s="5">
        <f>'21'!C4-'21'!H4</f>
        <v>0</v>
      </c>
    </row>
    <row r="284" spans="1:7">
      <c r="B284" s="31" t="str">
        <f>'21'!AI5</f>
        <v>ClermontPau</v>
      </c>
      <c r="C284" s="67">
        <f>'21'!AJ5</f>
        <v>0</v>
      </c>
      <c r="G284" s="5">
        <f>'21'!C5-'21'!H5</f>
        <v>0</v>
      </c>
    </row>
    <row r="285" spans="1:7">
      <c r="B285" s="31" t="str">
        <f>'21'!AI6</f>
        <v>La RochelleLyon</v>
      </c>
      <c r="C285" s="67">
        <f>'21'!AJ6</f>
        <v>0</v>
      </c>
      <c r="G285" s="5">
        <f>'21'!C6-'21'!H6</f>
        <v>0</v>
      </c>
    </row>
    <row r="286" spans="1:7">
      <c r="B286" s="31" t="str">
        <f>'21'!AI7</f>
        <v>OyonnaxToulon</v>
      </c>
      <c r="C286" s="67">
        <f>'21'!AJ7</f>
        <v>0</v>
      </c>
      <c r="G286" s="5">
        <f>'21'!C7-'21'!H7</f>
        <v>0</v>
      </c>
    </row>
    <row r="287" spans="1:7">
      <c r="B287" s="31" t="str">
        <f>'21'!AI8</f>
        <v>RacingStade Français</v>
      </c>
      <c r="C287" s="67">
        <f>'21'!AJ8</f>
        <v>0</v>
      </c>
      <c r="G287" s="5">
        <f>'21'!C8-'21'!H8</f>
        <v>0</v>
      </c>
    </row>
    <row r="288" spans="1:7">
      <c r="B288" s="31" t="str">
        <f>'21'!AI9</f>
        <v>St ToulousainMontpellier</v>
      </c>
      <c r="C288" s="67">
        <f>'21'!AJ9</f>
        <v>0</v>
      </c>
      <c r="G288" s="5">
        <f>'21'!C9-'21'!H9</f>
        <v>0</v>
      </c>
    </row>
    <row r="289" spans="1:7">
      <c r="B289" s="31" t="str">
        <f>'21'!AI10</f>
        <v>BordeauxAgen</v>
      </c>
      <c r="C289" s="67">
        <f>'21'!AJ10</f>
        <v>0</v>
      </c>
      <c r="G289" s="5">
        <f t="shared" ref="G289:G295" si="20">-G282</f>
        <v>0</v>
      </c>
    </row>
    <row r="290" spans="1:7">
      <c r="B290" s="31" t="str">
        <f>'21'!AI11</f>
        <v>BriveCastres</v>
      </c>
      <c r="C290" s="67">
        <f>'21'!AJ11</f>
        <v>0</v>
      </c>
      <c r="G290" s="5">
        <f t="shared" si="20"/>
        <v>0</v>
      </c>
    </row>
    <row r="291" spans="1:7">
      <c r="B291" s="31" t="str">
        <f>'21'!AI12</f>
        <v>PauClermont</v>
      </c>
      <c r="C291" s="67">
        <f>'21'!AJ12</f>
        <v>0</v>
      </c>
      <c r="G291" s="5">
        <f t="shared" si="20"/>
        <v>0</v>
      </c>
    </row>
    <row r="292" spans="1:7">
      <c r="B292" s="31" t="str">
        <f>'21'!AI13</f>
        <v>LyonLa Rochelle</v>
      </c>
      <c r="C292" s="67">
        <f>'21'!AJ13</f>
        <v>0</v>
      </c>
      <c r="G292" s="5">
        <f t="shared" si="20"/>
        <v>0</v>
      </c>
    </row>
    <row r="293" spans="1:7">
      <c r="B293" s="31" t="str">
        <f>'21'!AI14</f>
        <v>ToulonOyonnax</v>
      </c>
      <c r="C293" s="67">
        <f>'21'!AJ14</f>
        <v>0</v>
      </c>
      <c r="G293" s="5">
        <f t="shared" si="20"/>
        <v>0</v>
      </c>
    </row>
    <row r="294" spans="1:7">
      <c r="B294" s="31" t="str">
        <f>'21'!AI15</f>
        <v>Stade FrançaisRacing</v>
      </c>
      <c r="C294" s="67">
        <f>'21'!AJ15</f>
        <v>0</v>
      </c>
      <c r="G294" s="5">
        <f t="shared" si="20"/>
        <v>0</v>
      </c>
    </row>
    <row r="295" spans="1:7">
      <c r="B295" s="32" t="str">
        <f>'21'!AI16</f>
        <v>MontpellierSt Toulousain</v>
      </c>
      <c r="C295" s="67">
        <f>'21'!AJ16</f>
        <v>0</v>
      </c>
      <c r="G295" s="5">
        <f t="shared" si="20"/>
        <v>0</v>
      </c>
    </row>
    <row r="296" spans="1:7">
      <c r="A296" s="1">
        <v>22</v>
      </c>
      <c r="B296" s="30" t="str">
        <f>'22'!AI3</f>
        <v>BriveAgen</v>
      </c>
      <c r="C296" s="67">
        <f>'22'!AJ3</f>
        <v>0</v>
      </c>
      <c r="G296" s="5">
        <f>'22'!C3-'22'!H3</f>
        <v>0</v>
      </c>
    </row>
    <row r="297" spans="1:7">
      <c r="B297" s="31" t="str">
        <f>'22'!AI4</f>
        <v>La RochelleBordeaux</v>
      </c>
      <c r="C297" s="67">
        <f>'22'!AJ4</f>
        <v>0</v>
      </c>
      <c r="G297" s="5">
        <f>'22'!C4-'22'!H4</f>
        <v>0</v>
      </c>
    </row>
    <row r="298" spans="1:7">
      <c r="B298" s="31" t="str">
        <f>'22'!AI5</f>
        <v>LyonRacing</v>
      </c>
      <c r="C298" s="67">
        <f>'22'!AJ5</f>
        <v>0</v>
      </c>
      <c r="G298" s="5">
        <f>'22'!C5-'22'!H5</f>
        <v>0</v>
      </c>
    </row>
    <row r="299" spans="1:7">
      <c r="B299" s="31" t="str">
        <f>'22'!AI6</f>
        <v>MontpellierCastres</v>
      </c>
      <c r="C299" s="67">
        <f>'22'!AJ6</f>
        <v>0</v>
      </c>
      <c r="G299" s="5">
        <f>'22'!C6-'22'!H6</f>
        <v>0</v>
      </c>
    </row>
    <row r="300" spans="1:7">
      <c r="B300" s="31" t="str">
        <f>'22'!AI7</f>
        <v>Stade FrançaisSt Toulousain</v>
      </c>
      <c r="C300" s="67">
        <f>'22'!AJ7</f>
        <v>0</v>
      </c>
      <c r="G300" s="5">
        <f>'22'!C7-'22'!H7</f>
        <v>0</v>
      </c>
    </row>
    <row r="301" spans="1:7">
      <c r="B301" s="31" t="str">
        <f>'22'!AI8</f>
        <v>PauOyonnax</v>
      </c>
      <c r="C301" s="67">
        <f>'22'!AJ8</f>
        <v>0</v>
      </c>
      <c r="G301" s="5">
        <f>'22'!C8-'22'!H8</f>
        <v>0</v>
      </c>
    </row>
    <row r="302" spans="1:7">
      <c r="B302" s="31" t="str">
        <f>'22'!AI9</f>
        <v>ToulonClermont</v>
      </c>
      <c r="C302" s="67">
        <f>'22'!AJ9</f>
        <v>0</v>
      </c>
      <c r="G302" s="5">
        <f>'22'!C9-'22'!H9</f>
        <v>0</v>
      </c>
    </row>
    <row r="303" spans="1:7">
      <c r="B303" s="31" t="str">
        <f>'22'!AI10</f>
        <v>AgenBrive</v>
      </c>
      <c r="C303" s="67">
        <f>'22'!AJ10</f>
        <v>0</v>
      </c>
      <c r="G303" s="5">
        <f t="shared" ref="G303:G309" si="21">-G296</f>
        <v>0</v>
      </c>
    </row>
    <row r="304" spans="1:7">
      <c r="B304" s="31" t="str">
        <f>'22'!AI11</f>
        <v>BordeauxLa Rochelle</v>
      </c>
      <c r="C304" s="67">
        <f>'22'!AJ11</f>
        <v>0</v>
      </c>
      <c r="G304" s="5">
        <f t="shared" si="21"/>
        <v>0</v>
      </c>
    </row>
    <row r="305" spans="1:7">
      <c r="B305" s="31" t="str">
        <f>'22'!AI12</f>
        <v>RacingLyon</v>
      </c>
      <c r="C305" s="67">
        <f>'22'!AJ12</f>
        <v>0</v>
      </c>
      <c r="G305" s="5">
        <f t="shared" si="21"/>
        <v>0</v>
      </c>
    </row>
    <row r="306" spans="1:7">
      <c r="B306" s="31" t="str">
        <f>'22'!AI13</f>
        <v>CastresMontpellier</v>
      </c>
      <c r="C306" s="67">
        <f>'22'!AJ13</f>
        <v>0</v>
      </c>
      <c r="G306" s="5">
        <f t="shared" si="21"/>
        <v>0</v>
      </c>
    </row>
    <row r="307" spans="1:7">
      <c r="B307" s="31" t="str">
        <f>'22'!AI14</f>
        <v>St ToulousainStade Français</v>
      </c>
      <c r="C307" s="67">
        <f>'22'!AJ14</f>
        <v>0</v>
      </c>
      <c r="G307" s="5">
        <f t="shared" si="21"/>
        <v>0</v>
      </c>
    </row>
    <row r="308" spans="1:7">
      <c r="B308" s="31" t="str">
        <f>'22'!AI15</f>
        <v>OyonnaxPau</v>
      </c>
      <c r="C308" s="67">
        <f>'22'!AJ15</f>
        <v>0</v>
      </c>
      <c r="G308" s="5">
        <f t="shared" si="21"/>
        <v>0</v>
      </c>
    </row>
    <row r="309" spans="1:7">
      <c r="B309" s="32" t="str">
        <f>'22'!AI16</f>
        <v>ClermontToulon</v>
      </c>
      <c r="C309" s="67">
        <f>'22'!AJ16</f>
        <v>0</v>
      </c>
      <c r="G309" s="5">
        <f t="shared" si="21"/>
        <v>0</v>
      </c>
    </row>
    <row r="310" spans="1:7">
      <c r="A310" s="1">
        <v>23</v>
      </c>
      <c r="B310" s="30" t="str">
        <f>'23'!AI3</f>
        <v>AgenOyonnax</v>
      </c>
      <c r="C310" s="67">
        <f>'23'!AJ3</f>
        <v>0</v>
      </c>
      <c r="G310" s="5">
        <f>'23'!C3-'23'!H3</f>
        <v>0</v>
      </c>
    </row>
    <row r="311" spans="1:7">
      <c r="B311" s="31" t="str">
        <f>'23'!AI4</f>
        <v>BordeauxPau</v>
      </c>
      <c r="C311" s="67">
        <f>'23'!AJ4</f>
        <v>0</v>
      </c>
      <c r="G311" s="5">
        <f>'23'!C4-'23'!H4</f>
        <v>0</v>
      </c>
    </row>
    <row r="312" spans="1:7">
      <c r="B312" s="31" t="str">
        <f>'23'!AI5</f>
        <v>BriveLyon</v>
      </c>
      <c r="C312" s="67">
        <f>'23'!AJ5</f>
        <v>0</v>
      </c>
      <c r="G312" s="5">
        <f>'23'!C5-'23'!H5</f>
        <v>0</v>
      </c>
    </row>
    <row r="313" spans="1:7">
      <c r="B313" s="31" t="str">
        <f>'23'!AI6</f>
        <v>CastresSt Toulousain</v>
      </c>
      <c r="C313" s="67">
        <f>'23'!AJ6</f>
        <v>0</v>
      </c>
      <c r="G313" s="5">
        <f>'23'!C6-'23'!H6</f>
        <v>0</v>
      </c>
    </row>
    <row r="314" spans="1:7">
      <c r="B314" s="31" t="str">
        <f>'23'!AI7</f>
        <v>MontpellierLa Rochelle</v>
      </c>
      <c r="C314" s="67">
        <f>'23'!AJ7</f>
        <v>0</v>
      </c>
      <c r="G314" s="5">
        <f>'23'!C7-'23'!H7</f>
        <v>0</v>
      </c>
    </row>
    <row r="315" spans="1:7">
      <c r="B315" s="31" t="str">
        <f>'23'!AI8</f>
        <v>Stade FrançaisClermont</v>
      </c>
      <c r="C315" s="67">
        <f>'23'!AJ8</f>
        <v>0</v>
      </c>
      <c r="G315" s="5">
        <f>'23'!C8-'23'!H8</f>
        <v>0</v>
      </c>
    </row>
    <row r="316" spans="1:7">
      <c r="B316" s="31" t="str">
        <f>'23'!AI9</f>
        <v>RacingToulon</v>
      </c>
      <c r="C316" s="67">
        <f>'23'!AJ9</f>
        <v>0</v>
      </c>
      <c r="G316" s="5">
        <f>'23'!C9-'23'!H9</f>
        <v>0</v>
      </c>
    </row>
    <row r="317" spans="1:7">
      <c r="B317" s="31" t="str">
        <f>'23'!AI10</f>
        <v>OyonnaxAgen</v>
      </c>
      <c r="C317" s="67">
        <f>'23'!AJ10</f>
        <v>0</v>
      </c>
      <c r="G317" s="5">
        <f t="shared" ref="G317:G323" si="22">-G310</f>
        <v>0</v>
      </c>
    </row>
    <row r="318" spans="1:7">
      <c r="B318" s="31" t="str">
        <f>'23'!AI11</f>
        <v>PauBordeaux</v>
      </c>
      <c r="C318" s="67">
        <f>'23'!AJ11</f>
        <v>0</v>
      </c>
      <c r="G318" s="5">
        <f t="shared" si="22"/>
        <v>0</v>
      </c>
    </row>
    <row r="319" spans="1:7">
      <c r="B319" s="31" t="str">
        <f>'23'!AI12</f>
        <v>LyonBrive</v>
      </c>
      <c r="C319" s="67">
        <f>'23'!AJ12</f>
        <v>0</v>
      </c>
      <c r="G319" s="5">
        <f t="shared" si="22"/>
        <v>0</v>
      </c>
    </row>
    <row r="320" spans="1:7">
      <c r="B320" s="31" t="str">
        <f>'23'!AI13</f>
        <v>St ToulousainCastres</v>
      </c>
      <c r="C320" s="67">
        <f>'23'!AJ13</f>
        <v>0</v>
      </c>
      <c r="G320" s="5">
        <f t="shared" si="22"/>
        <v>0</v>
      </c>
    </row>
    <row r="321" spans="1:7">
      <c r="B321" s="31" t="str">
        <f>'23'!AI14</f>
        <v>La RochelleMontpellier</v>
      </c>
      <c r="C321" s="67">
        <f>'23'!AJ14</f>
        <v>0</v>
      </c>
      <c r="G321" s="5">
        <f t="shared" si="22"/>
        <v>0</v>
      </c>
    </row>
    <row r="322" spans="1:7">
      <c r="B322" s="31" t="str">
        <f>'23'!AI15</f>
        <v>ClermontStade Français</v>
      </c>
      <c r="C322" s="67">
        <f>'23'!AJ15</f>
        <v>0</v>
      </c>
      <c r="G322" s="5">
        <f t="shared" si="22"/>
        <v>0</v>
      </c>
    </row>
    <row r="323" spans="1:7">
      <c r="B323" s="32" t="str">
        <f>'23'!AI16</f>
        <v>ToulonRacing</v>
      </c>
      <c r="C323" s="67">
        <f>'23'!AJ16</f>
        <v>0</v>
      </c>
      <c r="G323" s="5">
        <f t="shared" si="22"/>
        <v>0</v>
      </c>
    </row>
    <row r="324" spans="1:7">
      <c r="A324" s="1">
        <v>24</v>
      </c>
      <c r="B324" s="30" t="str">
        <f>'24'!AI3</f>
        <v>ClermontBordeaux</v>
      </c>
      <c r="C324" s="67">
        <f>'24'!AJ3</f>
        <v>0</v>
      </c>
      <c r="G324" s="5">
        <f>'24'!C3-'24'!H3</f>
        <v>0</v>
      </c>
    </row>
    <row r="325" spans="1:7">
      <c r="B325" s="31" t="str">
        <f>'24'!AI4</f>
        <v>La RochelleCastres</v>
      </c>
      <c r="C325" s="67">
        <f>'24'!AJ4</f>
        <v>0</v>
      </c>
      <c r="G325" s="5">
        <f>'24'!C4-'24'!H4</f>
        <v>0</v>
      </c>
    </row>
    <row r="326" spans="1:7">
      <c r="B326" s="31" t="str">
        <f>'24'!AI5</f>
        <v>LyonStade Français</v>
      </c>
      <c r="C326" s="67">
        <f>'24'!AJ5</f>
        <v>0</v>
      </c>
      <c r="G326" s="5">
        <f>'24'!C5-'24'!H5</f>
        <v>0</v>
      </c>
    </row>
    <row r="327" spans="1:7">
      <c r="B327" s="31" t="str">
        <f>'24'!AI6</f>
        <v>OyonnaxBrive</v>
      </c>
      <c r="C327" s="67">
        <f>'24'!AJ6</f>
        <v>0</v>
      </c>
      <c r="G327" s="5">
        <f>'24'!C6-'24'!H6</f>
        <v>0</v>
      </c>
    </row>
    <row r="328" spans="1:7">
      <c r="B328" s="31" t="str">
        <f>'24'!AI7</f>
        <v>PauAgen</v>
      </c>
      <c r="C328" s="67">
        <f>'24'!AJ7</f>
        <v>0</v>
      </c>
      <c r="G328" s="5">
        <f>'24'!C7-'24'!H7</f>
        <v>0</v>
      </c>
    </row>
    <row r="329" spans="1:7">
      <c r="B329" s="31" t="str">
        <f>'24'!AI8</f>
        <v>ToulonMontpellier</v>
      </c>
      <c r="C329" s="67">
        <f>'24'!AJ8</f>
        <v>0</v>
      </c>
      <c r="G329" s="5">
        <f>'24'!C8-'24'!H8</f>
        <v>0</v>
      </c>
    </row>
    <row r="330" spans="1:7">
      <c r="B330" s="31" t="str">
        <f>'24'!AI9</f>
        <v>St ToulousainRacing</v>
      </c>
      <c r="C330" s="67">
        <f>'24'!AJ9</f>
        <v>0</v>
      </c>
      <c r="G330" s="5">
        <f>'24'!C9-'24'!H9</f>
        <v>0</v>
      </c>
    </row>
    <row r="331" spans="1:7">
      <c r="B331" s="31" t="str">
        <f>'24'!AI10</f>
        <v>BordeauxClermont</v>
      </c>
      <c r="C331" s="67">
        <f>'24'!AJ10</f>
        <v>0</v>
      </c>
      <c r="G331" s="5">
        <f t="shared" ref="G331:G337" si="23">-G324</f>
        <v>0</v>
      </c>
    </row>
    <row r="332" spans="1:7">
      <c r="B332" s="31" t="str">
        <f>'24'!AI11</f>
        <v>CastresLa Rochelle</v>
      </c>
      <c r="C332" s="67">
        <f>'24'!AJ11</f>
        <v>0</v>
      </c>
      <c r="G332" s="5">
        <f t="shared" si="23"/>
        <v>0</v>
      </c>
    </row>
    <row r="333" spans="1:7">
      <c r="B333" s="31" t="str">
        <f>'24'!AI12</f>
        <v>Stade FrançaisLyon</v>
      </c>
      <c r="C333" s="67">
        <f>'24'!AJ12</f>
        <v>0</v>
      </c>
      <c r="G333" s="5">
        <f t="shared" si="23"/>
        <v>0</v>
      </c>
    </row>
    <row r="334" spans="1:7">
      <c r="B334" s="31" t="str">
        <f>'24'!AI13</f>
        <v>BriveOyonnax</v>
      </c>
      <c r="C334" s="67">
        <f>'24'!AJ13</f>
        <v>0</v>
      </c>
      <c r="G334" s="5">
        <f t="shared" si="23"/>
        <v>0</v>
      </c>
    </row>
    <row r="335" spans="1:7">
      <c r="B335" s="31" t="str">
        <f>'24'!AI14</f>
        <v>AgenPau</v>
      </c>
      <c r="C335" s="67">
        <f>'24'!AJ14</f>
        <v>0</v>
      </c>
      <c r="G335" s="5">
        <f t="shared" si="23"/>
        <v>0</v>
      </c>
    </row>
    <row r="336" spans="1:7">
      <c r="B336" s="31" t="str">
        <f>'24'!AI15</f>
        <v>MontpellierToulon</v>
      </c>
      <c r="C336" s="67">
        <f>'24'!AJ15</f>
        <v>0</v>
      </c>
      <c r="G336" s="5">
        <f t="shared" si="23"/>
        <v>0</v>
      </c>
    </row>
    <row r="337" spans="1:7">
      <c r="B337" s="32" t="str">
        <f>'24'!AI16</f>
        <v>RacingSt Toulousain</v>
      </c>
      <c r="C337" s="67">
        <f>'24'!AJ16</f>
        <v>0</v>
      </c>
      <c r="G337" s="5">
        <f t="shared" si="23"/>
        <v>0</v>
      </c>
    </row>
    <row r="338" spans="1:7">
      <c r="A338" s="1">
        <v>25</v>
      </c>
      <c r="B338" s="30" t="str">
        <f>'25'!AI3</f>
        <v>AgenClermont</v>
      </c>
      <c r="C338" s="67">
        <f>'25'!AJ3</f>
        <v>0</v>
      </c>
      <c r="G338" s="5">
        <f>'25'!C3-'25'!H3</f>
        <v>0</v>
      </c>
    </row>
    <row r="339" spans="1:7">
      <c r="B339" s="31" t="str">
        <f>'25'!AI4</f>
        <v>BordeauxRacing</v>
      </c>
      <c r="C339" s="67">
        <f>'25'!AJ4</f>
        <v>0</v>
      </c>
      <c r="G339" s="5">
        <f>'25'!C4-'25'!H4</f>
        <v>0</v>
      </c>
    </row>
    <row r="340" spans="1:7">
      <c r="B340" s="31" t="str">
        <f>'25'!AI5</f>
        <v>MontpellierPau</v>
      </c>
      <c r="C340" s="67">
        <f>'25'!AJ5</f>
        <v>0</v>
      </c>
      <c r="G340" s="5">
        <f>'25'!C5-'25'!H5</f>
        <v>0</v>
      </c>
    </row>
    <row r="341" spans="1:7">
      <c r="B341" s="31" t="str">
        <f>'25'!AI6</f>
        <v>OyonnaxLyon</v>
      </c>
      <c r="C341" s="67">
        <f>'25'!AJ6</f>
        <v>0</v>
      </c>
      <c r="G341" s="5">
        <f>'25'!C6-'25'!H6</f>
        <v>0</v>
      </c>
    </row>
    <row r="342" spans="1:7">
      <c r="B342" s="31" t="str">
        <f>'25'!AI7</f>
        <v>Stade FrançaisBrive</v>
      </c>
      <c r="C342" s="67">
        <f>'25'!AJ7</f>
        <v>0</v>
      </c>
      <c r="G342" s="5">
        <f>'25'!C7-'25'!H7</f>
        <v>0</v>
      </c>
    </row>
    <row r="343" spans="1:7">
      <c r="B343" s="31" t="str">
        <f>'25'!AI8</f>
        <v>ToulonCastres</v>
      </c>
      <c r="C343" s="67">
        <f>'25'!AJ8</f>
        <v>0</v>
      </c>
      <c r="G343" s="5">
        <f>'25'!C8-'25'!H8</f>
        <v>0</v>
      </c>
    </row>
    <row r="344" spans="1:7">
      <c r="B344" s="31" t="str">
        <f>'25'!AI9</f>
        <v>St ToulousainLa Rochelle</v>
      </c>
      <c r="C344" s="67">
        <f>'25'!AJ9</f>
        <v>0</v>
      </c>
      <c r="G344" s="5">
        <f>'25'!C9-'25'!H9</f>
        <v>0</v>
      </c>
    </row>
    <row r="345" spans="1:7">
      <c r="B345" s="31" t="str">
        <f>'25'!AI10</f>
        <v>ClermontAgen</v>
      </c>
      <c r="C345" s="67">
        <f>'25'!AJ10</f>
        <v>0</v>
      </c>
      <c r="G345" s="5">
        <f t="shared" ref="G345:G351" si="24">-G338</f>
        <v>0</v>
      </c>
    </row>
    <row r="346" spans="1:7">
      <c r="B346" s="31" t="str">
        <f>'25'!AI11</f>
        <v>RacingBordeaux</v>
      </c>
      <c r="C346" s="67">
        <f>'25'!AJ11</f>
        <v>0</v>
      </c>
      <c r="G346" s="5">
        <f t="shared" si="24"/>
        <v>0</v>
      </c>
    </row>
    <row r="347" spans="1:7">
      <c r="B347" s="31" t="str">
        <f>'25'!AI12</f>
        <v>PauMontpellier</v>
      </c>
      <c r="C347" s="67">
        <f>'25'!AJ12</f>
        <v>0</v>
      </c>
      <c r="G347" s="5">
        <f t="shared" si="24"/>
        <v>0</v>
      </c>
    </row>
    <row r="348" spans="1:7">
      <c r="B348" s="31" t="str">
        <f>'25'!AI13</f>
        <v>LyonOyonnax</v>
      </c>
      <c r="C348" s="67">
        <f>'25'!AJ13</f>
        <v>0</v>
      </c>
      <c r="G348" s="5">
        <f t="shared" si="24"/>
        <v>0</v>
      </c>
    </row>
    <row r="349" spans="1:7">
      <c r="B349" s="31" t="str">
        <f>'25'!AI14</f>
        <v>BriveStade Français</v>
      </c>
      <c r="C349" s="67">
        <f>'25'!AJ14</f>
        <v>0</v>
      </c>
      <c r="G349" s="5">
        <f t="shared" si="24"/>
        <v>0</v>
      </c>
    </row>
    <row r="350" spans="1:7">
      <c r="B350" s="31" t="str">
        <f>'25'!AI15</f>
        <v>CastresToulon</v>
      </c>
      <c r="C350" s="67">
        <f>'25'!AJ15</f>
        <v>0</v>
      </c>
      <c r="G350" s="5">
        <f t="shared" si="24"/>
        <v>0</v>
      </c>
    </row>
    <row r="351" spans="1:7">
      <c r="B351" s="32" t="str">
        <f>'25'!AI16</f>
        <v>La RochelleSt Toulousain</v>
      </c>
      <c r="C351" s="67">
        <f>'25'!AJ16</f>
        <v>0</v>
      </c>
      <c r="G351" s="5">
        <f t="shared" si="24"/>
        <v>0</v>
      </c>
    </row>
    <row r="352" spans="1:7">
      <c r="A352" s="1">
        <v>26</v>
      </c>
      <c r="B352" s="30" t="str">
        <f>'26'!AI3</f>
        <v>BriveBordeaux</v>
      </c>
      <c r="C352" s="67">
        <f>'26'!AJ3</f>
        <v>0</v>
      </c>
      <c r="G352" s="5">
        <f>'26'!C3-'26'!H3</f>
        <v>0</v>
      </c>
    </row>
    <row r="353" spans="2:7">
      <c r="B353" s="31" t="str">
        <f>'26'!AI4</f>
        <v>CastresOyonnax</v>
      </c>
      <c r="C353" s="67">
        <f>'26'!AJ4</f>
        <v>0</v>
      </c>
      <c r="G353" s="5">
        <f>'26'!C4-'26'!H4</f>
        <v>0</v>
      </c>
    </row>
    <row r="354" spans="2:7">
      <c r="B354" s="31" t="str">
        <f>'26'!AI5</f>
        <v>La RochelleStade Français</v>
      </c>
      <c r="C354" s="67">
        <f>'26'!AJ5</f>
        <v>0</v>
      </c>
      <c r="G354" s="5">
        <f>'26'!C5-'26'!H5</f>
        <v>0</v>
      </c>
    </row>
    <row r="355" spans="2:7">
      <c r="B355" s="31" t="str">
        <f>'26'!AI6</f>
        <v>LyonMontpellier</v>
      </c>
      <c r="C355" s="67">
        <f>'26'!AJ6</f>
        <v>0</v>
      </c>
      <c r="G355" s="5">
        <f>'26'!C6-'26'!H6</f>
        <v>0</v>
      </c>
    </row>
    <row r="356" spans="2:7">
      <c r="B356" s="31" t="str">
        <f>'26'!AI7</f>
        <v>PauToulon</v>
      </c>
      <c r="C356" s="67">
        <f>'26'!AJ7</f>
        <v>0</v>
      </c>
      <c r="G356" s="5">
        <f>'26'!C7-'26'!H7</f>
        <v>0</v>
      </c>
    </row>
    <row r="357" spans="2:7">
      <c r="B357" s="31" t="str">
        <f>'26'!AI8</f>
        <v>RacingAgen</v>
      </c>
      <c r="C357" s="67">
        <f>'26'!AJ8</f>
        <v>0</v>
      </c>
      <c r="G357" s="5">
        <f>'26'!C8-'26'!H8</f>
        <v>0</v>
      </c>
    </row>
    <row r="358" spans="2:7">
      <c r="B358" s="31" t="str">
        <f>'26'!AI9</f>
        <v>ClermontSt Toulousain</v>
      </c>
      <c r="C358" s="67">
        <f>'26'!AJ9</f>
        <v>0</v>
      </c>
      <c r="G358" s="5">
        <f>'26'!C9-'26'!H9</f>
        <v>0</v>
      </c>
    </row>
    <row r="359" spans="2:7">
      <c r="B359" s="31" t="str">
        <f>'26'!AI10</f>
        <v>BordeauxBrive</v>
      </c>
      <c r="C359" s="67">
        <f>'26'!AJ10</f>
        <v>0</v>
      </c>
      <c r="G359" s="5">
        <f t="shared" ref="G359:G365" si="25">-G352</f>
        <v>0</v>
      </c>
    </row>
    <row r="360" spans="2:7">
      <c r="B360" s="31" t="str">
        <f>'26'!AI11</f>
        <v>OyonnaxCastres</v>
      </c>
      <c r="C360" s="67">
        <f>'26'!AJ11</f>
        <v>0</v>
      </c>
      <c r="G360" s="5">
        <f t="shared" si="25"/>
        <v>0</v>
      </c>
    </row>
    <row r="361" spans="2:7">
      <c r="B361" s="31" t="str">
        <f>'26'!AI12</f>
        <v>Stade FrançaisLa Rochelle</v>
      </c>
      <c r="C361" s="67">
        <f>'26'!AJ12</f>
        <v>0</v>
      </c>
      <c r="G361" s="5">
        <f t="shared" si="25"/>
        <v>0</v>
      </c>
    </row>
    <row r="362" spans="2:7">
      <c r="B362" s="31" t="str">
        <f>'26'!AI13</f>
        <v>MontpellierLyon</v>
      </c>
      <c r="C362" s="67">
        <f>'26'!AJ13</f>
        <v>0</v>
      </c>
      <c r="G362" s="5">
        <f t="shared" si="25"/>
        <v>0</v>
      </c>
    </row>
    <row r="363" spans="2:7">
      <c r="B363" s="31" t="str">
        <f>'26'!AI14</f>
        <v>ToulonPau</v>
      </c>
      <c r="C363" s="67">
        <f>'26'!AJ14</f>
        <v>0</v>
      </c>
      <c r="G363" s="5">
        <f t="shared" si="25"/>
        <v>0</v>
      </c>
    </row>
    <row r="364" spans="2:7">
      <c r="B364" s="31" t="str">
        <f>'26'!AI15</f>
        <v>AgenRacing</v>
      </c>
      <c r="C364" s="67">
        <f>'26'!AJ15</f>
        <v>0</v>
      </c>
      <c r="G364" s="5">
        <f t="shared" si="25"/>
        <v>0</v>
      </c>
    </row>
    <row r="365" spans="2:7">
      <c r="B365" s="32" t="str">
        <f>'26'!AI16</f>
        <v>St ToulousainClermont</v>
      </c>
      <c r="C365" s="67">
        <f>'26'!AJ16</f>
        <v>0</v>
      </c>
      <c r="G365" s="5">
        <f t="shared" si="25"/>
        <v>0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29</vt:i4>
      </vt:variant>
    </vt:vector>
  </HeadingPairs>
  <TitlesOfParts>
    <vt:vector size="2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RESULTATS</vt:lpstr>
      <vt:lpstr>FINALES</vt:lpstr>
      <vt:lpstr>AUX</vt:lpstr>
    </vt:vector>
  </TitlesOfParts>
  <Company>CJC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CORRE  Jean Claude</dc:creator>
  <cp:lastModifiedBy>ASUS</cp:lastModifiedBy>
  <dcterms:created xsi:type="dcterms:W3CDTF">2009-08-14T12:45:46Z</dcterms:created>
  <dcterms:modified xsi:type="dcterms:W3CDTF">2018-01-10T15:50:49Z</dcterms:modified>
</cp:coreProperties>
</file>