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BASE" sheetId="1" r:id="rId1"/>
    <sheet name="COMPTE CLIENT" sheetId="2" r:id="rId2"/>
    <sheet name="TRESORERIE" sheetId="3" r:id="rId3"/>
  </sheets>
  <calcPr calcId="125725"/>
</workbook>
</file>

<file path=xl/calcChain.xml><?xml version="1.0" encoding="utf-8"?>
<calcChain xmlns="http://schemas.openxmlformats.org/spreadsheetml/2006/main">
  <c r="A3" i="2" a="1"/>
  <c r="A3" s="1"/>
  <c r="I3" i="3" a="1"/>
  <c r="I3" s="1"/>
  <c r="I12" a="1"/>
  <c r="I12" s="1"/>
  <c r="A12"/>
  <c r="C4" i="2"/>
  <c r="D4"/>
  <c r="E4"/>
  <c r="F4"/>
  <c r="B4"/>
  <c r="A5" a="1"/>
  <c r="A5" s="1"/>
  <c r="A4" a="1"/>
  <c r="A4" s="1"/>
  <c r="D3" l="1"/>
  <c r="E3"/>
  <c r="F3"/>
  <c r="B3"/>
  <c r="C3"/>
</calcChain>
</file>

<file path=xl/sharedStrings.xml><?xml version="1.0" encoding="utf-8"?>
<sst xmlns="http://schemas.openxmlformats.org/spreadsheetml/2006/main" count="57" uniqueCount="21">
  <si>
    <t>DATE</t>
  </si>
  <si>
    <t>CLIENT</t>
  </si>
  <si>
    <t>OBJET</t>
  </si>
  <si>
    <t>FACTURE</t>
  </si>
  <si>
    <t>DATE PAIEMENT</t>
  </si>
  <si>
    <t>DEBIT</t>
  </si>
  <si>
    <t>CREDIT</t>
  </si>
  <si>
    <t>DUPONT</t>
  </si>
  <si>
    <t>MARTIAL</t>
  </si>
  <si>
    <t>MARTIN</t>
  </si>
  <si>
    <t>SECRETARIAT</t>
  </si>
  <si>
    <t>FA001</t>
  </si>
  <si>
    <t>FA002</t>
  </si>
  <si>
    <t>FA003</t>
  </si>
  <si>
    <t>MONTANT</t>
  </si>
  <si>
    <t>FA004</t>
  </si>
  <si>
    <t>SOLDE</t>
  </si>
  <si>
    <t>JANVIER</t>
  </si>
  <si>
    <t>FEVRIER</t>
  </si>
  <si>
    <t>MARS</t>
  </si>
  <si>
    <t>AVRIL</t>
  </si>
</sst>
</file>

<file path=xl/styles.xml><?xml version="1.0" encoding="utf-8"?>
<styleSheet xmlns="http://schemas.openxmlformats.org/spreadsheetml/2006/main">
  <numFmts count="1">
    <numFmt numFmtId="165" formatCode="#,##0.00\ &quot;€&quot;"/>
  </numFmts>
  <fonts count="2">
    <font>
      <sz val="11"/>
      <color theme="1"/>
      <name val="Calibri"/>
      <family val="2"/>
      <scheme val="minor"/>
    </font>
    <font>
      <sz val="10"/>
      <name val="AR CENA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1" xfId="0" applyNumberFormat="1" applyFont="1" applyBorder="1"/>
    <xf numFmtId="165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5"/>
  <sheetViews>
    <sheetView workbookViewId="0">
      <selection activeCell="A2" sqref="A2"/>
    </sheetView>
  </sheetViews>
  <sheetFormatPr baseColWidth="10" defaultRowHeight="15"/>
  <cols>
    <col min="1" max="1" width="3.140625" customWidth="1"/>
    <col min="4" max="4" width="14.42578125" customWidth="1"/>
    <col min="6" max="6" width="15.42578125" customWidth="1"/>
  </cols>
  <sheetData>
    <row r="1" spans="1:8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>
      <c r="A2">
        <v>1</v>
      </c>
      <c r="B2" s="1">
        <v>41275</v>
      </c>
      <c r="C2" t="s">
        <v>7</v>
      </c>
      <c r="D2" t="s">
        <v>10</v>
      </c>
      <c r="E2" t="s">
        <v>11</v>
      </c>
      <c r="F2" s="1">
        <v>41275</v>
      </c>
      <c r="H2">
        <v>250</v>
      </c>
    </row>
    <row r="3" spans="1:8">
      <c r="A3">
        <v>2</v>
      </c>
      <c r="C3" t="s">
        <v>8</v>
      </c>
      <c r="D3" t="s">
        <v>10</v>
      </c>
      <c r="E3" t="s">
        <v>12</v>
      </c>
    </row>
    <row r="4" spans="1:8">
      <c r="A4">
        <v>3</v>
      </c>
      <c r="B4" s="1">
        <v>41358</v>
      </c>
      <c r="C4" t="s">
        <v>9</v>
      </c>
      <c r="D4" t="s">
        <v>10</v>
      </c>
      <c r="E4" t="s">
        <v>13</v>
      </c>
      <c r="F4" s="1">
        <v>41358</v>
      </c>
      <c r="H4">
        <v>500</v>
      </c>
    </row>
    <row r="5" spans="1:8">
      <c r="A5">
        <v>4</v>
      </c>
      <c r="B5" s="1">
        <v>41390</v>
      </c>
      <c r="C5" t="s">
        <v>7</v>
      </c>
      <c r="D5" t="s">
        <v>10</v>
      </c>
      <c r="E5" t="s">
        <v>15</v>
      </c>
      <c r="F5" s="1">
        <v>41390</v>
      </c>
      <c r="H5">
        <v>200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"/>
  <sheetViews>
    <sheetView tabSelected="1" workbookViewId="0">
      <selection activeCell="A3" sqref="A3"/>
    </sheetView>
  </sheetViews>
  <sheetFormatPr baseColWidth="10" defaultRowHeight="15"/>
  <cols>
    <col min="1" max="1" width="2.5703125" customWidth="1"/>
    <col min="6" max="6" width="16.28515625" customWidth="1"/>
  </cols>
  <sheetData>
    <row r="1" spans="1:6">
      <c r="B1" s="2" t="s">
        <v>7</v>
      </c>
      <c r="C1" s="2"/>
      <c r="D1" s="2"/>
      <c r="E1" s="2"/>
      <c r="F1" s="2"/>
    </row>
    <row r="2" spans="1:6">
      <c r="B2" t="s">
        <v>0</v>
      </c>
      <c r="C2" t="s">
        <v>2</v>
      </c>
      <c r="D2" t="s">
        <v>3</v>
      </c>
      <c r="E2" t="s">
        <v>14</v>
      </c>
      <c r="F2" t="s">
        <v>4</v>
      </c>
    </row>
    <row r="3" spans="1:6">
      <c r="A3" s="3">
        <f t="array" ref="A3">INDEX(BASE!$A$2:$A$65536,SMALL(IF((BASE!$C$2:$C$65536="DUPONT")*1=1,ROW(BASE!$A$2:$A$65536)-MIN(ROW(BASE!$A$2:$A$65536))+1),ROWS(BASE!$A$2:$A2)))</f>
        <v>1</v>
      </c>
      <c r="B3" s="1">
        <f>VLOOKUP('COMPTE CLIENT'!A3,BASE!$A$2:$L$500,2,FALSE)</f>
        <v>41275</v>
      </c>
      <c r="C3" s="1" t="str">
        <f>VLOOKUP('COMPTE CLIENT'!A3,BASE!$A$2:$L$500,4,FALSE)</f>
        <v>SECRETARIAT</v>
      </c>
      <c r="D3" s="1" t="str">
        <f>VLOOKUP('COMPTE CLIENT'!A3,BASE!$A$2:$L$500,5,FALSE)</f>
        <v>FA001</v>
      </c>
      <c r="E3" s="4">
        <f>VLOOKUP('COMPTE CLIENT'!A3,BASE!$A$2:$L$500,8,FALSE)</f>
        <v>250</v>
      </c>
      <c r="F3" s="1">
        <f>VLOOKUP('COMPTE CLIENT'!A3,BASE!$A$2:$L$500,6,FALSE)</f>
        <v>41275</v>
      </c>
    </row>
    <row r="4" spans="1:6">
      <c r="A4" s="3">
        <f t="array" ref="A4">INDEX(BASE!$A$2:$A$65536,SMALL(IF((BASE!$C$2:$C$65536="DUPONT")*1=1,ROW(BASE!$A$2:$A$65536)-MIN(ROW(BASE!$A$2:$A$65536))+1),ROWS(BASE!$A$2:$A3)))</f>
        <v>4</v>
      </c>
      <c r="B4" s="1">
        <f>VLOOKUP('COMPTE CLIENT'!A4,BASE!$A$2:$L$500,2,FALSE)</f>
        <v>41390</v>
      </c>
      <c r="C4" s="1" t="str">
        <f>VLOOKUP('COMPTE CLIENT'!A4,BASE!$A$2:$L$500,4,FALSE)</f>
        <v>SECRETARIAT</v>
      </c>
      <c r="D4" s="1" t="str">
        <f>VLOOKUP('COMPTE CLIENT'!A4,BASE!$A$2:$L$500,5,FALSE)</f>
        <v>FA004</v>
      </c>
      <c r="E4" s="4">
        <f>VLOOKUP('COMPTE CLIENT'!A4,BASE!$A$2:$L$500,8,FALSE)</f>
        <v>200</v>
      </c>
      <c r="F4" s="1">
        <f>VLOOKUP('COMPTE CLIENT'!A4,BASE!$A$2:$L$500,6,FALSE)</f>
        <v>41390</v>
      </c>
    </row>
    <row r="5" spans="1:6">
      <c r="A5" s="3" t="e">
        <f t="array" ref="A5">INDEX(BASE!$A$2:$A$65536,SMALL(IF((BASE!$C$2:$C$65536="DUPONT")*1=1,ROW(BASE!$A$2:$A$65536)-MIN(ROW(BASE!$A$2:$A$65536))+1),ROWS(BASE!$A$2:$A4)))</f>
        <v>#NUM!</v>
      </c>
      <c r="B5" s="1"/>
      <c r="E5" s="4"/>
    </row>
  </sheetData>
  <mergeCells count="1">
    <mergeCell ref="B1:F1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P17"/>
  <sheetViews>
    <sheetView workbookViewId="0">
      <selection activeCell="A7" sqref="A7:B7"/>
    </sheetView>
  </sheetViews>
  <sheetFormatPr baseColWidth="10" defaultRowHeight="15"/>
  <cols>
    <col min="1" max="1" width="2.7109375" customWidth="1"/>
    <col min="9" max="9" width="3.28515625" customWidth="1"/>
  </cols>
  <sheetData>
    <row r="1" spans="1:16">
      <c r="A1" s="5" t="s">
        <v>17</v>
      </c>
      <c r="B1" s="6"/>
      <c r="C1" s="6"/>
      <c r="D1" s="6"/>
      <c r="E1" s="6"/>
      <c r="F1" s="6"/>
      <c r="G1" s="6"/>
      <c r="H1" s="7"/>
      <c r="I1" s="5" t="s">
        <v>18</v>
      </c>
      <c r="J1" s="6"/>
      <c r="K1" s="6"/>
      <c r="L1" s="6"/>
      <c r="M1" s="6"/>
      <c r="N1" s="6"/>
      <c r="O1" s="6"/>
      <c r="P1" s="7"/>
    </row>
    <row r="2" spans="1:16">
      <c r="A2" s="8"/>
      <c r="B2" s="9" t="s">
        <v>0</v>
      </c>
      <c r="C2" s="9" t="s">
        <v>1</v>
      </c>
      <c r="D2" s="9" t="s">
        <v>3</v>
      </c>
      <c r="E2" s="9" t="s">
        <v>2</v>
      </c>
      <c r="F2" s="9" t="s">
        <v>5</v>
      </c>
      <c r="G2" s="9" t="s">
        <v>6</v>
      </c>
      <c r="H2" s="10" t="s">
        <v>16</v>
      </c>
      <c r="I2" s="8"/>
      <c r="J2" s="9" t="s">
        <v>0</v>
      </c>
      <c r="K2" s="9" t="s">
        <v>1</v>
      </c>
      <c r="L2" s="9" t="s">
        <v>3</v>
      </c>
      <c r="M2" s="9" t="s">
        <v>2</v>
      </c>
      <c r="N2" s="9" t="s">
        <v>5</v>
      </c>
      <c r="O2" s="9" t="s">
        <v>6</v>
      </c>
      <c r="P2" s="10" t="s">
        <v>16</v>
      </c>
    </row>
    <row r="3" spans="1:16">
      <c r="A3" s="3"/>
      <c r="B3" s="9"/>
      <c r="C3" s="9"/>
      <c r="D3" s="9"/>
      <c r="E3" s="9"/>
      <c r="F3" s="9"/>
      <c r="G3" s="9"/>
      <c r="H3" s="10"/>
      <c r="I3" s="3" t="e">
        <f t="array" ref="I3">INDEX(BASE!$A$2:$A$65536,SMALL(IF(MONTH(BASE!$B$2:$B$65536)=2,ROW(BASE!$A$2:$A$65536)-MIN(ROW(BASE!$A$2:$A$65536))+1),ROWS(BASE!$A$2:$A2)))</f>
        <v>#NUM!</v>
      </c>
      <c r="J3" s="9"/>
      <c r="K3" s="9"/>
      <c r="L3" s="9"/>
      <c r="M3" s="9"/>
      <c r="N3" s="9"/>
      <c r="O3" s="9"/>
      <c r="P3" s="10"/>
    </row>
    <row r="4" spans="1:16">
      <c r="A4" s="8"/>
      <c r="B4" s="9"/>
      <c r="C4" s="9"/>
      <c r="D4" s="9"/>
      <c r="E4" s="9"/>
      <c r="F4" s="9"/>
      <c r="G4" s="9"/>
      <c r="H4" s="10"/>
      <c r="I4" s="8"/>
      <c r="J4" s="9"/>
      <c r="K4" s="9"/>
      <c r="L4" s="9"/>
      <c r="M4" s="9"/>
      <c r="N4" s="9"/>
      <c r="O4" s="9"/>
      <c r="P4" s="10"/>
    </row>
    <row r="5" spans="1:16">
      <c r="A5" s="8"/>
      <c r="B5" s="9"/>
      <c r="C5" s="9"/>
      <c r="D5" s="9"/>
      <c r="E5" s="9"/>
      <c r="F5" s="9"/>
      <c r="G5" s="9"/>
      <c r="H5" s="10"/>
      <c r="I5" s="8"/>
      <c r="J5" s="9"/>
      <c r="K5" s="9"/>
      <c r="L5" s="9"/>
      <c r="M5" s="9"/>
      <c r="N5" s="9"/>
      <c r="O5" s="9"/>
      <c r="P5" s="10"/>
    </row>
    <row r="6" spans="1:16">
      <c r="A6" s="8"/>
      <c r="B6" s="9"/>
      <c r="C6" s="9"/>
      <c r="D6" s="9"/>
      <c r="E6" s="9"/>
      <c r="F6" s="9"/>
      <c r="G6" s="9"/>
      <c r="H6" s="10"/>
      <c r="I6" s="8"/>
      <c r="J6" s="9"/>
      <c r="K6" s="9"/>
      <c r="L6" s="9"/>
      <c r="M6" s="9"/>
      <c r="N6" s="9"/>
      <c r="O6" s="9"/>
      <c r="P6" s="10"/>
    </row>
    <row r="7" spans="1:16">
      <c r="A7" s="8"/>
      <c r="B7" s="9"/>
      <c r="C7" s="9"/>
      <c r="D7" s="9"/>
      <c r="E7" s="9"/>
      <c r="F7" s="9"/>
      <c r="G7" s="9"/>
      <c r="H7" s="10"/>
      <c r="I7" s="8"/>
      <c r="J7" s="9"/>
      <c r="K7" s="9"/>
      <c r="L7" s="9"/>
      <c r="M7" s="9"/>
      <c r="N7" s="9"/>
      <c r="O7" s="9"/>
      <c r="P7" s="10"/>
    </row>
    <row r="8" spans="1:16">
      <c r="A8" s="11"/>
      <c r="B8" s="12"/>
      <c r="C8" s="12"/>
      <c r="D8" s="12"/>
      <c r="E8" s="12"/>
      <c r="F8" s="12"/>
      <c r="G8" s="12"/>
      <c r="H8" s="13"/>
      <c r="I8" s="11"/>
      <c r="J8" s="12"/>
      <c r="K8" s="12"/>
      <c r="L8" s="12"/>
      <c r="M8" s="12"/>
      <c r="N8" s="12"/>
      <c r="O8" s="12"/>
      <c r="P8" s="13"/>
    </row>
    <row r="10" spans="1:16">
      <c r="A10" s="5" t="s">
        <v>19</v>
      </c>
      <c r="B10" s="6"/>
      <c r="C10" s="6"/>
      <c r="D10" s="6"/>
      <c r="E10" s="6"/>
      <c r="F10" s="6"/>
      <c r="G10" s="6"/>
      <c r="H10" s="7"/>
      <c r="I10" s="5" t="s">
        <v>20</v>
      </c>
      <c r="J10" s="6"/>
      <c r="K10" s="6"/>
      <c r="L10" s="6"/>
      <c r="M10" s="6"/>
      <c r="N10" s="6"/>
      <c r="O10" s="6"/>
      <c r="P10" s="7"/>
    </row>
    <row r="11" spans="1:16">
      <c r="A11" s="8"/>
      <c r="B11" s="9" t="s">
        <v>0</v>
      </c>
      <c r="C11" s="9" t="s">
        <v>1</v>
      </c>
      <c r="D11" s="9" t="s">
        <v>3</v>
      </c>
      <c r="E11" s="9" t="s">
        <v>2</v>
      </c>
      <c r="F11" s="9" t="s">
        <v>5</v>
      </c>
      <c r="G11" s="9" t="s">
        <v>6</v>
      </c>
      <c r="H11" s="10" t="s">
        <v>16</v>
      </c>
      <c r="I11" s="8"/>
      <c r="J11" s="9" t="s">
        <v>0</v>
      </c>
      <c r="K11" s="9" t="s">
        <v>1</v>
      </c>
      <c r="L11" s="9" t="s">
        <v>3</v>
      </c>
      <c r="M11" s="9" t="s">
        <v>2</v>
      </c>
      <c r="N11" s="9" t="s">
        <v>5</v>
      </c>
      <c r="O11" s="9" t="s">
        <v>6</v>
      </c>
      <c r="P11" s="10" t="s">
        <v>16</v>
      </c>
    </row>
    <row r="12" spans="1:16">
      <c r="A12" s="3" t="e">
        <f>INDEX(BASE!$A$2:$A$65536,SMALL(IF(MONTH(BASE!$B$2:$B$65536)*1=3,ROW(BASE!$A$2:$A$65536)-MIN(ROW(BASE!$A$2:$A$65536))+1),ROWS(BASE!$A$2:$A11)))</f>
        <v>#NUM!</v>
      </c>
      <c r="B12" s="9"/>
      <c r="C12" s="9"/>
      <c r="D12" s="9"/>
      <c r="E12" s="9"/>
      <c r="F12" s="9"/>
      <c r="G12" s="9"/>
      <c r="H12" s="10"/>
      <c r="I12" s="3" t="e">
        <f t="array" ref="I12">INDEX(BASE!$A$2:$A$65536,SMALL(IF(MONTH(BASE!$B$2:$B$65536)=4,ROW(BASE!$A$2:$A$65536)-MIN(ROW(BASE!$A$2:$A$65536))+1),ROWS(BASE!$A$2:$A11)))</f>
        <v>#NUM!</v>
      </c>
      <c r="J12" s="9"/>
      <c r="K12" s="9"/>
      <c r="L12" s="9"/>
      <c r="M12" s="9"/>
      <c r="N12" s="9"/>
      <c r="O12" s="9"/>
      <c r="P12" s="10"/>
    </row>
    <row r="13" spans="1:16">
      <c r="A13" s="8"/>
      <c r="B13" s="9"/>
      <c r="C13" s="9"/>
      <c r="D13" s="9"/>
      <c r="E13" s="9"/>
      <c r="F13" s="9"/>
      <c r="G13" s="9"/>
      <c r="H13" s="10"/>
      <c r="I13" s="8"/>
      <c r="J13" s="9"/>
      <c r="K13" s="9"/>
      <c r="L13" s="9"/>
      <c r="M13" s="9"/>
      <c r="N13" s="9"/>
      <c r="O13" s="9"/>
      <c r="P13" s="10"/>
    </row>
    <row r="14" spans="1:16">
      <c r="A14" s="8"/>
      <c r="B14" s="9"/>
      <c r="C14" s="9"/>
      <c r="D14" s="9"/>
      <c r="E14" s="9"/>
      <c r="F14" s="9"/>
      <c r="G14" s="9"/>
      <c r="H14" s="10"/>
      <c r="I14" s="8"/>
      <c r="J14" s="9"/>
      <c r="K14" s="9"/>
      <c r="L14" s="9"/>
      <c r="M14" s="9"/>
      <c r="N14" s="9"/>
      <c r="O14" s="9"/>
      <c r="P14" s="10"/>
    </row>
    <row r="15" spans="1:16">
      <c r="A15" s="8"/>
      <c r="B15" s="9"/>
      <c r="C15" s="9"/>
      <c r="D15" s="9"/>
      <c r="E15" s="9"/>
      <c r="F15" s="9"/>
      <c r="G15" s="9"/>
      <c r="H15" s="10"/>
      <c r="I15" s="8"/>
      <c r="J15" s="9"/>
      <c r="K15" s="9"/>
      <c r="L15" s="9"/>
      <c r="M15" s="9"/>
      <c r="N15" s="9"/>
      <c r="O15" s="9"/>
      <c r="P15" s="10"/>
    </row>
    <row r="16" spans="1:16">
      <c r="A16" s="8"/>
      <c r="B16" s="9"/>
      <c r="C16" s="9"/>
      <c r="D16" s="9"/>
      <c r="E16" s="9"/>
      <c r="F16" s="9"/>
      <c r="G16" s="9"/>
      <c r="H16" s="10"/>
      <c r="I16" s="8"/>
      <c r="J16" s="9"/>
      <c r="K16" s="9"/>
      <c r="L16" s="9"/>
      <c r="M16" s="9"/>
      <c r="N16" s="9"/>
      <c r="O16" s="9"/>
      <c r="P16" s="10"/>
    </row>
    <row r="17" spans="1:16">
      <c r="A17" s="11"/>
      <c r="B17" s="12"/>
      <c r="C17" s="12"/>
      <c r="D17" s="12"/>
      <c r="E17" s="12"/>
      <c r="F17" s="12"/>
      <c r="G17" s="12"/>
      <c r="H17" s="13"/>
      <c r="I17" s="11"/>
      <c r="J17" s="12"/>
      <c r="K17" s="12"/>
      <c r="L17" s="12"/>
      <c r="M17" s="12"/>
      <c r="N17" s="12"/>
      <c r="O17" s="12"/>
      <c r="P17" s="13"/>
    </row>
  </sheetData>
  <mergeCells count="4">
    <mergeCell ref="A1:H1"/>
    <mergeCell ref="I1:P1"/>
    <mergeCell ref="A10:H10"/>
    <mergeCell ref="I10:P10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COMPTE CLIENT</vt:lpstr>
      <vt:lpstr>TRESORERIE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2013-06-03T13:51:53Z</dcterms:modified>
</cp:coreProperties>
</file>