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activeTab="2"/>
  </bookViews>
  <sheets>
    <sheet name="BASE" sheetId="1" r:id="rId1"/>
    <sheet name="COMPTE CLIENT" sheetId="2" r:id="rId2"/>
    <sheet name="TRESORERIE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AO34" i="3" a="1"/>
  <c r="AO34" s="1"/>
  <c r="AL34"/>
  <c r="AM34" s="1"/>
  <c r="AJ34"/>
  <c r="AH34"/>
  <c r="AF34"/>
  <c r="AE34" a="1"/>
  <c r="AE34" s="1"/>
  <c r="AB34"/>
  <c r="AC34" s="1"/>
  <c r="Z34"/>
  <c r="X34"/>
  <c r="V34"/>
  <c r="U34" a="1"/>
  <c r="U34" s="1"/>
  <c r="R34"/>
  <c r="P34"/>
  <c r="N34"/>
  <c r="L34"/>
  <c r="K34" a="1"/>
  <c r="K34" s="1"/>
  <c r="H34"/>
  <c r="G34"/>
  <c r="I34" s="1"/>
  <c r="F34"/>
  <c r="E34"/>
  <c r="D34"/>
  <c r="C34"/>
  <c r="B34"/>
  <c r="A34" a="1"/>
  <c r="A34" s="1"/>
  <c r="AV33"/>
  <c r="AW33" s="1"/>
  <c r="AT33"/>
  <c r="AR33"/>
  <c r="AP33"/>
  <c r="AO33" a="1"/>
  <c r="AO33" s="1"/>
  <c r="AL33"/>
  <c r="AM33" s="1"/>
  <c r="AJ33"/>
  <c r="AH33"/>
  <c r="AF33"/>
  <c r="AE33" a="1"/>
  <c r="AE33" s="1"/>
  <c r="AB33"/>
  <c r="AC33" s="1"/>
  <c r="Z33"/>
  <c r="X33"/>
  <c r="V33"/>
  <c r="U33" a="1"/>
  <c r="U33" s="1"/>
  <c r="R33"/>
  <c r="P33"/>
  <c r="N33"/>
  <c r="L33"/>
  <c r="K33" a="1"/>
  <c r="K33" s="1"/>
  <c r="H33"/>
  <c r="G33"/>
  <c r="I33" s="1"/>
  <c r="F33"/>
  <c r="E33"/>
  <c r="D33"/>
  <c r="C33"/>
  <c r="B33"/>
  <c r="A33" a="1"/>
  <c r="A33" s="1"/>
  <c r="AV32"/>
  <c r="AW32" s="1"/>
  <c r="AT32"/>
  <c r="AR32"/>
  <c r="AP32"/>
  <c r="AO32" a="1"/>
  <c r="AO32" s="1"/>
  <c r="AL32"/>
  <c r="AM32" s="1"/>
  <c r="AJ32"/>
  <c r="AH32"/>
  <c r="AF32"/>
  <c r="AE32" a="1"/>
  <c r="AE32" s="1"/>
  <c r="AB32"/>
  <c r="AC32" s="1"/>
  <c r="Z32"/>
  <c r="X32"/>
  <c r="V32"/>
  <c r="U32" a="1"/>
  <c r="U32" s="1"/>
  <c r="R32"/>
  <c r="P32"/>
  <c r="N32"/>
  <c r="L32"/>
  <c r="K32" a="1"/>
  <c r="K32" s="1"/>
  <c r="H32"/>
  <c r="G32"/>
  <c r="I32" s="1"/>
  <c r="F32"/>
  <c r="E32"/>
  <c r="D32"/>
  <c r="C32"/>
  <c r="B32"/>
  <c r="A32" a="1"/>
  <c r="A32" s="1"/>
  <c r="AV31"/>
  <c r="AW31" s="1"/>
  <c r="AT31"/>
  <c r="AR31"/>
  <c r="AP31"/>
  <c r="AO31" a="1"/>
  <c r="AO31" s="1"/>
  <c r="AL31"/>
  <c r="AM31" s="1"/>
  <c r="AJ31"/>
  <c r="AH31"/>
  <c r="AF31"/>
  <c r="AE31" a="1"/>
  <c r="AE31" s="1"/>
  <c r="AB31"/>
  <c r="AC31" s="1"/>
  <c r="Z31"/>
  <c r="X31"/>
  <c r="V31"/>
  <c r="U31" a="1"/>
  <c r="U31" s="1"/>
  <c r="R31"/>
  <c r="P31"/>
  <c r="N31"/>
  <c r="L31"/>
  <c r="K31" a="1"/>
  <c r="K31" s="1"/>
  <c r="H31"/>
  <c r="G31"/>
  <c r="I31" s="1"/>
  <c r="F31"/>
  <c r="E31"/>
  <c r="D31"/>
  <c r="C31"/>
  <c r="B31"/>
  <c r="A31" a="1"/>
  <c r="A31" s="1"/>
  <c r="AV30"/>
  <c r="AW30" s="1"/>
  <c r="AT30"/>
  <c r="AR30"/>
  <c r="AP30"/>
  <c r="AO30" a="1"/>
  <c r="AO30" s="1"/>
  <c r="AL30"/>
  <c r="AM30" s="1"/>
  <c r="AJ30"/>
  <c r="AH30"/>
  <c r="AF30"/>
  <c r="AE30" a="1"/>
  <c r="AE30" s="1"/>
  <c r="AB30"/>
  <c r="AC30" s="1"/>
  <c r="Z30"/>
  <c r="X30"/>
  <c r="V30"/>
  <c r="U30" a="1"/>
  <c r="U30" s="1"/>
  <c r="R30"/>
  <c r="P30"/>
  <c r="N30"/>
  <c r="L30"/>
  <c r="K30" a="1"/>
  <c r="K30" s="1"/>
  <c r="H30"/>
  <c r="G30"/>
  <c r="I30" s="1"/>
  <c r="F30"/>
  <c r="E30"/>
  <c r="D30"/>
  <c r="C30"/>
  <c r="B30"/>
  <c r="A30" a="1"/>
  <c r="A30" s="1"/>
  <c r="AV29"/>
  <c r="AW29" s="1"/>
  <c r="AT29"/>
  <c r="AR29"/>
  <c r="AP29"/>
  <c r="AO29" a="1"/>
  <c r="AO29" s="1"/>
  <c r="AL29"/>
  <c r="AM29" s="1"/>
  <c r="AJ29"/>
  <c r="AH29"/>
  <c r="AF29"/>
  <c r="AE29" a="1"/>
  <c r="AE29" s="1"/>
  <c r="AB29"/>
  <c r="AC29" s="1"/>
  <c r="Z29"/>
  <c r="X29"/>
  <c r="V29"/>
  <c r="U29" a="1"/>
  <c r="U29" s="1"/>
  <c r="K29" a="1"/>
  <c r="K29" s="1"/>
  <c r="R29" s="1"/>
  <c r="H29"/>
  <c r="G29"/>
  <c r="I29" s="1"/>
  <c r="F29"/>
  <c r="E29"/>
  <c r="D29"/>
  <c r="C29"/>
  <c r="B29"/>
  <c r="A29" a="1"/>
  <c r="A29" s="1"/>
  <c r="AV28"/>
  <c r="AW28" s="1"/>
  <c r="AT28"/>
  <c r="AR28"/>
  <c r="AP28"/>
  <c r="AO28" a="1"/>
  <c r="AO28" s="1"/>
  <c r="AE28" a="1"/>
  <c r="AE28" s="1"/>
  <c r="AL28" s="1"/>
  <c r="AM28" s="1"/>
  <c r="AB28"/>
  <c r="AC28" s="1"/>
  <c r="Z28"/>
  <c r="X28"/>
  <c r="V28"/>
  <c r="U28" a="1"/>
  <c r="U28" s="1"/>
  <c r="K28" a="1"/>
  <c r="K28" s="1"/>
  <c r="H28"/>
  <c r="G28"/>
  <c r="I28" s="1"/>
  <c r="F28"/>
  <c r="E28"/>
  <c r="D28"/>
  <c r="C28"/>
  <c r="B28"/>
  <c r="A28" a="1"/>
  <c r="A28" s="1"/>
  <c r="AV27"/>
  <c r="AW27" s="1"/>
  <c r="AT27"/>
  <c r="AR27"/>
  <c r="AP27"/>
  <c r="AO27" a="1"/>
  <c r="AO27" s="1"/>
  <c r="AL27"/>
  <c r="AM27" s="1"/>
  <c r="AH27"/>
  <c r="AE27" a="1"/>
  <c r="AE27" s="1"/>
  <c r="AB27"/>
  <c r="AC27" s="1"/>
  <c r="Z27"/>
  <c r="X27"/>
  <c r="V27"/>
  <c r="U27" a="1"/>
  <c r="U27" s="1"/>
  <c r="R27"/>
  <c r="N27"/>
  <c r="K27" a="1"/>
  <c r="K27" s="1"/>
  <c r="H27"/>
  <c r="G27"/>
  <c r="I27" s="1"/>
  <c r="F27"/>
  <c r="E27"/>
  <c r="D27"/>
  <c r="C27"/>
  <c r="B27"/>
  <c r="A27" a="1"/>
  <c r="A27" s="1"/>
  <c r="AV26"/>
  <c r="AW26" s="1"/>
  <c r="AT26"/>
  <c r="AR26"/>
  <c r="AP26"/>
  <c r="AO26" a="1"/>
  <c r="AO26" s="1"/>
  <c r="AL26"/>
  <c r="AM26" s="1"/>
  <c r="AH26"/>
  <c r="AE26" a="1"/>
  <c r="AE26" s="1"/>
  <c r="AB26"/>
  <c r="AC26" s="1"/>
  <c r="Z26"/>
  <c r="X26"/>
  <c r="V26"/>
  <c r="U26" a="1"/>
  <c r="U26" s="1"/>
  <c r="R26"/>
  <c r="N26"/>
  <c r="K26" a="1"/>
  <c r="K26" s="1"/>
  <c r="H26"/>
  <c r="G26"/>
  <c r="I26" s="1"/>
  <c r="F26"/>
  <c r="E26"/>
  <c r="D26"/>
  <c r="C26"/>
  <c r="B26"/>
  <c r="A26" a="1"/>
  <c r="A26" s="1"/>
  <c r="AV25"/>
  <c r="AW25" s="1"/>
  <c r="AT25"/>
  <c r="AR25"/>
  <c r="AP25"/>
  <c r="AO25" a="1"/>
  <c r="AO25" s="1"/>
  <c r="AL25"/>
  <c r="AM25" s="1"/>
  <c r="AH25"/>
  <c r="AE25" a="1"/>
  <c r="AE25" s="1"/>
  <c r="Z25"/>
  <c r="V25"/>
  <c r="U25" a="1"/>
  <c r="U25" s="1"/>
  <c r="AB25" s="1"/>
  <c r="AC25" s="1"/>
  <c r="R25"/>
  <c r="N25"/>
  <c r="K25" a="1"/>
  <c r="K25" s="1"/>
  <c r="H25"/>
  <c r="G25"/>
  <c r="I25" s="1"/>
  <c r="F25"/>
  <c r="E25"/>
  <c r="D25"/>
  <c r="C25"/>
  <c r="B25"/>
  <c r="A25" a="1"/>
  <c r="A25" s="1"/>
  <c r="AT24"/>
  <c r="AP24"/>
  <c r="AO24" a="1"/>
  <c r="AO24" s="1"/>
  <c r="AV24" s="1"/>
  <c r="AW24" s="1"/>
  <c r="AL24"/>
  <c r="AM24" s="1"/>
  <c r="AH24"/>
  <c r="AE24" a="1"/>
  <c r="AE24" s="1"/>
  <c r="Z24"/>
  <c r="V24"/>
  <c r="U24" a="1"/>
  <c r="U24" s="1"/>
  <c r="AB24" s="1"/>
  <c r="AC24" s="1"/>
  <c r="R24"/>
  <c r="N24"/>
  <c r="K24" a="1"/>
  <c r="K24" s="1"/>
  <c r="H24"/>
  <c r="G24"/>
  <c r="I24" s="1"/>
  <c r="F24"/>
  <c r="E24"/>
  <c r="D24"/>
  <c r="C24"/>
  <c r="B24"/>
  <c r="A24" a="1"/>
  <c r="A24" s="1"/>
  <c r="AT23"/>
  <c r="AP23"/>
  <c r="AO23" a="1"/>
  <c r="AO23" s="1"/>
  <c r="AV23" s="1"/>
  <c r="AW23" s="1"/>
  <c r="AL23"/>
  <c r="AM23" s="1"/>
  <c r="AH23"/>
  <c r="AE23" a="1"/>
  <c r="AE23" s="1"/>
  <c r="Z23"/>
  <c r="V23"/>
  <c r="U23" a="1"/>
  <c r="U23" s="1"/>
  <c r="R23"/>
  <c r="P23"/>
  <c r="N23"/>
  <c r="L23"/>
  <c r="K23" a="1"/>
  <c r="K23" s="1"/>
  <c r="H23"/>
  <c r="G23"/>
  <c r="I23" s="1"/>
  <c r="F23"/>
  <c r="E23"/>
  <c r="D23"/>
  <c r="C23"/>
  <c r="B23"/>
  <c r="A23" a="1"/>
  <c r="A23" s="1"/>
  <c r="AV22"/>
  <c r="AW22" s="1"/>
  <c r="AT22"/>
  <c r="AR22"/>
  <c r="AP22"/>
  <c r="AO22" a="1"/>
  <c r="AO22" s="1"/>
  <c r="AE22" a="1"/>
  <c r="AE22" s="1"/>
  <c r="AL22" s="1"/>
  <c r="AM22" s="1"/>
  <c r="AB22"/>
  <c r="AC22" s="1"/>
  <c r="Z22"/>
  <c r="X22"/>
  <c r="V22"/>
  <c r="U22" a="1"/>
  <c r="U22" s="1"/>
  <c r="K22" a="1"/>
  <c r="K22" s="1"/>
  <c r="R22" s="1"/>
  <c r="H22"/>
  <c r="G22"/>
  <c r="I22" s="1"/>
  <c r="F22"/>
  <c r="E22"/>
  <c r="D22"/>
  <c r="C22"/>
  <c r="B22"/>
  <c r="A22" a="1"/>
  <c r="A22" s="1"/>
  <c r="AV21"/>
  <c r="AW21" s="1"/>
  <c r="AT21"/>
  <c r="AR21"/>
  <c r="AP21"/>
  <c r="AO21" a="1"/>
  <c r="AO21" s="1"/>
  <c r="AE21" a="1"/>
  <c r="AE21" s="1"/>
  <c r="AL21" s="1"/>
  <c r="AM21" s="1"/>
  <c r="AB21"/>
  <c r="AC21" s="1"/>
  <c r="Z21"/>
  <c r="X21"/>
  <c r="V21"/>
  <c r="U21" a="1"/>
  <c r="U21" s="1"/>
  <c r="K21" a="1"/>
  <c r="K21" s="1"/>
  <c r="R21" s="1"/>
  <c r="H21"/>
  <c r="G21"/>
  <c r="I21" s="1"/>
  <c r="F21"/>
  <c r="E21"/>
  <c r="D21"/>
  <c r="C21"/>
  <c r="B21"/>
  <c r="A21" a="1"/>
  <c r="A21" s="1"/>
  <c r="AV20"/>
  <c r="AW20" s="1"/>
  <c r="AT20"/>
  <c r="AR20"/>
  <c r="AP20"/>
  <c r="AO20" a="1"/>
  <c r="AO20" s="1"/>
  <c r="AE20" a="1"/>
  <c r="AE20" s="1"/>
  <c r="AL20" s="1"/>
  <c r="AM20" s="1"/>
  <c r="AB20"/>
  <c r="AC20" s="1"/>
  <c r="Z20"/>
  <c r="X20"/>
  <c r="V20"/>
  <c r="U20" a="1"/>
  <c r="U20" s="1"/>
  <c r="K20" a="1"/>
  <c r="K20" s="1"/>
  <c r="P20" s="1"/>
  <c r="H20"/>
  <c r="G20"/>
  <c r="I20" s="1"/>
  <c r="F20"/>
  <c r="E20"/>
  <c r="D20"/>
  <c r="C20"/>
  <c r="B20"/>
  <c r="A20" a="1"/>
  <c r="A20" s="1"/>
  <c r="AV19"/>
  <c r="AW19" s="1"/>
  <c r="AT19"/>
  <c r="AR19"/>
  <c r="AP19"/>
  <c r="AO19" a="1"/>
  <c r="AO19" s="1"/>
  <c r="AE19" a="1"/>
  <c r="AE19" s="1"/>
  <c r="AB19"/>
  <c r="AC19" s="1"/>
  <c r="Z19"/>
  <c r="X19"/>
  <c r="V19"/>
  <c r="U19" a="1"/>
  <c r="U19" s="1"/>
  <c r="K19" a="1"/>
  <c r="K19" s="1"/>
  <c r="H19"/>
  <c r="G19"/>
  <c r="I19" s="1"/>
  <c r="F19"/>
  <c r="E19"/>
  <c r="D19"/>
  <c r="C19"/>
  <c r="B19"/>
  <c r="A19" a="1"/>
  <c r="A19" s="1"/>
  <c r="AV18"/>
  <c r="AW18" s="1"/>
  <c r="AT18"/>
  <c r="AR18"/>
  <c r="AP18"/>
  <c r="AO18" a="1"/>
  <c r="AO18" s="1"/>
  <c r="AE18" a="1"/>
  <c r="AE18" s="1"/>
  <c r="AB18"/>
  <c r="AC18" s="1"/>
  <c r="Z18"/>
  <c r="X18"/>
  <c r="V18"/>
  <c r="U18" a="1"/>
  <c r="U18" s="1"/>
  <c r="K18" a="1"/>
  <c r="K18" s="1"/>
  <c r="H18"/>
  <c r="G18"/>
  <c r="I18" s="1"/>
  <c r="F18"/>
  <c r="E18"/>
  <c r="D18"/>
  <c r="C18"/>
  <c r="B18"/>
  <c r="A18" a="1"/>
  <c r="A18" s="1"/>
  <c r="AV17"/>
  <c r="AW17" s="1"/>
  <c r="AT17"/>
  <c r="AR17"/>
  <c r="AP17"/>
  <c r="AO17" a="1"/>
  <c r="AO17" s="1"/>
  <c r="AE17" a="1"/>
  <c r="AE17" s="1"/>
  <c r="AB17"/>
  <c r="AC17" s="1"/>
  <c r="Z17"/>
  <c r="X17"/>
  <c r="V17"/>
  <c r="U17" a="1"/>
  <c r="U17" s="1"/>
  <c r="K17" a="1"/>
  <c r="K17" s="1"/>
  <c r="H17"/>
  <c r="G17"/>
  <c r="I17" s="1"/>
  <c r="F17"/>
  <c r="E17"/>
  <c r="D17"/>
  <c r="C17"/>
  <c r="B17"/>
  <c r="A17" a="1"/>
  <c r="A17" s="1"/>
  <c r="AV16"/>
  <c r="AW16" s="1"/>
  <c r="AT16"/>
  <c r="AR16"/>
  <c r="AP16"/>
  <c r="AO16" a="1"/>
  <c r="AO16" s="1"/>
  <c r="AE16" a="1"/>
  <c r="AE16" s="1"/>
  <c r="AB16"/>
  <c r="AC16" s="1"/>
  <c r="Z16"/>
  <c r="X16"/>
  <c r="V16"/>
  <c r="U16" a="1"/>
  <c r="U16" s="1"/>
  <c r="K16" a="1"/>
  <c r="K16" s="1"/>
  <c r="H16"/>
  <c r="G16"/>
  <c r="I16" s="1"/>
  <c r="F16"/>
  <c r="E16"/>
  <c r="D16"/>
  <c r="C16"/>
  <c r="B16"/>
  <c r="A16" a="1"/>
  <c r="A16" s="1"/>
  <c r="AV15"/>
  <c r="AW15" s="1"/>
  <c r="AT15"/>
  <c r="AR15"/>
  <c r="AP15"/>
  <c r="AO15" a="1"/>
  <c r="AO15" s="1"/>
  <c r="AE15" a="1"/>
  <c r="AE15" s="1"/>
  <c r="Z15"/>
  <c r="V15"/>
  <c r="U15" a="1"/>
  <c r="U15" s="1"/>
  <c r="AB15" s="1"/>
  <c r="AC15" s="1"/>
  <c r="K15" a="1"/>
  <c r="K15" s="1"/>
  <c r="H15"/>
  <c r="G15"/>
  <c r="I15" s="1"/>
  <c r="F15"/>
  <c r="E15"/>
  <c r="D15"/>
  <c r="C15"/>
  <c r="B15"/>
  <c r="A15" a="1"/>
  <c r="A15" s="1"/>
  <c r="AT14"/>
  <c r="AP14"/>
  <c r="AO14" a="1"/>
  <c r="AO14" s="1"/>
  <c r="AV14" s="1"/>
  <c r="AW14" s="1"/>
  <c r="AE14" a="1"/>
  <c r="AE14" s="1"/>
  <c r="Z14"/>
  <c r="V14"/>
  <c r="U14" a="1"/>
  <c r="U14" s="1"/>
  <c r="AB14" s="1"/>
  <c r="AC14" s="1"/>
  <c r="K14" a="1"/>
  <c r="K14" s="1"/>
  <c r="H14"/>
  <c r="G14"/>
  <c r="I14" s="1"/>
  <c r="F14"/>
  <c r="E14"/>
  <c r="D14"/>
  <c r="C14"/>
  <c r="B14"/>
  <c r="A14" a="1"/>
  <c r="A14" s="1"/>
  <c r="AT13"/>
  <c r="AP13"/>
  <c r="AO13" a="1"/>
  <c r="AO13" s="1"/>
  <c r="AV13" s="1"/>
  <c r="AW13" s="1"/>
  <c r="AE13" a="1"/>
  <c r="AE13" s="1"/>
  <c r="Z13"/>
  <c r="V13"/>
  <c r="U13" a="1"/>
  <c r="U13" s="1"/>
  <c r="AB13" s="1"/>
  <c r="AC13" s="1"/>
  <c r="K13" a="1"/>
  <c r="K13" s="1"/>
  <c r="H13"/>
  <c r="G13"/>
  <c r="I13" s="1"/>
  <c r="F13"/>
  <c r="E13"/>
  <c r="D13"/>
  <c r="C13"/>
  <c r="B13"/>
  <c r="A13" a="1"/>
  <c r="A13" s="1"/>
  <c r="AT12"/>
  <c r="AP12"/>
  <c r="AO12" a="1"/>
  <c r="AO12" s="1"/>
  <c r="AE12" a="1"/>
  <c r="AE12" s="1"/>
  <c r="Z12"/>
  <c r="V12"/>
  <c r="U12" a="1"/>
  <c r="U12" s="1"/>
  <c r="K12" a="1"/>
  <c r="K12" s="1"/>
  <c r="H12"/>
  <c r="G12"/>
  <c r="I12" s="1"/>
  <c r="F12"/>
  <c r="E12"/>
  <c r="D12"/>
  <c r="C12"/>
  <c r="B12"/>
  <c r="A12" a="1"/>
  <c r="A12" s="1"/>
  <c r="AT11"/>
  <c r="AP11"/>
  <c r="AO11" a="1"/>
  <c r="AO11" s="1"/>
  <c r="AE11" a="1"/>
  <c r="AE11" s="1"/>
  <c r="Z11"/>
  <c r="V11"/>
  <c r="U11" a="1"/>
  <c r="U11" s="1"/>
  <c r="K11" a="1"/>
  <c r="K11" s="1"/>
  <c r="H11"/>
  <c r="G11"/>
  <c r="I11" s="1"/>
  <c r="F11"/>
  <c r="E11"/>
  <c r="D11"/>
  <c r="C11"/>
  <c r="B11"/>
  <c r="A11" a="1"/>
  <c r="A11" s="1"/>
  <c r="AT10"/>
  <c r="AP10"/>
  <c r="AO10" a="1"/>
  <c r="AO10" s="1"/>
  <c r="AE10" a="1"/>
  <c r="AE10" s="1"/>
  <c r="Z10"/>
  <c r="V10"/>
  <c r="U10" a="1"/>
  <c r="U10" s="1"/>
  <c r="K10" a="1"/>
  <c r="K10" s="1"/>
  <c r="H10"/>
  <c r="G10"/>
  <c r="I10" s="1"/>
  <c r="F10"/>
  <c r="E10"/>
  <c r="D10"/>
  <c r="C10"/>
  <c r="B10"/>
  <c r="A10" a="1"/>
  <c r="A10" s="1"/>
  <c r="AT9"/>
  <c r="AP9"/>
  <c r="AO9" a="1"/>
  <c r="AO9" s="1"/>
  <c r="AE9" a="1"/>
  <c r="AE9" s="1"/>
  <c r="Z9"/>
  <c r="V9"/>
  <c r="U9" a="1"/>
  <c r="U9" s="1"/>
  <c r="K9" a="1"/>
  <c r="K9" s="1"/>
  <c r="H9"/>
  <c r="G9"/>
  <c r="I9" s="1"/>
  <c r="F9"/>
  <c r="E9"/>
  <c r="D9"/>
  <c r="C9"/>
  <c r="B9"/>
  <c r="A9" a="1"/>
  <c r="A9" s="1"/>
  <c r="AT8"/>
  <c r="AP8"/>
  <c r="AO8" a="1"/>
  <c r="AO8" s="1"/>
  <c r="AE8" a="1"/>
  <c r="AE8" s="1"/>
  <c r="Z8"/>
  <c r="V8"/>
  <c r="U8" a="1"/>
  <c r="U8" s="1"/>
  <c r="K8" a="1"/>
  <c r="K8" s="1"/>
  <c r="H8"/>
  <c r="G8"/>
  <c r="I8" s="1"/>
  <c r="F8"/>
  <c r="E8"/>
  <c r="D8"/>
  <c r="C8"/>
  <c r="B8"/>
  <c r="A8" a="1"/>
  <c r="A8" s="1"/>
  <c r="AT7"/>
  <c r="AP7"/>
  <c r="AO7" a="1"/>
  <c r="AO7" s="1"/>
  <c r="AE7" a="1"/>
  <c r="AE7" s="1"/>
  <c r="Z7"/>
  <c r="V7"/>
  <c r="U7" a="1"/>
  <c r="U7" s="1"/>
  <c r="K7" a="1"/>
  <c r="K7" s="1"/>
  <c r="H7"/>
  <c r="G7"/>
  <c r="I7" s="1"/>
  <c r="F7"/>
  <c r="E7"/>
  <c r="D7"/>
  <c r="C7"/>
  <c r="B7"/>
  <c r="A7" a="1"/>
  <c r="A7" s="1"/>
  <c r="AT6"/>
  <c r="AP6"/>
  <c r="AO6" a="1"/>
  <c r="AO6" s="1"/>
  <c r="AE6" a="1"/>
  <c r="AE6" s="1"/>
  <c r="Z6"/>
  <c r="V6"/>
  <c r="U6" a="1"/>
  <c r="U6" s="1"/>
  <c r="K6" a="1"/>
  <c r="K6" s="1"/>
  <c r="H6"/>
  <c r="G6"/>
  <c r="I6" s="1"/>
  <c r="F6"/>
  <c r="E6"/>
  <c r="D6"/>
  <c r="C6"/>
  <c r="B6"/>
  <c r="A6" a="1"/>
  <c r="A6" s="1"/>
  <c r="AT5"/>
  <c r="AP5"/>
  <c r="AO5" a="1"/>
  <c r="AO5" s="1"/>
  <c r="AE5" a="1"/>
  <c r="AE5" s="1"/>
  <c r="Z5"/>
  <c r="V5"/>
  <c r="U5" a="1"/>
  <c r="U5" s="1"/>
  <c r="K5" a="1"/>
  <c r="K5" s="1"/>
  <c r="H5"/>
  <c r="G5"/>
  <c r="I5" s="1"/>
  <c r="F5"/>
  <c r="E5"/>
  <c r="D5"/>
  <c r="C5"/>
  <c r="B5"/>
  <c r="A5" a="1"/>
  <c r="A5" s="1"/>
  <c r="AT4"/>
  <c r="AP4"/>
  <c r="AO4" a="1"/>
  <c r="AO4" s="1"/>
  <c r="AE4" a="1"/>
  <c r="AE4" s="1"/>
  <c r="Z4"/>
  <c r="V4"/>
  <c r="U4" a="1"/>
  <c r="U4" s="1"/>
  <c r="K4" a="1"/>
  <c r="K4" s="1"/>
  <c r="H4"/>
  <c r="G4"/>
  <c r="I4" s="1"/>
  <c r="F4"/>
  <c r="E4"/>
  <c r="D4"/>
  <c r="C4"/>
  <c r="B4"/>
  <c r="A4" a="1"/>
  <c r="A4" s="1"/>
  <c r="H3"/>
  <c r="G3"/>
  <c r="F3"/>
  <c r="E3"/>
  <c r="D3"/>
  <c r="C3"/>
  <c r="B3"/>
  <c r="A3"/>
  <c r="A3" a="1"/>
  <c r="U35" i="2" a="1"/>
  <c r="U35" s="1"/>
  <c r="K35"/>
  <c r="T35" s="1"/>
  <c r="K35" a="1"/>
  <c r="A35" a="1"/>
  <c r="A35" s="1"/>
  <c r="U34" a="1"/>
  <c r="U34" s="1"/>
  <c r="K34" a="1"/>
  <c r="K34" s="1"/>
  <c r="A34" a="1"/>
  <c r="A34" s="1"/>
  <c r="U33" a="1"/>
  <c r="U33" s="1"/>
  <c r="K33" a="1"/>
  <c r="K33" s="1"/>
  <c r="A33" a="1"/>
  <c r="A33" s="1"/>
  <c r="U32" a="1"/>
  <c r="U32" s="1"/>
  <c r="K32" a="1"/>
  <c r="K32" s="1"/>
  <c r="A32" a="1"/>
  <c r="A32" s="1"/>
  <c r="U31" a="1"/>
  <c r="U31" s="1"/>
  <c r="K31" a="1"/>
  <c r="K31" s="1"/>
  <c r="A31" a="1"/>
  <c r="A31" s="1"/>
  <c r="U30" a="1"/>
  <c r="U30" s="1"/>
  <c r="K30" a="1"/>
  <c r="K30" s="1"/>
  <c r="A30" a="1"/>
  <c r="A30" s="1"/>
  <c r="U29" a="1"/>
  <c r="U29" s="1"/>
  <c r="K29" a="1"/>
  <c r="K29" s="1"/>
  <c r="A29" a="1"/>
  <c r="A29" s="1"/>
  <c r="U28" a="1"/>
  <c r="U28" s="1"/>
  <c r="K28" a="1"/>
  <c r="K28" s="1"/>
  <c r="A28" a="1"/>
  <c r="A28" s="1"/>
  <c r="U27" a="1"/>
  <c r="U27" s="1"/>
  <c r="K27" a="1"/>
  <c r="K27" s="1"/>
  <c r="A27" a="1"/>
  <c r="A27" s="1"/>
  <c r="U26" a="1"/>
  <c r="U26" s="1"/>
  <c r="K26" a="1"/>
  <c r="K26" s="1"/>
  <c r="A26" a="1"/>
  <c r="A26" s="1"/>
  <c r="U25" a="1"/>
  <c r="U25" s="1"/>
  <c r="K25" a="1"/>
  <c r="K25" s="1"/>
  <c r="A25" a="1"/>
  <c r="A25" s="1"/>
  <c r="U24" a="1"/>
  <c r="U24" s="1"/>
  <c r="K24" a="1"/>
  <c r="K24" s="1"/>
  <c r="A24" a="1"/>
  <c r="A24" s="1"/>
  <c r="U23" a="1"/>
  <c r="U23" s="1"/>
  <c r="K23" a="1"/>
  <c r="K23" s="1"/>
  <c r="A23" a="1"/>
  <c r="A23" s="1"/>
  <c r="U22" a="1"/>
  <c r="U22" s="1"/>
  <c r="K22" a="1"/>
  <c r="K22" s="1"/>
  <c r="A22" a="1"/>
  <c r="A22" s="1"/>
  <c r="U21" a="1"/>
  <c r="U21" s="1"/>
  <c r="K21" a="1"/>
  <c r="K21" s="1"/>
  <c r="A21" a="1"/>
  <c r="A21" s="1"/>
  <c r="U20" a="1"/>
  <c r="U20" s="1"/>
  <c r="K20" a="1"/>
  <c r="K20" s="1"/>
  <c r="A20" a="1"/>
  <c r="A20" s="1"/>
  <c r="U19" a="1"/>
  <c r="U19" s="1"/>
  <c r="K19" a="1"/>
  <c r="K19" s="1"/>
  <c r="A19" a="1"/>
  <c r="A19" s="1"/>
  <c r="U18" a="1"/>
  <c r="U18" s="1"/>
  <c r="K18"/>
  <c r="S18" s="1"/>
  <c r="K18" a="1"/>
  <c r="A18" a="1"/>
  <c r="A18" s="1"/>
  <c r="U17"/>
  <c r="AC17" s="1"/>
  <c r="AD17" s="1"/>
  <c r="U17" a="1"/>
  <c r="K17" a="1"/>
  <c r="K17" s="1"/>
  <c r="A17"/>
  <c r="I17" s="1"/>
  <c r="A17" a="1"/>
  <c r="U16" a="1"/>
  <c r="U16" s="1"/>
  <c r="K16"/>
  <c r="S16" s="1"/>
  <c r="K16" a="1"/>
  <c r="A16" a="1"/>
  <c r="A16" s="1"/>
  <c r="U15"/>
  <c r="AC15" s="1"/>
  <c r="AD15" s="1"/>
  <c r="U15" a="1"/>
  <c r="K15" a="1"/>
  <c r="K15" s="1"/>
  <c r="A15"/>
  <c r="I15" s="1"/>
  <c r="A15" a="1"/>
  <c r="U14" a="1"/>
  <c r="U14" s="1"/>
  <c r="K14"/>
  <c r="S14" s="1"/>
  <c r="K14" a="1"/>
  <c r="A14" a="1"/>
  <c r="A14" s="1"/>
  <c r="U13"/>
  <c r="AC13" s="1"/>
  <c r="AD13" s="1"/>
  <c r="U13" a="1"/>
  <c r="K13" a="1"/>
  <c r="K13" s="1"/>
  <c r="A13"/>
  <c r="I13" s="1"/>
  <c r="A13" a="1"/>
  <c r="U12" a="1"/>
  <c r="U12" s="1"/>
  <c r="K12"/>
  <c r="S12" s="1"/>
  <c r="K12" a="1"/>
  <c r="A12" a="1"/>
  <c r="A12" s="1"/>
  <c r="U11"/>
  <c r="AC11" s="1"/>
  <c r="AD11" s="1"/>
  <c r="U11" a="1"/>
  <c r="K11" a="1"/>
  <c r="K11" s="1"/>
  <c r="A11"/>
  <c r="I11" s="1"/>
  <c r="A11" a="1"/>
  <c r="U10" a="1"/>
  <c r="U10" s="1"/>
  <c r="K10"/>
  <c r="S10" s="1"/>
  <c r="K10" a="1"/>
  <c r="A10" a="1"/>
  <c r="A10" s="1"/>
  <c r="U9"/>
  <c r="AC9" s="1"/>
  <c r="AD9" s="1"/>
  <c r="U9" a="1"/>
  <c r="K9" a="1"/>
  <c r="K9" s="1"/>
  <c r="A9"/>
  <c r="I9" s="1"/>
  <c r="A9" a="1"/>
  <c r="U8" a="1"/>
  <c r="U8" s="1"/>
  <c r="K8"/>
  <c r="S8" s="1"/>
  <c r="K8" a="1"/>
  <c r="A8" a="1"/>
  <c r="A8" s="1"/>
  <c r="U7"/>
  <c r="AC7" s="1"/>
  <c r="AD7" s="1"/>
  <c r="U7" a="1"/>
  <c r="K7" a="1"/>
  <c r="K7" s="1"/>
  <c r="A7"/>
  <c r="I7" s="1"/>
  <c r="A7" a="1"/>
  <c r="U6" a="1"/>
  <c r="U6" s="1"/>
  <c r="K6"/>
  <c r="S6" s="1"/>
  <c r="K6" a="1"/>
  <c r="A6" a="1"/>
  <c r="A6" s="1"/>
  <c r="U5"/>
  <c r="AC5" s="1"/>
  <c r="AD5" s="1"/>
  <c r="U5" a="1"/>
  <c r="K5" a="1"/>
  <c r="K5" s="1"/>
  <c r="A5"/>
  <c r="I5" s="1"/>
  <c r="A5" a="1"/>
  <c r="U4" a="1"/>
  <c r="U4" s="1"/>
  <c r="K4"/>
  <c r="S4" s="1"/>
  <c r="K4" a="1"/>
  <c r="A4" a="1"/>
  <c r="A4" s="1"/>
  <c r="U3"/>
  <c r="AC3" s="1"/>
  <c r="AD3" s="1"/>
  <c r="U3" a="1"/>
  <c r="K3" a="1"/>
  <c r="K3" s="1"/>
  <c r="A3"/>
  <c r="H3" s="1"/>
  <c r="A3" a="1"/>
  <c r="Q4" i="3" l="1"/>
  <c r="O4"/>
  <c r="M4"/>
  <c r="AK5"/>
  <c r="AI5"/>
  <c r="AG5"/>
  <c r="Q6"/>
  <c r="O6"/>
  <c r="M6"/>
  <c r="AK7"/>
  <c r="AI7"/>
  <c r="AG7"/>
  <c r="Q8"/>
  <c r="O8"/>
  <c r="M8"/>
  <c r="Q9"/>
  <c r="O9"/>
  <c r="M9"/>
  <c r="AK10"/>
  <c r="AI10"/>
  <c r="AG10"/>
  <c r="Q11"/>
  <c r="O11"/>
  <c r="M11"/>
  <c r="AK11"/>
  <c r="AI11"/>
  <c r="AG11"/>
  <c r="Q12"/>
  <c r="O12"/>
  <c r="M12"/>
  <c r="Q13"/>
  <c r="O13"/>
  <c r="M13"/>
  <c r="AJ13"/>
  <c r="AF13"/>
  <c r="P14"/>
  <c r="L14"/>
  <c r="AJ14"/>
  <c r="AF14"/>
  <c r="P15"/>
  <c r="L15"/>
  <c r="AJ15"/>
  <c r="AF15"/>
  <c r="P16"/>
  <c r="L16"/>
  <c r="AJ16"/>
  <c r="AF16"/>
  <c r="P17"/>
  <c r="L17"/>
  <c r="AJ17"/>
  <c r="AF17"/>
  <c r="P18"/>
  <c r="L18"/>
  <c r="AJ18"/>
  <c r="AF18"/>
  <c r="P19"/>
  <c r="L19"/>
  <c r="AJ19"/>
  <c r="AF19"/>
  <c r="AL19"/>
  <c r="AM19" s="1"/>
  <c r="N4"/>
  <c r="R4"/>
  <c r="AH5"/>
  <c r="AL5"/>
  <c r="N6"/>
  <c r="R6"/>
  <c r="AH7"/>
  <c r="AL7"/>
  <c r="AM7" s="1"/>
  <c r="N8"/>
  <c r="R8"/>
  <c r="N9"/>
  <c r="R9"/>
  <c r="AH10"/>
  <c r="AL10"/>
  <c r="AM10" s="1"/>
  <c r="N11"/>
  <c r="R11"/>
  <c r="AH11"/>
  <c r="AL11"/>
  <c r="AM11" s="1"/>
  <c r="N12"/>
  <c r="R12"/>
  <c r="N13"/>
  <c r="R13"/>
  <c r="AL13"/>
  <c r="AM13" s="1"/>
  <c r="R14"/>
  <c r="AL14"/>
  <c r="AM14" s="1"/>
  <c r="R15"/>
  <c r="AL15"/>
  <c r="AM15" s="1"/>
  <c r="R16"/>
  <c r="AL16"/>
  <c r="AM16" s="1"/>
  <c r="R17"/>
  <c r="AL17"/>
  <c r="AM17" s="1"/>
  <c r="R18"/>
  <c r="AL18"/>
  <c r="AM18" s="1"/>
  <c r="R19"/>
  <c r="AK4"/>
  <c r="AI4"/>
  <c r="AG4"/>
  <c r="Q5"/>
  <c r="O5"/>
  <c r="M5"/>
  <c r="AK6"/>
  <c r="AI6"/>
  <c r="AG6"/>
  <c r="Q7"/>
  <c r="O7"/>
  <c r="M7"/>
  <c r="AK8"/>
  <c r="AI8"/>
  <c r="AG8"/>
  <c r="AK9"/>
  <c r="AI9"/>
  <c r="AG9"/>
  <c r="Q10"/>
  <c r="O10"/>
  <c r="M10"/>
  <c r="AK12"/>
  <c r="AI12"/>
  <c r="AG12"/>
  <c r="AA4"/>
  <c r="Y4"/>
  <c r="W4"/>
  <c r="AU4"/>
  <c r="AS4"/>
  <c r="AQ4"/>
  <c r="AA5"/>
  <c r="Y5"/>
  <c r="W5"/>
  <c r="AU5"/>
  <c r="AS5"/>
  <c r="AQ5"/>
  <c r="AA6"/>
  <c r="Y6"/>
  <c r="W6"/>
  <c r="AU6"/>
  <c r="AS6"/>
  <c r="AQ6"/>
  <c r="AA7"/>
  <c r="Y7"/>
  <c r="W7"/>
  <c r="AU7"/>
  <c r="AS7"/>
  <c r="AQ7"/>
  <c r="AA8"/>
  <c r="Y8"/>
  <c r="W8"/>
  <c r="AU8"/>
  <c r="AS8"/>
  <c r="AQ8"/>
  <c r="AA9"/>
  <c r="Y9"/>
  <c r="W9"/>
  <c r="AU9"/>
  <c r="AS9"/>
  <c r="AQ9"/>
  <c r="AA10"/>
  <c r="Y10"/>
  <c r="W10"/>
  <c r="AU10"/>
  <c r="AS10"/>
  <c r="AQ10"/>
  <c r="AA11"/>
  <c r="Y11"/>
  <c r="W11"/>
  <c r="AU11"/>
  <c r="AS11"/>
  <c r="AQ11"/>
  <c r="AA12"/>
  <c r="Y12"/>
  <c r="W12"/>
  <c r="AU12"/>
  <c r="AS12"/>
  <c r="AQ12"/>
  <c r="AH4"/>
  <c r="AL4"/>
  <c r="N5"/>
  <c r="R5"/>
  <c r="AH6"/>
  <c r="AL6"/>
  <c r="AM6" s="1"/>
  <c r="N7"/>
  <c r="R7"/>
  <c r="AH8"/>
  <c r="AL8"/>
  <c r="AM8" s="1"/>
  <c r="AH9"/>
  <c r="AL9"/>
  <c r="AM9" s="1"/>
  <c r="N10"/>
  <c r="R10"/>
  <c r="AH12"/>
  <c r="AL12"/>
  <c r="AM12" s="1"/>
  <c r="L4"/>
  <c r="P4"/>
  <c r="X4"/>
  <c r="AB4"/>
  <c r="AC4" s="1"/>
  <c r="AF4"/>
  <c r="AJ4"/>
  <c r="AR4"/>
  <c r="AV4"/>
  <c r="L5"/>
  <c r="P5"/>
  <c r="X5"/>
  <c r="AB5"/>
  <c r="AC5" s="1"/>
  <c r="AF5"/>
  <c r="AJ5"/>
  <c r="AR5"/>
  <c r="AV5"/>
  <c r="L6"/>
  <c r="P6"/>
  <c r="X6"/>
  <c r="AB6"/>
  <c r="AC6" s="1"/>
  <c r="AF6"/>
  <c r="AJ6"/>
  <c r="AR6"/>
  <c r="AV6"/>
  <c r="L7"/>
  <c r="P7"/>
  <c r="X7"/>
  <c r="AB7"/>
  <c r="AC7" s="1"/>
  <c r="AF7"/>
  <c r="AJ7"/>
  <c r="AR7"/>
  <c r="AV7"/>
  <c r="L8"/>
  <c r="P8"/>
  <c r="X8"/>
  <c r="AB8"/>
  <c r="AC8" s="1"/>
  <c r="AF8"/>
  <c r="AJ8"/>
  <c r="AR8"/>
  <c r="AV8"/>
  <c r="AW8" s="1"/>
  <c r="L9"/>
  <c r="P9"/>
  <c r="X9"/>
  <c r="AB9"/>
  <c r="AC9" s="1"/>
  <c r="AF9"/>
  <c r="AJ9"/>
  <c r="AR9"/>
  <c r="AV9"/>
  <c r="AW9" s="1"/>
  <c r="L10"/>
  <c r="P10"/>
  <c r="X10"/>
  <c r="AB10"/>
  <c r="AC10" s="1"/>
  <c r="AF10"/>
  <c r="AJ10"/>
  <c r="AR10"/>
  <c r="AV10"/>
  <c r="AW10" s="1"/>
  <c r="L11"/>
  <c r="P11"/>
  <c r="X11"/>
  <c r="AB11"/>
  <c r="AC11" s="1"/>
  <c r="AF11"/>
  <c r="AJ11"/>
  <c r="AR11"/>
  <c r="AV11"/>
  <c r="AW11" s="1"/>
  <c r="L12"/>
  <c r="P12"/>
  <c r="X12"/>
  <c r="AB12"/>
  <c r="AC12" s="1"/>
  <c r="AF12"/>
  <c r="AJ12"/>
  <c r="AR12"/>
  <c r="AV12"/>
  <c r="AW12" s="1"/>
  <c r="L13"/>
  <c r="P13"/>
  <c r="AH13"/>
  <c r="N14"/>
  <c r="AH14"/>
  <c r="N15"/>
  <c r="AH15"/>
  <c r="N16"/>
  <c r="AH16"/>
  <c r="N17"/>
  <c r="AH17"/>
  <c r="N18"/>
  <c r="AH18"/>
  <c r="N19"/>
  <c r="AH19"/>
  <c r="N20"/>
  <c r="R20"/>
  <c r="X13"/>
  <c r="AR13"/>
  <c r="X14"/>
  <c r="AR14"/>
  <c r="X15"/>
  <c r="L20"/>
  <c r="AF20"/>
  <c r="AJ20"/>
  <c r="L21"/>
  <c r="P21"/>
  <c r="AF21"/>
  <c r="AJ21"/>
  <c r="L22"/>
  <c r="P22"/>
  <c r="AF22"/>
  <c r="AJ22"/>
  <c r="AH20"/>
  <c r="N21"/>
  <c r="AH21"/>
  <c r="N22"/>
  <c r="AH22"/>
  <c r="AA13"/>
  <c r="Y13"/>
  <c r="W13"/>
  <c r="AK13"/>
  <c r="AI13"/>
  <c r="AG13"/>
  <c r="AU13"/>
  <c r="AS13"/>
  <c r="AQ13"/>
  <c r="Q14"/>
  <c r="S14" s="1"/>
  <c r="O14"/>
  <c r="M14"/>
  <c r="AA14"/>
  <c r="Y14"/>
  <c r="W14"/>
  <c r="AK14"/>
  <c r="AI14"/>
  <c r="AG14"/>
  <c r="AU14"/>
  <c r="AS14"/>
  <c r="AQ14"/>
  <c r="Q15"/>
  <c r="S15" s="1"/>
  <c r="O15"/>
  <c r="M15"/>
  <c r="AA15"/>
  <c r="Y15"/>
  <c r="W15"/>
  <c r="AK15"/>
  <c r="AI15"/>
  <c r="AG15"/>
  <c r="AU15"/>
  <c r="AS15"/>
  <c r="AQ15"/>
  <c r="Q16"/>
  <c r="S16" s="1"/>
  <c r="O16"/>
  <c r="M16"/>
  <c r="AA16"/>
  <c r="Y16"/>
  <c r="W16"/>
  <c r="AK16"/>
  <c r="AI16"/>
  <c r="AG16"/>
  <c r="AU16"/>
  <c r="AS16"/>
  <c r="AQ16"/>
  <c r="Q17"/>
  <c r="S17" s="1"/>
  <c r="O17"/>
  <c r="M17"/>
  <c r="AA17"/>
  <c r="Y17"/>
  <c r="W17"/>
  <c r="AK17"/>
  <c r="AI17"/>
  <c r="AG17"/>
  <c r="AU17"/>
  <c r="AS17"/>
  <c r="AQ17"/>
  <c r="Q18"/>
  <c r="S18" s="1"/>
  <c r="O18"/>
  <c r="M18"/>
  <c r="AA18"/>
  <c r="Y18"/>
  <c r="W18"/>
  <c r="AK18"/>
  <c r="AI18"/>
  <c r="AG18"/>
  <c r="AU18"/>
  <c r="AS18"/>
  <c r="AQ18"/>
  <c r="Q19"/>
  <c r="S19" s="1"/>
  <c r="O19"/>
  <c r="M19"/>
  <c r="AA19"/>
  <c r="Y19"/>
  <c r="W19"/>
  <c r="AK19"/>
  <c r="AI19"/>
  <c r="AG19"/>
  <c r="AU19"/>
  <c r="AS19"/>
  <c r="AQ19"/>
  <c r="Q20"/>
  <c r="S20" s="1"/>
  <c r="O20"/>
  <c r="M20"/>
  <c r="AA20"/>
  <c r="Y20"/>
  <c r="W20"/>
  <c r="AK20"/>
  <c r="AI20"/>
  <c r="AG20"/>
  <c r="AU20"/>
  <c r="AS20"/>
  <c r="AQ20"/>
  <c r="Q21"/>
  <c r="S21" s="1"/>
  <c r="O21"/>
  <c r="M21"/>
  <c r="AA21"/>
  <c r="Y21"/>
  <c r="W21"/>
  <c r="AK21"/>
  <c r="AI21"/>
  <c r="AG21"/>
  <c r="AU21"/>
  <c r="AS21"/>
  <c r="AQ21"/>
  <c r="Q22"/>
  <c r="S22" s="1"/>
  <c r="O22"/>
  <c r="M22"/>
  <c r="AA22"/>
  <c r="Y22"/>
  <c r="W22"/>
  <c r="AK22"/>
  <c r="AI22"/>
  <c r="AG22"/>
  <c r="AU22"/>
  <c r="AS22"/>
  <c r="AQ22"/>
  <c r="Q23"/>
  <c r="S23" s="1"/>
  <c r="O23"/>
  <c r="M23"/>
  <c r="AB23"/>
  <c r="AC23" s="1"/>
  <c r="AM3" s="1"/>
  <c r="X23"/>
  <c r="AJ23"/>
  <c r="AF23"/>
  <c r="P24"/>
  <c r="L24"/>
  <c r="AJ24"/>
  <c r="AF24"/>
  <c r="P25"/>
  <c r="L25"/>
  <c r="AJ25"/>
  <c r="AF25"/>
  <c r="P26"/>
  <c r="L26"/>
  <c r="AJ26"/>
  <c r="AF26"/>
  <c r="P27"/>
  <c r="L27"/>
  <c r="AJ27"/>
  <c r="AF27"/>
  <c r="R28"/>
  <c r="N28"/>
  <c r="P28"/>
  <c r="L28"/>
  <c r="AR23"/>
  <c r="X24"/>
  <c r="AR24"/>
  <c r="X25"/>
  <c r="AF28"/>
  <c r="AJ28"/>
  <c r="L29"/>
  <c r="P29"/>
  <c r="AH28"/>
  <c r="N29"/>
  <c r="AA23"/>
  <c r="Y23"/>
  <c r="W23"/>
  <c r="AK23"/>
  <c r="AI23"/>
  <c r="AG23"/>
  <c r="AU23"/>
  <c r="AS23"/>
  <c r="AQ23"/>
  <c r="Q24"/>
  <c r="S24" s="1"/>
  <c r="O24"/>
  <c r="M24"/>
  <c r="AA24"/>
  <c r="Y24"/>
  <c r="W24"/>
  <c r="AK24"/>
  <c r="AI24"/>
  <c r="AG24"/>
  <c r="AU24"/>
  <c r="AS24"/>
  <c r="AQ24"/>
  <c r="Q25"/>
  <c r="S25" s="1"/>
  <c r="O25"/>
  <c r="M25"/>
  <c r="AA25"/>
  <c r="Y25"/>
  <c r="W25"/>
  <c r="AK25"/>
  <c r="AI25"/>
  <c r="AG25"/>
  <c r="AU25"/>
  <c r="AS25"/>
  <c r="AQ25"/>
  <c r="Q26"/>
  <c r="S26" s="1"/>
  <c r="O26"/>
  <c r="M26"/>
  <c r="AA26"/>
  <c r="Y26"/>
  <c r="W26"/>
  <c r="AK26"/>
  <c r="AI26"/>
  <c r="AG26"/>
  <c r="AU26"/>
  <c r="AS26"/>
  <c r="AQ26"/>
  <c r="Q27"/>
  <c r="S27" s="1"/>
  <c r="O27"/>
  <c r="M27"/>
  <c r="AA27"/>
  <c r="Y27"/>
  <c r="W27"/>
  <c r="AK27"/>
  <c r="AI27"/>
  <c r="AG27"/>
  <c r="AU27"/>
  <c r="AS27"/>
  <c r="AQ27"/>
  <c r="Q28"/>
  <c r="S28" s="1"/>
  <c r="O28"/>
  <c r="M28"/>
  <c r="AA28"/>
  <c r="Y28"/>
  <c r="W28"/>
  <c r="AK28"/>
  <c r="AI28"/>
  <c r="AG28"/>
  <c r="AU28"/>
  <c r="AS28"/>
  <c r="AQ28"/>
  <c r="Q29"/>
  <c r="S29" s="1"/>
  <c r="O29"/>
  <c r="M29"/>
  <c r="AA29"/>
  <c r="Y29"/>
  <c r="W29"/>
  <c r="AK29"/>
  <c r="AI29"/>
  <c r="AG29"/>
  <c r="AU29"/>
  <c r="AS29"/>
  <c r="AQ29"/>
  <c r="Q30"/>
  <c r="S30" s="1"/>
  <c r="O30"/>
  <c r="M30"/>
  <c r="AA30"/>
  <c r="Y30"/>
  <c r="W30"/>
  <c r="AK30"/>
  <c r="AI30"/>
  <c r="AG30"/>
  <c r="AU30"/>
  <c r="AS30"/>
  <c r="AQ30"/>
  <c r="Q31"/>
  <c r="S31" s="1"/>
  <c r="O31"/>
  <c r="M31"/>
  <c r="AA31"/>
  <c r="Y31"/>
  <c r="W31"/>
  <c r="AK31"/>
  <c r="AI31"/>
  <c r="AG31"/>
  <c r="AU31"/>
  <c r="AS31"/>
  <c r="AQ31"/>
  <c r="Q32"/>
  <c r="S32" s="1"/>
  <c r="O32"/>
  <c r="M32"/>
  <c r="AA32"/>
  <c r="Y32"/>
  <c r="W32"/>
  <c r="AK32"/>
  <c r="AI32"/>
  <c r="AG32"/>
  <c r="AU32"/>
  <c r="AS32"/>
  <c r="AQ32"/>
  <c r="Q33"/>
  <c r="S33" s="1"/>
  <c r="O33"/>
  <c r="M33"/>
  <c r="AA33"/>
  <c r="Y33"/>
  <c r="W33"/>
  <c r="AK33"/>
  <c r="AI33"/>
  <c r="AG33"/>
  <c r="AU33"/>
  <c r="AS33"/>
  <c r="AQ33"/>
  <c r="Q34"/>
  <c r="S34" s="1"/>
  <c r="O34"/>
  <c r="M34"/>
  <c r="AA34"/>
  <c r="Y34"/>
  <c r="W34"/>
  <c r="AK34"/>
  <c r="AI34"/>
  <c r="AG34"/>
  <c r="AV34"/>
  <c r="AW34" s="1"/>
  <c r="AT34"/>
  <c r="AR34"/>
  <c r="AP34"/>
  <c r="AU34"/>
  <c r="AS34"/>
  <c r="AQ34"/>
  <c r="H4" i="2"/>
  <c r="F4"/>
  <c r="D4"/>
  <c r="B4"/>
  <c r="I4"/>
  <c r="G4"/>
  <c r="E4"/>
  <c r="C4"/>
  <c r="T5"/>
  <c r="R5"/>
  <c r="P5"/>
  <c r="N5"/>
  <c r="L5"/>
  <c r="S5"/>
  <c r="Q5"/>
  <c r="O5"/>
  <c r="M5"/>
  <c r="AB6"/>
  <c r="Z6"/>
  <c r="X6"/>
  <c r="V6"/>
  <c r="AC6"/>
  <c r="AD6" s="1"/>
  <c r="AA6"/>
  <c r="Y6"/>
  <c r="W6"/>
  <c r="H8"/>
  <c r="F8"/>
  <c r="D8"/>
  <c r="B8"/>
  <c r="I8"/>
  <c r="G8"/>
  <c r="E8"/>
  <c r="C8"/>
  <c r="T9"/>
  <c r="R9"/>
  <c r="P9"/>
  <c r="N9"/>
  <c r="L9"/>
  <c r="S9"/>
  <c r="Q9"/>
  <c r="O9"/>
  <c r="M9"/>
  <c r="AB10"/>
  <c r="Z10"/>
  <c r="X10"/>
  <c r="V10"/>
  <c r="AC10"/>
  <c r="AD10" s="1"/>
  <c r="AA10"/>
  <c r="Y10"/>
  <c r="W10"/>
  <c r="H12"/>
  <c r="F12"/>
  <c r="D12"/>
  <c r="B12"/>
  <c r="I12"/>
  <c r="G12"/>
  <c r="E12"/>
  <c r="C12"/>
  <c r="T13"/>
  <c r="R13"/>
  <c r="P13"/>
  <c r="N13"/>
  <c r="L13"/>
  <c r="S13"/>
  <c r="Q13"/>
  <c r="O13"/>
  <c r="M13"/>
  <c r="AB14"/>
  <c r="Z14"/>
  <c r="X14"/>
  <c r="V14"/>
  <c r="AC14"/>
  <c r="AD14" s="1"/>
  <c r="AA14"/>
  <c r="Y14"/>
  <c r="W14"/>
  <c r="H16"/>
  <c r="F16"/>
  <c r="D16"/>
  <c r="B16"/>
  <c r="I16"/>
  <c r="G16"/>
  <c r="E16"/>
  <c r="C16"/>
  <c r="T17"/>
  <c r="R17"/>
  <c r="P17"/>
  <c r="N17"/>
  <c r="L17"/>
  <c r="S17"/>
  <c r="Q17"/>
  <c r="O17"/>
  <c r="M17"/>
  <c r="AB18"/>
  <c r="Z18"/>
  <c r="X18"/>
  <c r="V18"/>
  <c r="AC18"/>
  <c r="AD18" s="1"/>
  <c r="AA18"/>
  <c r="Y18"/>
  <c r="W18"/>
  <c r="R3"/>
  <c r="P3"/>
  <c r="N3"/>
  <c r="L3"/>
  <c r="S3"/>
  <c r="T3" s="1"/>
  <c r="Q3"/>
  <c r="O3"/>
  <c r="M3"/>
  <c r="AB4"/>
  <c r="Z4"/>
  <c r="X4"/>
  <c r="V4"/>
  <c r="AC4"/>
  <c r="AD4" s="1"/>
  <c r="AA4"/>
  <c r="Y4"/>
  <c r="W4"/>
  <c r="H6"/>
  <c r="F6"/>
  <c r="D6"/>
  <c r="B6"/>
  <c r="I6"/>
  <c r="G6"/>
  <c r="E6"/>
  <c r="C6"/>
  <c r="T7"/>
  <c r="R7"/>
  <c r="P7"/>
  <c r="N7"/>
  <c r="L7"/>
  <c r="S7"/>
  <c r="Q7"/>
  <c r="O7"/>
  <c r="M7"/>
  <c r="AB8"/>
  <c r="Z8"/>
  <c r="X8"/>
  <c r="V8"/>
  <c r="AC8"/>
  <c r="AD8" s="1"/>
  <c r="AA8"/>
  <c r="Y8"/>
  <c r="W8"/>
  <c r="H10"/>
  <c r="F10"/>
  <c r="D10"/>
  <c r="B10"/>
  <c r="I10"/>
  <c r="G10"/>
  <c r="E10"/>
  <c r="C10"/>
  <c r="T11"/>
  <c r="R11"/>
  <c r="P11"/>
  <c r="N11"/>
  <c r="L11"/>
  <c r="S11"/>
  <c r="Q11"/>
  <c r="O11"/>
  <c r="M11"/>
  <c r="AB12"/>
  <c r="Z12"/>
  <c r="X12"/>
  <c r="V12"/>
  <c r="AC12"/>
  <c r="AD12" s="1"/>
  <c r="AA12"/>
  <c r="Y12"/>
  <c r="W12"/>
  <c r="H14"/>
  <c r="F14"/>
  <c r="D14"/>
  <c r="B14"/>
  <c r="I14"/>
  <c r="G14"/>
  <c r="E14"/>
  <c r="C14"/>
  <c r="T15"/>
  <c r="R15"/>
  <c r="P15"/>
  <c r="N15"/>
  <c r="L15"/>
  <c r="S15"/>
  <c r="Q15"/>
  <c r="O15"/>
  <c r="M15"/>
  <c r="AB16"/>
  <c r="Z16"/>
  <c r="X16"/>
  <c r="V16"/>
  <c r="AC16"/>
  <c r="AD16" s="1"/>
  <c r="AA16"/>
  <c r="Y16"/>
  <c r="W16"/>
  <c r="H18"/>
  <c r="F18"/>
  <c r="D18"/>
  <c r="B18"/>
  <c r="I18"/>
  <c r="G18"/>
  <c r="E18"/>
  <c r="C18"/>
  <c r="T19"/>
  <c r="R19"/>
  <c r="P19"/>
  <c r="N19"/>
  <c r="L19"/>
  <c r="S19"/>
  <c r="Q19"/>
  <c r="O19"/>
  <c r="M19"/>
  <c r="H20"/>
  <c r="F20"/>
  <c r="D20"/>
  <c r="B20"/>
  <c r="I20"/>
  <c r="G20"/>
  <c r="E20"/>
  <c r="C20"/>
  <c r="AB20"/>
  <c r="Z20"/>
  <c r="X20"/>
  <c r="V20"/>
  <c r="AC20"/>
  <c r="AD20" s="1"/>
  <c r="AA20"/>
  <c r="Y20"/>
  <c r="W20"/>
  <c r="T21"/>
  <c r="R21"/>
  <c r="P21"/>
  <c r="N21"/>
  <c r="L21"/>
  <c r="S21"/>
  <c r="Q21"/>
  <c r="O21"/>
  <c r="M21"/>
  <c r="H22"/>
  <c r="F22"/>
  <c r="D22"/>
  <c r="B22"/>
  <c r="I22"/>
  <c r="G22"/>
  <c r="E22"/>
  <c r="C22"/>
  <c r="AB22"/>
  <c r="Z22"/>
  <c r="X22"/>
  <c r="V22"/>
  <c r="AC22"/>
  <c r="AD22" s="1"/>
  <c r="AA22"/>
  <c r="Y22"/>
  <c r="W22"/>
  <c r="T23"/>
  <c r="R23"/>
  <c r="P23"/>
  <c r="N23"/>
  <c r="L23"/>
  <c r="S23"/>
  <c r="Q23"/>
  <c r="O23"/>
  <c r="M23"/>
  <c r="H24"/>
  <c r="F24"/>
  <c r="D24"/>
  <c r="B24"/>
  <c r="I24"/>
  <c r="G24"/>
  <c r="E24"/>
  <c r="C24"/>
  <c r="AB24"/>
  <c r="Z24"/>
  <c r="X24"/>
  <c r="V24"/>
  <c r="AC24"/>
  <c r="AD24" s="1"/>
  <c r="AA24"/>
  <c r="Y24"/>
  <c r="W24"/>
  <c r="T25"/>
  <c r="R25"/>
  <c r="P25"/>
  <c r="N25"/>
  <c r="L25"/>
  <c r="S25"/>
  <c r="Q25"/>
  <c r="O25"/>
  <c r="M25"/>
  <c r="H26"/>
  <c r="F26"/>
  <c r="D26"/>
  <c r="B26"/>
  <c r="I26"/>
  <c r="G26"/>
  <c r="E26"/>
  <c r="C26"/>
  <c r="AB26"/>
  <c r="Z26"/>
  <c r="X26"/>
  <c r="V26"/>
  <c r="AC26"/>
  <c r="AD26" s="1"/>
  <c r="AA26"/>
  <c r="Y26"/>
  <c r="W26"/>
  <c r="T27"/>
  <c r="R27"/>
  <c r="P27"/>
  <c r="N27"/>
  <c r="L27"/>
  <c r="S27"/>
  <c r="Q27"/>
  <c r="O27"/>
  <c r="M27"/>
  <c r="H28"/>
  <c r="F28"/>
  <c r="D28"/>
  <c r="B28"/>
  <c r="I28"/>
  <c r="G28"/>
  <c r="E28"/>
  <c r="C28"/>
  <c r="AB28"/>
  <c r="Z28"/>
  <c r="X28"/>
  <c r="V28"/>
  <c r="AC28"/>
  <c r="AD28" s="1"/>
  <c r="AA28"/>
  <c r="Y28"/>
  <c r="W28"/>
  <c r="T29"/>
  <c r="R29"/>
  <c r="P29"/>
  <c r="N29"/>
  <c r="L29"/>
  <c r="S29"/>
  <c r="Q29"/>
  <c r="O29"/>
  <c r="M29"/>
  <c r="H30"/>
  <c r="F30"/>
  <c r="D30"/>
  <c r="B30"/>
  <c r="I30"/>
  <c r="G30"/>
  <c r="E30"/>
  <c r="C30"/>
  <c r="AB30"/>
  <c r="Z30"/>
  <c r="X30"/>
  <c r="V30"/>
  <c r="AC30"/>
  <c r="AD30" s="1"/>
  <c r="AA30"/>
  <c r="Y30"/>
  <c r="W30"/>
  <c r="T31"/>
  <c r="R31"/>
  <c r="P31"/>
  <c r="N31"/>
  <c r="L31"/>
  <c r="S31"/>
  <c r="Q31"/>
  <c r="O31"/>
  <c r="M31"/>
  <c r="H32"/>
  <c r="F32"/>
  <c r="D32"/>
  <c r="B32"/>
  <c r="I32"/>
  <c r="G32"/>
  <c r="E32"/>
  <c r="C32"/>
  <c r="AB32"/>
  <c r="Z32"/>
  <c r="X32"/>
  <c r="V32"/>
  <c r="AC32"/>
  <c r="AD32" s="1"/>
  <c r="AA32"/>
  <c r="Y32"/>
  <c r="W32"/>
  <c r="T33"/>
  <c r="R33"/>
  <c r="P33"/>
  <c r="N33"/>
  <c r="L33"/>
  <c r="S33"/>
  <c r="Q33"/>
  <c r="O33"/>
  <c r="M33"/>
  <c r="H34"/>
  <c r="F34"/>
  <c r="D34"/>
  <c r="B34"/>
  <c r="I34"/>
  <c r="G34"/>
  <c r="E34"/>
  <c r="C34"/>
  <c r="AB34"/>
  <c r="Z34"/>
  <c r="X34"/>
  <c r="V34"/>
  <c r="AC34"/>
  <c r="AD34" s="1"/>
  <c r="AA34"/>
  <c r="Y34"/>
  <c r="W34"/>
  <c r="AC35"/>
  <c r="AD35" s="1"/>
  <c r="AA35"/>
  <c r="Y35"/>
  <c r="W35"/>
  <c r="AB35"/>
  <c r="Z35"/>
  <c r="X35"/>
  <c r="V35"/>
  <c r="C3"/>
  <c r="E3"/>
  <c r="G3"/>
  <c r="I3"/>
  <c r="J3" s="1"/>
  <c r="B3"/>
  <c r="D3"/>
  <c r="F3"/>
  <c r="V3"/>
  <c r="X3"/>
  <c r="Z3"/>
  <c r="AB3"/>
  <c r="L4"/>
  <c r="N4"/>
  <c r="P4"/>
  <c r="R4"/>
  <c r="T4"/>
  <c r="B5"/>
  <c r="D5"/>
  <c r="F5"/>
  <c r="H5"/>
  <c r="V5"/>
  <c r="X5"/>
  <c r="Z5"/>
  <c r="AB5"/>
  <c r="L6"/>
  <c r="N6"/>
  <c r="P6"/>
  <c r="R6"/>
  <c r="T6"/>
  <c r="B7"/>
  <c r="D7"/>
  <c r="F7"/>
  <c r="H7"/>
  <c r="V7"/>
  <c r="X7"/>
  <c r="Z7"/>
  <c r="AB7"/>
  <c r="L8"/>
  <c r="N8"/>
  <c r="P8"/>
  <c r="R8"/>
  <c r="T8"/>
  <c r="B9"/>
  <c r="D9"/>
  <c r="F9"/>
  <c r="H9"/>
  <c r="V9"/>
  <c r="X9"/>
  <c r="Z9"/>
  <c r="AB9"/>
  <c r="L10"/>
  <c r="N10"/>
  <c r="P10"/>
  <c r="R10"/>
  <c r="T10"/>
  <c r="B11"/>
  <c r="D11"/>
  <c r="F11"/>
  <c r="H11"/>
  <c r="V11"/>
  <c r="X11"/>
  <c r="Z11"/>
  <c r="AB11"/>
  <c r="L12"/>
  <c r="N12"/>
  <c r="P12"/>
  <c r="R12"/>
  <c r="T12"/>
  <c r="B13"/>
  <c r="D13"/>
  <c r="F13"/>
  <c r="H13"/>
  <c r="V13"/>
  <c r="X13"/>
  <c r="Z13"/>
  <c r="AB13"/>
  <c r="L14"/>
  <c r="N14"/>
  <c r="P14"/>
  <c r="R14"/>
  <c r="T14"/>
  <c r="B15"/>
  <c r="D15"/>
  <c r="F15"/>
  <c r="H15"/>
  <c r="V15"/>
  <c r="X15"/>
  <c r="Z15"/>
  <c r="AB15"/>
  <c r="L16"/>
  <c r="N16"/>
  <c r="P16"/>
  <c r="R16"/>
  <c r="T16"/>
  <c r="B17"/>
  <c r="D17"/>
  <c r="F17"/>
  <c r="H17"/>
  <c r="V17"/>
  <c r="X17"/>
  <c r="Z17"/>
  <c r="AB17"/>
  <c r="L18"/>
  <c r="N18"/>
  <c r="P18"/>
  <c r="R18"/>
  <c r="T18"/>
  <c r="I19"/>
  <c r="G19"/>
  <c r="E19"/>
  <c r="C19"/>
  <c r="H19"/>
  <c r="F19"/>
  <c r="D19"/>
  <c r="B19"/>
  <c r="AC19"/>
  <c r="AD19" s="1"/>
  <c r="AA19"/>
  <c r="Y19"/>
  <c r="W19"/>
  <c r="AB19"/>
  <c r="Z19"/>
  <c r="X19"/>
  <c r="V19"/>
  <c r="S20"/>
  <c r="Q20"/>
  <c r="O20"/>
  <c r="M20"/>
  <c r="T20"/>
  <c r="R20"/>
  <c r="P20"/>
  <c r="N20"/>
  <c r="L20"/>
  <c r="I21"/>
  <c r="G21"/>
  <c r="E21"/>
  <c r="C21"/>
  <c r="H21"/>
  <c r="F21"/>
  <c r="D21"/>
  <c r="B21"/>
  <c r="AC21"/>
  <c r="AD21" s="1"/>
  <c r="AA21"/>
  <c r="Y21"/>
  <c r="W21"/>
  <c r="AB21"/>
  <c r="Z21"/>
  <c r="X21"/>
  <c r="V21"/>
  <c r="S22"/>
  <c r="Q22"/>
  <c r="O22"/>
  <c r="M22"/>
  <c r="T22"/>
  <c r="R22"/>
  <c r="P22"/>
  <c r="N22"/>
  <c r="L22"/>
  <c r="I23"/>
  <c r="G23"/>
  <c r="E23"/>
  <c r="C23"/>
  <c r="H23"/>
  <c r="F23"/>
  <c r="D23"/>
  <c r="B23"/>
  <c r="AC23"/>
  <c r="AD23" s="1"/>
  <c r="AA23"/>
  <c r="Y23"/>
  <c r="W23"/>
  <c r="AB23"/>
  <c r="Z23"/>
  <c r="X23"/>
  <c r="V23"/>
  <c r="S24"/>
  <c r="Q24"/>
  <c r="O24"/>
  <c r="M24"/>
  <c r="T24"/>
  <c r="R24"/>
  <c r="P24"/>
  <c r="N24"/>
  <c r="L24"/>
  <c r="I25"/>
  <c r="G25"/>
  <c r="E25"/>
  <c r="C25"/>
  <c r="H25"/>
  <c r="F25"/>
  <c r="D25"/>
  <c r="B25"/>
  <c r="AC25"/>
  <c r="AD25" s="1"/>
  <c r="AA25"/>
  <c r="Y25"/>
  <c r="W25"/>
  <c r="AB25"/>
  <c r="Z25"/>
  <c r="X25"/>
  <c r="V25"/>
  <c r="S26"/>
  <c r="Q26"/>
  <c r="O26"/>
  <c r="M26"/>
  <c r="T26"/>
  <c r="R26"/>
  <c r="P26"/>
  <c r="N26"/>
  <c r="L26"/>
  <c r="I27"/>
  <c r="G27"/>
  <c r="E27"/>
  <c r="C27"/>
  <c r="H27"/>
  <c r="F27"/>
  <c r="D27"/>
  <c r="B27"/>
  <c r="AC27"/>
  <c r="AD27" s="1"/>
  <c r="AA27"/>
  <c r="Y27"/>
  <c r="W27"/>
  <c r="AB27"/>
  <c r="Z27"/>
  <c r="X27"/>
  <c r="V27"/>
  <c r="S28"/>
  <c r="Q28"/>
  <c r="O28"/>
  <c r="M28"/>
  <c r="T28"/>
  <c r="R28"/>
  <c r="P28"/>
  <c r="N28"/>
  <c r="L28"/>
  <c r="I29"/>
  <c r="G29"/>
  <c r="E29"/>
  <c r="C29"/>
  <c r="H29"/>
  <c r="F29"/>
  <c r="D29"/>
  <c r="B29"/>
  <c r="AC29"/>
  <c r="AD29" s="1"/>
  <c r="AA29"/>
  <c r="Y29"/>
  <c r="W29"/>
  <c r="AB29"/>
  <c r="Z29"/>
  <c r="X29"/>
  <c r="V29"/>
  <c r="S30"/>
  <c r="Q30"/>
  <c r="O30"/>
  <c r="M30"/>
  <c r="T30"/>
  <c r="R30"/>
  <c r="P30"/>
  <c r="N30"/>
  <c r="L30"/>
  <c r="I31"/>
  <c r="G31"/>
  <c r="E31"/>
  <c r="C31"/>
  <c r="H31"/>
  <c r="F31"/>
  <c r="D31"/>
  <c r="B31"/>
  <c r="AC31"/>
  <c r="AD31" s="1"/>
  <c r="AA31"/>
  <c r="Y31"/>
  <c r="W31"/>
  <c r="AB31"/>
  <c r="Z31"/>
  <c r="X31"/>
  <c r="V31"/>
  <c r="S32"/>
  <c r="Q32"/>
  <c r="O32"/>
  <c r="M32"/>
  <c r="T32"/>
  <c r="R32"/>
  <c r="P32"/>
  <c r="N32"/>
  <c r="L32"/>
  <c r="I33"/>
  <c r="G33"/>
  <c r="E33"/>
  <c r="C33"/>
  <c r="H33"/>
  <c r="F33"/>
  <c r="D33"/>
  <c r="B33"/>
  <c r="AC33"/>
  <c r="AD33" s="1"/>
  <c r="AA33"/>
  <c r="Y33"/>
  <c r="W33"/>
  <c r="AB33"/>
  <c r="Z33"/>
  <c r="X33"/>
  <c r="V33"/>
  <c r="S34"/>
  <c r="Q34"/>
  <c r="O34"/>
  <c r="M34"/>
  <c r="T34"/>
  <c r="R34"/>
  <c r="P34"/>
  <c r="N34"/>
  <c r="L34"/>
  <c r="I35"/>
  <c r="G35"/>
  <c r="E35"/>
  <c r="C35"/>
  <c r="H35"/>
  <c r="F35"/>
  <c r="D35"/>
  <c r="B35"/>
  <c r="W3"/>
  <c r="Y3"/>
  <c r="AA3"/>
  <c r="M4"/>
  <c r="O4"/>
  <c r="Q4"/>
  <c r="C5"/>
  <c r="E5"/>
  <c r="G5"/>
  <c r="W5"/>
  <c r="Y5"/>
  <c r="AA5"/>
  <c r="M6"/>
  <c r="O6"/>
  <c r="Q6"/>
  <c r="C7"/>
  <c r="E7"/>
  <c r="G7"/>
  <c r="W7"/>
  <c r="Y7"/>
  <c r="AA7"/>
  <c r="M8"/>
  <c r="O8"/>
  <c r="Q8"/>
  <c r="C9"/>
  <c r="E9"/>
  <c r="G9"/>
  <c r="W9"/>
  <c r="Y9"/>
  <c r="AA9"/>
  <c r="M10"/>
  <c r="O10"/>
  <c r="Q10"/>
  <c r="C11"/>
  <c r="E11"/>
  <c r="G11"/>
  <c r="W11"/>
  <c r="Y11"/>
  <c r="AA11"/>
  <c r="M12"/>
  <c r="O12"/>
  <c r="Q12"/>
  <c r="C13"/>
  <c r="E13"/>
  <c r="G13"/>
  <c r="W13"/>
  <c r="Y13"/>
  <c r="AA13"/>
  <c r="M14"/>
  <c r="O14"/>
  <c r="Q14"/>
  <c r="C15"/>
  <c r="E15"/>
  <c r="G15"/>
  <c r="W15"/>
  <c r="Y15"/>
  <c r="AA15"/>
  <c r="M16"/>
  <c r="O16"/>
  <c r="Q16"/>
  <c r="C17"/>
  <c r="E17"/>
  <c r="G17"/>
  <c r="W17"/>
  <c r="Y17"/>
  <c r="AA17"/>
  <c r="M18"/>
  <c r="O18"/>
  <c r="Q18"/>
  <c r="M35"/>
  <c r="O35"/>
  <c r="Q35"/>
  <c r="S35"/>
  <c r="L35"/>
  <c r="N35"/>
  <c r="P35"/>
  <c r="R35"/>
  <c r="S10" i="3" l="1"/>
  <c r="S13"/>
  <c r="S8"/>
  <c r="S6"/>
  <c r="S4"/>
  <c r="AM4"/>
  <c r="AW3" s="1"/>
  <c r="AW4" s="1"/>
  <c r="AW5" s="1"/>
  <c r="AW6" s="1"/>
  <c r="AW7" s="1"/>
  <c r="S7"/>
  <c r="S5"/>
  <c r="AM5"/>
  <c r="S12"/>
  <c r="S11"/>
  <c r="S9"/>
  <c r="J4" i="2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</calcChain>
</file>

<file path=xl/sharedStrings.xml><?xml version="1.0" encoding="utf-8"?>
<sst xmlns="http://schemas.openxmlformats.org/spreadsheetml/2006/main" count="133" uniqueCount="62">
  <si>
    <t>DATE</t>
  </si>
  <si>
    <t>CLIENT</t>
  </si>
  <si>
    <t>OBJET</t>
  </si>
  <si>
    <t>FACTURE</t>
  </si>
  <si>
    <t>DEBIT</t>
  </si>
  <si>
    <t>CREDIT</t>
  </si>
  <si>
    <t>MONTANT</t>
  </si>
  <si>
    <t>JANVIER</t>
  </si>
  <si>
    <t>FEVRIER</t>
  </si>
  <si>
    <t>MARS</t>
  </si>
  <si>
    <t>AVRIL</t>
  </si>
  <si>
    <t>N°</t>
  </si>
  <si>
    <t xml:space="preserve">DATE </t>
  </si>
  <si>
    <t>PRESTATION</t>
  </si>
  <si>
    <t>N° DEVIS</t>
  </si>
  <si>
    <t>N° AVOIR</t>
  </si>
  <si>
    <t>N° FACTURE</t>
  </si>
  <si>
    <t>DATE FACTURE</t>
  </si>
  <si>
    <t>MONTANT FACTURE</t>
  </si>
  <si>
    <t>ENVOI FACTURE</t>
  </si>
  <si>
    <t>ECHEANCE</t>
  </si>
  <si>
    <t xml:space="preserve">DATE PAIEMENT </t>
  </si>
  <si>
    <t>MODE PAIEMENT</t>
  </si>
  <si>
    <t>XXX</t>
  </si>
  <si>
    <t>BASE DE DONNEES</t>
  </si>
  <si>
    <t>2013FA001</t>
  </si>
  <si>
    <t>VIREMENT</t>
  </si>
  <si>
    <t>APPORT PERSONNEL</t>
  </si>
  <si>
    <t>LA POSTE MAILING CHQ N°</t>
  </si>
  <si>
    <t>YYY</t>
  </si>
  <si>
    <t xml:space="preserve"> SECRETARIAT MARS 2013</t>
  </si>
  <si>
    <t>YYY 2013FA002 CHQ N°</t>
  </si>
  <si>
    <t>2013FA002</t>
  </si>
  <si>
    <t>CHEQUE</t>
  </si>
  <si>
    <t>XXX 2013FA003 VRT</t>
  </si>
  <si>
    <t>2013FA003</t>
  </si>
  <si>
    <t>ZZZ</t>
  </si>
  <si>
    <t>REMPLACEMENT CONGES</t>
  </si>
  <si>
    <t>2013DE001</t>
  </si>
  <si>
    <t>2013FA004</t>
  </si>
  <si>
    <t>SECRETARIAT AVRIL 2013</t>
  </si>
  <si>
    <t>YYY 2013FA005 CHQ N°</t>
  </si>
  <si>
    <t>2013FA005</t>
  </si>
  <si>
    <t>BASE DE DONNEES FICHIER Allemagne</t>
  </si>
  <si>
    <t>2013DE002</t>
  </si>
  <si>
    <t>REMUNERATION AVRIL 2013</t>
  </si>
  <si>
    <t>LA POSTE MAILING+TIMBRES CHQ N°</t>
  </si>
  <si>
    <t>DEVIS</t>
  </si>
  <si>
    <t>AVOIR</t>
  </si>
  <si>
    <t>PAYE LE</t>
  </si>
  <si>
    <t>RESTE DU</t>
  </si>
  <si>
    <t>MAI</t>
  </si>
  <si>
    <t>Date</t>
  </si>
  <si>
    <t>Client</t>
  </si>
  <si>
    <t>Numéro de facture</t>
  </si>
  <si>
    <t>Mode de paiement</t>
  </si>
  <si>
    <t>Objet de l'opération</t>
  </si>
  <si>
    <t xml:space="preserve">Débit </t>
  </si>
  <si>
    <t xml:space="preserve">Crédit </t>
  </si>
  <si>
    <t xml:space="preserve">Solde </t>
  </si>
  <si>
    <t>BQUE</t>
  </si>
  <si>
    <t>REPORT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</si>
</sst>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AR CENA"/>
    </font>
    <font>
      <b/>
      <sz val="14"/>
      <name val="AR CENA"/>
    </font>
    <font>
      <sz val="11"/>
      <name val="AR CENA"/>
    </font>
    <font>
      <b/>
      <sz val="12"/>
      <name val="Arial"/>
      <family val="2"/>
    </font>
    <font>
      <b/>
      <sz val="12"/>
      <name val="AR CENA"/>
    </font>
    <font>
      <b/>
      <sz val="11"/>
      <name val="AR CENA"/>
    </font>
    <font>
      <b/>
      <sz val="10"/>
      <name val="AR CENA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14" fontId="0" fillId="0" borderId="0" xfId="0" applyNumberFormat="1"/>
    <xf numFmtId="0" fontId="1" fillId="0" borderId="1" xfId="0" applyNumberFormat="1" applyFont="1" applyBorder="1"/>
    <xf numFmtId="49" fontId="0" fillId="0" borderId="0" xfId="0" applyNumberFormat="1"/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0" xfId="0" applyFont="1"/>
    <xf numFmtId="0" fontId="3" fillId="3" borderId="1" xfId="0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  <xf numFmtId="2" fontId="3" fillId="3" borderId="6" xfId="0" applyNumberFormat="1" applyFont="1" applyFill="1" applyBorder="1" applyAlignment="1">
      <alignment horizontal="center" vertical="center"/>
    </xf>
    <xf numFmtId="14" fontId="3" fillId="3" borderId="6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1" fillId="0" borderId="6" xfId="0" applyNumberFormat="1" applyFont="1" applyBorder="1"/>
    <xf numFmtId="0" fontId="1" fillId="0" borderId="6" xfId="0" applyNumberFormat="1" applyFont="1" applyBorder="1"/>
    <xf numFmtId="2" fontId="1" fillId="0" borderId="6" xfId="0" applyNumberFormat="1" applyFont="1" applyBorder="1"/>
    <xf numFmtId="0" fontId="1" fillId="0" borderId="7" xfId="0" applyFont="1" applyBorder="1"/>
    <xf numFmtId="14" fontId="1" fillId="0" borderId="0" xfId="0" applyNumberFormat="1" applyFont="1"/>
    <xf numFmtId="0" fontId="1" fillId="0" borderId="0" xfId="0" applyNumberFormat="1" applyFont="1"/>
    <xf numFmtId="2" fontId="1" fillId="0" borderId="0" xfId="0" applyNumberFormat="1" applyFont="1"/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 wrapText="1"/>
    </xf>
    <xf numFmtId="14" fontId="5" fillId="3" borderId="6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4" fontId="1" fillId="0" borderId="5" xfId="0" applyNumberFormat="1" applyFont="1" applyBorder="1"/>
    <xf numFmtId="2" fontId="0" fillId="0" borderId="6" xfId="0" applyNumberFormat="1" applyBorder="1"/>
    <xf numFmtId="0" fontId="0" fillId="0" borderId="7" xfId="0" applyBorder="1"/>
    <xf numFmtId="14" fontId="8" fillId="0" borderId="5" xfId="0" applyNumberFormat="1" applyFont="1" applyBorder="1"/>
    <xf numFmtId="14" fontId="0" fillId="0" borderId="5" xfId="0" applyNumberFormat="1" applyBorder="1"/>
    <xf numFmtId="0" fontId="0" fillId="0" borderId="6" xfId="0" applyBorder="1"/>
    <xf numFmtId="49" fontId="8" fillId="0" borderId="5" xfId="0" applyNumberFormat="1" applyFont="1" applyBorder="1"/>
    <xf numFmtId="49" fontId="0" fillId="0" borderId="5" xfId="0" applyNumberFormat="1" applyBorder="1"/>
    <xf numFmtId="49" fontId="0" fillId="0" borderId="6" xfId="0" applyNumberFormat="1" applyBorder="1"/>
    <xf numFmtId="2" fontId="1" fillId="0" borderId="5" xfId="0" applyNumberFormat="1" applyFont="1" applyBorder="1"/>
    <xf numFmtId="0" fontId="1" fillId="0" borderId="5" xfId="0" applyNumberFormat="1" applyFont="1" applyBorder="1"/>
    <xf numFmtId="0" fontId="0" fillId="0" borderId="16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cpte client"/>
      <sheetName val="Trésorerie"/>
    </sheetNames>
    <sheetDataSet>
      <sheetData sheetId="0">
        <row r="2">
          <cell r="A2">
            <v>1</v>
          </cell>
          <cell r="B2">
            <v>41354</v>
          </cell>
          <cell r="C2" t="str">
            <v>XXX</v>
          </cell>
          <cell r="D2" t="str">
            <v>BASE DE DONNEES</v>
          </cell>
          <cell r="H2" t="str">
            <v>2013FA001</v>
          </cell>
          <cell r="I2">
            <v>41354</v>
          </cell>
          <cell r="J2">
            <v>226.89</v>
          </cell>
          <cell r="K2">
            <v>41355</v>
          </cell>
          <cell r="L2">
            <v>41364</v>
          </cell>
          <cell r="M2">
            <v>41376</v>
          </cell>
          <cell r="N2" t="str">
            <v>VIREMENT</v>
          </cell>
          <cell r="P2">
            <v>226.89</v>
          </cell>
        </row>
        <row r="3">
          <cell r="A3">
            <v>2</v>
          </cell>
          <cell r="B3">
            <v>41361</v>
          </cell>
          <cell r="E3" t="str">
            <v>APPORT PERSONNEL</v>
          </cell>
          <cell r="P3">
            <v>80</v>
          </cell>
        </row>
        <row r="4">
          <cell r="A4">
            <v>3</v>
          </cell>
          <cell r="B4">
            <v>41361</v>
          </cell>
          <cell r="E4" t="str">
            <v>LA POSTE MAILING CHQ N°</v>
          </cell>
          <cell r="O4">
            <v>46.4</v>
          </cell>
        </row>
        <row r="5">
          <cell r="A5">
            <v>4</v>
          </cell>
          <cell r="B5">
            <v>41365</v>
          </cell>
          <cell r="C5" t="str">
            <v>YYY</v>
          </cell>
          <cell r="D5" t="str">
            <v xml:space="preserve"> SECRETARIAT MARS 2013</v>
          </cell>
          <cell r="E5" t="str">
            <v>YYY 2013FA002 CHQ N°</v>
          </cell>
          <cell r="H5" t="str">
            <v>2013FA002</v>
          </cell>
          <cell r="I5">
            <v>41365</v>
          </cell>
          <cell r="J5">
            <v>295.35000000000002</v>
          </cell>
          <cell r="K5">
            <v>41365</v>
          </cell>
          <cell r="L5">
            <v>41394</v>
          </cell>
          <cell r="M5">
            <v>41396</v>
          </cell>
          <cell r="N5" t="str">
            <v>CHEQUE</v>
          </cell>
          <cell r="P5">
            <v>295.35000000000002</v>
          </cell>
        </row>
        <row r="6">
          <cell r="A6">
            <v>5</v>
          </cell>
          <cell r="B6">
            <v>41365</v>
          </cell>
          <cell r="C6" t="str">
            <v>XXX</v>
          </cell>
          <cell r="D6" t="str">
            <v>BASE DE DONNEES</v>
          </cell>
          <cell r="E6" t="str">
            <v>XXX 2013FA003 VRT</v>
          </cell>
          <cell r="H6" t="str">
            <v>2013FA003</v>
          </cell>
          <cell r="I6">
            <v>41365</v>
          </cell>
          <cell r="J6">
            <v>866.12</v>
          </cell>
          <cell r="K6">
            <v>41366</v>
          </cell>
          <cell r="L6">
            <v>41394</v>
          </cell>
          <cell r="M6">
            <v>41388</v>
          </cell>
          <cell r="N6" t="str">
            <v>VIREMENT</v>
          </cell>
          <cell r="P6">
            <v>866.12</v>
          </cell>
        </row>
        <row r="7">
          <cell r="A7">
            <v>6</v>
          </cell>
          <cell r="C7" t="str">
            <v>ZZZ</v>
          </cell>
          <cell r="E7" t="str">
            <v>REMPLACEMENT CONGES</v>
          </cell>
          <cell r="F7" t="str">
            <v>2013DE001</v>
          </cell>
        </row>
        <row r="8">
          <cell r="A8">
            <v>7</v>
          </cell>
          <cell r="B8">
            <v>41417</v>
          </cell>
          <cell r="C8" t="str">
            <v>XXX</v>
          </cell>
          <cell r="D8" t="str">
            <v>BASE DE DONNEES</v>
          </cell>
          <cell r="H8" t="str">
            <v>2013FA004</v>
          </cell>
          <cell r="I8">
            <v>41396</v>
          </cell>
          <cell r="J8">
            <v>878.83</v>
          </cell>
          <cell r="K8">
            <v>41396</v>
          </cell>
          <cell r="L8">
            <v>41425</v>
          </cell>
          <cell r="M8">
            <v>41417</v>
          </cell>
          <cell r="N8" t="str">
            <v>VIREMENT</v>
          </cell>
          <cell r="P8">
            <v>878.83</v>
          </cell>
        </row>
        <row r="9">
          <cell r="A9">
            <v>8</v>
          </cell>
          <cell r="B9">
            <v>41401</v>
          </cell>
          <cell r="C9" t="str">
            <v>YYY</v>
          </cell>
          <cell r="D9" t="str">
            <v>SECRETARIAT AVRIL 2013</v>
          </cell>
          <cell r="E9" t="str">
            <v>YYY 2013FA005 CHQ N°</v>
          </cell>
          <cell r="H9" t="str">
            <v>2013FA005</v>
          </cell>
          <cell r="I9">
            <v>41396</v>
          </cell>
          <cell r="J9">
            <v>364.65</v>
          </cell>
          <cell r="K9">
            <v>41396</v>
          </cell>
          <cell r="L9">
            <v>41425</v>
          </cell>
          <cell r="M9">
            <v>41397</v>
          </cell>
          <cell r="N9" t="str">
            <v>CHEQUE</v>
          </cell>
          <cell r="P9">
            <v>364.65</v>
          </cell>
        </row>
        <row r="10">
          <cell r="A10">
            <v>9</v>
          </cell>
          <cell r="C10" t="str">
            <v>XXX</v>
          </cell>
          <cell r="E10" t="str">
            <v>BASE DE DONNEES FICHIER Allemagne</v>
          </cell>
          <cell r="F10" t="str">
            <v>2013DE002</v>
          </cell>
        </row>
        <row r="11">
          <cell r="A11">
            <v>10</v>
          </cell>
          <cell r="B11">
            <v>41401</v>
          </cell>
          <cell r="E11" t="str">
            <v>REMUNERATION AVRIL 2013</v>
          </cell>
          <cell r="O11">
            <v>650</v>
          </cell>
        </row>
        <row r="12">
          <cell r="A12">
            <v>11</v>
          </cell>
          <cell r="B12">
            <v>41418</v>
          </cell>
          <cell r="E12" t="str">
            <v>LA POSTE MAILING+TIMBRES CHQ N°</v>
          </cell>
          <cell r="O12">
            <v>131.84</v>
          </cell>
        </row>
        <row r="13">
          <cell r="A13">
            <v>12</v>
          </cell>
          <cell r="B13">
            <v>41279</v>
          </cell>
        </row>
        <row r="14">
          <cell r="A14">
            <v>13</v>
          </cell>
          <cell r="B14">
            <v>41313</v>
          </cell>
        </row>
      </sheetData>
      <sheetData sheetId="1">
        <row r="3">
          <cell r="A3">
            <v>1</v>
          </cell>
          <cell r="K3">
            <v>4</v>
          </cell>
          <cell r="U3">
            <v>6</v>
          </cell>
        </row>
        <row r="4">
          <cell r="A4">
            <v>5</v>
          </cell>
          <cell r="K4">
            <v>8</v>
          </cell>
          <cell r="U4" t="e">
            <v>#NUM!</v>
          </cell>
        </row>
        <row r="5">
          <cell r="A5">
            <v>7</v>
          </cell>
          <cell r="K5" t="e">
            <v>#NUM!</v>
          </cell>
          <cell r="U5" t="e">
            <v>#NUM!</v>
          </cell>
        </row>
        <row r="6">
          <cell r="A6">
            <v>9</v>
          </cell>
          <cell r="K6" t="e">
            <v>#NUM!</v>
          </cell>
          <cell r="U6" t="e">
            <v>#NUM!</v>
          </cell>
        </row>
        <row r="7">
          <cell r="A7" t="e">
            <v>#NUM!</v>
          </cell>
          <cell r="K7" t="e">
            <v>#NUM!</v>
          </cell>
          <cell r="U7" t="e">
            <v>#NUM!</v>
          </cell>
        </row>
        <row r="8">
          <cell r="A8" t="e">
            <v>#NUM!</v>
          </cell>
          <cell r="K8" t="e">
            <v>#NUM!</v>
          </cell>
          <cell r="U8" t="e">
            <v>#NUM!</v>
          </cell>
        </row>
        <row r="9">
          <cell r="A9" t="e">
            <v>#NUM!</v>
          </cell>
          <cell r="K9" t="e">
            <v>#NUM!</v>
          </cell>
          <cell r="U9" t="e">
            <v>#NUM!</v>
          </cell>
        </row>
        <row r="10">
          <cell r="A10" t="e">
            <v>#NUM!</v>
          </cell>
          <cell r="K10" t="e">
            <v>#NUM!</v>
          </cell>
          <cell r="U10" t="e">
            <v>#NUM!</v>
          </cell>
        </row>
        <row r="11">
          <cell r="A11" t="e">
            <v>#NUM!</v>
          </cell>
          <cell r="K11" t="e">
            <v>#NUM!</v>
          </cell>
          <cell r="U11" t="e">
            <v>#NUM!</v>
          </cell>
        </row>
        <row r="12">
          <cell r="A12" t="e">
            <v>#NUM!</v>
          </cell>
          <cell r="K12" t="e">
            <v>#NUM!</v>
          </cell>
          <cell r="U12" t="e">
            <v>#NUM!</v>
          </cell>
        </row>
        <row r="13">
          <cell r="A13" t="e">
            <v>#NUM!</v>
          </cell>
          <cell r="K13" t="e">
            <v>#NUM!</v>
          </cell>
          <cell r="U13" t="e">
            <v>#NUM!</v>
          </cell>
        </row>
        <row r="14">
          <cell r="A14" t="e">
            <v>#NUM!</v>
          </cell>
          <cell r="K14" t="e">
            <v>#NUM!</v>
          </cell>
          <cell r="U14" t="e">
            <v>#NUM!</v>
          </cell>
        </row>
        <row r="15">
          <cell r="A15" t="e">
            <v>#NUM!</v>
          </cell>
          <cell r="K15" t="e">
            <v>#NUM!</v>
          </cell>
          <cell r="U15" t="e">
            <v>#NUM!</v>
          </cell>
        </row>
        <row r="16">
          <cell r="A16" t="e">
            <v>#NUM!</v>
          </cell>
          <cell r="K16" t="e">
            <v>#NUM!</v>
          </cell>
          <cell r="U16" t="e">
            <v>#NUM!</v>
          </cell>
        </row>
        <row r="17">
          <cell r="A17" t="e">
            <v>#NUM!</v>
          </cell>
          <cell r="K17" t="e">
            <v>#NUM!</v>
          </cell>
          <cell r="U17" t="e">
            <v>#NUM!</v>
          </cell>
        </row>
        <row r="18">
          <cell r="A18" t="e">
            <v>#NUM!</v>
          </cell>
          <cell r="K18" t="e">
            <v>#NUM!</v>
          </cell>
          <cell r="U18" t="e">
            <v>#NUM!</v>
          </cell>
        </row>
        <row r="19">
          <cell r="A19" t="e">
            <v>#NUM!</v>
          </cell>
          <cell r="K19" t="e">
            <v>#NUM!</v>
          </cell>
          <cell r="U19" t="e">
            <v>#NUM!</v>
          </cell>
        </row>
        <row r="20">
          <cell r="A20" t="e">
            <v>#NUM!</v>
          </cell>
          <cell r="K20" t="e">
            <v>#NUM!</v>
          </cell>
          <cell r="U20" t="e">
            <v>#NUM!</v>
          </cell>
        </row>
        <row r="21">
          <cell r="A21" t="e">
            <v>#NUM!</v>
          </cell>
          <cell r="K21" t="e">
            <v>#NUM!</v>
          </cell>
          <cell r="U21" t="e">
            <v>#NUM!</v>
          </cell>
        </row>
        <row r="22">
          <cell r="A22" t="e">
            <v>#NUM!</v>
          </cell>
          <cell r="K22" t="e">
            <v>#NUM!</v>
          </cell>
          <cell r="U22" t="e">
            <v>#NUM!</v>
          </cell>
        </row>
        <row r="23">
          <cell r="A23" t="e">
            <v>#NUM!</v>
          </cell>
          <cell r="K23" t="e">
            <v>#NUM!</v>
          </cell>
          <cell r="U23" t="e">
            <v>#NUM!</v>
          </cell>
        </row>
        <row r="24">
          <cell r="A24" t="e">
            <v>#NUM!</v>
          </cell>
          <cell r="K24" t="e">
            <v>#NUM!</v>
          </cell>
          <cell r="U24" t="e">
            <v>#NUM!</v>
          </cell>
        </row>
        <row r="25">
          <cell r="A25" t="e">
            <v>#NUM!</v>
          </cell>
          <cell r="K25" t="e">
            <v>#NUM!</v>
          </cell>
          <cell r="U25" t="e">
            <v>#NUM!</v>
          </cell>
        </row>
        <row r="26">
          <cell r="A26" t="e">
            <v>#NUM!</v>
          </cell>
          <cell r="K26" t="e">
            <v>#NUM!</v>
          </cell>
          <cell r="U26" t="e">
            <v>#NUM!</v>
          </cell>
        </row>
        <row r="27">
          <cell r="A27" t="e">
            <v>#NUM!</v>
          </cell>
          <cell r="K27" t="e">
            <v>#NUM!</v>
          </cell>
          <cell r="U27" t="e">
            <v>#NUM!</v>
          </cell>
        </row>
        <row r="28">
          <cell r="A28" t="e">
            <v>#NUM!</v>
          </cell>
          <cell r="K28" t="e">
            <v>#NUM!</v>
          </cell>
          <cell r="U28" t="e">
            <v>#NUM!</v>
          </cell>
        </row>
        <row r="29">
          <cell r="A29" t="e">
            <v>#NUM!</v>
          </cell>
          <cell r="K29" t="e">
            <v>#NUM!</v>
          </cell>
          <cell r="U29" t="e">
            <v>#NUM!</v>
          </cell>
        </row>
        <row r="30">
          <cell r="A30" t="e">
            <v>#NUM!</v>
          </cell>
          <cell r="K30" t="e">
            <v>#NUM!</v>
          </cell>
          <cell r="U30" t="e">
            <v>#NUM!</v>
          </cell>
        </row>
        <row r="31">
          <cell r="A31" t="e">
            <v>#NUM!</v>
          </cell>
          <cell r="K31" t="e">
            <v>#NUM!</v>
          </cell>
          <cell r="U31" t="e">
            <v>#NUM!</v>
          </cell>
        </row>
        <row r="32">
          <cell r="A32" t="e">
            <v>#NUM!</v>
          </cell>
          <cell r="K32" t="e">
            <v>#NUM!</v>
          </cell>
          <cell r="U32" t="e">
            <v>#NUM!</v>
          </cell>
        </row>
        <row r="33">
          <cell r="A33" t="e">
            <v>#NUM!</v>
          </cell>
          <cell r="K33" t="e">
            <v>#NUM!</v>
          </cell>
          <cell r="U33" t="e">
            <v>#NUM!</v>
          </cell>
        </row>
        <row r="34">
          <cell r="A34" t="e">
            <v>#NUM!</v>
          </cell>
          <cell r="K34" t="e">
            <v>#NUM!</v>
          </cell>
          <cell r="U34" t="e">
            <v>#NUM!</v>
          </cell>
        </row>
        <row r="35">
          <cell r="A35" t="e">
            <v>#NUM!</v>
          </cell>
          <cell r="K35" t="e">
            <v>#NUM!</v>
          </cell>
          <cell r="U35" t="e">
            <v>#NUM!</v>
          </cell>
        </row>
      </sheetData>
      <sheetData sheetId="2">
        <row r="3">
          <cell r="A3">
            <v>6</v>
          </cell>
        </row>
        <row r="4">
          <cell r="A4">
            <v>9</v>
          </cell>
          <cell r="K4">
            <v>13</v>
          </cell>
          <cell r="U4">
            <v>1</v>
          </cell>
          <cell r="AE4">
            <v>4</v>
          </cell>
          <cell r="AO4">
            <v>7</v>
          </cell>
        </row>
        <row r="5">
          <cell r="A5">
            <v>12</v>
          </cell>
          <cell r="K5" t="e">
            <v>#NUM!</v>
          </cell>
          <cell r="U5">
            <v>2</v>
          </cell>
          <cell r="AE5">
            <v>5</v>
          </cell>
          <cell r="AO5">
            <v>8</v>
          </cell>
        </row>
        <row r="6">
          <cell r="A6">
            <v>0</v>
          </cell>
          <cell r="K6" t="e">
            <v>#NUM!</v>
          </cell>
          <cell r="U6">
            <v>3</v>
          </cell>
          <cell r="AE6" t="e">
            <v>#NUM!</v>
          </cell>
          <cell r="AO6">
            <v>10</v>
          </cell>
        </row>
        <row r="7">
          <cell r="A7">
            <v>0</v>
          </cell>
          <cell r="K7" t="e">
            <v>#NUM!</v>
          </cell>
          <cell r="U7" t="e">
            <v>#NUM!</v>
          </cell>
          <cell r="AE7" t="e">
            <v>#NUM!</v>
          </cell>
          <cell r="AO7">
            <v>11</v>
          </cell>
        </row>
        <row r="8">
          <cell r="A8">
            <v>0</v>
          </cell>
          <cell r="K8" t="e">
            <v>#NUM!</v>
          </cell>
          <cell r="U8" t="e">
            <v>#NUM!</v>
          </cell>
          <cell r="AE8" t="e">
            <v>#NUM!</v>
          </cell>
          <cell r="AO8" t="e">
            <v>#NUM!</v>
          </cell>
        </row>
        <row r="9">
          <cell r="A9">
            <v>0</v>
          </cell>
          <cell r="K9" t="e">
            <v>#NUM!</v>
          </cell>
          <cell r="U9" t="e">
            <v>#NUM!</v>
          </cell>
          <cell r="AE9" t="e">
            <v>#NUM!</v>
          </cell>
          <cell r="AO9" t="e">
            <v>#NUM!</v>
          </cell>
        </row>
        <row r="10">
          <cell r="A10">
            <v>0</v>
          </cell>
          <cell r="K10" t="e">
            <v>#NUM!</v>
          </cell>
          <cell r="U10" t="e">
            <v>#NUM!</v>
          </cell>
          <cell r="AE10" t="e">
            <v>#NUM!</v>
          </cell>
          <cell r="AO10" t="e">
            <v>#NUM!</v>
          </cell>
        </row>
        <row r="11">
          <cell r="A11">
            <v>0</v>
          </cell>
          <cell r="K11" t="e">
            <v>#NUM!</v>
          </cell>
          <cell r="U11" t="e">
            <v>#NUM!</v>
          </cell>
          <cell r="AE11" t="e">
            <v>#NUM!</v>
          </cell>
          <cell r="AO11" t="e">
            <v>#NUM!</v>
          </cell>
        </row>
        <row r="12">
          <cell r="A12">
            <v>0</v>
          </cell>
          <cell r="K12" t="e">
            <v>#NUM!</v>
          </cell>
          <cell r="U12" t="e">
            <v>#NUM!</v>
          </cell>
          <cell r="AE12" t="e">
            <v>#NUM!</v>
          </cell>
          <cell r="AO12" t="e">
            <v>#NUM!</v>
          </cell>
        </row>
        <row r="13">
          <cell r="A13">
            <v>0</v>
          </cell>
          <cell r="K13" t="e">
            <v>#NUM!</v>
          </cell>
          <cell r="U13" t="e">
            <v>#NUM!</v>
          </cell>
          <cell r="AE13" t="e">
            <v>#NUM!</v>
          </cell>
          <cell r="AO13" t="e">
            <v>#NUM!</v>
          </cell>
        </row>
        <row r="14">
          <cell r="A14">
            <v>0</v>
          </cell>
          <cell r="K14" t="e">
            <v>#NUM!</v>
          </cell>
          <cell r="U14" t="e">
            <v>#NUM!</v>
          </cell>
          <cell r="AE14" t="e">
            <v>#NUM!</v>
          </cell>
          <cell r="AO14" t="e">
            <v>#NUM!</v>
          </cell>
        </row>
        <row r="15">
          <cell r="A15">
            <v>0</v>
          </cell>
          <cell r="K15" t="e">
            <v>#NUM!</v>
          </cell>
          <cell r="U15" t="e">
            <v>#NUM!</v>
          </cell>
          <cell r="AE15" t="e">
            <v>#NUM!</v>
          </cell>
          <cell r="AO15" t="e">
            <v>#NUM!</v>
          </cell>
        </row>
        <row r="16">
          <cell r="A16">
            <v>0</v>
          </cell>
          <cell r="K16" t="e">
            <v>#NUM!</v>
          </cell>
          <cell r="U16" t="e">
            <v>#NUM!</v>
          </cell>
          <cell r="AE16" t="e">
            <v>#NUM!</v>
          </cell>
          <cell r="AO16" t="e">
            <v>#NUM!</v>
          </cell>
        </row>
        <row r="17">
          <cell r="A17">
            <v>0</v>
          </cell>
          <cell r="K17" t="e">
            <v>#NUM!</v>
          </cell>
          <cell r="U17" t="e">
            <v>#NUM!</v>
          </cell>
          <cell r="AE17" t="e">
            <v>#NUM!</v>
          </cell>
          <cell r="AO17" t="e">
            <v>#NUM!</v>
          </cell>
        </row>
        <row r="18">
          <cell r="A18">
            <v>0</v>
          </cell>
          <cell r="K18" t="e">
            <v>#NUM!</v>
          </cell>
          <cell r="U18" t="e">
            <v>#NUM!</v>
          </cell>
          <cell r="AE18" t="e">
            <v>#NUM!</v>
          </cell>
          <cell r="AO18" t="e">
            <v>#NUM!</v>
          </cell>
        </row>
        <row r="19">
          <cell r="A19">
            <v>0</v>
          </cell>
          <cell r="K19" t="e">
            <v>#NUM!</v>
          </cell>
          <cell r="U19" t="e">
            <v>#NUM!</v>
          </cell>
          <cell r="AE19" t="e">
            <v>#NUM!</v>
          </cell>
          <cell r="AO19" t="e">
            <v>#NUM!</v>
          </cell>
        </row>
        <row r="20">
          <cell r="A20">
            <v>0</v>
          </cell>
          <cell r="K20" t="e">
            <v>#NUM!</v>
          </cell>
          <cell r="U20" t="e">
            <v>#NUM!</v>
          </cell>
          <cell r="AE20" t="e">
            <v>#NUM!</v>
          </cell>
          <cell r="AO20" t="e">
            <v>#NUM!</v>
          </cell>
        </row>
        <row r="21">
          <cell r="A21">
            <v>0</v>
          </cell>
          <cell r="K21" t="e">
            <v>#NUM!</v>
          </cell>
          <cell r="U21" t="e">
            <v>#NUM!</v>
          </cell>
          <cell r="AE21" t="e">
            <v>#NUM!</v>
          </cell>
          <cell r="AO21" t="e">
            <v>#NUM!</v>
          </cell>
        </row>
        <row r="22">
          <cell r="A22">
            <v>0</v>
          </cell>
          <cell r="K22" t="e">
            <v>#NUM!</v>
          </cell>
          <cell r="U22" t="e">
            <v>#NUM!</v>
          </cell>
          <cell r="AE22" t="e">
            <v>#NUM!</v>
          </cell>
          <cell r="AO22" t="e">
            <v>#NUM!</v>
          </cell>
        </row>
        <row r="23">
          <cell r="A23">
            <v>0</v>
          </cell>
          <cell r="K23" t="e">
            <v>#NUM!</v>
          </cell>
          <cell r="U23" t="e">
            <v>#NUM!</v>
          </cell>
          <cell r="AE23" t="e">
            <v>#NUM!</v>
          </cell>
          <cell r="AO23" t="e">
            <v>#NUM!</v>
          </cell>
        </row>
        <row r="24">
          <cell r="A24">
            <v>0</v>
          </cell>
          <cell r="K24" t="e">
            <v>#NUM!</v>
          </cell>
          <cell r="U24" t="e">
            <v>#NUM!</v>
          </cell>
          <cell r="AE24" t="e">
            <v>#NUM!</v>
          </cell>
          <cell r="AO24" t="e">
            <v>#NUM!</v>
          </cell>
        </row>
        <row r="25">
          <cell r="A25">
            <v>0</v>
          </cell>
          <cell r="K25" t="e">
            <v>#NUM!</v>
          </cell>
          <cell r="U25" t="e">
            <v>#NUM!</v>
          </cell>
          <cell r="AE25" t="e">
            <v>#NUM!</v>
          </cell>
          <cell r="AO25" t="e">
            <v>#NUM!</v>
          </cell>
        </row>
        <row r="26">
          <cell r="A26">
            <v>0</v>
          </cell>
          <cell r="K26" t="e">
            <v>#NUM!</v>
          </cell>
          <cell r="U26" t="e">
            <v>#NUM!</v>
          </cell>
          <cell r="AE26" t="e">
            <v>#NUM!</v>
          </cell>
          <cell r="AO26" t="e">
            <v>#NUM!</v>
          </cell>
        </row>
        <row r="27">
          <cell r="A27">
            <v>0</v>
          </cell>
          <cell r="K27" t="e">
            <v>#NUM!</v>
          </cell>
          <cell r="U27" t="e">
            <v>#NUM!</v>
          </cell>
          <cell r="AE27" t="e">
            <v>#NUM!</v>
          </cell>
          <cell r="AO27" t="e">
            <v>#NUM!</v>
          </cell>
        </row>
        <row r="28">
          <cell r="A28">
            <v>0</v>
          </cell>
          <cell r="K28" t="e">
            <v>#NUM!</v>
          </cell>
          <cell r="U28" t="e">
            <v>#NUM!</v>
          </cell>
          <cell r="AE28" t="e">
            <v>#NUM!</v>
          </cell>
          <cell r="AO28" t="e">
            <v>#NUM!</v>
          </cell>
        </row>
        <row r="29">
          <cell r="A29">
            <v>0</v>
          </cell>
          <cell r="K29" t="e">
            <v>#NUM!</v>
          </cell>
          <cell r="U29" t="e">
            <v>#NUM!</v>
          </cell>
          <cell r="AE29" t="e">
            <v>#NUM!</v>
          </cell>
          <cell r="AO29" t="e">
            <v>#NUM!</v>
          </cell>
        </row>
        <row r="30">
          <cell r="A30">
            <v>0</v>
          </cell>
          <cell r="K30" t="e">
            <v>#NUM!</v>
          </cell>
          <cell r="U30" t="e">
            <v>#NUM!</v>
          </cell>
          <cell r="AE30" t="e">
            <v>#NUM!</v>
          </cell>
          <cell r="AO30" t="e">
            <v>#NUM!</v>
          </cell>
        </row>
        <row r="31">
          <cell r="A31">
            <v>0</v>
          </cell>
          <cell r="K31" t="e">
            <v>#NUM!</v>
          </cell>
          <cell r="U31" t="e">
            <v>#NUM!</v>
          </cell>
          <cell r="AE31" t="e">
            <v>#NUM!</v>
          </cell>
          <cell r="AO31" t="e">
            <v>#NUM!</v>
          </cell>
        </row>
        <row r="32">
          <cell r="A32">
            <v>0</v>
          </cell>
          <cell r="K32" t="e">
            <v>#NUM!</v>
          </cell>
          <cell r="U32" t="e">
            <v>#NUM!</v>
          </cell>
          <cell r="AE32" t="e">
            <v>#NUM!</v>
          </cell>
          <cell r="AO32" t="e">
            <v>#NUM!</v>
          </cell>
        </row>
        <row r="33">
          <cell r="A33">
            <v>0</v>
          </cell>
          <cell r="K33" t="e">
            <v>#NUM!</v>
          </cell>
          <cell r="U33" t="e">
            <v>#NUM!</v>
          </cell>
          <cell r="AE33" t="e">
            <v>#NUM!</v>
          </cell>
          <cell r="AO33" t="e">
            <v>#NUM!</v>
          </cell>
        </row>
        <row r="34">
          <cell r="A34">
            <v>0</v>
          </cell>
          <cell r="K34" t="e">
            <v>#NUM!</v>
          </cell>
          <cell r="U34" t="e">
            <v>#NUM!</v>
          </cell>
          <cell r="AE34" t="e">
            <v>#NUM!</v>
          </cell>
          <cell r="AO34" t="e">
            <v>#NUM!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4"/>
  <sheetViews>
    <sheetView workbookViewId="0">
      <selection sqref="A1:XFD1048576"/>
    </sheetView>
  </sheetViews>
  <sheetFormatPr baseColWidth="10" defaultRowHeight="15"/>
  <sheetData>
    <row r="1" spans="1:16" ht="12.75">
      <c r="A1" t="s">
        <v>11</v>
      </c>
      <c r="B1" t="s">
        <v>12</v>
      </c>
      <c r="C1" t="s">
        <v>1</v>
      </c>
      <c r="D1" t="s">
        <v>13</v>
      </c>
      <c r="E1" t="s">
        <v>2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4</v>
      </c>
      <c r="P1" t="s">
        <v>5</v>
      </c>
    </row>
    <row r="2" spans="1:16" ht="12.75">
      <c r="A2">
        <v>1</v>
      </c>
      <c r="B2" s="1">
        <v>41354</v>
      </c>
      <c r="C2" t="s">
        <v>23</v>
      </c>
      <c r="D2" t="s">
        <v>24</v>
      </c>
      <c r="H2" s="3" t="s">
        <v>25</v>
      </c>
      <c r="I2" s="1">
        <v>41354</v>
      </c>
      <c r="J2">
        <v>226.89</v>
      </c>
      <c r="K2" s="1">
        <v>41355</v>
      </c>
      <c r="L2" s="1">
        <v>41364</v>
      </c>
      <c r="M2" s="1">
        <v>41376</v>
      </c>
      <c r="N2" t="s">
        <v>26</v>
      </c>
      <c r="P2">
        <v>226.89</v>
      </c>
    </row>
    <row r="3" spans="1:16" ht="12.75">
      <c r="A3">
        <v>2</v>
      </c>
      <c r="B3" s="1">
        <v>41361</v>
      </c>
      <c r="E3" t="s">
        <v>27</v>
      </c>
      <c r="H3" s="3"/>
      <c r="I3" s="1"/>
      <c r="K3" s="1"/>
      <c r="L3" s="1"/>
      <c r="M3" s="1"/>
      <c r="P3">
        <v>80</v>
      </c>
    </row>
    <row r="4" spans="1:16" ht="12.75">
      <c r="A4">
        <v>3</v>
      </c>
      <c r="B4" s="1">
        <v>41361</v>
      </c>
      <c r="E4" t="s">
        <v>28</v>
      </c>
      <c r="H4" s="3"/>
      <c r="I4" s="1"/>
      <c r="K4" s="1"/>
      <c r="L4" s="1"/>
      <c r="M4" s="1"/>
      <c r="O4">
        <v>46.4</v>
      </c>
    </row>
    <row r="5" spans="1:16" ht="12.75">
      <c r="A5">
        <v>4</v>
      </c>
      <c r="B5" s="1">
        <v>41365</v>
      </c>
      <c r="C5" t="s">
        <v>29</v>
      </c>
      <c r="D5" t="s">
        <v>30</v>
      </c>
      <c r="E5" t="s">
        <v>31</v>
      </c>
      <c r="H5" s="3" t="s">
        <v>32</v>
      </c>
      <c r="I5" s="1">
        <v>41365</v>
      </c>
      <c r="J5">
        <v>295.35000000000002</v>
      </c>
      <c r="K5" s="1">
        <v>41365</v>
      </c>
      <c r="L5" s="1">
        <v>41394</v>
      </c>
      <c r="M5" s="1">
        <v>41396</v>
      </c>
      <c r="N5" t="s">
        <v>33</v>
      </c>
      <c r="P5">
        <v>295.35000000000002</v>
      </c>
    </row>
    <row r="6" spans="1:16" ht="12.75">
      <c r="A6">
        <v>5</v>
      </c>
      <c r="B6" s="1">
        <v>41365</v>
      </c>
      <c r="C6" t="s">
        <v>23</v>
      </c>
      <c r="D6" t="s">
        <v>24</v>
      </c>
      <c r="E6" t="s">
        <v>34</v>
      </c>
      <c r="H6" s="3" t="s">
        <v>35</v>
      </c>
      <c r="I6" s="1">
        <v>41365</v>
      </c>
      <c r="J6">
        <v>866.12</v>
      </c>
      <c r="K6" s="1">
        <v>41366</v>
      </c>
      <c r="L6" s="1">
        <v>41394</v>
      </c>
      <c r="M6" s="1">
        <v>41388</v>
      </c>
      <c r="N6" t="s">
        <v>26</v>
      </c>
      <c r="P6">
        <v>866.12</v>
      </c>
    </row>
    <row r="7" spans="1:16" ht="12.75">
      <c r="A7">
        <v>6</v>
      </c>
      <c r="B7" s="1"/>
      <c r="C7" t="s">
        <v>36</v>
      </c>
      <c r="E7" t="s">
        <v>37</v>
      </c>
      <c r="F7" t="s">
        <v>38</v>
      </c>
      <c r="H7" s="3"/>
      <c r="I7" s="1"/>
      <c r="K7" s="1"/>
      <c r="L7" s="1"/>
      <c r="M7" s="1"/>
    </row>
    <row r="8" spans="1:16" ht="12.75">
      <c r="A8">
        <v>7</v>
      </c>
      <c r="B8" s="1">
        <v>41417</v>
      </c>
      <c r="C8" t="s">
        <v>23</v>
      </c>
      <c r="D8" t="s">
        <v>24</v>
      </c>
      <c r="H8" s="3" t="s">
        <v>39</v>
      </c>
      <c r="I8" s="1">
        <v>41396</v>
      </c>
      <c r="J8">
        <v>878.83</v>
      </c>
      <c r="K8" s="1">
        <v>41396</v>
      </c>
      <c r="L8" s="1">
        <v>41425</v>
      </c>
      <c r="M8" s="1">
        <v>41417</v>
      </c>
      <c r="N8" t="s">
        <v>26</v>
      </c>
      <c r="P8">
        <v>878.83</v>
      </c>
    </row>
    <row r="9" spans="1:16" ht="12.75">
      <c r="A9">
        <v>8</v>
      </c>
      <c r="B9" s="1">
        <v>41401</v>
      </c>
      <c r="C9" t="s">
        <v>29</v>
      </c>
      <c r="D9" t="s">
        <v>40</v>
      </c>
      <c r="E9" t="s">
        <v>41</v>
      </c>
      <c r="H9" s="3" t="s">
        <v>42</v>
      </c>
      <c r="I9" s="1">
        <v>41396</v>
      </c>
      <c r="J9">
        <v>364.65</v>
      </c>
      <c r="K9" s="1">
        <v>41396</v>
      </c>
      <c r="L9" s="1">
        <v>41425</v>
      </c>
      <c r="M9" s="1">
        <v>41397</v>
      </c>
      <c r="N9" t="s">
        <v>33</v>
      </c>
      <c r="P9">
        <v>364.65</v>
      </c>
    </row>
    <row r="10" spans="1:16" ht="12.75">
      <c r="A10">
        <v>9</v>
      </c>
      <c r="B10" s="1"/>
      <c r="C10" t="s">
        <v>23</v>
      </c>
      <c r="E10" t="s">
        <v>43</v>
      </c>
      <c r="F10" t="s">
        <v>44</v>
      </c>
      <c r="H10" s="3"/>
      <c r="I10" s="1"/>
      <c r="K10" s="1"/>
      <c r="L10" s="1"/>
      <c r="M10" s="1"/>
    </row>
    <row r="11" spans="1:16" ht="12.75">
      <c r="A11">
        <v>10</v>
      </c>
      <c r="B11" s="1">
        <v>41401</v>
      </c>
      <c r="E11" t="s">
        <v>45</v>
      </c>
      <c r="H11" s="3"/>
      <c r="I11" s="1"/>
      <c r="K11" s="1"/>
      <c r="L11" s="1"/>
      <c r="M11" s="1"/>
      <c r="O11">
        <v>650</v>
      </c>
    </row>
    <row r="12" spans="1:16" ht="12.75">
      <c r="A12">
        <v>11</v>
      </c>
      <c r="B12" s="1">
        <v>41418</v>
      </c>
      <c r="E12" t="s">
        <v>46</v>
      </c>
      <c r="H12" s="3"/>
      <c r="I12" s="1"/>
      <c r="K12" s="1"/>
      <c r="L12" s="1"/>
      <c r="M12" s="1"/>
      <c r="O12">
        <v>131.84</v>
      </c>
    </row>
    <row r="13" spans="1:16" ht="12.75">
      <c r="A13">
        <v>12</v>
      </c>
      <c r="B13" s="1">
        <v>41279</v>
      </c>
      <c r="H13" s="3"/>
      <c r="I13" s="1"/>
      <c r="K13" s="1"/>
      <c r="L13" s="1"/>
      <c r="M13" s="1"/>
    </row>
    <row r="14" spans="1:16" ht="12.75">
      <c r="A14">
        <v>13</v>
      </c>
      <c r="B14" s="1">
        <v>41313</v>
      </c>
      <c r="H14" s="3"/>
      <c r="I14" s="1"/>
      <c r="K14" s="1"/>
      <c r="L14" s="1"/>
      <c r="M14" s="1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84"/>
  <sheetViews>
    <sheetView workbookViewId="0">
      <selection sqref="A1:XFD1048576"/>
    </sheetView>
  </sheetViews>
  <sheetFormatPr baseColWidth="10" defaultColWidth="11.5703125" defaultRowHeight="12.75"/>
  <cols>
    <col min="1" max="1" width="3.42578125" style="7" customWidth="1"/>
    <col min="2" max="2" width="12.28515625" style="22" bestFit="1" customWidth="1"/>
    <col min="3" max="3" width="40.5703125" style="7" customWidth="1"/>
    <col min="4" max="6" width="12.7109375" style="23" customWidth="1"/>
    <col min="7" max="7" width="12.7109375" style="24" customWidth="1"/>
    <col min="8" max="9" width="12.7109375" style="22" customWidth="1"/>
    <col min="10" max="10" width="12.7109375" style="7" customWidth="1"/>
    <col min="11" max="11" width="3.42578125" style="23" customWidth="1"/>
    <col min="12" max="12" width="12.28515625" style="7" customWidth="1"/>
    <col min="13" max="13" width="40.5703125" style="7" customWidth="1"/>
    <col min="14" max="14" width="12.7109375" style="23" customWidth="1"/>
    <col min="15" max="15" width="12.7109375" style="7" customWidth="1"/>
    <col min="16" max="16" width="12.7109375" style="23" customWidth="1"/>
    <col min="17" max="17" width="12.7109375" style="24" customWidth="1"/>
    <col min="18" max="20" width="12.7109375" style="7" customWidth="1"/>
    <col min="21" max="21" width="4.140625" style="7" customWidth="1"/>
    <col min="22" max="256" width="11.5703125" style="7"/>
    <col min="257" max="257" width="3.42578125" style="7" customWidth="1"/>
    <col min="258" max="258" width="12.28515625" style="7" bestFit="1" customWidth="1"/>
    <col min="259" max="259" width="40.5703125" style="7" customWidth="1"/>
    <col min="260" max="266" width="12.7109375" style="7" customWidth="1"/>
    <col min="267" max="267" width="3.42578125" style="7" customWidth="1"/>
    <col min="268" max="268" width="12.28515625" style="7" customWidth="1"/>
    <col min="269" max="269" width="40.5703125" style="7" customWidth="1"/>
    <col min="270" max="276" width="12.7109375" style="7" customWidth="1"/>
    <col min="277" max="277" width="4.140625" style="7" customWidth="1"/>
    <col min="278" max="512" width="11.5703125" style="7"/>
    <col min="513" max="513" width="3.42578125" style="7" customWidth="1"/>
    <col min="514" max="514" width="12.28515625" style="7" bestFit="1" customWidth="1"/>
    <col min="515" max="515" width="40.5703125" style="7" customWidth="1"/>
    <col min="516" max="522" width="12.7109375" style="7" customWidth="1"/>
    <col min="523" max="523" width="3.42578125" style="7" customWidth="1"/>
    <col min="524" max="524" width="12.28515625" style="7" customWidth="1"/>
    <col min="525" max="525" width="40.5703125" style="7" customWidth="1"/>
    <col min="526" max="532" width="12.7109375" style="7" customWidth="1"/>
    <col min="533" max="533" width="4.140625" style="7" customWidth="1"/>
    <col min="534" max="768" width="11.5703125" style="7"/>
    <col min="769" max="769" width="3.42578125" style="7" customWidth="1"/>
    <col min="770" max="770" width="12.28515625" style="7" bestFit="1" customWidth="1"/>
    <col min="771" max="771" width="40.5703125" style="7" customWidth="1"/>
    <col min="772" max="778" width="12.7109375" style="7" customWidth="1"/>
    <col min="779" max="779" width="3.42578125" style="7" customWidth="1"/>
    <col min="780" max="780" width="12.28515625" style="7" customWidth="1"/>
    <col min="781" max="781" width="40.5703125" style="7" customWidth="1"/>
    <col min="782" max="788" width="12.7109375" style="7" customWidth="1"/>
    <col min="789" max="789" width="4.140625" style="7" customWidth="1"/>
    <col min="790" max="1024" width="11.5703125" style="7"/>
    <col min="1025" max="1025" width="3.42578125" style="7" customWidth="1"/>
    <col min="1026" max="1026" width="12.28515625" style="7" bestFit="1" customWidth="1"/>
    <col min="1027" max="1027" width="40.5703125" style="7" customWidth="1"/>
    <col min="1028" max="1034" width="12.7109375" style="7" customWidth="1"/>
    <col min="1035" max="1035" width="3.42578125" style="7" customWidth="1"/>
    <col min="1036" max="1036" width="12.28515625" style="7" customWidth="1"/>
    <col min="1037" max="1037" width="40.5703125" style="7" customWidth="1"/>
    <col min="1038" max="1044" width="12.7109375" style="7" customWidth="1"/>
    <col min="1045" max="1045" width="4.140625" style="7" customWidth="1"/>
    <col min="1046" max="1280" width="11.5703125" style="7"/>
    <col min="1281" max="1281" width="3.42578125" style="7" customWidth="1"/>
    <col min="1282" max="1282" width="12.28515625" style="7" bestFit="1" customWidth="1"/>
    <col min="1283" max="1283" width="40.5703125" style="7" customWidth="1"/>
    <col min="1284" max="1290" width="12.7109375" style="7" customWidth="1"/>
    <col min="1291" max="1291" width="3.42578125" style="7" customWidth="1"/>
    <col min="1292" max="1292" width="12.28515625" style="7" customWidth="1"/>
    <col min="1293" max="1293" width="40.5703125" style="7" customWidth="1"/>
    <col min="1294" max="1300" width="12.7109375" style="7" customWidth="1"/>
    <col min="1301" max="1301" width="4.140625" style="7" customWidth="1"/>
    <col min="1302" max="1536" width="11.5703125" style="7"/>
    <col min="1537" max="1537" width="3.42578125" style="7" customWidth="1"/>
    <col min="1538" max="1538" width="12.28515625" style="7" bestFit="1" customWidth="1"/>
    <col min="1539" max="1539" width="40.5703125" style="7" customWidth="1"/>
    <col min="1540" max="1546" width="12.7109375" style="7" customWidth="1"/>
    <col min="1547" max="1547" width="3.42578125" style="7" customWidth="1"/>
    <col min="1548" max="1548" width="12.28515625" style="7" customWidth="1"/>
    <col min="1549" max="1549" width="40.5703125" style="7" customWidth="1"/>
    <col min="1550" max="1556" width="12.7109375" style="7" customWidth="1"/>
    <col min="1557" max="1557" width="4.140625" style="7" customWidth="1"/>
    <col min="1558" max="1792" width="11.5703125" style="7"/>
    <col min="1793" max="1793" width="3.42578125" style="7" customWidth="1"/>
    <col min="1794" max="1794" width="12.28515625" style="7" bestFit="1" customWidth="1"/>
    <col min="1795" max="1795" width="40.5703125" style="7" customWidth="1"/>
    <col min="1796" max="1802" width="12.7109375" style="7" customWidth="1"/>
    <col min="1803" max="1803" width="3.42578125" style="7" customWidth="1"/>
    <col min="1804" max="1804" width="12.28515625" style="7" customWidth="1"/>
    <col min="1805" max="1805" width="40.5703125" style="7" customWidth="1"/>
    <col min="1806" max="1812" width="12.7109375" style="7" customWidth="1"/>
    <col min="1813" max="1813" width="4.140625" style="7" customWidth="1"/>
    <col min="1814" max="2048" width="11.5703125" style="7"/>
    <col min="2049" max="2049" width="3.42578125" style="7" customWidth="1"/>
    <col min="2050" max="2050" width="12.28515625" style="7" bestFit="1" customWidth="1"/>
    <col min="2051" max="2051" width="40.5703125" style="7" customWidth="1"/>
    <col min="2052" max="2058" width="12.7109375" style="7" customWidth="1"/>
    <col min="2059" max="2059" width="3.42578125" style="7" customWidth="1"/>
    <col min="2060" max="2060" width="12.28515625" style="7" customWidth="1"/>
    <col min="2061" max="2061" width="40.5703125" style="7" customWidth="1"/>
    <col min="2062" max="2068" width="12.7109375" style="7" customWidth="1"/>
    <col min="2069" max="2069" width="4.140625" style="7" customWidth="1"/>
    <col min="2070" max="2304" width="11.5703125" style="7"/>
    <col min="2305" max="2305" width="3.42578125" style="7" customWidth="1"/>
    <col min="2306" max="2306" width="12.28515625" style="7" bestFit="1" customWidth="1"/>
    <col min="2307" max="2307" width="40.5703125" style="7" customWidth="1"/>
    <col min="2308" max="2314" width="12.7109375" style="7" customWidth="1"/>
    <col min="2315" max="2315" width="3.42578125" style="7" customWidth="1"/>
    <col min="2316" max="2316" width="12.28515625" style="7" customWidth="1"/>
    <col min="2317" max="2317" width="40.5703125" style="7" customWidth="1"/>
    <col min="2318" max="2324" width="12.7109375" style="7" customWidth="1"/>
    <col min="2325" max="2325" width="4.140625" style="7" customWidth="1"/>
    <col min="2326" max="2560" width="11.5703125" style="7"/>
    <col min="2561" max="2561" width="3.42578125" style="7" customWidth="1"/>
    <col min="2562" max="2562" width="12.28515625" style="7" bestFit="1" customWidth="1"/>
    <col min="2563" max="2563" width="40.5703125" style="7" customWidth="1"/>
    <col min="2564" max="2570" width="12.7109375" style="7" customWidth="1"/>
    <col min="2571" max="2571" width="3.42578125" style="7" customWidth="1"/>
    <col min="2572" max="2572" width="12.28515625" style="7" customWidth="1"/>
    <col min="2573" max="2573" width="40.5703125" style="7" customWidth="1"/>
    <col min="2574" max="2580" width="12.7109375" style="7" customWidth="1"/>
    <col min="2581" max="2581" width="4.140625" style="7" customWidth="1"/>
    <col min="2582" max="2816" width="11.5703125" style="7"/>
    <col min="2817" max="2817" width="3.42578125" style="7" customWidth="1"/>
    <col min="2818" max="2818" width="12.28515625" style="7" bestFit="1" customWidth="1"/>
    <col min="2819" max="2819" width="40.5703125" style="7" customWidth="1"/>
    <col min="2820" max="2826" width="12.7109375" style="7" customWidth="1"/>
    <col min="2827" max="2827" width="3.42578125" style="7" customWidth="1"/>
    <col min="2828" max="2828" width="12.28515625" style="7" customWidth="1"/>
    <col min="2829" max="2829" width="40.5703125" style="7" customWidth="1"/>
    <col min="2830" max="2836" width="12.7109375" style="7" customWidth="1"/>
    <col min="2837" max="2837" width="4.140625" style="7" customWidth="1"/>
    <col min="2838" max="3072" width="11.5703125" style="7"/>
    <col min="3073" max="3073" width="3.42578125" style="7" customWidth="1"/>
    <col min="3074" max="3074" width="12.28515625" style="7" bestFit="1" customWidth="1"/>
    <col min="3075" max="3075" width="40.5703125" style="7" customWidth="1"/>
    <col min="3076" max="3082" width="12.7109375" style="7" customWidth="1"/>
    <col min="3083" max="3083" width="3.42578125" style="7" customWidth="1"/>
    <col min="3084" max="3084" width="12.28515625" style="7" customWidth="1"/>
    <col min="3085" max="3085" width="40.5703125" style="7" customWidth="1"/>
    <col min="3086" max="3092" width="12.7109375" style="7" customWidth="1"/>
    <col min="3093" max="3093" width="4.140625" style="7" customWidth="1"/>
    <col min="3094" max="3328" width="11.5703125" style="7"/>
    <col min="3329" max="3329" width="3.42578125" style="7" customWidth="1"/>
    <col min="3330" max="3330" width="12.28515625" style="7" bestFit="1" customWidth="1"/>
    <col min="3331" max="3331" width="40.5703125" style="7" customWidth="1"/>
    <col min="3332" max="3338" width="12.7109375" style="7" customWidth="1"/>
    <col min="3339" max="3339" width="3.42578125" style="7" customWidth="1"/>
    <col min="3340" max="3340" width="12.28515625" style="7" customWidth="1"/>
    <col min="3341" max="3341" width="40.5703125" style="7" customWidth="1"/>
    <col min="3342" max="3348" width="12.7109375" style="7" customWidth="1"/>
    <col min="3349" max="3349" width="4.140625" style="7" customWidth="1"/>
    <col min="3350" max="3584" width="11.5703125" style="7"/>
    <col min="3585" max="3585" width="3.42578125" style="7" customWidth="1"/>
    <col min="3586" max="3586" width="12.28515625" style="7" bestFit="1" customWidth="1"/>
    <col min="3587" max="3587" width="40.5703125" style="7" customWidth="1"/>
    <col min="3588" max="3594" width="12.7109375" style="7" customWidth="1"/>
    <col min="3595" max="3595" width="3.42578125" style="7" customWidth="1"/>
    <col min="3596" max="3596" width="12.28515625" style="7" customWidth="1"/>
    <col min="3597" max="3597" width="40.5703125" style="7" customWidth="1"/>
    <col min="3598" max="3604" width="12.7109375" style="7" customWidth="1"/>
    <col min="3605" max="3605" width="4.140625" style="7" customWidth="1"/>
    <col min="3606" max="3840" width="11.5703125" style="7"/>
    <col min="3841" max="3841" width="3.42578125" style="7" customWidth="1"/>
    <col min="3842" max="3842" width="12.28515625" style="7" bestFit="1" customWidth="1"/>
    <col min="3843" max="3843" width="40.5703125" style="7" customWidth="1"/>
    <col min="3844" max="3850" width="12.7109375" style="7" customWidth="1"/>
    <col min="3851" max="3851" width="3.42578125" style="7" customWidth="1"/>
    <col min="3852" max="3852" width="12.28515625" style="7" customWidth="1"/>
    <col min="3853" max="3853" width="40.5703125" style="7" customWidth="1"/>
    <col min="3854" max="3860" width="12.7109375" style="7" customWidth="1"/>
    <col min="3861" max="3861" width="4.140625" style="7" customWidth="1"/>
    <col min="3862" max="4096" width="11.5703125" style="7"/>
    <col min="4097" max="4097" width="3.42578125" style="7" customWidth="1"/>
    <col min="4098" max="4098" width="12.28515625" style="7" bestFit="1" customWidth="1"/>
    <col min="4099" max="4099" width="40.5703125" style="7" customWidth="1"/>
    <col min="4100" max="4106" width="12.7109375" style="7" customWidth="1"/>
    <col min="4107" max="4107" width="3.42578125" style="7" customWidth="1"/>
    <col min="4108" max="4108" width="12.28515625" style="7" customWidth="1"/>
    <col min="4109" max="4109" width="40.5703125" style="7" customWidth="1"/>
    <col min="4110" max="4116" width="12.7109375" style="7" customWidth="1"/>
    <col min="4117" max="4117" width="4.140625" style="7" customWidth="1"/>
    <col min="4118" max="4352" width="11.5703125" style="7"/>
    <col min="4353" max="4353" width="3.42578125" style="7" customWidth="1"/>
    <col min="4354" max="4354" width="12.28515625" style="7" bestFit="1" customWidth="1"/>
    <col min="4355" max="4355" width="40.5703125" style="7" customWidth="1"/>
    <col min="4356" max="4362" width="12.7109375" style="7" customWidth="1"/>
    <col min="4363" max="4363" width="3.42578125" style="7" customWidth="1"/>
    <col min="4364" max="4364" width="12.28515625" style="7" customWidth="1"/>
    <col min="4365" max="4365" width="40.5703125" style="7" customWidth="1"/>
    <col min="4366" max="4372" width="12.7109375" style="7" customWidth="1"/>
    <col min="4373" max="4373" width="4.140625" style="7" customWidth="1"/>
    <col min="4374" max="4608" width="11.5703125" style="7"/>
    <col min="4609" max="4609" width="3.42578125" style="7" customWidth="1"/>
    <col min="4610" max="4610" width="12.28515625" style="7" bestFit="1" customWidth="1"/>
    <col min="4611" max="4611" width="40.5703125" style="7" customWidth="1"/>
    <col min="4612" max="4618" width="12.7109375" style="7" customWidth="1"/>
    <col min="4619" max="4619" width="3.42578125" style="7" customWidth="1"/>
    <col min="4620" max="4620" width="12.28515625" style="7" customWidth="1"/>
    <col min="4621" max="4621" width="40.5703125" style="7" customWidth="1"/>
    <col min="4622" max="4628" width="12.7109375" style="7" customWidth="1"/>
    <col min="4629" max="4629" width="4.140625" style="7" customWidth="1"/>
    <col min="4630" max="4864" width="11.5703125" style="7"/>
    <col min="4865" max="4865" width="3.42578125" style="7" customWidth="1"/>
    <col min="4866" max="4866" width="12.28515625" style="7" bestFit="1" customWidth="1"/>
    <col min="4867" max="4867" width="40.5703125" style="7" customWidth="1"/>
    <col min="4868" max="4874" width="12.7109375" style="7" customWidth="1"/>
    <col min="4875" max="4875" width="3.42578125" style="7" customWidth="1"/>
    <col min="4876" max="4876" width="12.28515625" style="7" customWidth="1"/>
    <col min="4877" max="4877" width="40.5703125" style="7" customWidth="1"/>
    <col min="4878" max="4884" width="12.7109375" style="7" customWidth="1"/>
    <col min="4885" max="4885" width="4.140625" style="7" customWidth="1"/>
    <col min="4886" max="5120" width="11.5703125" style="7"/>
    <col min="5121" max="5121" width="3.42578125" style="7" customWidth="1"/>
    <col min="5122" max="5122" width="12.28515625" style="7" bestFit="1" customWidth="1"/>
    <col min="5123" max="5123" width="40.5703125" style="7" customWidth="1"/>
    <col min="5124" max="5130" width="12.7109375" style="7" customWidth="1"/>
    <col min="5131" max="5131" width="3.42578125" style="7" customWidth="1"/>
    <col min="5132" max="5132" width="12.28515625" style="7" customWidth="1"/>
    <col min="5133" max="5133" width="40.5703125" style="7" customWidth="1"/>
    <col min="5134" max="5140" width="12.7109375" style="7" customWidth="1"/>
    <col min="5141" max="5141" width="4.140625" style="7" customWidth="1"/>
    <col min="5142" max="5376" width="11.5703125" style="7"/>
    <col min="5377" max="5377" width="3.42578125" style="7" customWidth="1"/>
    <col min="5378" max="5378" width="12.28515625" style="7" bestFit="1" customWidth="1"/>
    <col min="5379" max="5379" width="40.5703125" style="7" customWidth="1"/>
    <col min="5380" max="5386" width="12.7109375" style="7" customWidth="1"/>
    <col min="5387" max="5387" width="3.42578125" style="7" customWidth="1"/>
    <col min="5388" max="5388" width="12.28515625" style="7" customWidth="1"/>
    <col min="5389" max="5389" width="40.5703125" style="7" customWidth="1"/>
    <col min="5390" max="5396" width="12.7109375" style="7" customWidth="1"/>
    <col min="5397" max="5397" width="4.140625" style="7" customWidth="1"/>
    <col min="5398" max="5632" width="11.5703125" style="7"/>
    <col min="5633" max="5633" width="3.42578125" style="7" customWidth="1"/>
    <col min="5634" max="5634" width="12.28515625" style="7" bestFit="1" customWidth="1"/>
    <col min="5635" max="5635" width="40.5703125" style="7" customWidth="1"/>
    <col min="5636" max="5642" width="12.7109375" style="7" customWidth="1"/>
    <col min="5643" max="5643" width="3.42578125" style="7" customWidth="1"/>
    <col min="5644" max="5644" width="12.28515625" style="7" customWidth="1"/>
    <col min="5645" max="5645" width="40.5703125" style="7" customWidth="1"/>
    <col min="5646" max="5652" width="12.7109375" style="7" customWidth="1"/>
    <col min="5653" max="5653" width="4.140625" style="7" customWidth="1"/>
    <col min="5654" max="5888" width="11.5703125" style="7"/>
    <col min="5889" max="5889" width="3.42578125" style="7" customWidth="1"/>
    <col min="5890" max="5890" width="12.28515625" style="7" bestFit="1" customWidth="1"/>
    <col min="5891" max="5891" width="40.5703125" style="7" customWidth="1"/>
    <col min="5892" max="5898" width="12.7109375" style="7" customWidth="1"/>
    <col min="5899" max="5899" width="3.42578125" style="7" customWidth="1"/>
    <col min="5900" max="5900" width="12.28515625" style="7" customWidth="1"/>
    <col min="5901" max="5901" width="40.5703125" style="7" customWidth="1"/>
    <col min="5902" max="5908" width="12.7109375" style="7" customWidth="1"/>
    <col min="5909" max="5909" width="4.140625" style="7" customWidth="1"/>
    <col min="5910" max="6144" width="11.5703125" style="7"/>
    <col min="6145" max="6145" width="3.42578125" style="7" customWidth="1"/>
    <col min="6146" max="6146" width="12.28515625" style="7" bestFit="1" customWidth="1"/>
    <col min="6147" max="6147" width="40.5703125" style="7" customWidth="1"/>
    <col min="6148" max="6154" width="12.7109375" style="7" customWidth="1"/>
    <col min="6155" max="6155" width="3.42578125" style="7" customWidth="1"/>
    <col min="6156" max="6156" width="12.28515625" style="7" customWidth="1"/>
    <col min="6157" max="6157" width="40.5703125" style="7" customWidth="1"/>
    <col min="6158" max="6164" width="12.7109375" style="7" customWidth="1"/>
    <col min="6165" max="6165" width="4.140625" style="7" customWidth="1"/>
    <col min="6166" max="6400" width="11.5703125" style="7"/>
    <col min="6401" max="6401" width="3.42578125" style="7" customWidth="1"/>
    <col min="6402" max="6402" width="12.28515625" style="7" bestFit="1" customWidth="1"/>
    <col min="6403" max="6403" width="40.5703125" style="7" customWidth="1"/>
    <col min="6404" max="6410" width="12.7109375" style="7" customWidth="1"/>
    <col min="6411" max="6411" width="3.42578125" style="7" customWidth="1"/>
    <col min="6412" max="6412" width="12.28515625" style="7" customWidth="1"/>
    <col min="6413" max="6413" width="40.5703125" style="7" customWidth="1"/>
    <col min="6414" max="6420" width="12.7109375" style="7" customWidth="1"/>
    <col min="6421" max="6421" width="4.140625" style="7" customWidth="1"/>
    <col min="6422" max="6656" width="11.5703125" style="7"/>
    <col min="6657" max="6657" width="3.42578125" style="7" customWidth="1"/>
    <col min="6658" max="6658" width="12.28515625" style="7" bestFit="1" customWidth="1"/>
    <col min="6659" max="6659" width="40.5703125" style="7" customWidth="1"/>
    <col min="6660" max="6666" width="12.7109375" style="7" customWidth="1"/>
    <col min="6667" max="6667" width="3.42578125" style="7" customWidth="1"/>
    <col min="6668" max="6668" width="12.28515625" style="7" customWidth="1"/>
    <col min="6669" max="6669" width="40.5703125" style="7" customWidth="1"/>
    <col min="6670" max="6676" width="12.7109375" style="7" customWidth="1"/>
    <col min="6677" max="6677" width="4.140625" style="7" customWidth="1"/>
    <col min="6678" max="6912" width="11.5703125" style="7"/>
    <col min="6913" max="6913" width="3.42578125" style="7" customWidth="1"/>
    <col min="6914" max="6914" width="12.28515625" style="7" bestFit="1" customWidth="1"/>
    <col min="6915" max="6915" width="40.5703125" style="7" customWidth="1"/>
    <col min="6916" max="6922" width="12.7109375" style="7" customWidth="1"/>
    <col min="6923" max="6923" width="3.42578125" style="7" customWidth="1"/>
    <col min="6924" max="6924" width="12.28515625" style="7" customWidth="1"/>
    <col min="6925" max="6925" width="40.5703125" style="7" customWidth="1"/>
    <col min="6926" max="6932" width="12.7109375" style="7" customWidth="1"/>
    <col min="6933" max="6933" width="4.140625" style="7" customWidth="1"/>
    <col min="6934" max="7168" width="11.5703125" style="7"/>
    <col min="7169" max="7169" width="3.42578125" style="7" customWidth="1"/>
    <col min="7170" max="7170" width="12.28515625" style="7" bestFit="1" customWidth="1"/>
    <col min="7171" max="7171" width="40.5703125" style="7" customWidth="1"/>
    <col min="7172" max="7178" width="12.7109375" style="7" customWidth="1"/>
    <col min="7179" max="7179" width="3.42578125" style="7" customWidth="1"/>
    <col min="7180" max="7180" width="12.28515625" style="7" customWidth="1"/>
    <col min="7181" max="7181" width="40.5703125" style="7" customWidth="1"/>
    <col min="7182" max="7188" width="12.7109375" style="7" customWidth="1"/>
    <col min="7189" max="7189" width="4.140625" style="7" customWidth="1"/>
    <col min="7190" max="7424" width="11.5703125" style="7"/>
    <col min="7425" max="7425" width="3.42578125" style="7" customWidth="1"/>
    <col min="7426" max="7426" width="12.28515625" style="7" bestFit="1" customWidth="1"/>
    <col min="7427" max="7427" width="40.5703125" style="7" customWidth="1"/>
    <col min="7428" max="7434" width="12.7109375" style="7" customWidth="1"/>
    <col min="7435" max="7435" width="3.42578125" style="7" customWidth="1"/>
    <col min="7436" max="7436" width="12.28515625" style="7" customWidth="1"/>
    <col min="7437" max="7437" width="40.5703125" style="7" customWidth="1"/>
    <col min="7438" max="7444" width="12.7109375" style="7" customWidth="1"/>
    <col min="7445" max="7445" width="4.140625" style="7" customWidth="1"/>
    <col min="7446" max="7680" width="11.5703125" style="7"/>
    <col min="7681" max="7681" width="3.42578125" style="7" customWidth="1"/>
    <col min="7682" max="7682" width="12.28515625" style="7" bestFit="1" customWidth="1"/>
    <col min="7683" max="7683" width="40.5703125" style="7" customWidth="1"/>
    <col min="7684" max="7690" width="12.7109375" style="7" customWidth="1"/>
    <col min="7691" max="7691" width="3.42578125" style="7" customWidth="1"/>
    <col min="7692" max="7692" width="12.28515625" style="7" customWidth="1"/>
    <col min="7693" max="7693" width="40.5703125" style="7" customWidth="1"/>
    <col min="7694" max="7700" width="12.7109375" style="7" customWidth="1"/>
    <col min="7701" max="7701" width="4.140625" style="7" customWidth="1"/>
    <col min="7702" max="7936" width="11.5703125" style="7"/>
    <col min="7937" max="7937" width="3.42578125" style="7" customWidth="1"/>
    <col min="7938" max="7938" width="12.28515625" style="7" bestFit="1" customWidth="1"/>
    <col min="7939" max="7939" width="40.5703125" style="7" customWidth="1"/>
    <col min="7940" max="7946" width="12.7109375" style="7" customWidth="1"/>
    <col min="7947" max="7947" width="3.42578125" style="7" customWidth="1"/>
    <col min="7948" max="7948" width="12.28515625" style="7" customWidth="1"/>
    <col min="7949" max="7949" width="40.5703125" style="7" customWidth="1"/>
    <col min="7950" max="7956" width="12.7109375" style="7" customWidth="1"/>
    <col min="7957" max="7957" width="4.140625" style="7" customWidth="1"/>
    <col min="7958" max="8192" width="11.5703125" style="7"/>
    <col min="8193" max="8193" width="3.42578125" style="7" customWidth="1"/>
    <col min="8194" max="8194" width="12.28515625" style="7" bestFit="1" customWidth="1"/>
    <col min="8195" max="8195" width="40.5703125" style="7" customWidth="1"/>
    <col min="8196" max="8202" width="12.7109375" style="7" customWidth="1"/>
    <col min="8203" max="8203" width="3.42578125" style="7" customWidth="1"/>
    <col min="8204" max="8204" width="12.28515625" style="7" customWidth="1"/>
    <col min="8205" max="8205" width="40.5703125" style="7" customWidth="1"/>
    <col min="8206" max="8212" width="12.7109375" style="7" customWidth="1"/>
    <col min="8213" max="8213" width="4.140625" style="7" customWidth="1"/>
    <col min="8214" max="8448" width="11.5703125" style="7"/>
    <col min="8449" max="8449" width="3.42578125" style="7" customWidth="1"/>
    <col min="8450" max="8450" width="12.28515625" style="7" bestFit="1" customWidth="1"/>
    <col min="8451" max="8451" width="40.5703125" style="7" customWidth="1"/>
    <col min="8452" max="8458" width="12.7109375" style="7" customWidth="1"/>
    <col min="8459" max="8459" width="3.42578125" style="7" customWidth="1"/>
    <col min="8460" max="8460" width="12.28515625" style="7" customWidth="1"/>
    <col min="8461" max="8461" width="40.5703125" style="7" customWidth="1"/>
    <col min="8462" max="8468" width="12.7109375" style="7" customWidth="1"/>
    <col min="8469" max="8469" width="4.140625" style="7" customWidth="1"/>
    <col min="8470" max="8704" width="11.5703125" style="7"/>
    <col min="8705" max="8705" width="3.42578125" style="7" customWidth="1"/>
    <col min="8706" max="8706" width="12.28515625" style="7" bestFit="1" customWidth="1"/>
    <col min="8707" max="8707" width="40.5703125" style="7" customWidth="1"/>
    <col min="8708" max="8714" width="12.7109375" style="7" customWidth="1"/>
    <col min="8715" max="8715" width="3.42578125" style="7" customWidth="1"/>
    <col min="8716" max="8716" width="12.28515625" style="7" customWidth="1"/>
    <col min="8717" max="8717" width="40.5703125" style="7" customWidth="1"/>
    <col min="8718" max="8724" width="12.7109375" style="7" customWidth="1"/>
    <col min="8725" max="8725" width="4.140625" style="7" customWidth="1"/>
    <col min="8726" max="8960" width="11.5703125" style="7"/>
    <col min="8961" max="8961" width="3.42578125" style="7" customWidth="1"/>
    <col min="8962" max="8962" width="12.28515625" style="7" bestFit="1" customWidth="1"/>
    <col min="8963" max="8963" width="40.5703125" style="7" customWidth="1"/>
    <col min="8964" max="8970" width="12.7109375" style="7" customWidth="1"/>
    <col min="8971" max="8971" width="3.42578125" style="7" customWidth="1"/>
    <col min="8972" max="8972" width="12.28515625" style="7" customWidth="1"/>
    <col min="8973" max="8973" width="40.5703125" style="7" customWidth="1"/>
    <col min="8974" max="8980" width="12.7109375" style="7" customWidth="1"/>
    <col min="8981" max="8981" width="4.140625" style="7" customWidth="1"/>
    <col min="8982" max="9216" width="11.5703125" style="7"/>
    <col min="9217" max="9217" width="3.42578125" style="7" customWidth="1"/>
    <col min="9218" max="9218" width="12.28515625" style="7" bestFit="1" customWidth="1"/>
    <col min="9219" max="9219" width="40.5703125" style="7" customWidth="1"/>
    <col min="9220" max="9226" width="12.7109375" style="7" customWidth="1"/>
    <col min="9227" max="9227" width="3.42578125" style="7" customWidth="1"/>
    <col min="9228" max="9228" width="12.28515625" style="7" customWidth="1"/>
    <col min="9229" max="9229" width="40.5703125" style="7" customWidth="1"/>
    <col min="9230" max="9236" width="12.7109375" style="7" customWidth="1"/>
    <col min="9237" max="9237" width="4.140625" style="7" customWidth="1"/>
    <col min="9238" max="9472" width="11.5703125" style="7"/>
    <col min="9473" max="9473" width="3.42578125" style="7" customWidth="1"/>
    <col min="9474" max="9474" width="12.28515625" style="7" bestFit="1" customWidth="1"/>
    <col min="9475" max="9475" width="40.5703125" style="7" customWidth="1"/>
    <col min="9476" max="9482" width="12.7109375" style="7" customWidth="1"/>
    <col min="9483" max="9483" width="3.42578125" style="7" customWidth="1"/>
    <col min="9484" max="9484" width="12.28515625" style="7" customWidth="1"/>
    <col min="9485" max="9485" width="40.5703125" style="7" customWidth="1"/>
    <col min="9486" max="9492" width="12.7109375" style="7" customWidth="1"/>
    <col min="9493" max="9493" width="4.140625" style="7" customWidth="1"/>
    <col min="9494" max="9728" width="11.5703125" style="7"/>
    <col min="9729" max="9729" width="3.42578125" style="7" customWidth="1"/>
    <col min="9730" max="9730" width="12.28515625" style="7" bestFit="1" customWidth="1"/>
    <col min="9731" max="9731" width="40.5703125" style="7" customWidth="1"/>
    <col min="9732" max="9738" width="12.7109375" style="7" customWidth="1"/>
    <col min="9739" max="9739" width="3.42578125" style="7" customWidth="1"/>
    <col min="9740" max="9740" width="12.28515625" style="7" customWidth="1"/>
    <col min="9741" max="9741" width="40.5703125" style="7" customWidth="1"/>
    <col min="9742" max="9748" width="12.7109375" style="7" customWidth="1"/>
    <col min="9749" max="9749" width="4.140625" style="7" customWidth="1"/>
    <col min="9750" max="9984" width="11.5703125" style="7"/>
    <col min="9985" max="9985" width="3.42578125" style="7" customWidth="1"/>
    <col min="9986" max="9986" width="12.28515625" style="7" bestFit="1" customWidth="1"/>
    <col min="9987" max="9987" width="40.5703125" style="7" customWidth="1"/>
    <col min="9988" max="9994" width="12.7109375" style="7" customWidth="1"/>
    <col min="9995" max="9995" width="3.42578125" style="7" customWidth="1"/>
    <col min="9996" max="9996" width="12.28515625" style="7" customWidth="1"/>
    <col min="9997" max="9997" width="40.5703125" style="7" customWidth="1"/>
    <col min="9998" max="10004" width="12.7109375" style="7" customWidth="1"/>
    <col min="10005" max="10005" width="4.140625" style="7" customWidth="1"/>
    <col min="10006" max="10240" width="11.5703125" style="7"/>
    <col min="10241" max="10241" width="3.42578125" style="7" customWidth="1"/>
    <col min="10242" max="10242" width="12.28515625" style="7" bestFit="1" customWidth="1"/>
    <col min="10243" max="10243" width="40.5703125" style="7" customWidth="1"/>
    <col min="10244" max="10250" width="12.7109375" style="7" customWidth="1"/>
    <col min="10251" max="10251" width="3.42578125" style="7" customWidth="1"/>
    <col min="10252" max="10252" width="12.28515625" style="7" customWidth="1"/>
    <col min="10253" max="10253" width="40.5703125" style="7" customWidth="1"/>
    <col min="10254" max="10260" width="12.7109375" style="7" customWidth="1"/>
    <col min="10261" max="10261" width="4.140625" style="7" customWidth="1"/>
    <col min="10262" max="10496" width="11.5703125" style="7"/>
    <col min="10497" max="10497" width="3.42578125" style="7" customWidth="1"/>
    <col min="10498" max="10498" width="12.28515625" style="7" bestFit="1" customWidth="1"/>
    <col min="10499" max="10499" width="40.5703125" style="7" customWidth="1"/>
    <col min="10500" max="10506" width="12.7109375" style="7" customWidth="1"/>
    <col min="10507" max="10507" width="3.42578125" style="7" customWidth="1"/>
    <col min="10508" max="10508" width="12.28515625" style="7" customWidth="1"/>
    <col min="10509" max="10509" width="40.5703125" style="7" customWidth="1"/>
    <col min="10510" max="10516" width="12.7109375" style="7" customWidth="1"/>
    <col min="10517" max="10517" width="4.140625" style="7" customWidth="1"/>
    <col min="10518" max="10752" width="11.5703125" style="7"/>
    <col min="10753" max="10753" width="3.42578125" style="7" customWidth="1"/>
    <col min="10754" max="10754" width="12.28515625" style="7" bestFit="1" customWidth="1"/>
    <col min="10755" max="10755" width="40.5703125" style="7" customWidth="1"/>
    <col min="10756" max="10762" width="12.7109375" style="7" customWidth="1"/>
    <col min="10763" max="10763" width="3.42578125" style="7" customWidth="1"/>
    <col min="10764" max="10764" width="12.28515625" style="7" customWidth="1"/>
    <col min="10765" max="10765" width="40.5703125" style="7" customWidth="1"/>
    <col min="10766" max="10772" width="12.7109375" style="7" customWidth="1"/>
    <col min="10773" max="10773" width="4.140625" style="7" customWidth="1"/>
    <col min="10774" max="11008" width="11.5703125" style="7"/>
    <col min="11009" max="11009" width="3.42578125" style="7" customWidth="1"/>
    <col min="11010" max="11010" width="12.28515625" style="7" bestFit="1" customWidth="1"/>
    <col min="11011" max="11011" width="40.5703125" style="7" customWidth="1"/>
    <col min="11012" max="11018" width="12.7109375" style="7" customWidth="1"/>
    <col min="11019" max="11019" width="3.42578125" style="7" customWidth="1"/>
    <col min="11020" max="11020" width="12.28515625" style="7" customWidth="1"/>
    <col min="11021" max="11021" width="40.5703125" style="7" customWidth="1"/>
    <col min="11022" max="11028" width="12.7109375" style="7" customWidth="1"/>
    <col min="11029" max="11029" width="4.140625" style="7" customWidth="1"/>
    <col min="11030" max="11264" width="11.5703125" style="7"/>
    <col min="11265" max="11265" width="3.42578125" style="7" customWidth="1"/>
    <col min="11266" max="11266" width="12.28515625" style="7" bestFit="1" customWidth="1"/>
    <col min="11267" max="11267" width="40.5703125" style="7" customWidth="1"/>
    <col min="11268" max="11274" width="12.7109375" style="7" customWidth="1"/>
    <col min="11275" max="11275" width="3.42578125" style="7" customWidth="1"/>
    <col min="11276" max="11276" width="12.28515625" style="7" customWidth="1"/>
    <col min="11277" max="11277" width="40.5703125" style="7" customWidth="1"/>
    <col min="11278" max="11284" width="12.7109375" style="7" customWidth="1"/>
    <col min="11285" max="11285" width="4.140625" style="7" customWidth="1"/>
    <col min="11286" max="11520" width="11.5703125" style="7"/>
    <col min="11521" max="11521" width="3.42578125" style="7" customWidth="1"/>
    <col min="11522" max="11522" width="12.28515625" style="7" bestFit="1" customWidth="1"/>
    <col min="11523" max="11523" width="40.5703125" style="7" customWidth="1"/>
    <col min="11524" max="11530" width="12.7109375" style="7" customWidth="1"/>
    <col min="11531" max="11531" width="3.42578125" style="7" customWidth="1"/>
    <col min="11532" max="11532" width="12.28515625" style="7" customWidth="1"/>
    <col min="11533" max="11533" width="40.5703125" style="7" customWidth="1"/>
    <col min="11534" max="11540" width="12.7109375" style="7" customWidth="1"/>
    <col min="11541" max="11541" width="4.140625" style="7" customWidth="1"/>
    <col min="11542" max="11776" width="11.5703125" style="7"/>
    <col min="11777" max="11777" width="3.42578125" style="7" customWidth="1"/>
    <col min="11778" max="11778" width="12.28515625" style="7" bestFit="1" customWidth="1"/>
    <col min="11779" max="11779" width="40.5703125" style="7" customWidth="1"/>
    <col min="11780" max="11786" width="12.7109375" style="7" customWidth="1"/>
    <col min="11787" max="11787" width="3.42578125" style="7" customWidth="1"/>
    <col min="11788" max="11788" width="12.28515625" style="7" customWidth="1"/>
    <col min="11789" max="11789" width="40.5703125" style="7" customWidth="1"/>
    <col min="11790" max="11796" width="12.7109375" style="7" customWidth="1"/>
    <col min="11797" max="11797" width="4.140625" style="7" customWidth="1"/>
    <col min="11798" max="12032" width="11.5703125" style="7"/>
    <col min="12033" max="12033" width="3.42578125" style="7" customWidth="1"/>
    <col min="12034" max="12034" width="12.28515625" style="7" bestFit="1" customWidth="1"/>
    <col min="12035" max="12035" width="40.5703125" style="7" customWidth="1"/>
    <col min="12036" max="12042" width="12.7109375" style="7" customWidth="1"/>
    <col min="12043" max="12043" width="3.42578125" style="7" customWidth="1"/>
    <col min="12044" max="12044" width="12.28515625" style="7" customWidth="1"/>
    <col min="12045" max="12045" width="40.5703125" style="7" customWidth="1"/>
    <col min="12046" max="12052" width="12.7109375" style="7" customWidth="1"/>
    <col min="12053" max="12053" width="4.140625" style="7" customWidth="1"/>
    <col min="12054" max="12288" width="11.5703125" style="7"/>
    <col min="12289" max="12289" width="3.42578125" style="7" customWidth="1"/>
    <col min="12290" max="12290" width="12.28515625" style="7" bestFit="1" customWidth="1"/>
    <col min="12291" max="12291" width="40.5703125" style="7" customWidth="1"/>
    <col min="12292" max="12298" width="12.7109375" style="7" customWidth="1"/>
    <col min="12299" max="12299" width="3.42578125" style="7" customWidth="1"/>
    <col min="12300" max="12300" width="12.28515625" style="7" customWidth="1"/>
    <col min="12301" max="12301" width="40.5703125" style="7" customWidth="1"/>
    <col min="12302" max="12308" width="12.7109375" style="7" customWidth="1"/>
    <col min="12309" max="12309" width="4.140625" style="7" customWidth="1"/>
    <col min="12310" max="12544" width="11.5703125" style="7"/>
    <col min="12545" max="12545" width="3.42578125" style="7" customWidth="1"/>
    <col min="12546" max="12546" width="12.28515625" style="7" bestFit="1" customWidth="1"/>
    <col min="12547" max="12547" width="40.5703125" style="7" customWidth="1"/>
    <col min="12548" max="12554" width="12.7109375" style="7" customWidth="1"/>
    <col min="12555" max="12555" width="3.42578125" style="7" customWidth="1"/>
    <col min="12556" max="12556" width="12.28515625" style="7" customWidth="1"/>
    <col min="12557" max="12557" width="40.5703125" style="7" customWidth="1"/>
    <col min="12558" max="12564" width="12.7109375" style="7" customWidth="1"/>
    <col min="12565" max="12565" width="4.140625" style="7" customWidth="1"/>
    <col min="12566" max="12800" width="11.5703125" style="7"/>
    <col min="12801" max="12801" width="3.42578125" style="7" customWidth="1"/>
    <col min="12802" max="12802" width="12.28515625" style="7" bestFit="1" customWidth="1"/>
    <col min="12803" max="12803" width="40.5703125" style="7" customWidth="1"/>
    <col min="12804" max="12810" width="12.7109375" style="7" customWidth="1"/>
    <col min="12811" max="12811" width="3.42578125" style="7" customWidth="1"/>
    <col min="12812" max="12812" width="12.28515625" style="7" customWidth="1"/>
    <col min="12813" max="12813" width="40.5703125" style="7" customWidth="1"/>
    <col min="12814" max="12820" width="12.7109375" style="7" customWidth="1"/>
    <col min="12821" max="12821" width="4.140625" style="7" customWidth="1"/>
    <col min="12822" max="13056" width="11.5703125" style="7"/>
    <col min="13057" max="13057" width="3.42578125" style="7" customWidth="1"/>
    <col min="13058" max="13058" width="12.28515625" style="7" bestFit="1" customWidth="1"/>
    <col min="13059" max="13059" width="40.5703125" style="7" customWidth="1"/>
    <col min="13060" max="13066" width="12.7109375" style="7" customWidth="1"/>
    <col min="13067" max="13067" width="3.42578125" style="7" customWidth="1"/>
    <col min="13068" max="13068" width="12.28515625" style="7" customWidth="1"/>
    <col min="13069" max="13069" width="40.5703125" style="7" customWidth="1"/>
    <col min="13070" max="13076" width="12.7109375" style="7" customWidth="1"/>
    <col min="13077" max="13077" width="4.140625" style="7" customWidth="1"/>
    <col min="13078" max="13312" width="11.5703125" style="7"/>
    <col min="13313" max="13313" width="3.42578125" style="7" customWidth="1"/>
    <col min="13314" max="13314" width="12.28515625" style="7" bestFit="1" customWidth="1"/>
    <col min="13315" max="13315" width="40.5703125" style="7" customWidth="1"/>
    <col min="13316" max="13322" width="12.7109375" style="7" customWidth="1"/>
    <col min="13323" max="13323" width="3.42578125" style="7" customWidth="1"/>
    <col min="13324" max="13324" width="12.28515625" style="7" customWidth="1"/>
    <col min="13325" max="13325" width="40.5703125" style="7" customWidth="1"/>
    <col min="13326" max="13332" width="12.7109375" style="7" customWidth="1"/>
    <col min="13333" max="13333" width="4.140625" style="7" customWidth="1"/>
    <col min="13334" max="13568" width="11.5703125" style="7"/>
    <col min="13569" max="13569" width="3.42578125" style="7" customWidth="1"/>
    <col min="13570" max="13570" width="12.28515625" style="7" bestFit="1" customWidth="1"/>
    <col min="13571" max="13571" width="40.5703125" style="7" customWidth="1"/>
    <col min="13572" max="13578" width="12.7109375" style="7" customWidth="1"/>
    <col min="13579" max="13579" width="3.42578125" style="7" customWidth="1"/>
    <col min="13580" max="13580" width="12.28515625" style="7" customWidth="1"/>
    <col min="13581" max="13581" width="40.5703125" style="7" customWidth="1"/>
    <col min="13582" max="13588" width="12.7109375" style="7" customWidth="1"/>
    <col min="13589" max="13589" width="4.140625" style="7" customWidth="1"/>
    <col min="13590" max="13824" width="11.5703125" style="7"/>
    <col min="13825" max="13825" width="3.42578125" style="7" customWidth="1"/>
    <col min="13826" max="13826" width="12.28515625" style="7" bestFit="1" customWidth="1"/>
    <col min="13827" max="13827" width="40.5703125" style="7" customWidth="1"/>
    <col min="13828" max="13834" width="12.7109375" style="7" customWidth="1"/>
    <col min="13835" max="13835" width="3.42578125" style="7" customWidth="1"/>
    <col min="13836" max="13836" width="12.28515625" style="7" customWidth="1"/>
    <col min="13837" max="13837" width="40.5703125" style="7" customWidth="1"/>
    <col min="13838" max="13844" width="12.7109375" style="7" customWidth="1"/>
    <col min="13845" max="13845" width="4.140625" style="7" customWidth="1"/>
    <col min="13846" max="14080" width="11.5703125" style="7"/>
    <col min="14081" max="14081" width="3.42578125" style="7" customWidth="1"/>
    <col min="14082" max="14082" width="12.28515625" style="7" bestFit="1" customWidth="1"/>
    <col min="14083" max="14083" width="40.5703125" style="7" customWidth="1"/>
    <col min="14084" max="14090" width="12.7109375" style="7" customWidth="1"/>
    <col min="14091" max="14091" width="3.42578125" style="7" customWidth="1"/>
    <col min="14092" max="14092" width="12.28515625" style="7" customWidth="1"/>
    <col min="14093" max="14093" width="40.5703125" style="7" customWidth="1"/>
    <col min="14094" max="14100" width="12.7109375" style="7" customWidth="1"/>
    <col min="14101" max="14101" width="4.140625" style="7" customWidth="1"/>
    <col min="14102" max="14336" width="11.5703125" style="7"/>
    <col min="14337" max="14337" width="3.42578125" style="7" customWidth="1"/>
    <col min="14338" max="14338" width="12.28515625" style="7" bestFit="1" customWidth="1"/>
    <col min="14339" max="14339" width="40.5703125" style="7" customWidth="1"/>
    <col min="14340" max="14346" width="12.7109375" style="7" customWidth="1"/>
    <col min="14347" max="14347" width="3.42578125" style="7" customWidth="1"/>
    <col min="14348" max="14348" width="12.28515625" style="7" customWidth="1"/>
    <col min="14349" max="14349" width="40.5703125" style="7" customWidth="1"/>
    <col min="14350" max="14356" width="12.7109375" style="7" customWidth="1"/>
    <col min="14357" max="14357" width="4.140625" style="7" customWidth="1"/>
    <col min="14358" max="14592" width="11.5703125" style="7"/>
    <col min="14593" max="14593" width="3.42578125" style="7" customWidth="1"/>
    <col min="14594" max="14594" width="12.28515625" style="7" bestFit="1" customWidth="1"/>
    <col min="14595" max="14595" width="40.5703125" style="7" customWidth="1"/>
    <col min="14596" max="14602" width="12.7109375" style="7" customWidth="1"/>
    <col min="14603" max="14603" width="3.42578125" style="7" customWidth="1"/>
    <col min="14604" max="14604" width="12.28515625" style="7" customWidth="1"/>
    <col min="14605" max="14605" width="40.5703125" style="7" customWidth="1"/>
    <col min="14606" max="14612" width="12.7109375" style="7" customWidth="1"/>
    <col min="14613" max="14613" width="4.140625" style="7" customWidth="1"/>
    <col min="14614" max="14848" width="11.5703125" style="7"/>
    <col min="14849" max="14849" width="3.42578125" style="7" customWidth="1"/>
    <col min="14850" max="14850" width="12.28515625" style="7" bestFit="1" customWidth="1"/>
    <col min="14851" max="14851" width="40.5703125" style="7" customWidth="1"/>
    <col min="14852" max="14858" width="12.7109375" style="7" customWidth="1"/>
    <col min="14859" max="14859" width="3.42578125" style="7" customWidth="1"/>
    <col min="14860" max="14860" width="12.28515625" style="7" customWidth="1"/>
    <col min="14861" max="14861" width="40.5703125" style="7" customWidth="1"/>
    <col min="14862" max="14868" width="12.7109375" style="7" customWidth="1"/>
    <col min="14869" max="14869" width="4.140625" style="7" customWidth="1"/>
    <col min="14870" max="15104" width="11.5703125" style="7"/>
    <col min="15105" max="15105" width="3.42578125" style="7" customWidth="1"/>
    <col min="15106" max="15106" width="12.28515625" style="7" bestFit="1" customWidth="1"/>
    <col min="15107" max="15107" width="40.5703125" style="7" customWidth="1"/>
    <col min="15108" max="15114" width="12.7109375" style="7" customWidth="1"/>
    <col min="15115" max="15115" width="3.42578125" style="7" customWidth="1"/>
    <col min="15116" max="15116" width="12.28515625" style="7" customWidth="1"/>
    <col min="15117" max="15117" width="40.5703125" style="7" customWidth="1"/>
    <col min="15118" max="15124" width="12.7109375" style="7" customWidth="1"/>
    <col min="15125" max="15125" width="4.140625" style="7" customWidth="1"/>
    <col min="15126" max="15360" width="11.5703125" style="7"/>
    <col min="15361" max="15361" width="3.42578125" style="7" customWidth="1"/>
    <col min="15362" max="15362" width="12.28515625" style="7" bestFit="1" customWidth="1"/>
    <col min="15363" max="15363" width="40.5703125" style="7" customWidth="1"/>
    <col min="15364" max="15370" width="12.7109375" style="7" customWidth="1"/>
    <col min="15371" max="15371" width="3.42578125" style="7" customWidth="1"/>
    <col min="15372" max="15372" width="12.28515625" style="7" customWidth="1"/>
    <col min="15373" max="15373" width="40.5703125" style="7" customWidth="1"/>
    <col min="15374" max="15380" width="12.7109375" style="7" customWidth="1"/>
    <col min="15381" max="15381" width="4.140625" style="7" customWidth="1"/>
    <col min="15382" max="15616" width="11.5703125" style="7"/>
    <col min="15617" max="15617" width="3.42578125" style="7" customWidth="1"/>
    <col min="15618" max="15618" width="12.28515625" style="7" bestFit="1" customWidth="1"/>
    <col min="15619" max="15619" width="40.5703125" style="7" customWidth="1"/>
    <col min="15620" max="15626" width="12.7109375" style="7" customWidth="1"/>
    <col min="15627" max="15627" width="3.42578125" style="7" customWidth="1"/>
    <col min="15628" max="15628" width="12.28515625" style="7" customWidth="1"/>
    <col min="15629" max="15629" width="40.5703125" style="7" customWidth="1"/>
    <col min="15630" max="15636" width="12.7109375" style="7" customWidth="1"/>
    <col min="15637" max="15637" width="4.140625" style="7" customWidth="1"/>
    <col min="15638" max="15872" width="11.5703125" style="7"/>
    <col min="15873" max="15873" width="3.42578125" style="7" customWidth="1"/>
    <col min="15874" max="15874" width="12.28515625" style="7" bestFit="1" customWidth="1"/>
    <col min="15875" max="15875" width="40.5703125" style="7" customWidth="1"/>
    <col min="15876" max="15882" width="12.7109375" style="7" customWidth="1"/>
    <col min="15883" max="15883" width="3.42578125" style="7" customWidth="1"/>
    <col min="15884" max="15884" width="12.28515625" style="7" customWidth="1"/>
    <col min="15885" max="15885" width="40.5703125" style="7" customWidth="1"/>
    <col min="15886" max="15892" width="12.7109375" style="7" customWidth="1"/>
    <col min="15893" max="15893" width="4.140625" style="7" customWidth="1"/>
    <col min="15894" max="16128" width="11.5703125" style="7"/>
    <col min="16129" max="16129" width="3.42578125" style="7" customWidth="1"/>
    <col min="16130" max="16130" width="12.28515625" style="7" bestFit="1" customWidth="1"/>
    <col min="16131" max="16131" width="40.5703125" style="7" customWidth="1"/>
    <col min="16132" max="16138" width="12.7109375" style="7" customWidth="1"/>
    <col min="16139" max="16139" width="3.42578125" style="7" customWidth="1"/>
    <col min="16140" max="16140" width="12.28515625" style="7" customWidth="1"/>
    <col min="16141" max="16141" width="40.5703125" style="7" customWidth="1"/>
    <col min="16142" max="16148" width="12.7109375" style="7" customWidth="1"/>
    <col min="16149" max="16149" width="4.140625" style="7" customWidth="1"/>
    <col min="16150" max="16384" width="11.5703125" style="7"/>
  </cols>
  <sheetData>
    <row r="1" spans="1:30" ht="24" customHeight="1">
      <c r="A1" s="4" t="s">
        <v>23</v>
      </c>
      <c r="B1" s="5"/>
      <c r="C1" s="5"/>
      <c r="D1" s="5"/>
      <c r="E1" s="5"/>
      <c r="F1" s="5"/>
      <c r="G1" s="5"/>
      <c r="H1" s="5"/>
      <c r="I1" s="5"/>
      <c r="J1" s="6"/>
      <c r="K1" s="4" t="s">
        <v>29</v>
      </c>
      <c r="L1" s="5"/>
      <c r="M1" s="5"/>
      <c r="N1" s="5"/>
      <c r="O1" s="5"/>
      <c r="P1" s="5"/>
      <c r="Q1" s="5"/>
      <c r="R1" s="5"/>
      <c r="S1" s="5"/>
      <c r="T1" s="6"/>
      <c r="U1" s="4" t="s">
        <v>36</v>
      </c>
      <c r="V1" s="5"/>
      <c r="W1" s="5"/>
      <c r="X1" s="5"/>
      <c r="Y1" s="5"/>
      <c r="Z1" s="5"/>
      <c r="AA1" s="5"/>
      <c r="AB1" s="5"/>
      <c r="AC1" s="5"/>
      <c r="AD1" s="6"/>
    </row>
    <row r="2" spans="1:30" s="17" customFormat="1" ht="26.1" customHeight="1">
      <c r="A2" s="8"/>
      <c r="B2" s="9" t="s">
        <v>0</v>
      </c>
      <c r="C2" s="10" t="s">
        <v>13</v>
      </c>
      <c r="D2" s="11" t="s">
        <v>47</v>
      </c>
      <c r="E2" s="11" t="s">
        <v>3</v>
      </c>
      <c r="F2" s="11" t="s">
        <v>48</v>
      </c>
      <c r="G2" s="12" t="s">
        <v>6</v>
      </c>
      <c r="H2" s="13" t="s">
        <v>20</v>
      </c>
      <c r="I2" s="13" t="s">
        <v>49</v>
      </c>
      <c r="J2" s="14" t="s">
        <v>50</v>
      </c>
      <c r="K2" s="15"/>
      <c r="L2" s="16" t="s">
        <v>0</v>
      </c>
      <c r="M2" s="10" t="s">
        <v>13</v>
      </c>
      <c r="N2" s="11" t="s">
        <v>47</v>
      </c>
      <c r="O2" s="10" t="s">
        <v>3</v>
      </c>
      <c r="P2" s="11" t="s">
        <v>48</v>
      </c>
      <c r="Q2" s="12" t="s">
        <v>6</v>
      </c>
      <c r="R2" s="10" t="s">
        <v>20</v>
      </c>
      <c r="S2" s="10" t="s">
        <v>49</v>
      </c>
      <c r="T2" s="14" t="s">
        <v>50</v>
      </c>
      <c r="U2" s="15"/>
      <c r="V2" s="16" t="s">
        <v>0</v>
      </c>
      <c r="W2" s="10" t="s">
        <v>13</v>
      </c>
      <c r="X2" s="11" t="s">
        <v>47</v>
      </c>
      <c r="Y2" s="10" t="s">
        <v>3</v>
      </c>
      <c r="Z2" s="11" t="s">
        <v>48</v>
      </c>
      <c r="AA2" s="12" t="s">
        <v>6</v>
      </c>
      <c r="AB2" s="10" t="s">
        <v>20</v>
      </c>
      <c r="AC2" s="10" t="s">
        <v>49</v>
      </c>
      <c r="AD2" s="14" t="s">
        <v>50</v>
      </c>
    </row>
    <row r="3" spans="1:30" ht="15" customHeight="1">
      <c r="A3" s="2">
        <f t="array" ref="A3">INDEX([1]Base!$A$2:$A$65536,SMALL(IF(([1]Base!$C$2:$C$65536="XXX")*1=1,ROW([1]Base!$A$2:$A$65536)-MIN(ROW([1]Base!$A$2:$A$65536))+1),ROWS([1]Base!$A$2:$A2)))</f>
        <v>1</v>
      </c>
      <c r="B3" s="18">
        <f>IF(ISERROR($A3),"",IF(ISBLANK(VLOOKUP('[1]cpte client'!$A3,[1]Base!$A$2:$P$65536,2,FALSE)),"",VLOOKUP('[1]cpte client'!$A3,[1]Base!$A$2:$P$65536,2,FALSE)))</f>
        <v>41354</v>
      </c>
      <c r="C3" s="19" t="str">
        <f>IF(ISERROR($A3),"",IF(ISBLANK(VLOOKUP('[1]cpte client'!$A3,[1]Base!$A$2:$P$65536,4,FALSE)),"",VLOOKUP('[1]cpte client'!$A3,[1]Base!$A$2:$P$65536,4,FALSE)))</f>
        <v>BASE DE DONNEES</v>
      </c>
      <c r="D3" s="19" t="str">
        <f>IF(ISERROR($A3),"",IF(ISBLANK(VLOOKUP('[1]cpte client'!$A3,[1]Base!$A$2:$P$65536,6,FALSE)),"",VLOOKUP('[1]cpte client'!$A3,[1]Base!$A$2:$P$65536,6,FALSE)))</f>
        <v/>
      </c>
      <c r="E3" s="19" t="str">
        <f>IF(ISERROR($A3),"",IF(ISBLANK(VLOOKUP('[1]cpte client'!$A3,[1]Base!$A$2:$P$65536,8,FALSE)),"",VLOOKUP('[1]cpte client'!$A3,[1]Base!$A$2:$P$65536,8,FALSE)))</f>
        <v>2013FA001</v>
      </c>
      <c r="F3" s="20" t="str">
        <f>IF(ISERROR($A3),"",IF(ISBLANK(VLOOKUP('[1]cpte client'!$A3,[1]Base!$A$2:$P$65536,7,FALSE)),"",VLOOKUP('[1]cpte client'!$A3,[1]Base!$A$2:$P$65536,7,FALSE)))</f>
        <v/>
      </c>
      <c r="G3" s="20">
        <f>IF(ISERROR($A3),"",IF(ISBLANK(VLOOKUP('[1]cpte client'!$A3,[1]Base!$A$2:$P$65536,10,FALSE)),"",VLOOKUP('[1]cpte client'!$A3,[1]Base!$A$2:$P$65536,10,FALSE)))</f>
        <v>226.89</v>
      </c>
      <c r="H3" s="18">
        <f>IF(ISERROR($A3),"",IF(ISBLANK(VLOOKUP('[1]cpte client'!$A3,[1]Base!$A$2:$P$65536,12,FALSE)),"",VLOOKUP('[1]cpte client'!$A3,[1]Base!$A$2:$P$65536,12,FALSE)))</f>
        <v>41364</v>
      </c>
      <c r="I3" s="18">
        <f>IF(ISERROR($A3),"",IF(ISBLANK(VLOOKUP('[1]cpte client'!$A3,[1]Base!$A$2:$P$65536,13,FALSE)),"",VLOOKUP('[1]cpte client'!$A3,[1]Base!$A$2:$P$65536,13,FALSE)))</f>
        <v>41376</v>
      </c>
      <c r="J3" s="21">
        <f>IF(I3&gt;0,0,G3)</f>
        <v>0</v>
      </c>
      <c r="K3" s="2">
        <f t="array" ref="K3">INDEX([1]Base!$A$2:$A$65536,SMALL(IF(([1]Base!$C$2:$C$65536="YYY")*1=1,ROW([1]Base!$A$2:$A$65536)-MIN(ROW([1]Base!$A$2:$A$65536))+1),ROWS([1]Base!$A$2:$A2)))</f>
        <v>4</v>
      </c>
      <c r="L3" s="18">
        <f>IF(ISERROR($K3),"",IF(ISBLANK(VLOOKUP('[1]cpte client'!$K3,[1]Base!$A$2:$P$65536,2,FALSE)),"",VLOOKUP('[1]cpte client'!$K3,[1]Base!$A$2:$P$65536,2,FALSE)))</f>
        <v>41365</v>
      </c>
      <c r="M3" s="19" t="str">
        <f>IF(ISERROR($K3),"",IF(ISBLANK(VLOOKUP('[1]cpte client'!$K3,[1]Base!$A$2:$P$65536,4,FALSE)),"",VLOOKUP('[1]cpte client'!$K3,[1]Base!$A$2:$P$65536,4,FALSE)))</f>
        <v xml:space="preserve"> SECRETARIAT MARS 2013</v>
      </c>
      <c r="N3" s="19" t="str">
        <f>IF(ISERROR($K3),"",IF(ISBLANK(VLOOKUP('[1]cpte client'!$K3,[1]Base!$A$2:$P$65536,6,FALSE)),"",VLOOKUP('[1]cpte client'!$K3,[1]Base!$A$2:$P$65536,6,FALSE)))</f>
        <v/>
      </c>
      <c r="O3" s="19" t="str">
        <f>IF(ISERROR($K3),"",IF(ISBLANK(VLOOKUP('[1]cpte client'!$K3,[1]Base!$A$2:$P$65536,8,FALSE)),"",VLOOKUP('[1]cpte client'!$K3,[1]Base!$A$2:$P$65536,8,FALSE)))</f>
        <v>2013FA002</v>
      </c>
      <c r="P3" s="20" t="str">
        <f>IF(ISERROR($K3),"",IF(ISBLANK(VLOOKUP('[1]cpte client'!$K3,[1]Base!$A$2:$P$65536,7,FALSE)),"",VLOOKUP('[1]cpte client'!$K3,[1]Base!$A$2:$P$65536,7,FALSE)))</f>
        <v/>
      </c>
      <c r="Q3" s="20">
        <f>IF(ISERROR($K3),"",IF(ISBLANK(VLOOKUP('[1]cpte client'!$K3,[1]Base!$A$2:$P$65536,10,FALSE)),"",VLOOKUP('[1]cpte client'!$K3,[1]Base!$A$2:$P$65536,10,FALSE)))</f>
        <v>295.35000000000002</v>
      </c>
      <c r="R3" s="18">
        <f>IF(ISERROR($K3),"",IF(ISBLANK(VLOOKUP('[1]cpte client'!$K3,[1]Base!$A$2:$P$65536,12,FALSE)),"",VLOOKUP('[1]cpte client'!$K3,[1]Base!$A$2:$P$65536,12,FALSE)))</f>
        <v>41394</v>
      </c>
      <c r="S3" s="18">
        <f>IF(ISERROR($K3),"",IF(ISBLANK(VLOOKUP('[1]cpte client'!$K3,[1]Base!$A$2:$P$65536,13,FALSE)),"",VLOOKUP('[1]cpte client'!$K3,[1]Base!$A$2:$P$65536,13,FALSE)))</f>
        <v>41396</v>
      </c>
      <c r="T3" s="21">
        <f>IF(S3&gt;0,0,Q3)</f>
        <v>0</v>
      </c>
      <c r="U3" s="2">
        <f t="array" ref="U3">INDEX([1]Base!$A$2:$A$65536,SMALL(IF(([1]Base!$C$2:$C$65536="ZZZ")*1=1,ROW([1]Base!$A$2:$A$65536)-MIN(ROW([1]Base!$A$2:$A$65536))+1),ROWS([1]Base!$A$2:$A2)))</f>
        <v>6</v>
      </c>
      <c r="V3" s="18" t="str">
        <f>IF(ISERROR($U3),"",IF(ISBLANK(VLOOKUP('[1]cpte client'!$U3,[1]Base!$A$2:$P$65536,2,FALSE)),"",VLOOKUP('[1]cpte client'!$U3,[1]Base!$A$2:$P$65536,2,FALSE)))</f>
        <v/>
      </c>
      <c r="W3" s="19" t="str">
        <f>IF(ISERROR($U3),"",IF(ISBLANK(VLOOKUP('[1]cpte client'!$U3,[1]Base!$A$2:$P$65536,4,FALSE)),"",VLOOKUP('[1]cpte client'!$U3,[1]Base!$A$2:$P$65536,4,FALSE)))</f>
        <v/>
      </c>
      <c r="X3" s="19" t="str">
        <f>IF(ISERROR($U3),"",IF(ISBLANK(VLOOKUP('[1]cpte client'!$U3,[1]Base!$A$2:$P$65536,6,FALSE)),"",VLOOKUP('[1]cpte client'!$U3,[1]Base!$A$2:$P$65536,6,FALSE)))</f>
        <v>2013DE001</v>
      </c>
      <c r="Y3" s="19" t="str">
        <f>IF(ISERROR($U3),"",IF(ISBLANK(VLOOKUP('[1]cpte client'!$U3,[1]Base!$A$2:$P$65536,8,FALSE)),"",VLOOKUP('[1]cpte client'!$U3,[1]Base!$A$2:$P$65536,8,FALSE)))</f>
        <v/>
      </c>
      <c r="Z3" s="20" t="str">
        <f>IF(ISERROR($U3),"",IF(ISBLANK(VLOOKUP('[1]cpte client'!$U3,[1]Base!$A$2:$P$65536,7,FALSE)),"",VLOOKUP('[1]cpte client'!$U3,[1]Base!$A$2:$P$65536,7,FALSE)))</f>
        <v/>
      </c>
      <c r="AA3" s="20" t="str">
        <f>IF(ISERROR($U3),"",IF(ISBLANK(VLOOKUP('[1]cpte client'!$U3,[1]Base!$A$2:$P$65536,10,FALSE)),"",VLOOKUP('[1]cpte client'!$U3,[1]Base!$A$2:$P$65536,10,FALSE)))</f>
        <v/>
      </c>
      <c r="AB3" s="18" t="str">
        <f>IF(ISERROR($U3),"",IF(ISBLANK(VLOOKUP('[1]cpte client'!$U3,[1]Base!$A$2:$P$65536,12,FALSE)),"",VLOOKUP('[1]cpte client'!$U3,[1]Base!$A$2:$P$65536,12,FALSE)))</f>
        <v/>
      </c>
      <c r="AC3" s="18" t="str">
        <f>IF(ISERROR($U3),"",IF(ISBLANK(VLOOKUP('[1]cpte client'!$U3,[1]Base!$A$2:$P$65536,13,FALSE)),"",VLOOKUP('[1]cpte client'!$U3,[1]Base!$A$2:$P$65536,13,FALSE)))</f>
        <v/>
      </c>
      <c r="AD3" s="21">
        <f>IF(AC3&gt;0,0,AA3)</f>
        <v>0</v>
      </c>
    </row>
    <row r="4" spans="1:30" ht="15" customHeight="1">
      <c r="A4" s="2">
        <f t="array" ref="A4">INDEX([1]Base!$A$2:$A$65536,SMALL(IF(([1]Base!$C$2:$C$65536="XXX")*1=1,ROW([1]Base!$A$2:$A$65536)-MIN(ROW([1]Base!$A$2:$A$65536))+1),ROWS([1]Base!$A$2:$A3)))</f>
        <v>5</v>
      </c>
      <c r="B4" s="18">
        <f>IF(ISERROR($A4),"",IF(ISBLANK(VLOOKUP('[1]cpte client'!$A4,[1]Base!$A$2:$P$65536,2,FALSE)),"",VLOOKUP('[1]cpte client'!$A4,[1]Base!$A$2:$P$65536,2,FALSE)))</f>
        <v>41365</v>
      </c>
      <c r="C4" s="19" t="str">
        <f>IF(ISERROR($A4),"",IF(ISBLANK(VLOOKUP('[1]cpte client'!$A4,[1]Base!$A$2:$P$65536,4,FALSE)),"",VLOOKUP('[1]cpte client'!$A4,[1]Base!$A$2:$P$65536,4,FALSE)))</f>
        <v>BASE DE DONNEES</v>
      </c>
      <c r="D4" s="19" t="str">
        <f>IF(ISERROR($A4),"",IF(ISBLANK(VLOOKUP('[1]cpte client'!$A4,[1]Base!$A$2:$P$65536,6,FALSE)),"",VLOOKUP('[1]cpte client'!$A4,[1]Base!$A$2:$P$65536,6,FALSE)))</f>
        <v/>
      </c>
      <c r="E4" s="19" t="str">
        <f>IF(ISERROR($A4),"",IF(ISBLANK(VLOOKUP('[1]cpte client'!$A4,[1]Base!$A$2:$P$65536,8,FALSE)),"",VLOOKUP('[1]cpte client'!$A4,[1]Base!$A$2:$P$65536,8,FALSE)))</f>
        <v>2013FA003</v>
      </c>
      <c r="F4" s="20" t="str">
        <f>IF(ISERROR($A4),"",IF(ISBLANK(VLOOKUP('[1]cpte client'!$A4,[1]Base!$A$2:$P$65536,7,FALSE)),"",VLOOKUP('[1]cpte client'!$A4,[1]Base!$A$2:$P$65536,7,FALSE)))</f>
        <v/>
      </c>
      <c r="G4" s="20">
        <f>IF(ISERROR($A4),"",IF(ISBLANK(VLOOKUP('[1]cpte client'!$A4,[1]Base!$A$2:$P$65536,10,FALSE)),"",VLOOKUP('[1]cpte client'!$A4,[1]Base!$A$2:$P$65536,10,FALSE)))</f>
        <v>866.12</v>
      </c>
      <c r="H4" s="18">
        <f>IF(ISERROR($A4),"",IF(ISBLANK(VLOOKUP('[1]cpte client'!$A4,[1]Base!$A$2:$P$65536,12,FALSE)),"",VLOOKUP('[1]cpte client'!$A4,[1]Base!$A$2:$P$65536,12,FALSE)))</f>
        <v>41394</v>
      </c>
      <c r="I4" s="18">
        <f>IF(ISERROR($A4),"",IF(ISBLANK(VLOOKUP('[1]cpte client'!$A4,[1]Base!$A$2:$P$65536,13,FALSE)),"",VLOOKUP('[1]cpte client'!$A4,[1]Base!$A$2:$P$65536,13,FALSE)))</f>
        <v>41388</v>
      </c>
      <c r="J4" s="21">
        <f>IF(ISBLANK(I4),J3+G4,IF(ISNUMBER(F4),J3-F4,J3))</f>
        <v>0</v>
      </c>
      <c r="K4" s="2">
        <f t="array" ref="K4">INDEX([1]Base!$A$2:$A$65536,SMALL(IF(([1]Base!$C$2:$C$65536="YYY")*1=1,ROW([1]Base!$A$2:$A$65536)-MIN(ROW([1]Base!$A$2:$A$65536))+1),ROWS([1]Base!$A$2:$A3)))</f>
        <v>8</v>
      </c>
      <c r="L4" s="18">
        <f>IF(ISERROR($K4),"",IF(ISBLANK(VLOOKUP('[1]cpte client'!$K4,[1]Base!$A$2:$P$65536,2,FALSE)),"",VLOOKUP('[1]cpte client'!$K4,[1]Base!$A$2:$P$65536,2,FALSE)))</f>
        <v>41401</v>
      </c>
      <c r="M4" s="19" t="str">
        <f>IF(ISERROR($K4),"",IF(ISBLANK(VLOOKUP('[1]cpte client'!$K4,[1]Base!$A$2:$P$65536,4,FALSE)),"",VLOOKUP('[1]cpte client'!$K4,[1]Base!$A$2:$P$65536,4,FALSE)))</f>
        <v>SECRETARIAT AVRIL 2013</v>
      </c>
      <c r="N4" s="19" t="str">
        <f>IF(ISERROR($K4),"",IF(ISBLANK(VLOOKUP('[1]cpte client'!$K4,[1]Base!$A$2:$P$65536,6,FALSE)),"",VLOOKUP('[1]cpte client'!$K4,[1]Base!$A$2:$P$65536,6,FALSE)))</f>
        <v/>
      </c>
      <c r="O4" s="19" t="str">
        <f>IF(ISERROR($K4),"",IF(ISBLANK(VLOOKUP('[1]cpte client'!$K4,[1]Base!$A$2:$P$65536,8,FALSE)),"",VLOOKUP('[1]cpte client'!$K4,[1]Base!$A$2:$P$65536,8,FALSE)))</f>
        <v>2013FA005</v>
      </c>
      <c r="P4" s="20" t="str">
        <f>IF(ISERROR($K4),"",IF(ISBLANK(VLOOKUP('[1]cpte client'!$K4,[1]Base!$A$2:$P$65536,7,FALSE)),"",VLOOKUP('[1]cpte client'!$K4,[1]Base!$A$2:$P$65536,7,FALSE)))</f>
        <v/>
      </c>
      <c r="Q4" s="20">
        <f>IF(ISERROR($K4),"",IF(ISBLANK(VLOOKUP('[1]cpte client'!$K4,[1]Base!$A$2:$P$65536,10,FALSE)),"",VLOOKUP('[1]cpte client'!$K4,[1]Base!$A$2:$P$65536,10,FALSE)))</f>
        <v>364.65</v>
      </c>
      <c r="R4" s="18">
        <f>IF(ISERROR($K4),"",IF(ISBLANK(VLOOKUP('[1]cpte client'!$K4,[1]Base!$A$2:$P$65536,12,FALSE)),"",VLOOKUP('[1]cpte client'!$K4,[1]Base!$A$2:$P$65536,12,FALSE)))</f>
        <v>41425</v>
      </c>
      <c r="S4" s="18">
        <f>IF(ISERROR($K4),"",IF(ISBLANK(VLOOKUP('[1]cpte client'!$K4,[1]Base!$A$2:$P$65536,13,FALSE)),"",VLOOKUP('[1]cpte client'!$K4,[1]Base!$A$2:$P$65536,13,FALSE)))</f>
        <v>41397</v>
      </c>
      <c r="T4" s="21" t="e">
        <f>IF(ISERROR(K4),"",IF(S4&gt;0,T3-P4,T3+Q4))</f>
        <v>#VALUE!</v>
      </c>
      <c r="U4" s="2" t="e">
        <f t="array" ref="U4">INDEX([1]Base!$A$2:$A$65536,SMALL(IF(([1]Base!$C$2:$C$65536="ZZZ")*1=1,ROW([1]Base!$A$2:$A$65536)-MIN(ROW([1]Base!$A$2:$A$65536))+1),ROWS([1]Base!$A$2:$A3)))</f>
        <v>#NUM!</v>
      </c>
      <c r="V4" s="18" t="str">
        <f>IF(ISERROR($U4),"",IF(ISBLANK(VLOOKUP('[1]cpte client'!$U4,[1]Base!$A$2:$P$65536,2,FALSE)),"",VLOOKUP('[1]cpte client'!$U4,[1]Base!$A$2:$P$65536,2,FALSE)))</f>
        <v/>
      </c>
      <c r="W4" s="19" t="str">
        <f>IF(ISERROR($U4),"",IF(ISBLANK(VLOOKUP('[1]cpte client'!$U4,[1]Base!$A$2:$P$65536,4,FALSE)),"",VLOOKUP('[1]cpte client'!$U4,[1]Base!$A$2:$P$65536,4,FALSE)))</f>
        <v/>
      </c>
      <c r="X4" s="19" t="str">
        <f>IF(ISERROR($U4),"",IF(ISBLANK(VLOOKUP('[1]cpte client'!$U4,[1]Base!$A$2:$P$65536,6,FALSE)),"",VLOOKUP('[1]cpte client'!$U4,[1]Base!$A$2:$P$65536,6,FALSE)))</f>
        <v/>
      </c>
      <c r="Y4" s="19" t="str">
        <f>IF(ISERROR($U4),"",IF(ISBLANK(VLOOKUP('[1]cpte client'!$U4,[1]Base!$A$2:$P$65536,8,FALSE)),"",VLOOKUP('[1]cpte client'!$U4,[1]Base!$A$2:$P$65536,8,FALSE)))</f>
        <v/>
      </c>
      <c r="Z4" s="20" t="str">
        <f>IF(ISERROR($U4),"",IF(ISBLANK(VLOOKUP('[1]cpte client'!$U4,[1]Base!$A$2:$P$65536,7,FALSE)),"",VLOOKUP('[1]cpte client'!$U4,[1]Base!$A$2:$P$65536,7,FALSE)))</f>
        <v/>
      </c>
      <c r="AA4" s="20" t="str">
        <f>IF(ISERROR($U4),"",IF(ISBLANK(VLOOKUP('[1]cpte client'!$U4,[1]Base!$A$2:$P$65536,10,FALSE)),"",VLOOKUP('[1]cpte client'!$U4,[1]Base!$A$2:$P$65536,10,FALSE)))</f>
        <v/>
      </c>
      <c r="AB4" s="18" t="str">
        <f>IF(ISERROR($U4),"",IF(ISBLANK(VLOOKUP('[1]cpte client'!$U4,[1]Base!$A$2:$P$65536,12,FALSE)),"",VLOOKUP('[1]cpte client'!$U4,[1]Base!$A$2:$P$65536,12,FALSE)))</f>
        <v/>
      </c>
      <c r="AC4" s="18" t="str">
        <f>IF(ISERROR($U4),"",IF(ISBLANK(VLOOKUP('[1]cpte client'!$U4,[1]Base!$A$2:$P$65536,13,FALSE)),"",VLOOKUP('[1]cpte client'!$U4,[1]Base!$A$2:$P$65536,13,FALSE)))</f>
        <v/>
      </c>
      <c r="AD4" s="21">
        <f t="shared" ref="AD4:AD35" si="0">IF(AC4&gt;0,0,AA4)</f>
        <v>0</v>
      </c>
    </row>
    <row r="5" spans="1:30" ht="15" customHeight="1">
      <c r="A5" s="2">
        <f t="array" ref="A5">INDEX([1]Base!$A$2:$A$65536,SMALL(IF(([1]Base!$C$2:$C$65536="XXX")*1=1,ROW([1]Base!$A$2:$A$65536)-MIN(ROW([1]Base!$A$2:$A$65536))+1),ROWS([1]Base!$A$2:$A4)))</f>
        <v>7</v>
      </c>
      <c r="B5" s="18">
        <f>IF(ISERROR($A5),"",IF(ISBLANK(VLOOKUP('[1]cpte client'!$A5,[1]Base!$A$2:$P$65536,2,FALSE)),"",VLOOKUP('[1]cpte client'!$A5,[1]Base!$A$2:$P$65536,2,FALSE)))</f>
        <v>41417</v>
      </c>
      <c r="C5" s="19" t="str">
        <f>IF(ISERROR($A5),"",IF(ISBLANK(VLOOKUP('[1]cpte client'!$A5,[1]Base!$A$2:$P$65536,4,FALSE)),"",VLOOKUP('[1]cpte client'!$A5,[1]Base!$A$2:$P$65536,4,FALSE)))</f>
        <v>BASE DE DONNEES</v>
      </c>
      <c r="D5" s="19" t="str">
        <f>IF(ISERROR($A5),"",IF(ISBLANK(VLOOKUP('[1]cpte client'!$A5,[1]Base!$A$2:$P$65536,6,FALSE)),"",VLOOKUP('[1]cpte client'!$A5,[1]Base!$A$2:$P$65536,6,FALSE)))</f>
        <v/>
      </c>
      <c r="E5" s="19" t="str">
        <f>IF(ISERROR($A5),"",IF(ISBLANK(VLOOKUP('[1]cpte client'!$A5,[1]Base!$A$2:$P$65536,8,FALSE)),"",VLOOKUP('[1]cpte client'!$A5,[1]Base!$A$2:$P$65536,8,FALSE)))</f>
        <v>2013FA004</v>
      </c>
      <c r="F5" s="20" t="str">
        <f>IF(ISERROR($A5),"",IF(ISBLANK(VLOOKUP('[1]cpte client'!$A5,[1]Base!$A$2:$P$65536,7,FALSE)),"",VLOOKUP('[1]cpte client'!$A5,[1]Base!$A$2:$P$65536,7,FALSE)))</f>
        <v/>
      </c>
      <c r="G5" s="20">
        <f>IF(ISERROR($A5),"",IF(ISBLANK(VLOOKUP('[1]cpte client'!$A5,[1]Base!$A$2:$P$65536,10,FALSE)),"",VLOOKUP('[1]cpte client'!$A5,[1]Base!$A$2:$P$65536,10,FALSE)))</f>
        <v>878.83</v>
      </c>
      <c r="H5" s="18">
        <f>IF(ISERROR($A5),"",IF(ISBLANK(VLOOKUP('[1]cpte client'!$A5,[1]Base!$A$2:$P$65536,12,FALSE)),"",VLOOKUP('[1]cpte client'!$A5,[1]Base!$A$2:$P$65536,12,FALSE)))</f>
        <v>41425</v>
      </c>
      <c r="I5" s="18">
        <f>IF(ISERROR($A5),"",IF(ISBLANK(VLOOKUP('[1]cpte client'!$A5,[1]Base!$A$2:$P$65536,13,FALSE)),"",VLOOKUP('[1]cpte client'!$A5,[1]Base!$A$2:$P$65536,13,FALSE)))</f>
        <v>41417</v>
      </c>
      <c r="J5" s="21">
        <f t="shared" ref="J5:J35" si="1">IF(ISBLANK(I5),J4+G5,IFERROR(J4-F5,0))</f>
        <v>0</v>
      </c>
      <c r="K5" s="2" t="e">
        <f t="array" ref="K5">INDEX([1]Base!$A$2:$A$65536,SMALL(IF(([1]Base!$C$2:$C$65536="YYY")*1=1,ROW([1]Base!$A$2:$A$65536)-MIN(ROW([1]Base!$A$2:$A$65536))+1),ROWS([1]Base!$A$2:$A4)))</f>
        <v>#NUM!</v>
      </c>
      <c r="L5" s="18" t="str">
        <f>IF(ISERROR($K5),"",IF(ISBLANK(VLOOKUP('[1]cpte client'!$K5,[1]Base!$A$2:$P$65536,2,FALSE)),"",VLOOKUP('[1]cpte client'!$K5,[1]Base!$A$2:$P$65536,2,FALSE)))</f>
        <v/>
      </c>
      <c r="M5" s="19" t="str">
        <f>IF(ISERROR($K5),"",IF(ISBLANK(VLOOKUP('[1]cpte client'!$K5,[1]Base!$A$2:$P$65536,4,FALSE)),"",VLOOKUP('[1]cpte client'!$K5,[1]Base!$A$2:$P$65536,4,FALSE)))</f>
        <v/>
      </c>
      <c r="N5" s="19" t="str">
        <f>IF(ISERROR($K5),"",IF(ISBLANK(VLOOKUP('[1]cpte client'!$K5,[1]Base!$A$2:$P$65536,6,FALSE)),"",VLOOKUP('[1]cpte client'!$K5,[1]Base!$A$2:$P$65536,6,FALSE)))</f>
        <v/>
      </c>
      <c r="O5" s="19" t="str">
        <f>IF(ISERROR($K5),"",IF(ISBLANK(VLOOKUP('[1]cpte client'!$K5,[1]Base!$A$2:$P$65536,8,FALSE)),"",VLOOKUP('[1]cpte client'!$K5,[1]Base!$A$2:$P$65536,8,FALSE)))</f>
        <v/>
      </c>
      <c r="P5" s="20" t="str">
        <f>IF(ISERROR($K5),"",IF(ISBLANK(VLOOKUP('[1]cpte client'!$K5,[1]Base!$A$2:$P$65536,7,FALSE)),"",VLOOKUP('[1]cpte client'!$K5,[1]Base!$A$2:$P$65536,7,FALSE)))</f>
        <v/>
      </c>
      <c r="Q5" s="20" t="str">
        <f>IF(ISERROR($K5),"",IF(ISBLANK(VLOOKUP('[1]cpte client'!$K5,[1]Base!$A$2:$P$65536,10,FALSE)),"",VLOOKUP('[1]cpte client'!$K5,[1]Base!$A$2:$P$65536,10,FALSE)))</f>
        <v/>
      </c>
      <c r="R5" s="18" t="str">
        <f>IF(ISERROR($K5),"",IF(ISBLANK(VLOOKUP('[1]cpte client'!$K5,[1]Base!$A$2:$P$65536,12,FALSE)),"",VLOOKUP('[1]cpte client'!$K5,[1]Base!$A$2:$P$65536,12,FALSE)))</f>
        <v/>
      </c>
      <c r="S5" s="18" t="str">
        <f>IF(ISERROR($K5),"",IF(ISBLANK(VLOOKUP('[1]cpte client'!$K5,[1]Base!$A$2:$P$65536,13,FALSE)),"",VLOOKUP('[1]cpte client'!$K5,[1]Base!$A$2:$P$65536,13,FALSE)))</f>
        <v/>
      </c>
      <c r="T5" s="21" t="str">
        <f t="shared" ref="T5:T35" si="2">IF(ISERROR(K5),"",IF(S5&gt;0,T4-P5,T4+Q5))</f>
        <v/>
      </c>
      <c r="U5" s="2" t="e">
        <f t="array" ref="U5">INDEX([1]Base!$A$2:$A$65536,SMALL(IF(([1]Base!$C$2:$C$65536="ZZZ")*1=1,ROW([1]Base!$A$2:$A$65536)-MIN(ROW([1]Base!$A$2:$A$65536))+1),ROWS([1]Base!$A$2:$A4)))</f>
        <v>#NUM!</v>
      </c>
      <c r="V5" s="18" t="str">
        <f>IF(ISERROR($U5),"",IF(ISBLANK(VLOOKUP('[1]cpte client'!$U5,[1]Base!$A$2:$P$65536,2,FALSE)),"",VLOOKUP('[1]cpte client'!$U5,[1]Base!$A$2:$P$65536,2,FALSE)))</f>
        <v/>
      </c>
      <c r="W5" s="19" t="str">
        <f>IF(ISERROR($U5),"",IF(ISBLANK(VLOOKUP('[1]cpte client'!$U5,[1]Base!$A$2:$P$65536,4,FALSE)),"",VLOOKUP('[1]cpte client'!$U5,[1]Base!$A$2:$P$65536,4,FALSE)))</f>
        <v/>
      </c>
      <c r="X5" s="19" t="str">
        <f>IF(ISERROR($U5),"",IF(ISBLANK(VLOOKUP('[1]cpte client'!$U5,[1]Base!$A$2:$P$65536,6,FALSE)),"",VLOOKUP('[1]cpte client'!$U5,[1]Base!$A$2:$P$65536,6,FALSE)))</f>
        <v/>
      </c>
      <c r="Y5" s="19" t="str">
        <f>IF(ISERROR($U5),"",IF(ISBLANK(VLOOKUP('[1]cpte client'!$U5,[1]Base!$A$2:$P$65536,8,FALSE)),"",VLOOKUP('[1]cpte client'!$U5,[1]Base!$A$2:$P$65536,8,FALSE)))</f>
        <v/>
      </c>
      <c r="Z5" s="20" t="str">
        <f>IF(ISERROR($U5),"",IF(ISBLANK(VLOOKUP('[1]cpte client'!$U5,[1]Base!$A$2:$P$65536,7,FALSE)),"",VLOOKUP('[1]cpte client'!$U5,[1]Base!$A$2:$P$65536,7,FALSE)))</f>
        <v/>
      </c>
      <c r="AA5" s="20" t="str">
        <f>IF(ISERROR($U5),"",IF(ISBLANK(VLOOKUP('[1]cpte client'!$U5,[1]Base!$A$2:$P$65536,10,FALSE)),"",VLOOKUP('[1]cpte client'!$U5,[1]Base!$A$2:$P$65536,10,FALSE)))</f>
        <v/>
      </c>
      <c r="AB5" s="18" t="str">
        <f>IF(ISERROR($U5),"",IF(ISBLANK(VLOOKUP('[1]cpte client'!$U5,[1]Base!$A$2:$P$65536,12,FALSE)),"",VLOOKUP('[1]cpte client'!$U5,[1]Base!$A$2:$P$65536,12,FALSE)))</f>
        <v/>
      </c>
      <c r="AC5" s="18" t="str">
        <f>IF(ISERROR($U5),"",IF(ISBLANK(VLOOKUP('[1]cpte client'!$U5,[1]Base!$A$2:$P$65536,13,FALSE)),"",VLOOKUP('[1]cpte client'!$U5,[1]Base!$A$2:$P$65536,13,FALSE)))</f>
        <v/>
      </c>
      <c r="AD5" s="21">
        <f t="shared" si="0"/>
        <v>0</v>
      </c>
    </row>
    <row r="6" spans="1:30" ht="15" customHeight="1">
      <c r="A6" s="2">
        <f t="array" ref="A6">INDEX([1]Base!$A$2:$A$65536,SMALL(IF(([1]Base!$C$2:$C$65536="XXX")*1=1,ROW([1]Base!$A$2:$A$65536)-MIN(ROW([1]Base!$A$2:$A$65536))+1),ROWS([1]Base!$A$2:$A5)))</f>
        <v>9</v>
      </c>
      <c r="B6" s="18" t="str">
        <f>IF(ISERROR($A6),"",IF(ISBLANK(VLOOKUP('[1]cpte client'!$A6,[1]Base!$A$2:$P$65536,2,FALSE)),"",VLOOKUP('[1]cpte client'!$A6,[1]Base!$A$2:$P$65536,2,FALSE)))</f>
        <v/>
      </c>
      <c r="C6" s="19" t="str">
        <f>IF(ISERROR($A6),"",IF(ISBLANK(VLOOKUP('[1]cpte client'!$A6,[1]Base!$A$2:$P$65536,4,FALSE)),"",VLOOKUP('[1]cpte client'!$A6,[1]Base!$A$2:$P$65536,4,FALSE)))</f>
        <v/>
      </c>
      <c r="D6" s="19" t="str">
        <f>IF(ISERROR($A6),"",IF(ISBLANK(VLOOKUP('[1]cpte client'!$A6,[1]Base!$A$2:$P$65536,6,FALSE)),"",VLOOKUP('[1]cpte client'!$A6,[1]Base!$A$2:$P$65536,6,FALSE)))</f>
        <v>2013DE002</v>
      </c>
      <c r="E6" s="19" t="str">
        <f>IF(ISERROR($A6),"",IF(ISBLANK(VLOOKUP('[1]cpte client'!$A6,[1]Base!$A$2:$P$65536,8,FALSE)),"",VLOOKUP('[1]cpte client'!$A6,[1]Base!$A$2:$P$65536,8,FALSE)))</f>
        <v/>
      </c>
      <c r="F6" s="20" t="str">
        <f>IF(ISERROR($A6),"",IF(ISBLANK(VLOOKUP('[1]cpte client'!$A6,[1]Base!$A$2:$P$65536,7,FALSE)),"",VLOOKUP('[1]cpte client'!$A6,[1]Base!$A$2:$P$65536,7,FALSE)))</f>
        <v/>
      </c>
      <c r="G6" s="20" t="str">
        <f>IF(ISERROR($A6),"",IF(ISBLANK(VLOOKUP('[1]cpte client'!$A6,[1]Base!$A$2:$P$65536,10,FALSE)),"",VLOOKUP('[1]cpte client'!$A6,[1]Base!$A$2:$P$65536,10,FALSE)))</f>
        <v/>
      </c>
      <c r="H6" s="18" t="str">
        <f>IF(ISERROR($A6),"",IF(ISBLANK(VLOOKUP('[1]cpte client'!$A6,[1]Base!$A$2:$P$65536,12,FALSE)),"",VLOOKUP('[1]cpte client'!$A6,[1]Base!$A$2:$P$65536,12,FALSE)))</f>
        <v/>
      </c>
      <c r="I6" s="18" t="str">
        <f>IF(ISERROR($A6),"",IF(ISBLANK(VLOOKUP('[1]cpte client'!$A6,[1]Base!$A$2:$P$65536,13,FALSE)),"",VLOOKUP('[1]cpte client'!$A6,[1]Base!$A$2:$P$65536,13,FALSE)))</f>
        <v/>
      </c>
      <c r="J6" s="21">
        <f t="shared" si="1"/>
        <v>0</v>
      </c>
      <c r="K6" s="2" t="e">
        <f t="array" ref="K6">INDEX([1]Base!$A$2:$A$65536,SMALL(IF(([1]Base!$C$2:$C$65536="YYY")*1=1,ROW([1]Base!$A$2:$A$65536)-MIN(ROW([1]Base!$A$2:$A$65536))+1),ROWS([1]Base!$A$2:$A5)))</f>
        <v>#NUM!</v>
      </c>
      <c r="L6" s="18" t="str">
        <f>IF(ISERROR($K6),"",IF(ISBLANK(VLOOKUP('[1]cpte client'!$K6,[1]Base!$A$2:$P$65536,2,FALSE)),"",VLOOKUP('[1]cpte client'!$K6,[1]Base!$A$2:$P$65536,2,FALSE)))</f>
        <v/>
      </c>
      <c r="M6" s="19" t="str">
        <f>IF(ISERROR($K6),"",IF(ISBLANK(VLOOKUP('[1]cpte client'!$K6,[1]Base!$A$2:$P$65536,4,FALSE)),"",VLOOKUP('[1]cpte client'!$K6,[1]Base!$A$2:$P$65536,4,FALSE)))</f>
        <v/>
      </c>
      <c r="N6" s="19" t="str">
        <f>IF(ISERROR($K6),"",IF(ISBLANK(VLOOKUP('[1]cpte client'!$K6,[1]Base!$A$2:$P$65536,6,FALSE)),"",VLOOKUP('[1]cpte client'!$K6,[1]Base!$A$2:$P$65536,6,FALSE)))</f>
        <v/>
      </c>
      <c r="O6" s="19" t="str">
        <f>IF(ISERROR($K6),"",IF(ISBLANK(VLOOKUP('[1]cpte client'!$K6,[1]Base!$A$2:$P$65536,8,FALSE)),"",VLOOKUP('[1]cpte client'!$K6,[1]Base!$A$2:$P$65536,8,FALSE)))</f>
        <v/>
      </c>
      <c r="P6" s="20" t="str">
        <f>IF(ISERROR($K6),"",IF(ISBLANK(VLOOKUP('[1]cpte client'!$K6,[1]Base!$A$2:$P$65536,7,FALSE)),"",VLOOKUP('[1]cpte client'!$K6,[1]Base!$A$2:$P$65536,7,FALSE)))</f>
        <v/>
      </c>
      <c r="Q6" s="20" t="str">
        <f>IF(ISERROR($K6),"",IF(ISBLANK(VLOOKUP('[1]cpte client'!$K6,[1]Base!$A$2:$P$65536,10,FALSE)),"",VLOOKUP('[1]cpte client'!$K6,[1]Base!$A$2:$P$65536,10,FALSE)))</f>
        <v/>
      </c>
      <c r="R6" s="18" t="str">
        <f>IF(ISERROR($K6),"",IF(ISBLANK(VLOOKUP('[1]cpte client'!$K6,[1]Base!$A$2:$P$65536,12,FALSE)),"",VLOOKUP('[1]cpte client'!$K6,[1]Base!$A$2:$P$65536,12,FALSE)))</f>
        <v/>
      </c>
      <c r="S6" s="18" t="str">
        <f>IF(ISERROR($K6),"",IF(ISBLANK(VLOOKUP('[1]cpte client'!$K6,[1]Base!$A$2:$P$65536,13,FALSE)),"",VLOOKUP('[1]cpte client'!$K6,[1]Base!$A$2:$P$65536,13,FALSE)))</f>
        <v/>
      </c>
      <c r="T6" s="21" t="str">
        <f t="shared" si="2"/>
        <v/>
      </c>
      <c r="U6" s="2" t="e">
        <f t="array" ref="U6">INDEX([1]Base!$A$2:$A$65536,SMALL(IF(([1]Base!$C$2:$C$65536="ZZZ")*1=1,ROW([1]Base!$A$2:$A$65536)-MIN(ROW([1]Base!$A$2:$A$65536))+1),ROWS([1]Base!$A$2:$A5)))</f>
        <v>#NUM!</v>
      </c>
      <c r="V6" s="18" t="str">
        <f>IF(ISERROR($U6),"",IF(ISBLANK(VLOOKUP('[1]cpte client'!$U6,[1]Base!$A$2:$P$65536,2,FALSE)),"",VLOOKUP('[1]cpte client'!$U6,[1]Base!$A$2:$P$65536,2,FALSE)))</f>
        <v/>
      </c>
      <c r="W6" s="19" t="str">
        <f>IF(ISERROR($U6),"",IF(ISBLANK(VLOOKUP('[1]cpte client'!$U6,[1]Base!$A$2:$P$65536,4,FALSE)),"",VLOOKUP('[1]cpte client'!$U6,[1]Base!$A$2:$P$65536,4,FALSE)))</f>
        <v/>
      </c>
      <c r="X6" s="19" t="str">
        <f>IF(ISERROR($U6),"",IF(ISBLANK(VLOOKUP('[1]cpte client'!$U6,[1]Base!$A$2:$P$65536,6,FALSE)),"",VLOOKUP('[1]cpte client'!$U6,[1]Base!$A$2:$P$65536,6,FALSE)))</f>
        <v/>
      </c>
      <c r="Y6" s="19" t="str">
        <f>IF(ISERROR($U6),"",IF(ISBLANK(VLOOKUP('[1]cpte client'!$U6,[1]Base!$A$2:$P$65536,8,FALSE)),"",VLOOKUP('[1]cpte client'!$U6,[1]Base!$A$2:$P$65536,8,FALSE)))</f>
        <v/>
      </c>
      <c r="Z6" s="20" t="str">
        <f>IF(ISERROR($U6),"",IF(ISBLANK(VLOOKUP('[1]cpte client'!$U6,[1]Base!$A$2:$P$65536,7,FALSE)),"",VLOOKUP('[1]cpte client'!$U6,[1]Base!$A$2:$P$65536,7,FALSE)))</f>
        <v/>
      </c>
      <c r="AA6" s="20" t="str">
        <f>IF(ISERROR($U6),"",IF(ISBLANK(VLOOKUP('[1]cpte client'!$U6,[1]Base!$A$2:$P$65536,10,FALSE)),"",VLOOKUP('[1]cpte client'!$U6,[1]Base!$A$2:$P$65536,10,FALSE)))</f>
        <v/>
      </c>
      <c r="AB6" s="18" t="str">
        <f>IF(ISERROR($U6),"",IF(ISBLANK(VLOOKUP('[1]cpte client'!$U6,[1]Base!$A$2:$P$65536,12,FALSE)),"",VLOOKUP('[1]cpte client'!$U6,[1]Base!$A$2:$P$65536,12,FALSE)))</f>
        <v/>
      </c>
      <c r="AC6" s="18" t="str">
        <f>IF(ISERROR($U6),"",IF(ISBLANK(VLOOKUP('[1]cpte client'!$U6,[1]Base!$A$2:$P$65536,13,FALSE)),"",VLOOKUP('[1]cpte client'!$U6,[1]Base!$A$2:$P$65536,13,FALSE)))</f>
        <v/>
      </c>
      <c r="AD6" s="21">
        <f t="shared" si="0"/>
        <v>0</v>
      </c>
    </row>
    <row r="7" spans="1:30" ht="15" customHeight="1">
      <c r="A7" s="2" t="e">
        <f t="array" ref="A7">INDEX([1]Base!$A$2:$A$65536,SMALL(IF(([1]Base!$C$2:$C$65536="XXX")*1=1,ROW([1]Base!$A$2:$A$65536)-MIN(ROW([1]Base!$A$2:$A$65536))+1),ROWS([1]Base!$A$2:$A6)))</f>
        <v>#NUM!</v>
      </c>
      <c r="B7" s="18" t="str">
        <f>IF(ISERROR($A7),"",IF(ISBLANK(VLOOKUP('[1]cpte client'!$A7,[1]Base!$A$2:$P$65536,2,FALSE)),"",VLOOKUP('[1]cpte client'!$A7,[1]Base!$A$2:$P$65536,2,FALSE)))</f>
        <v/>
      </c>
      <c r="C7" s="19" t="str">
        <f>IF(ISERROR($A7),"",IF(ISBLANK(VLOOKUP('[1]cpte client'!$A7,[1]Base!$A$2:$P$65536,4,FALSE)),"",VLOOKUP('[1]cpte client'!$A7,[1]Base!$A$2:$P$65536,4,FALSE)))</f>
        <v/>
      </c>
      <c r="D7" s="19" t="str">
        <f>IF(ISERROR($A7),"",IF(ISBLANK(VLOOKUP('[1]cpte client'!$A7,[1]Base!$A$2:$P$65536,6,FALSE)),"",VLOOKUP('[1]cpte client'!$A7,[1]Base!$A$2:$P$65536,6,FALSE)))</f>
        <v/>
      </c>
      <c r="E7" s="19" t="str">
        <f>IF(ISERROR($A7),"",IF(ISBLANK(VLOOKUP('[1]cpte client'!$A7,[1]Base!$A$2:$P$65536,8,FALSE)),"",VLOOKUP('[1]cpte client'!$A7,[1]Base!$A$2:$P$65536,8,FALSE)))</f>
        <v/>
      </c>
      <c r="F7" s="20" t="str">
        <f>IF(ISERROR($A7),"",IF(ISBLANK(VLOOKUP('[1]cpte client'!$A7,[1]Base!$A$2:$P$65536,7,FALSE)),"",VLOOKUP('[1]cpte client'!$A7,[1]Base!$A$2:$P$65536,7,FALSE)))</f>
        <v/>
      </c>
      <c r="G7" s="20" t="str">
        <f>IF(ISERROR($A7),"",IF(ISBLANK(VLOOKUP('[1]cpte client'!$A7,[1]Base!$A$2:$P$65536,10,FALSE)),"",VLOOKUP('[1]cpte client'!$A7,[1]Base!$A$2:$P$65536,10,FALSE)))</f>
        <v/>
      </c>
      <c r="H7" s="18" t="str">
        <f>IF(ISERROR($A7),"",IF(ISBLANK(VLOOKUP('[1]cpte client'!$A7,[1]Base!$A$2:$P$65536,12,FALSE)),"",VLOOKUP('[1]cpte client'!$A7,[1]Base!$A$2:$P$65536,12,FALSE)))</f>
        <v/>
      </c>
      <c r="I7" s="18" t="str">
        <f>IF(ISERROR($A7),"",IF(ISBLANK(VLOOKUP('[1]cpte client'!$A7,[1]Base!$A$2:$P$65536,13,FALSE)),"",VLOOKUP('[1]cpte client'!$A7,[1]Base!$A$2:$P$65536,13,FALSE)))</f>
        <v/>
      </c>
      <c r="J7" s="21">
        <f t="shared" si="1"/>
        <v>0</v>
      </c>
      <c r="K7" s="2" t="e">
        <f t="array" ref="K7">INDEX([1]Base!$A$2:$A$65536,SMALL(IF(([1]Base!$C$2:$C$65536="YYY")*1=1,ROW([1]Base!$A$2:$A$65536)-MIN(ROW([1]Base!$A$2:$A$65536))+1),ROWS([1]Base!$A$2:$A6)))</f>
        <v>#NUM!</v>
      </c>
      <c r="L7" s="18" t="str">
        <f>IF(ISERROR($K7),"",IF(ISBLANK(VLOOKUP('[1]cpte client'!$K7,[1]Base!$A$2:$P$65536,2,FALSE)),"",VLOOKUP('[1]cpte client'!$K7,[1]Base!$A$2:$P$65536,2,FALSE)))</f>
        <v/>
      </c>
      <c r="M7" s="19" t="str">
        <f>IF(ISERROR($K7),"",IF(ISBLANK(VLOOKUP('[1]cpte client'!$K7,[1]Base!$A$2:$P$65536,4,FALSE)),"",VLOOKUP('[1]cpte client'!$K7,[1]Base!$A$2:$P$65536,4,FALSE)))</f>
        <v/>
      </c>
      <c r="N7" s="19" t="str">
        <f>IF(ISERROR($K7),"",IF(ISBLANK(VLOOKUP('[1]cpte client'!$K7,[1]Base!$A$2:$P$65536,6,FALSE)),"",VLOOKUP('[1]cpte client'!$K7,[1]Base!$A$2:$P$65536,6,FALSE)))</f>
        <v/>
      </c>
      <c r="O7" s="19" t="str">
        <f>IF(ISERROR($K7),"",IF(ISBLANK(VLOOKUP('[1]cpte client'!$K7,[1]Base!$A$2:$P$65536,8,FALSE)),"",VLOOKUP('[1]cpte client'!$K7,[1]Base!$A$2:$P$65536,8,FALSE)))</f>
        <v/>
      </c>
      <c r="P7" s="20" t="str">
        <f>IF(ISERROR($K7),"",IF(ISBLANK(VLOOKUP('[1]cpte client'!$K7,[1]Base!$A$2:$P$65536,7,FALSE)),"",VLOOKUP('[1]cpte client'!$K7,[1]Base!$A$2:$P$65536,7,FALSE)))</f>
        <v/>
      </c>
      <c r="Q7" s="20" t="str">
        <f>IF(ISERROR($K7),"",IF(ISBLANK(VLOOKUP('[1]cpte client'!$K7,[1]Base!$A$2:$P$65536,10,FALSE)),"",VLOOKUP('[1]cpte client'!$K7,[1]Base!$A$2:$P$65536,10,FALSE)))</f>
        <v/>
      </c>
      <c r="R7" s="18" t="str">
        <f>IF(ISERROR($K7),"",IF(ISBLANK(VLOOKUP('[1]cpte client'!$K7,[1]Base!$A$2:$P$65536,12,FALSE)),"",VLOOKUP('[1]cpte client'!$K7,[1]Base!$A$2:$P$65536,12,FALSE)))</f>
        <v/>
      </c>
      <c r="S7" s="18" t="str">
        <f>IF(ISERROR($K7),"",IF(ISBLANK(VLOOKUP('[1]cpte client'!$K7,[1]Base!$A$2:$P$65536,13,FALSE)),"",VLOOKUP('[1]cpte client'!$K7,[1]Base!$A$2:$P$65536,13,FALSE)))</f>
        <v/>
      </c>
      <c r="T7" s="21" t="str">
        <f t="shared" si="2"/>
        <v/>
      </c>
      <c r="U7" s="2" t="e">
        <f t="array" ref="U7">INDEX([1]Base!$A$2:$A$65536,SMALL(IF(([1]Base!$C$2:$C$65536="ZZZ")*1=1,ROW([1]Base!$A$2:$A$65536)-MIN(ROW([1]Base!$A$2:$A$65536))+1),ROWS([1]Base!$A$2:$A6)))</f>
        <v>#NUM!</v>
      </c>
      <c r="V7" s="18" t="str">
        <f>IF(ISERROR($U7),"",IF(ISBLANK(VLOOKUP('[1]cpte client'!$U7,[1]Base!$A$2:$P$65536,2,FALSE)),"",VLOOKUP('[1]cpte client'!$U7,[1]Base!$A$2:$P$65536,2,FALSE)))</f>
        <v/>
      </c>
      <c r="W7" s="19" t="str">
        <f>IF(ISERROR($U7),"",IF(ISBLANK(VLOOKUP('[1]cpte client'!$U7,[1]Base!$A$2:$P$65536,4,FALSE)),"",VLOOKUP('[1]cpte client'!$U7,[1]Base!$A$2:$P$65536,4,FALSE)))</f>
        <v/>
      </c>
      <c r="X7" s="19" t="str">
        <f>IF(ISERROR($U7),"",IF(ISBLANK(VLOOKUP('[1]cpte client'!$U7,[1]Base!$A$2:$P$65536,6,FALSE)),"",VLOOKUP('[1]cpte client'!$U7,[1]Base!$A$2:$P$65536,6,FALSE)))</f>
        <v/>
      </c>
      <c r="Y7" s="19" t="str">
        <f>IF(ISERROR($U7),"",IF(ISBLANK(VLOOKUP('[1]cpte client'!$U7,[1]Base!$A$2:$P$65536,8,FALSE)),"",VLOOKUP('[1]cpte client'!$U7,[1]Base!$A$2:$P$65536,8,FALSE)))</f>
        <v/>
      </c>
      <c r="Z7" s="20" t="str">
        <f>IF(ISERROR($U7),"",IF(ISBLANK(VLOOKUP('[1]cpte client'!$U7,[1]Base!$A$2:$P$65536,7,FALSE)),"",VLOOKUP('[1]cpte client'!$U7,[1]Base!$A$2:$P$65536,7,FALSE)))</f>
        <v/>
      </c>
      <c r="AA7" s="20" t="str">
        <f>IF(ISERROR($U7),"",IF(ISBLANK(VLOOKUP('[1]cpte client'!$U7,[1]Base!$A$2:$P$65536,10,FALSE)),"",VLOOKUP('[1]cpte client'!$U7,[1]Base!$A$2:$P$65536,10,FALSE)))</f>
        <v/>
      </c>
      <c r="AB7" s="18" t="str">
        <f>IF(ISERROR($U7),"",IF(ISBLANK(VLOOKUP('[1]cpte client'!$U7,[1]Base!$A$2:$P$65536,12,FALSE)),"",VLOOKUP('[1]cpte client'!$U7,[1]Base!$A$2:$P$65536,12,FALSE)))</f>
        <v/>
      </c>
      <c r="AC7" s="18" t="str">
        <f>IF(ISERROR($U7),"",IF(ISBLANK(VLOOKUP('[1]cpte client'!$U7,[1]Base!$A$2:$P$65536,13,FALSE)),"",VLOOKUP('[1]cpte client'!$U7,[1]Base!$A$2:$P$65536,13,FALSE)))</f>
        <v/>
      </c>
      <c r="AD7" s="21">
        <f t="shared" si="0"/>
        <v>0</v>
      </c>
    </row>
    <row r="8" spans="1:30" ht="15" customHeight="1">
      <c r="A8" s="2" t="e">
        <f t="array" ref="A8">INDEX([1]Base!$A$2:$A$65536,SMALL(IF(([1]Base!$C$2:$C$65536="XXX")*1=1,ROW([1]Base!$A$2:$A$65536)-MIN(ROW([1]Base!$A$2:$A$65536))+1),ROWS([1]Base!$A$2:$A7)))</f>
        <v>#NUM!</v>
      </c>
      <c r="B8" s="18" t="str">
        <f>IF(ISERROR($A8),"",IF(ISBLANK(VLOOKUP('[1]cpte client'!$A8,[1]Base!$A$2:$P$65536,2,FALSE)),"",VLOOKUP('[1]cpte client'!$A8,[1]Base!$A$2:$P$65536,2,FALSE)))</f>
        <v/>
      </c>
      <c r="C8" s="19" t="str">
        <f>IF(ISERROR($A8),"",IF(ISBLANK(VLOOKUP('[1]cpte client'!$A8,[1]Base!$A$2:$P$65536,4,FALSE)),"",VLOOKUP('[1]cpte client'!$A8,[1]Base!$A$2:$P$65536,4,FALSE)))</f>
        <v/>
      </c>
      <c r="D8" s="19" t="str">
        <f>IF(ISERROR($A8),"",IF(ISBLANK(VLOOKUP('[1]cpte client'!$A8,[1]Base!$A$2:$P$65536,6,FALSE)),"",VLOOKUP('[1]cpte client'!$A8,[1]Base!$A$2:$P$65536,6,FALSE)))</f>
        <v/>
      </c>
      <c r="E8" s="19" t="str">
        <f>IF(ISERROR($A8),"",IF(ISBLANK(VLOOKUP('[1]cpte client'!$A8,[1]Base!$A$2:$P$65536,8,FALSE)),"",VLOOKUP('[1]cpte client'!$A8,[1]Base!$A$2:$P$65536,8,FALSE)))</f>
        <v/>
      </c>
      <c r="F8" s="20" t="str">
        <f>IF(ISERROR($A8),"",IF(ISBLANK(VLOOKUP('[1]cpte client'!$A8,[1]Base!$A$2:$P$65536,7,FALSE)),"",VLOOKUP('[1]cpte client'!$A8,[1]Base!$A$2:$P$65536,7,FALSE)))</f>
        <v/>
      </c>
      <c r="G8" s="20" t="str">
        <f>IF(ISERROR($A8),"",IF(ISBLANK(VLOOKUP('[1]cpte client'!$A8,[1]Base!$A$2:$P$65536,10,FALSE)),"",VLOOKUP('[1]cpte client'!$A8,[1]Base!$A$2:$P$65536,10,FALSE)))</f>
        <v/>
      </c>
      <c r="H8" s="18" t="str">
        <f>IF(ISERROR($A8),"",IF(ISBLANK(VLOOKUP('[1]cpte client'!$A8,[1]Base!$A$2:$P$65536,12,FALSE)),"",VLOOKUP('[1]cpte client'!$A8,[1]Base!$A$2:$P$65536,12,FALSE)))</f>
        <v/>
      </c>
      <c r="I8" s="18" t="str">
        <f>IF(ISERROR($A8),"",IF(ISBLANK(VLOOKUP('[1]cpte client'!$A8,[1]Base!$A$2:$P$65536,13,FALSE)),"",VLOOKUP('[1]cpte client'!$A8,[1]Base!$A$2:$P$65536,13,FALSE)))</f>
        <v/>
      </c>
      <c r="J8" s="21">
        <f t="shared" si="1"/>
        <v>0</v>
      </c>
      <c r="K8" s="2" t="e">
        <f t="array" ref="K8">INDEX([1]Base!$A$2:$A$65536,SMALL(IF(([1]Base!$C$2:$C$65536="YYY")*1=1,ROW([1]Base!$A$2:$A$65536)-MIN(ROW([1]Base!$A$2:$A$65536))+1),ROWS([1]Base!$A$2:$A7)))</f>
        <v>#NUM!</v>
      </c>
      <c r="L8" s="18" t="str">
        <f>IF(ISERROR($K8),"",IF(ISBLANK(VLOOKUP('[1]cpte client'!$K8,[1]Base!$A$2:$P$65536,2,FALSE)),"",VLOOKUP('[1]cpte client'!$K8,[1]Base!$A$2:$P$65536,2,FALSE)))</f>
        <v/>
      </c>
      <c r="M8" s="19" t="str">
        <f>IF(ISERROR($K8),"",IF(ISBLANK(VLOOKUP('[1]cpte client'!$K8,[1]Base!$A$2:$P$65536,4,FALSE)),"",VLOOKUP('[1]cpte client'!$K8,[1]Base!$A$2:$P$65536,4,FALSE)))</f>
        <v/>
      </c>
      <c r="N8" s="19" t="str">
        <f>IF(ISERROR($K8),"",IF(ISBLANK(VLOOKUP('[1]cpte client'!$K8,[1]Base!$A$2:$P$65536,6,FALSE)),"",VLOOKUP('[1]cpte client'!$K8,[1]Base!$A$2:$P$65536,6,FALSE)))</f>
        <v/>
      </c>
      <c r="O8" s="19" t="str">
        <f>IF(ISERROR($K8),"",IF(ISBLANK(VLOOKUP('[1]cpte client'!$K8,[1]Base!$A$2:$P$65536,8,FALSE)),"",VLOOKUP('[1]cpte client'!$K8,[1]Base!$A$2:$P$65536,8,FALSE)))</f>
        <v/>
      </c>
      <c r="P8" s="20" t="str">
        <f>IF(ISERROR($K8),"",IF(ISBLANK(VLOOKUP('[1]cpte client'!$K8,[1]Base!$A$2:$P$65536,7,FALSE)),"",VLOOKUP('[1]cpte client'!$K8,[1]Base!$A$2:$P$65536,7,FALSE)))</f>
        <v/>
      </c>
      <c r="Q8" s="20" t="str">
        <f>IF(ISERROR($K8),"",IF(ISBLANK(VLOOKUP('[1]cpte client'!$K8,[1]Base!$A$2:$P$65536,10,FALSE)),"",VLOOKUP('[1]cpte client'!$K8,[1]Base!$A$2:$P$65536,10,FALSE)))</f>
        <v/>
      </c>
      <c r="R8" s="18" t="str">
        <f>IF(ISERROR($K8),"",IF(ISBLANK(VLOOKUP('[1]cpte client'!$K8,[1]Base!$A$2:$P$65536,12,FALSE)),"",VLOOKUP('[1]cpte client'!$K8,[1]Base!$A$2:$P$65536,12,FALSE)))</f>
        <v/>
      </c>
      <c r="S8" s="18" t="str">
        <f>IF(ISERROR($K8),"",IF(ISBLANK(VLOOKUP('[1]cpte client'!$K8,[1]Base!$A$2:$P$65536,13,FALSE)),"",VLOOKUP('[1]cpte client'!$K8,[1]Base!$A$2:$P$65536,13,FALSE)))</f>
        <v/>
      </c>
      <c r="T8" s="21" t="str">
        <f t="shared" si="2"/>
        <v/>
      </c>
      <c r="U8" s="2" t="e">
        <f t="array" ref="U8">INDEX([1]Base!$A$2:$A$65536,SMALL(IF(([1]Base!$C$2:$C$65536="ZZZ")*1=1,ROW([1]Base!$A$2:$A$65536)-MIN(ROW([1]Base!$A$2:$A$65536))+1),ROWS([1]Base!$A$2:$A7)))</f>
        <v>#NUM!</v>
      </c>
      <c r="V8" s="18" t="str">
        <f>IF(ISERROR($U8),"",IF(ISBLANK(VLOOKUP('[1]cpte client'!$U8,[1]Base!$A$2:$P$65536,2,FALSE)),"",VLOOKUP('[1]cpte client'!$U8,[1]Base!$A$2:$P$65536,2,FALSE)))</f>
        <v/>
      </c>
      <c r="W8" s="19" t="str">
        <f>IF(ISERROR($U8),"",IF(ISBLANK(VLOOKUP('[1]cpte client'!$U8,[1]Base!$A$2:$P$65536,4,FALSE)),"",VLOOKUP('[1]cpte client'!$U8,[1]Base!$A$2:$P$65536,4,FALSE)))</f>
        <v/>
      </c>
      <c r="X8" s="19" t="str">
        <f>IF(ISERROR($U8),"",IF(ISBLANK(VLOOKUP('[1]cpte client'!$U8,[1]Base!$A$2:$P$65536,6,FALSE)),"",VLOOKUP('[1]cpte client'!$U8,[1]Base!$A$2:$P$65536,6,FALSE)))</f>
        <v/>
      </c>
      <c r="Y8" s="19" t="str">
        <f>IF(ISERROR($U8),"",IF(ISBLANK(VLOOKUP('[1]cpte client'!$U8,[1]Base!$A$2:$P$65536,8,FALSE)),"",VLOOKUP('[1]cpte client'!$U8,[1]Base!$A$2:$P$65536,8,FALSE)))</f>
        <v/>
      </c>
      <c r="Z8" s="20" t="str">
        <f>IF(ISERROR($U8),"",IF(ISBLANK(VLOOKUP('[1]cpte client'!$U8,[1]Base!$A$2:$P$65536,7,FALSE)),"",VLOOKUP('[1]cpte client'!$U8,[1]Base!$A$2:$P$65536,7,FALSE)))</f>
        <v/>
      </c>
      <c r="AA8" s="20" t="str">
        <f>IF(ISERROR($U8),"",IF(ISBLANK(VLOOKUP('[1]cpte client'!$U8,[1]Base!$A$2:$P$65536,10,FALSE)),"",VLOOKUP('[1]cpte client'!$U8,[1]Base!$A$2:$P$65536,10,FALSE)))</f>
        <v/>
      </c>
      <c r="AB8" s="18" t="str">
        <f>IF(ISERROR($U8),"",IF(ISBLANK(VLOOKUP('[1]cpte client'!$U8,[1]Base!$A$2:$P$65536,12,FALSE)),"",VLOOKUP('[1]cpte client'!$U8,[1]Base!$A$2:$P$65536,12,FALSE)))</f>
        <v/>
      </c>
      <c r="AC8" s="18" t="str">
        <f>IF(ISERROR($U8),"",IF(ISBLANK(VLOOKUP('[1]cpte client'!$U8,[1]Base!$A$2:$P$65536,13,FALSE)),"",VLOOKUP('[1]cpte client'!$U8,[1]Base!$A$2:$P$65536,13,FALSE)))</f>
        <v/>
      </c>
      <c r="AD8" s="21">
        <f t="shared" si="0"/>
        <v>0</v>
      </c>
    </row>
    <row r="9" spans="1:30" ht="15" customHeight="1">
      <c r="A9" s="2" t="e">
        <f t="array" ref="A9">INDEX([1]Base!$A$2:$A$65536,SMALL(IF(([1]Base!$C$2:$C$65536="XXX")*1=1,ROW([1]Base!$A$2:$A$65536)-MIN(ROW([1]Base!$A$2:$A$65536))+1),ROWS([1]Base!$A$2:$A8)))</f>
        <v>#NUM!</v>
      </c>
      <c r="B9" s="18" t="str">
        <f>IF(ISERROR($A9),"",IF(ISBLANK(VLOOKUP('[1]cpte client'!$A9,[1]Base!$A$2:$P$65536,2,FALSE)),"",VLOOKUP('[1]cpte client'!$A9,[1]Base!$A$2:$P$65536,2,FALSE)))</f>
        <v/>
      </c>
      <c r="C9" s="19" t="str">
        <f>IF(ISERROR($A9),"",IF(ISBLANK(VLOOKUP('[1]cpte client'!$A9,[1]Base!$A$2:$P$65536,4,FALSE)),"",VLOOKUP('[1]cpte client'!$A9,[1]Base!$A$2:$P$65536,4,FALSE)))</f>
        <v/>
      </c>
      <c r="D9" s="19" t="str">
        <f>IF(ISERROR($A9),"",IF(ISBLANK(VLOOKUP('[1]cpte client'!$A9,[1]Base!$A$2:$P$65536,6,FALSE)),"",VLOOKUP('[1]cpte client'!$A9,[1]Base!$A$2:$P$65536,6,FALSE)))</f>
        <v/>
      </c>
      <c r="E9" s="19" t="str">
        <f>IF(ISERROR($A9),"",IF(ISBLANK(VLOOKUP('[1]cpte client'!$A9,[1]Base!$A$2:$P$65536,8,FALSE)),"",VLOOKUP('[1]cpte client'!$A9,[1]Base!$A$2:$P$65536,8,FALSE)))</f>
        <v/>
      </c>
      <c r="F9" s="20" t="str">
        <f>IF(ISERROR($A9),"",IF(ISBLANK(VLOOKUP('[1]cpte client'!$A9,[1]Base!$A$2:$P$65536,7,FALSE)),"",VLOOKUP('[1]cpte client'!$A9,[1]Base!$A$2:$P$65536,7,FALSE)))</f>
        <v/>
      </c>
      <c r="G9" s="20" t="str">
        <f>IF(ISERROR($A9),"",IF(ISBLANK(VLOOKUP('[1]cpte client'!$A9,[1]Base!$A$2:$P$65536,10,FALSE)),"",VLOOKUP('[1]cpte client'!$A9,[1]Base!$A$2:$P$65536,10,FALSE)))</f>
        <v/>
      </c>
      <c r="H9" s="18" t="str">
        <f>IF(ISERROR($A9),"",IF(ISBLANK(VLOOKUP('[1]cpte client'!$A9,[1]Base!$A$2:$P$65536,12,FALSE)),"",VLOOKUP('[1]cpte client'!$A9,[1]Base!$A$2:$P$65536,12,FALSE)))</f>
        <v/>
      </c>
      <c r="I9" s="18" t="str">
        <f>IF(ISERROR($A9),"",IF(ISBLANK(VLOOKUP('[1]cpte client'!$A9,[1]Base!$A$2:$P$65536,13,FALSE)),"",VLOOKUP('[1]cpte client'!$A9,[1]Base!$A$2:$P$65536,13,FALSE)))</f>
        <v/>
      </c>
      <c r="J9" s="21">
        <f t="shared" si="1"/>
        <v>0</v>
      </c>
      <c r="K9" s="2" t="e">
        <f t="array" ref="K9">INDEX([1]Base!$A$2:$A$65536,SMALL(IF(([1]Base!$C$2:$C$65536="YYY")*1=1,ROW([1]Base!$A$2:$A$65536)-MIN(ROW([1]Base!$A$2:$A$65536))+1),ROWS([1]Base!$A$2:$A8)))</f>
        <v>#NUM!</v>
      </c>
      <c r="L9" s="18" t="str">
        <f>IF(ISERROR($K9),"",IF(ISBLANK(VLOOKUP('[1]cpte client'!$K9,[1]Base!$A$2:$P$65536,2,FALSE)),"",VLOOKUP('[1]cpte client'!$K9,[1]Base!$A$2:$P$65536,2,FALSE)))</f>
        <v/>
      </c>
      <c r="M9" s="19" t="str">
        <f>IF(ISERROR($K9),"",IF(ISBLANK(VLOOKUP('[1]cpte client'!$K9,[1]Base!$A$2:$P$65536,4,FALSE)),"",VLOOKUP('[1]cpte client'!$K9,[1]Base!$A$2:$P$65536,4,FALSE)))</f>
        <v/>
      </c>
      <c r="N9" s="19" t="str">
        <f>IF(ISERROR($K9),"",IF(ISBLANK(VLOOKUP('[1]cpte client'!$K9,[1]Base!$A$2:$P$65536,6,FALSE)),"",VLOOKUP('[1]cpte client'!$K9,[1]Base!$A$2:$P$65536,6,FALSE)))</f>
        <v/>
      </c>
      <c r="O9" s="19" t="str">
        <f>IF(ISERROR($K9),"",IF(ISBLANK(VLOOKUP('[1]cpte client'!$K9,[1]Base!$A$2:$P$65536,8,FALSE)),"",VLOOKUP('[1]cpte client'!$K9,[1]Base!$A$2:$P$65536,8,FALSE)))</f>
        <v/>
      </c>
      <c r="P9" s="20" t="str">
        <f>IF(ISERROR($K9),"",IF(ISBLANK(VLOOKUP('[1]cpte client'!$K9,[1]Base!$A$2:$P$65536,7,FALSE)),"",VLOOKUP('[1]cpte client'!$K9,[1]Base!$A$2:$P$65536,7,FALSE)))</f>
        <v/>
      </c>
      <c r="Q9" s="20" t="str">
        <f>IF(ISERROR($K9),"",IF(ISBLANK(VLOOKUP('[1]cpte client'!$K9,[1]Base!$A$2:$P$65536,10,FALSE)),"",VLOOKUP('[1]cpte client'!$K9,[1]Base!$A$2:$P$65536,10,FALSE)))</f>
        <v/>
      </c>
      <c r="R9" s="18" t="str">
        <f>IF(ISERROR($K9),"",IF(ISBLANK(VLOOKUP('[1]cpte client'!$K9,[1]Base!$A$2:$P$65536,12,FALSE)),"",VLOOKUP('[1]cpte client'!$K9,[1]Base!$A$2:$P$65536,12,FALSE)))</f>
        <v/>
      </c>
      <c r="S9" s="18" t="str">
        <f>IF(ISERROR($K9),"",IF(ISBLANK(VLOOKUP('[1]cpte client'!$K9,[1]Base!$A$2:$P$65536,13,FALSE)),"",VLOOKUP('[1]cpte client'!$K9,[1]Base!$A$2:$P$65536,13,FALSE)))</f>
        <v/>
      </c>
      <c r="T9" s="21" t="str">
        <f t="shared" si="2"/>
        <v/>
      </c>
      <c r="U9" s="2" t="e">
        <f t="array" ref="U9">INDEX([1]Base!$A$2:$A$65536,SMALL(IF(([1]Base!$C$2:$C$65536="ZZZ")*1=1,ROW([1]Base!$A$2:$A$65536)-MIN(ROW([1]Base!$A$2:$A$65536))+1),ROWS([1]Base!$A$2:$A8)))</f>
        <v>#NUM!</v>
      </c>
      <c r="V9" s="18" t="str">
        <f>IF(ISERROR($U9),"",IF(ISBLANK(VLOOKUP('[1]cpte client'!$U9,[1]Base!$A$2:$P$65536,2,FALSE)),"",VLOOKUP('[1]cpte client'!$U9,[1]Base!$A$2:$P$65536,2,FALSE)))</f>
        <v/>
      </c>
      <c r="W9" s="19" t="str">
        <f>IF(ISERROR($U9),"",IF(ISBLANK(VLOOKUP('[1]cpte client'!$U9,[1]Base!$A$2:$P$65536,4,FALSE)),"",VLOOKUP('[1]cpte client'!$U9,[1]Base!$A$2:$P$65536,4,FALSE)))</f>
        <v/>
      </c>
      <c r="X9" s="19" t="str">
        <f>IF(ISERROR($U9),"",IF(ISBLANK(VLOOKUP('[1]cpte client'!$U9,[1]Base!$A$2:$P$65536,6,FALSE)),"",VLOOKUP('[1]cpte client'!$U9,[1]Base!$A$2:$P$65536,6,FALSE)))</f>
        <v/>
      </c>
      <c r="Y9" s="19" t="str">
        <f>IF(ISERROR($U9),"",IF(ISBLANK(VLOOKUP('[1]cpte client'!$U9,[1]Base!$A$2:$P$65536,8,FALSE)),"",VLOOKUP('[1]cpte client'!$U9,[1]Base!$A$2:$P$65536,8,FALSE)))</f>
        <v/>
      </c>
      <c r="Z9" s="20" t="str">
        <f>IF(ISERROR($U9),"",IF(ISBLANK(VLOOKUP('[1]cpte client'!$U9,[1]Base!$A$2:$P$65536,7,FALSE)),"",VLOOKUP('[1]cpte client'!$U9,[1]Base!$A$2:$P$65536,7,FALSE)))</f>
        <v/>
      </c>
      <c r="AA9" s="20" t="str">
        <f>IF(ISERROR($U9),"",IF(ISBLANK(VLOOKUP('[1]cpte client'!$U9,[1]Base!$A$2:$P$65536,10,FALSE)),"",VLOOKUP('[1]cpte client'!$U9,[1]Base!$A$2:$P$65536,10,FALSE)))</f>
        <v/>
      </c>
      <c r="AB9" s="18" t="str">
        <f>IF(ISERROR($U9),"",IF(ISBLANK(VLOOKUP('[1]cpte client'!$U9,[1]Base!$A$2:$P$65536,12,FALSE)),"",VLOOKUP('[1]cpte client'!$U9,[1]Base!$A$2:$P$65536,12,FALSE)))</f>
        <v/>
      </c>
      <c r="AC9" s="18" t="str">
        <f>IF(ISERROR($U9),"",IF(ISBLANK(VLOOKUP('[1]cpte client'!$U9,[1]Base!$A$2:$P$65536,13,FALSE)),"",VLOOKUP('[1]cpte client'!$U9,[1]Base!$A$2:$P$65536,13,FALSE)))</f>
        <v/>
      </c>
      <c r="AD9" s="21">
        <f t="shared" si="0"/>
        <v>0</v>
      </c>
    </row>
    <row r="10" spans="1:30" ht="15" customHeight="1">
      <c r="A10" s="2" t="e">
        <f t="array" ref="A10">INDEX([1]Base!$A$2:$A$65536,SMALL(IF(([1]Base!$C$2:$C$65536="XXX")*1=1,ROW([1]Base!$A$2:$A$65536)-MIN(ROW([1]Base!$A$2:$A$65536))+1),ROWS([1]Base!$A$2:$A9)))</f>
        <v>#NUM!</v>
      </c>
      <c r="B10" s="18" t="str">
        <f>IF(ISERROR($A10),"",IF(ISBLANK(VLOOKUP('[1]cpte client'!$A10,[1]Base!$A$2:$P$65536,2,FALSE)),"",VLOOKUP('[1]cpte client'!$A10,[1]Base!$A$2:$P$65536,2,FALSE)))</f>
        <v/>
      </c>
      <c r="C10" s="19" t="str">
        <f>IF(ISERROR($A10),"",IF(ISBLANK(VLOOKUP('[1]cpte client'!$A10,[1]Base!$A$2:$P$65536,4,FALSE)),"",VLOOKUP('[1]cpte client'!$A10,[1]Base!$A$2:$P$65536,4,FALSE)))</f>
        <v/>
      </c>
      <c r="D10" s="19" t="str">
        <f>IF(ISERROR($A10),"",IF(ISBLANK(VLOOKUP('[1]cpte client'!$A10,[1]Base!$A$2:$P$65536,6,FALSE)),"",VLOOKUP('[1]cpte client'!$A10,[1]Base!$A$2:$P$65536,6,FALSE)))</f>
        <v/>
      </c>
      <c r="E10" s="19" t="str">
        <f>IF(ISERROR($A10),"",IF(ISBLANK(VLOOKUP('[1]cpte client'!$A10,[1]Base!$A$2:$P$65536,8,FALSE)),"",VLOOKUP('[1]cpte client'!$A10,[1]Base!$A$2:$P$65536,8,FALSE)))</f>
        <v/>
      </c>
      <c r="F10" s="20" t="str">
        <f>IF(ISERROR($A10),"",IF(ISBLANK(VLOOKUP('[1]cpte client'!$A10,[1]Base!$A$2:$P$65536,7,FALSE)),"",VLOOKUP('[1]cpte client'!$A10,[1]Base!$A$2:$P$65536,7,FALSE)))</f>
        <v/>
      </c>
      <c r="G10" s="20" t="str">
        <f>IF(ISERROR($A10),"",IF(ISBLANK(VLOOKUP('[1]cpte client'!$A10,[1]Base!$A$2:$P$65536,10,FALSE)),"",VLOOKUP('[1]cpte client'!$A10,[1]Base!$A$2:$P$65536,10,FALSE)))</f>
        <v/>
      </c>
      <c r="H10" s="18" t="str">
        <f>IF(ISERROR($A10),"",IF(ISBLANK(VLOOKUP('[1]cpte client'!$A10,[1]Base!$A$2:$P$65536,12,FALSE)),"",VLOOKUP('[1]cpte client'!$A10,[1]Base!$A$2:$P$65536,12,FALSE)))</f>
        <v/>
      </c>
      <c r="I10" s="18" t="str">
        <f>IF(ISERROR($A10),"",IF(ISBLANK(VLOOKUP('[1]cpte client'!$A10,[1]Base!$A$2:$P$65536,13,FALSE)),"",VLOOKUP('[1]cpte client'!$A10,[1]Base!$A$2:$P$65536,13,FALSE)))</f>
        <v/>
      </c>
      <c r="J10" s="21">
        <f t="shared" si="1"/>
        <v>0</v>
      </c>
      <c r="K10" s="2" t="e">
        <f t="array" ref="K10">INDEX([1]Base!$A$2:$A$65536,SMALL(IF(([1]Base!$C$2:$C$65536="YYY")*1=1,ROW([1]Base!$A$2:$A$65536)-MIN(ROW([1]Base!$A$2:$A$65536))+1),ROWS([1]Base!$A$2:$A9)))</f>
        <v>#NUM!</v>
      </c>
      <c r="L10" s="18" t="str">
        <f>IF(ISERROR($K10),"",IF(ISBLANK(VLOOKUP('[1]cpte client'!$K10,[1]Base!$A$2:$P$65536,2,FALSE)),"",VLOOKUP('[1]cpte client'!$K10,[1]Base!$A$2:$P$65536,2,FALSE)))</f>
        <v/>
      </c>
      <c r="M10" s="19" t="str">
        <f>IF(ISERROR($K10),"",IF(ISBLANK(VLOOKUP('[1]cpte client'!$K10,[1]Base!$A$2:$P$65536,4,FALSE)),"",VLOOKUP('[1]cpte client'!$K10,[1]Base!$A$2:$P$65536,4,FALSE)))</f>
        <v/>
      </c>
      <c r="N10" s="19" t="str">
        <f>IF(ISERROR($K10),"",IF(ISBLANK(VLOOKUP('[1]cpte client'!$K10,[1]Base!$A$2:$P$65536,6,FALSE)),"",VLOOKUP('[1]cpte client'!$K10,[1]Base!$A$2:$P$65536,6,FALSE)))</f>
        <v/>
      </c>
      <c r="O10" s="19" t="str">
        <f>IF(ISERROR($K10),"",IF(ISBLANK(VLOOKUP('[1]cpte client'!$K10,[1]Base!$A$2:$P$65536,8,FALSE)),"",VLOOKUP('[1]cpte client'!$K10,[1]Base!$A$2:$P$65536,8,FALSE)))</f>
        <v/>
      </c>
      <c r="P10" s="20" t="str">
        <f>IF(ISERROR($K10),"",IF(ISBLANK(VLOOKUP('[1]cpte client'!$K10,[1]Base!$A$2:$P$65536,7,FALSE)),"",VLOOKUP('[1]cpte client'!$K10,[1]Base!$A$2:$P$65536,7,FALSE)))</f>
        <v/>
      </c>
      <c r="Q10" s="20" t="str">
        <f>IF(ISERROR($K10),"",IF(ISBLANK(VLOOKUP('[1]cpte client'!$K10,[1]Base!$A$2:$P$65536,10,FALSE)),"",VLOOKUP('[1]cpte client'!$K10,[1]Base!$A$2:$P$65536,10,FALSE)))</f>
        <v/>
      </c>
      <c r="R10" s="18" t="str">
        <f>IF(ISERROR($K10),"",IF(ISBLANK(VLOOKUP('[1]cpte client'!$K10,[1]Base!$A$2:$P$65536,12,FALSE)),"",VLOOKUP('[1]cpte client'!$K10,[1]Base!$A$2:$P$65536,12,FALSE)))</f>
        <v/>
      </c>
      <c r="S10" s="18" t="str">
        <f>IF(ISERROR($K10),"",IF(ISBLANK(VLOOKUP('[1]cpte client'!$K10,[1]Base!$A$2:$P$65536,13,FALSE)),"",VLOOKUP('[1]cpte client'!$K10,[1]Base!$A$2:$P$65536,13,FALSE)))</f>
        <v/>
      </c>
      <c r="T10" s="21" t="str">
        <f t="shared" si="2"/>
        <v/>
      </c>
      <c r="U10" s="2" t="e">
        <f t="array" ref="U10">INDEX([1]Base!$A$2:$A$65536,SMALL(IF(([1]Base!$C$2:$C$65536="ZZZ")*1=1,ROW([1]Base!$A$2:$A$65536)-MIN(ROW([1]Base!$A$2:$A$65536))+1),ROWS([1]Base!$A$2:$A9)))</f>
        <v>#NUM!</v>
      </c>
      <c r="V10" s="18" t="str">
        <f>IF(ISERROR($U10),"",IF(ISBLANK(VLOOKUP('[1]cpte client'!$U10,[1]Base!$A$2:$P$65536,2,FALSE)),"",VLOOKUP('[1]cpte client'!$U10,[1]Base!$A$2:$P$65536,2,FALSE)))</f>
        <v/>
      </c>
      <c r="W10" s="19" t="str">
        <f>IF(ISERROR($U10),"",IF(ISBLANK(VLOOKUP('[1]cpte client'!$U10,[1]Base!$A$2:$P$65536,4,FALSE)),"",VLOOKUP('[1]cpte client'!$U10,[1]Base!$A$2:$P$65536,4,FALSE)))</f>
        <v/>
      </c>
      <c r="X10" s="19" t="str">
        <f>IF(ISERROR($U10),"",IF(ISBLANK(VLOOKUP('[1]cpte client'!$U10,[1]Base!$A$2:$P$65536,6,FALSE)),"",VLOOKUP('[1]cpte client'!$U10,[1]Base!$A$2:$P$65536,6,FALSE)))</f>
        <v/>
      </c>
      <c r="Y10" s="19" t="str">
        <f>IF(ISERROR($U10),"",IF(ISBLANK(VLOOKUP('[1]cpte client'!$U10,[1]Base!$A$2:$P$65536,8,FALSE)),"",VLOOKUP('[1]cpte client'!$U10,[1]Base!$A$2:$P$65536,8,FALSE)))</f>
        <v/>
      </c>
      <c r="Z10" s="20" t="str">
        <f>IF(ISERROR($U10),"",IF(ISBLANK(VLOOKUP('[1]cpte client'!$U10,[1]Base!$A$2:$P$65536,7,FALSE)),"",VLOOKUP('[1]cpte client'!$U10,[1]Base!$A$2:$P$65536,7,FALSE)))</f>
        <v/>
      </c>
      <c r="AA10" s="20" t="str">
        <f>IF(ISERROR($U10),"",IF(ISBLANK(VLOOKUP('[1]cpte client'!$U10,[1]Base!$A$2:$P$65536,10,FALSE)),"",VLOOKUP('[1]cpte client'!$U10,[1]Base!$A$2:$P$65536,10,FALSE)))</f>
        <v/>
      </c>
      <c r="AB10" s="18" t="str">
        <f>IF(ISERROR($U10),"",IF(ISBLANK(VLOOKUP('[1]cpte client'!$U10,[1]Base!$A$2:$P$65536,12,FALSE)),"",VLOOKUP('[1]cpte client'!$U10,[1]Base!$A$2:$P$65536,12,FALSE)))</f>
        <v/>
      </c>
      <c r="AC10" s="18" t="str">
        <f>IF(ISERROR($U10),"",IF(ISBLANK(VLOOKUP('[1]cpte client'!$U10,[1]Base!$A$2:$P$65536,13,FALSE)),"",VLOOKUP('[1]cpte client'!$U10,[1]Base!$A$2:$P$65536,13,FALSE)))</f>
        <v/>
      </c>
      <c r="AD10" s="21">
        <f t="shared" si="0"/>
        <v>0</v>
      </c>
    </row>
    <row r="11" spans="1:30" ht="15" customHeight="1">
      <c r="A11" s="2" t="e">
        <f t="array" ref="A11">INDEX([1]Base!$A$2:$A$65536,SMALL(IF(([1]Base!$C$2:$C$65536="XXX")*1=1,ROW([1]Base!$A$2:$A$65536)-MIN(ROW([1]Base!$A$2:$A$65536))+1),ROWS([1]Base!$A$2:$A10)))</f>
        <v>#NUM!</v>
      </c>
      <c r="B11" s="18" t="str">
        <f>IF(ISERROR($A11),"",IF(ISBLANK(VLOOKUP('[1]cpte client'!$A11,[1]Base!$A$2:$P$65536,2,FALSE)),"",VLOOKUP('[1]cpte client'!$A11,[1]Base!$A$2:$P$65536,2,FALSE)))</f>
        <v/>
      </c>
      <c r="C11" s="19" t="str">
        <f>IF(ISERROR($A11),"",IF(ISBLANK(VLOOKUP('[1]cpte client'!$A11,[1]Base!$A$2:$P$65536,4,FALSE)),"",VLOOKUP('[1]cpte client'!$A11,[1]Base!$A$2:$P$65536,4,FALSE)))</f>
        <v/>
      </c>
      <c r="D11" s="19" t="str">
        <f>IF(ISERROR($A11),"",IF(ISBLANK(VLOOKUP('[1]cpte client'!$A11,[1]Base!$A$2:$P$65536,6,FALSE)),"",VLOOKUP('[1]cpte client'!$A11,[1]Base!$A$2:$P$65536,6,FALSE)))</f>
        <v/>
      </c>
      <c r="E11" s="19" t="str">
        <f>IF(ISERROR($A11),"",IF(ISBLANK(VLOOKUP('[1]cpte client'!$A11,[1]Base!$A$2:$P$65536,8,FALSE)),"",VLOOKUP('[1]cpte client'!$A11,[1]Base!$A$2:$P$65536,8,FALSE)))</f>
        <v/>
      </c>
      <c r="F11" s="20" t="str">
        <f>IF(ISERROR($A11),"",IF(ISBLANK(VLOOKUP('[1]cpte client'!$A11,[1]Base!$A$2:$P$65536,7,FALSE)),"",VLOOKUP('[1]cpte client'!$A11,[1]Base!$A$2:$P$65536,7,FALSE)))</f>
        <v/>
      </c>
      <c r="G11" s="20" t="str">
        <f>IF(ISERROR($A11),"",IF(ISBLANK(VLOOKUP('[1]cpte client'!$A11,[1]Base!$A$2:$P$65536,10,FALSE)),"",VLOOKUP('[1]cpte client'!$A11,[1]Base!$A$2:$P$65536,10,FALSE)))</f>
        <v/>
      </c>
      <c r="H11" s="18" t="str">
        <f>IF(ISERROR($A11),"",IF(ISBLANK(VLOOKUP('[1]cpte client'!$A11,[1]Base!$A$2:$P$65536,12,FALSE)),"",VLOOKUP('[1]cpte client'!$A11,[1]Base!$A$2:$P$65536,12,FALSE)))</f>
        <v/>
      </c>
      <c r="I11" s="18" t="str">
        <f>IF(ISERROR($A11),"",IF(ISBLANK(VLOOKUP('[1]cpte client'!$A11,[1]Base!$A$2:$P$65536,13,FALSE)),"",VLOOKUP('[1]cpte client'!$A11,[1]Base!$A$2:$P$65536,13,FALSE)))</f>
        <v/>
      </c>
      <c r="J11" s="21">
        <f t="shared" si="1"/>
        <v>0</v>
      </c>
      <c r="K11" s="2" t="e">
        <f t="array" ref="K11">INDEX([1]Base!$A$2:$A$65536,SMALL(IF(([1]Base!$C$2:$C$65536="YYY")*1=1,ROW([1]Base!$A$2:$A$65536)-MIN(ROW([1]Base!$A$2:$A$65536))+1),ROWS([1]Base!$A$2:$A10)))</f>
        <v>#NUM!</v>
      </c>
      <c r="L11" s="18" t="str">
        <f>IF(ISERROR($K11),"",IF(ISBLANK(VLOOKUP('[1]cpte client'!$K11,[1]Base!$A$2:$P$65536,2,FALSE)),"",VLOOKUP('[1]cpte client'!$K11,[1]Base!$A$2:$P$65536,2,FALSE)))</f>
        <v/>
      </c>
      <c r="M11" s="19" t="str">
        <f>IF(ISERROR($K11),"",IF(ISBLANK(VLOOKUP('[1]cpte client'!$K11,[1]Base!$A$2:$P$65536,4,FALSE)),"",VLOOKUP('[1]cpte client'!$K11,[1]Base!$A$2:$P$65536,4,FALSE)))</f>
        <v/>
      </c>
      <c r="N11" s="19" t="str">
        <f>IF(ISERROR($K11),"",IF(ISBLANK(VLOOKUP('[1]cpte client'!$K11,[1]Base!$A$2:$P$65536,6,FALSE)),"",VLOOKUP('[1]cpte client'!$K11,[1]Base!$A$2:$P$65536,6,FALSE)))</f>
        <v/>
      </c>
      <c r="O11" s="19" t="str">
        <f>IF(ISERROR($K11),"",IF(ISBLANK(VLOOKUP('[1]cpte client'!$K11,[1]Base!$A$2:$P$65536,8,FALSE)),"",VLOOKUP('[1]cpte client'!$K11,[1]Base!$A$2:$P$65536,8,FALSE)))</f>
        <v/>
      </c>
      <c r="P11" s="20" t="str">
        <f>IF(ISERROR($K11),"",IF(ISBLANK(VLOOKUP('[1]cpte client'!$K11,[1]Base!$A$2:$P$65536,7,FALSE)),"",VLOOKUP('[1]cpte client'!$K11,[1]Base!$A$2:$P$65536,7,FALSE)))</f>
        <v/>
      </c>
      <c r="Q11" s="20" t="str">
        <f>IF(ISERROR($K11),"",IF(ISBLANK(VLOOKUP('[1]cpte client'!$K11,[1]Base!$A$2:$P$65536,10,FALSE)),"",VLOOKUP('[1]cpte client'!$K11,[1]Base!$A$2:$P$65536,10,FALSE)))</f>
        <v/>
      </c>
      <c r="R11" s="18" t="str">
        <f>IF(ISERROR($K11),"",IF(ISBLANK(VLOOKUP('[1]cpte client'!$K11,[1]Base!$A$2:$P$65536,12,FALSE)),"",VLOOKUP('[1]cpte client'!$K11,[1]Base!$A$2:$P$65536,12,FALSE)))</f>
        <v/>
      </c>
      <c r="S11" s="18" t="str">
        <f>IF(ISERROR($K11),"",IF(ISBLANK(VLOOKUP('[1]cpte client'!$K11,[1]Base!$A$2:$P$65536,13,FALSE)),"",VLOOKUP('[1]cpte client'!$K11,[1]Base!$A$2:$P$65536,13,FALSE)))</f>
        <v/>
      </c>
      <c r="T11" s="21" t="str">
        <f t="shared" si="2"/>
        <v/>
      </c>
      <c r="U11" s="2" t="e">
        <f t="array" ref="U11">INDEX([1]Base!$A$2:$A$65536,SMALL(IF(([1]Base!$C$2:$C$65536="ZZZ")*1=1,ROW([1]Base!$A$2:$A$65536)-MIN(ROW([1]Base!$A$2:$A$65536))+1),ROWS([1]Base!$A$2:$A10)))</f>
        <v>#NUM!</v>
      </c>
      <c r="V11" s="18" t="str">
        <f>IF(ISERROR($U11),"",IF(ISBLANK(VLOOKUP('[1]cpte client'!$U11,[1]Base!$A$2:$P$65536,2,FALSE)),"",VLOOKUP('[1]cpte client'!$U11,[1]Base!$A$2:$P$65536,2,FALSE)))</f>
        <v/>
      </c>
      <c r="W11" s="19" t="str">
        <f>IF(ISERROR($U11),"",IF(ISBLANK(VLOOKUP('[1]cpte client'!$U11,[1]Base!$A$2:$P$65536,4,FALSE)),"",VLOOKUP('[1]cpte client'!$U11,[1]Base!$A$2:$P$65536,4,FALSE)))</f>
        <v/>
      </c>
      <c r="X11" s="19" t="str">
        <f>IF(ISERROR($U11),"",IF(ISBLANK(VLOOKUP('[1]cpte client'!$U11,[1]Base!$A$2:$P$65536,6,FALSE)),"",VLOOKUP('[1]cpte client'!$U11,[1]Base!$A$2:$P$65536,6,FALSE)))</f>
        <v/>
      </c>
      <c r="Y11" s="19" t="str">
        <f>IF(ISERROR($U11),"",IF(ISBLANK(VLOOKUP('[1]cpte client'!$U11,[1]Base!$A$2:$P$65536,8,FALSE)),"",VLOOKUP('[1]cpte client'!$U11,[1]Base!$A$2:$P$65536,8,FALSE)))</f>
        <v/>
      </c>
      <c r="Z11" s="20" t="str">
        <f>IF(ISERROR($U11),"",IF(ISBLANK(VLOOKUP('[1]cpte client'!$U11,[1]Base!$A$2:$P$65536,7,FALSE)),"",VLOOKUP('[1]cpte client'!$U11,[1]Base!$A$2:$P$65536,7,FALSE)))</f>
        <v/>
      </c>
      <c r="AA11" s="20" t="str">
        <f>IF(ISERROR($U11),"",IF(ISBLANK(VLOOKUP('[1]cpte client'!$U11,[1]Base!$A$2:$P$65536,10,FALSE)),"",VLOOKUP('[1]cpte client'!$U11,[1]Base!$A$2:$P$65536,10,FALSE)))</f>
        <v/>
      </c>
      <c r="AB11" s="18" t="str">
        <f>IF(ISERROR($U11),"",IF(ISBLANK(VLOOKUP('[1]cpte client'!$U11,[1]Base!$A$2:$P$65536,12,FALSE)),"",VLOOKUP('[1]cpte client'!$U11,[1]Base!$A$2:$P$65536,12,FALSE)))</f>
        <v/>
      </c>
      <c r="AC11" s="18" t="str">
        <f>IF(ISERROR($U11),"",IF(ISBLANK(VLOOKUP('[1]cpte client'!$U11,[1]Base!$A$2:$P$65536,13,FALSE)),"",VLOOKUP('[1]cpte client'!$U11,[1]Base!$A$2:$P$65536,13,FALSE)))</f>
        <v/>
      </c>
      <c r="AD11" s="21">
        <f t="shared" si="0"/>
        <v>0</v>
      </c>
    </row>
    <row r="12" spans="1:30" ht="15" customHeight="1">
      <c r="A12" s="2" t="e">
        <f t="array" ref="A12">INDEX([1]Base!$A$2:$A$65536,SMALL(IF(([1]Base!$C$2:$C$65536="XXX")*1=1,ROW([1]Base!$A$2:$A$65536)-MIN(ROW([1]Base!$A$2:$A$65536))+1),ROWS([1]Base!$A$2:$A11)))</f>
        <v>#NUM!</v>
      </c>
      <c r="B12" s="18" t="str">
        <f>IF(ISERROR($A12),"",IF(ISBLANK(VLOOKUP('[1]cpte client'!$A12,[1]Base!$A$2:$P$65536,2,FALSE)),"",VLOOKUP('[1]cpte client'!$A12,[1]Base!$A$2:$P$65536,2,FALSE)))</f>
        <v/>
      </c>
      <c r="C12" s="19" t="str">
        <f>IF(ISERROR($A12),"",IF(ISBLANK(VLOOKUP('[1]cpte client'!$A12,[1]Base!$A$2:$P$65536,4,FALSE)),"",VLOOKUP('[1]cpte client'!$A12,[1]Base!$A$2:$P$65536,4,FALSE)))</f>
        <v/>
      </c>
      <c r="D12" s="19" t="str">
        <f>IF(ISERROR($A12),"",IF(ISBLANK(VLOOKUP('[1]cpte client'!$A12,[1]Base!$A$2:$P$65536,6,FALSE)),"",VLOOKUP('[1]cpte client'!$A12,[1]Base!$A$2:$P$65536,6,FALSE)))</f>
        <v/>
      </c>
      <c r="E12" s="19" t="str">
        <f>IF(ISERROR($A12),"",IF(ISBLANK(VLOOKUP('[1]cpte client'!$A12,[1]Base!$A$2:$P$65536,8,FALSE)),"",VLOOKUP('[1]cpte client'!$A12,[1]Base!$A$2:$P$65536,8,FALSE)))</f>
        <v/>
      </c>
      <c r="F12" s="20" t="str">
        <f>IF(ISERROR($A12),"",IF(ISBLANK(VLOOKUP('[1]cpte client'!$A12,[1]Base!$A$2:$P$65536,7,FALSE)),"",VLOOKUP('[1]cpte client'!$A12,[1]Base!$A$2:$P$65536,7,FALSE)))</f>
        <v/>
      </c>
      <c r="G12" s="20" t="str">
        <f>IF(ISERROR($A12),"",IF(ISBLANK(VLOOKUP('[1]cpte client'!$A12,[1]Base!$A$2:$P$65536,10,FALSE)),"",VLOOKUP('[1]cpte client'!$A12,[1]Base!$A$2:$P$65536,10,FALSE)))</f>
        <v/>
      </c>
      <c r="H12" s="18" t="str">
        <f>IF(ISERROR($A12),"",IF(ISBLANK(VLOOKUP('[1]cpte client'!$A12,[1]Base!$A$2:$P$65536,12,FALSE)),"",VLOOKUP('[1]cpte client'!$A12,[1]Base!$A$2:$P$65536,12,FALSE)))</f>
        <v/>
      </c>
      <c r="I12" s="18" t="str">
        <f>IF(ISERROR($A12),"",IF(ISBLANK(VLOOKUP('[1]cpte client'!$A12,[1]Base!$A$2:$P$65536,13,FALSE)),"",VLOOKUP('[1]cpte client'!$A12,[1]Base!$A$2:$P$65536,13,FALSE)))</f>
        <v/>
      </c>
      <c r="J12" s="21">
        <f t="shared" si="1"/>
        <v>0</v>
      </c>
      <c r="K12" s="2" t="e">
        <f t="array" ref="K12">INDEX([1]Base!$A$2:$A$65536,SMALL(IF(([1]Base!$C$2:$C$65536="YYY")*1=1,ROW([1]Base!$A$2:$A$65536)-MIN(ROW([1]Base!$A$2:$A$65536))+1),ROWS([1]Base!$A$2:$A11)))</f>
        <v>#NUM!</v>
      </c>
      <c r="L12" s="18" t="str">
        <f>IF(ISERROR($K12),"",IF(ISBLANK(VLOOKUP('[1]cpte client'!$K12,[1]Base!$A$2:$P$65536,2,FALSE)),"",VLOOKUP('[1]cpte client'!$K12,[1]Base!$A$2:$P$65536,2,FALSE)))</f>
        <v/>
      </c>
      <c r="M12" s="19" t="str">
        <f>IF(ISERROR($K12),"",IF(ISBLANK(VLOOKUP('[1]cpte client'!$K12,[1]Base!$A$2:$P$65536,4,FALSE)),"",VLOOKUP('[1]cpte client'!$K12,[1]Base!$A$2:$P$65536,4,FALSE)))</f>
        <v/>
      </c>
      <c r="N12" s="19" t="str">
        <f>IF(ISERROR($K12),"",IF(ISBLANK(VLOOKUP('[1]cpte client'!$K12,[1]Base!$A$2:$P$65536,6,FALSE)),"",VLOOKUP('[1]cpte client'!$K12,[1]Base!$A$2:$P$65536,6,FALSE)))</f>
        <v/>
      </c>
      <c r="O12" s="19" t="str">
        <f>IF(ISERROR($K12),"",IF(ISBLANK(VLOOKUP('[1]cpte client'!$K12,[1]Base!$A$2:$P$65536,8,FALSE)),"",VLOOKUP('[1]cpte client'!$K12,[1]Base!$A$2:$P$65536,8,FALSE)))</f>
        <v/>
      </c>
      <c r="P12" s="20" t="str">
        <f>IF(ISERROR($K12),"",IF(ISBLANK(VLOOKUP('[1]cpte client'!$K12,[1]Base!$A$2:$P$65536,7,FALSE)),"",VLOOKUP('[1]cpte client'!$K12,[1]Base!$A$2:$P$65536,7,FALSE)))</f>
        <v/>
      </c>
      <c r="Q12" s="20" t="str">
        <f>IF(ISERROR($K12),"",IF(ISBLANK(VLOOKUP('[1]cpte client'!$K12,[1]Base!$A$2:$P$65536,10,FALSE)),"",VLOOKUP('[1]cpte client'!$K12,[1]Base!$A$2:$P$65536,10,FALSE)))</f>
        <v/>
      </c>
      <c r="R12" s="18" t="str">
        <f>IF(ISERROR($K12),"",IF(ISBLANK(VLOOKUP('[1]cpte client'!$K12,[1]Base!$A$2:$P$65536,12,FALSE)),"",VLOOKUP('[1]cpte client'!$K12,[1]Base!$A$2:$P$65536,12,FALSE)))</f>
        <v/>
      </c>
      <c r="S12" s="18" t="str">
        <f>IF(ISERROR($K12),"",IF(ISBLANK(VLOOKUP('[1]cpte client'!$K12,[1]Base!$A$2:$P$65536,13,FALSE)),"",VLOOKUP('[1]cpte client'!$K12,[1]Base!$A$2:$P$65536,13,FALSE)))</f>
        <v/>
      </c>
      <c r="T12" s="21" t="str">
        <f t="shared" si="2"/>
        <v/>
      </c>
      <c r="U12" s="2" t="e">
        <f t="array" ref="U12">INDEX([1]Base!$A$2:$A$65536,SMALL(IF(([1]Base!$C$2:$C$65536="ZZZ")*1=1,ROW([1]Base!$A$2:$A$65536)-MIN(ROW([1]Base!$A$2:$A$65536))+1),ROWS([1]Base!$A$2:$A11)))</f>
        <v>#NUM!</v>
      </c>
      <c r="V12" s="18" t="str">
        <f>IF(ISERROR($U12),"",IF(ISBLANK(VLOOKUP('[1]cpte client'!$U12,[1]Base!$A$2:$P$65536,2,FALSE)),"",VLOOKUP('[1]cpte client'!$U12,[1]Base!$A$2:$P$65536,2,FALSE)))</f>
        <v/>
      </c>
      <c r="W12" s="19" t="str">
        <f>IF(ISERROR($U12),"",IF(ISBLANK(VLOOKUP('[1]cpte client'!$U12,[1]Base!$A$2:$P$65536,4,FALSE)),"",VLOOKUP('[1]cpte client'!$U12,[1]Base!$A$2:$P$65536,4,FALSE)))</f>
        <v/>
      </c>
      <c r="X12" s="19" t="str">
        <f>IF(ISERROR($U12),"",IF(ISBLANK(VLOOKUP('[1]cpte client'!$U12,[1]Base!$A$2:$P$65536,6,FALSE)),"",VLOOKUP('[1]cpte client'!$U12,[1]Base!$A$2:$P$65536,6,FALSE)))</f>
        <v/>
      </c>
      <c r="Y12" s="19" t="str">
        <f>IF(ISERROR($U12),"",IF(ISBLANK(VLOOKUP('[1]cpte client'!$U12,[1]Base!$A$2:$P$65536,8,FALSE)),"",VLOOKUP('[1]cpte client'!$U12,[1]Base!$A$2:$P$65536,8,FALSE)))</f>
        <v/>
      </c>
      <c r="Z12" s="20" t="str">
        <f>IF(ISERROR($U12),"",IF(ISBLANK(VLOOKUP('[1]cpte client'!$U12,[1]Base!$A$2:$P$65536,7,FALSE)),"",VLOOKUP('[1]cpte client'!$U12,[1]Base!$A$2:$P$65536,7,FALSE)))</f>
        <v/>
      </c>
      <c r="AA12" s="20" t="str">
        <f>IF(ISERROR($U12),"",IF(ISBLANK(VLOOKUP('[1]cpte client'!$U12,[1]Base!$A$2:$P$65536,10,FALSE)),"",VLOOKUP('[1]cpte client'!$U12,[1]Base!$A$2:$P$65536,10,FALSE)))</f>
        <v/>
      </c>
      <c r="AB12" s="18" t="str">
        <f>IF(ISERROR($U12),"",IF(ISBLANK(VLOOKUP('[1]cpte client'!$U12,[1]Base!$A$2:$P$65536,12,FALSE)),"",VLOOKUP('[1]cpte client'!$U12,[1]Base!$A$2:$P$65536,12,FALSE)))</f>
        <v/>
      </c>
      <c r="AC12" s="18" t="str">
        <f>IF(ISERROR($U12),"",IF(ISBLANK(VLOOKUP('[1]cpte client'!$U12,[1]Base!$A$2:$P$65536,13,FALSE)),"",VLOOKUP('[1]cpte client'!$U12,[1]Base!$A$2:$P$65536,13,FALSE)))</f>
        <v/>
      </c>
      <c r="AD12" s="21">
        <f t="shared" si="0"/>
        <v>0</v>
      </c>
    </row>
    <row r="13" spans="1:30" ht="15" customHeight="1">
      <c r="A13" s="2" t="e">
        <f t="array" ref="A13">INDEX([1]Base!$A$2:$A$65536,SMALL(IF(([1]Base!$C$2:$C$65536="XXX")*1=1,ROW([1]Base!$A$2:$A$65536)-MIN(ROW([1]Base!$A$2:$A$65536))+1),ROWS([1]Base!$A$2:$A12)))</f>
        <v>#NUM!</v>
      </c>
      <c r="B13" s="18" t="str">
        <f>IF(ISERROR($A13),"",IF(ISBLANK(VLOOKUP('[1]cpte client'!$A13,[1]Base!$A$2:$P$65536,2,FALSE)),"",VLOOKUP('[1]cpte client'!$A13,[1]Base!$A$2:$P$65536,2,FALSE)))</f>
        <v/>
      </c>
      <c r="C13" s="19" t="str">
        <f>IF(ISERROR($A13),"",IF(ISBLANK(VLOOKUP('[1]cpte client'!$A13,[1]Base!$A$2:$P$65536,4,FALSE)),"",VLOOKUP('[1]cpte client'!$A13,[1]Base!$A$2:$P$65536,4,FALSE)))</f>
        <v/>
      </c>
      <c r="D13" s="19" t="str">
        <f>IF(ISERROR($A13),"",IF(ISBLANK(VLOOKUP('[1]cpte client'!$A13,[1]Base!$A$2:$P$65536,6,FALSE)),"",VLOOKUP('[1]cpte client'!$A13,[1]Base!$A$2:$P$65536,6,FALSE)))</f>
        <v/>
      </c>
      <c r="E13" s="19" t="str">
        <f>IF(ISERROR($A13),"",IF(ISBLANK(VLOOKUP('[1]cpte client'!$A13,[1]Base!$A$2:$P$65536,8,FALSE)),"",VLOOKUP('[1]cpte client'!$A13,[1]Base!$A$2:$P$65536,8,FALSE)))</f>
        <v/>
      </c>
      <c r="F13" s="20" t="str">
        <f>IF(ISERROR($A13),"",IF(ISBLANK(VLOOKUP('[1]cpte client'!$A13,[1]Base!$A$2:$P$65536,7,FALSE)),"",VLOOKUP('[1]cpte client'!$A13,[1]Base!$A$2:$P$65536,7,FALSE)))</f>
        <v/>
      </c>
      <c r="G13" s="20" t="str">
        <f>IF(ISERROR($A13),"",IF(ISBLANK(VLOOKUP('[1]cpte client'!$A13,[1]Base!$A$2:$P$65536,10,FALSE)),"",VLOOKUP('[1]cpte client'!$A13,[1]Base!$A$2:$P$65536,10,FALSE)))</f>
        <v/>
      </c>
      <c r="H13" s="18" t="str">
        <f>IF(ISERROR($A13),"",IF(ISBLANK(VLOOKUP('[1]cpte client'!$A13,[1]Base!$A$2:$P$65536,12,FALSE)),"",VLOOKUP('[1]cpte client'!$A13,[1]Base!$A$2:$P$65536,12,FALSE)))</f>
        <v/>
      </c>
      <c r="I13" s="18" t="str">
        <f>IF(ISERROR($A13),"",IF(ISBLANK(VLOOKUP('[1]cpte client'!$A13,[1]Base!$A$2:$P$65536,13,FALSE)),"",VLOOKUP('[1]cpte client'!$A13,[1]Base!$A$2:$P$65536,13,FALSE)))</f>
        <v/>
      </c>
      <c r="J13" s="21">
        <f t="shared" si="1"/>
        <v>0</v>
      </c>
      <c r="K13" s="2" t="e">
        <f t="array" ref="K13">INDEX([1]Base!$A$2:$A$65536,SMALL(IF(([1]Base!$C$2:$C$65536="YYY")*1=1,ROW([1]Base!$A$2:$A$65536)-MIN(ROW([1]Base!$A$2:$A$65536))+1),ROWS([1]Base!$A$2:$A12)))</f>
        <v>#NUM!</v>
      </c>
      <c r="L13" s="18" t="str">
        <f>IF(ISERROR($K13),"",IF(ISBLANK(VLOOKUP('[1]cpte client'!$K13,[1]Base!$A$2:$P$65536,2,FALSE)),"",VLOOKUP('[1]cpte client'!$K13,[1]Base!$A$2:$P$65536,2,FALSE)))</f>
        <v/>
      </c>
      <c r="M13" s="19" t="str">
        <f>IF(ISERROR($K13),"",IF(ISBLANK(VLOOKUP('[1]cpte client'!$K13,[1]Base!$A$2:$P$65536,4,FALSE)),"",VLOOKUP('[1]cpte client'!$K13,[1]Base!$A$2:$P$65536,4,FALSE)))</f>
        <v/>
      </c>
      <c r="N13" s="19" t="str">
        <f>IF(ISERROR($K13),"",IF(ISBLANK(VLOOKUP('[1]cpte client'!$K13,[1]Base!$A$2:$P$65536,6,FALSE)),"",VLOOKUP('[1]cpte client'!$K13,[1]Base!$A$2:$P$65536,6,FALSE)))</f>
        <v/>
      </c>
      <c r="O13" s="19" t="str">
        <f>IF(ISERROR($K13),"",IF(ISBLANK(VLOOKUP('[1]cpte client'!$K13,[1]Base!$A$2:$P$65536,8,FALSE)),"",VLOOKUP('[1]cpte client'!$K13,[1]Base!$A$2:$P$65536,8,FALSE)))</f>
        <v/>
      </c>
      <c r="P13" s="20" t="str">
        <f>IF(ISERROR($K13),"",IF(ISBLANK(VLOOKUP('[1]cpte client'!$K13,[1]Base!$A$2:$P$65536,7,FALSE)),"",VLOOKUP('[1]cpte client'!$K13,[1]Base!$A$2:$P$65536,7,FALSE)))</f>
        <v/>
      </c>
      <c r="Q13" s="20" t="str">
        <f>IF(ISERROR($K13),"",IF(ISBLANK(VLOOKUP('[1]cpte client'!$K13,[1]Base!$A$2:$P$65536,10,FALSE)),"",VLOOKUP('[1]cpte client'!$K13,[1]Base!$A$2:$P$65536,10,FALSE)))</f>
        <v/>
      </c>
      <c r="R13" s="18" t="str">
        <f>IF(ISERROR($K13),"",IF(ISBLANK(VLOOKUP('[1]cpte client'!$K13,[1]Base!$A$2:$P$65536,12,FALSE)),"",VLOOKUP('[1]cpte client'!$K13,[1]Base!$A$2:$P$65536,12,FALSE)))</f>
        <v/>
      </c>
      <c r="S13" s="18" t="str">
        <f>IF(ISERROR($K13),"",IF(ISBLANK(VLOOKUP('[1]cpte client'!$K13,[1]Base!$A$2:$P$65536,13,FALSE)),"",VLOOKUP('[1]cpte client'!$K13,[1]Base!$A$2:$P$65536,13,FALSE)))</f>
        <v/>
      </c>
      <c r="T13" s="21" t="str">
        <f t="shared" si="2"/>
        <v/>
      </c>
      <c r="U13" s="2" t="e">
        <f t="array" ref="U13">INDEX([1]Base!$A$2:$A$65536,SMALL(IF(([1]Base!$C$2:$C$65536="ZZZ")*1=1,ROW([1]Base!$A$2:$A$65536)-MIN(ROW([1]Base!$A$2:$A$65536))+1),ROWS([1]Base!$A$2:$A12)))</f>
        <v>#NUM!</v>
      </c>
      <c r="V13" s="18" t="str">
        <f>IF(ISERROR($U13),"",IF(ISBLANK(VLOOKUP('[1]cpte client'!$U13,[1]Base!$A$2:$P$65536,2,FALSE)),"",VLOOKUP('[1]cpte client'!$U13,[1]Base!$A$2:$P$65536,2,FALSE)))</f>
        <v/>
      </c>
      <c r="W13" s="19" t="str">
        <f>IF(ISERROR($U13),"",IF(ISBLANK(VLOOKUP('[1]cpte client'!$U13,[1]Base!$A$2:$P$65536,4,FALSE)),"",VLOOKUP('[1]cpte client'!$U13,[1]Base!$A$2:$P$65536,4,FALSE)))</f>
        <v/>
      </c>
      <c r="X13" s="19" t="str">
        <f>IF(ISERROR($U13),"",IF(ISBLANK(VLOOKUP('[1]cpte client'!$U13,[1]Base!$A$2:$P$65536,6,FALSE)),"",VLOOKUP('[1]cpte client'!$U13,[1]Base!$A$2:$P$65536,6,FALSE)))</f>
        <v/>
      </c>
      <c r="Y13" s="19" t="str">
        <f>IF(ISERROR($U13),"",IF(ISBLANK(VLOOKUP('[1]cpte client'!$U13,[1]Base!$A$2:$P$65536,8,FALSE)),"",VLOOKUP('[1]cpte client'!$U13,[1]Base!$A$2:$P$65536,8,FALSE)))</f>
        <v/>
      </c>
      <c r="Z13" s="20" t="str">
        <f>IF(ISERROR($U13),"",IF(ISBLANK(VLOOKUP('[1]cpte client'!$U13,[1]Base!$A$2:$P$65536,7,FALSE)),"",VLOOKUP('[1]cpte client'!$U13,[1]Base!$A$2:$P$65536,7,FALSE)))</f>
        <v/>
      </c>
      <c r="AA13" s="20" t="str">
        <f>IF(ISERROR($U13),"",IF(ISBLANK(VLOOKUP('[1]cpte client'!$U13,[1]Base!$A$2:$P$65536,10,FALSE)),"",VLOOKUP('[1]cpte client'!$U13,[1]Base!$A$2:$P$65536,10,FALSE)))</f>
        <v/>
      </c>
      <c r="AB13" s="18" t="str">
        <f>IF(ISERROR($U13),"",IF(ISBLANK(VLOOKUP('[1]cpte client'!$U13,[1]Base!$A$2:$P$65536,12,FALSE)),"",VLOOKUP('[1]cpte client'!$U13,[1]Base!$A$2:$P$65536,12,FALSE)))</f>
        <v/>
      </c>
      <c r="AC13" s="18" t="str">
        <f>IF(ISERROR($U13),"",IF(ISBLANK(VLOOKUP('[1]cpte client'!$U13,[1]Base!$A$2:$P$65536,13,FALSE)),"",VLOOKUP('[1]cpte client'!$U13,[1]Base!$A$2:$P$65536,13,FALSE)))</f>
        <v/>
      </c>
      <c r="AD13" s="21">
        <f t="shared" si="0"/>
        <v>0</v>
      </c>
    </row>
    <row r="14" spans="1:30" ht="15" customHeight="1">
      <c r="A14" s="2" t="e">
        <f t="array" ref="A14">INDEX([1]Base!$A$2:$A$65536,SMALL(IF(([1]Base!$C$2:$C$65536="XXX")*1=1,ROW([1]Base!$A$2:$A$65536)-MIN(ROW([1]Base!$A$2:$A$65536))+1),ROWS([1]Base!$A$2:$A13)))</f>
        <v>#NUM!</v>
      </c>
      <c r="B14" s="18" t="str">
        <f>IF(ISERROR($A14),"",IF(ISBLANK(VLOOKUP('[1]cpte client'!$A14,[1]Base!$A$2:$P$65536,2,FALSE)),"",VLOOKUP('[1]cpte client'!$A14,[1]Base!$A$2:$P$65536,2,FALSE)))</f>
        <v/>
      </c>
      <c r="C14" s="19" t="str">
        <f>IF(ISERROR($A14),"",IF(ISBLANK(VLOOKUP('[1]cpte client'!$A14,[1]Base!$A$2:$P$65536,4,FALSE)),"",VLOOKUP('[1]cpte client'!$A14,[1]Base!$A$2:$P$65536,4,FALSE)))</f>
        <v/>
      </c>
      <c r="D14" s="19" t="str">
        <f>IF(ISERROR($A14),"",IF(ISBLANK(VLOOKUP('[1]cpte client'!$A14,[1]Base!$A$2:$P$65536,6,FALSE)),"",VLOOKUP('[1]cpte client'!$A14,[1]Base!$A$2:$P$65536,6,FALSE)))</f>
        <v/>
      </c>
      <c r="E14" s="19" t="str">
        <f>IF(ISERROR($A14),"",IF(ISBLANK(VLOOKUP('[1]cpte client'!$A14,[1]Base!$A$2:$P$65536,8,FALSE)),"",VLOOKUP('[1]cpte client'!$A14,[1]Base!$A$2:$P$65536,8,FALSE)))</f>
        <v/>
      </c>
      <c r="F14" s="20" t="str">
        <f>IF(ISERROR($A14),"",IF(ISBLANK(VLOOKUP('[1]cpte client'!$A14,[1]Base!$A$2:$P$65536,7,FALSE)),"",VLOOKUP('[1]cpte client'!$A14,[1]Base!$A$2:$P$65536,7,FALSE)))</f>
        <v/>
      </c>
      <c r="G14" s="20" t="str">
        <f>IF(ISERROR($A14),"",IF(ISBLANK(VLOOKUP('[1]cpte client'!$A14,[1]Base!$A$2:$P$65536,10,FALSE)),"",VLOOKUP('[1]cpte client'!$A14,[1]Base!$A$2:$P$65536,10,FALSE)))</f>
        <v/>
      </c>
      <c r="H14" s="18" t="str">
        <f>IF(ISERROR($A14),"",IF(ISBLANK(VLOOKUP('[1]cpte client'!$A14,[1]Base!$A$2:$P$65536,12,FALSE)),"",VLOOKUP('[1]cpte client'!$A14,[1]Base!$A$2:$P$65536,12,FALSE)))</f>
        <v/>
      </c>
      <c r="I14" s="18" t="str">
        <f>IF(ISERROR($A14),"",IF(ISBLANK(VLOOKUP('[1]cpte client'!$A14,[1]Base!$A$2:$P$65536,13,FALSE)),"",VLOOKUP('[1]cpte client'!$A14,[1]Base!$A$2:$P$65536,13,FALSE)))</f>
        <v/>
      </c>
      <c r="J14" s="21">
        <f t="shared" si="1"/>
        <v>0</v>
      </c>
      <c r="K14" s="2" t="e">
        <f t="array" ref="K14">INDEX([1]Base!$A$2:$A$65536,SMALL(IF(([1]Base!$C$2:$C$65536="YYY")*1=1,ROW([1]Base!$A$2:$A$65536)-MIN(ROW([1]Base!$A$2:$A$65536))+1),ROWS([1]Base!$A$2:$A13)))</f>
        <v>#NUM!</v>
      </c>
      <c r="L14" s="18" t="str">
        <f>IF(ISERROR($K14),"",IF(ISBLANK(VLOOKUP('[1]cpte client'!$K14,[1]Base!$A$2:$P$65536,2,FALSE)),"",VLOOKUP('[1]cpte client'!$K14,[1]Base!$A$2:$P$65536,2,FALSE)))</f>
        <v/>
      </c>
      <c r="M14" s="19" t="str">
        <f>IF(ISERROR($K14),"",IF(ISBLANK(VLOOKUP('[1]cpte client'!$K14,[1]Base!$A$2:$P$65536,4,FALSE)),"",VLOOKUP('[1]cpte client'!$K14,[1]Base!$A$2:$P$65536,4,FALSE)))</f>
        <v/>
      </c>
      <c r="N14" s="19" t="str">
        <f>IF(ISERROR($K14),"",IF(ISBLANK(VLOOKUP('[1]cpte client'!$K14,[1]Base!$A$2:$P$65536,6,FALSE)),"",VLOOKUP('[1]cpte client'!$K14,[1]Base!$A$2:$P$65536,6,FALSE)))</f>
        <v/>
      </c>
      <c r="O14" s="19" t="str">
        <f>IF(ISERROR($K14),"",IF(ISBLANK(VLOOKUP('[1]cpte client'!$K14,[1]Base!$A$2:$P$65536,8,FALSE)),"",VLOOKUP('[1]cpte client'!$K14,[1]Base!$A$2:$P$65536,8,FALSE)))</f>
        <v/>
      </c>
      <c r="P14" s="20" t="str">
        <f>IF(ISERROR($K14),"",IF(ISBLANK(VLOOKUP('[1]cpte client'!$K14,[1]Base!$A$2:$P$65536,7,FALSE)),"",VLOOKUP('[1]cpte client'!$K14,[1]Base!$A$2:$P$65536,7,FALSE)))</f>
        <v/>
      </c>
      <c r="Q14" s="20" t="str">
        <f>IF(ISERROR($K14),"",IF(ISBLANK(VLOOKUP('[1]cpte client'!$K14,[1]Base!$A$2:$P$65536,10,FALSE)),"",VLOOKUP('[1]cpte client'!$K14,[1]Base!$A$2:$P$65536,10,FALSE)))</f>
        <v/>
      </c>
      <c r="R14" s="18" t="str">
        <f>IF(ISERROR($K14),"",IF(ISBLANK(VLOOKUP('[1]cpte client'!$K14,[1]Base!$A$2:$P$65536,12,FALSE)),"",VLOOKUP('[1]cpte client'!$K14,[1]Base!$A$2:$P$65536,12,FALSE)))</f>
        <v/>
      </c>
      <c r="S14" s="18" t="str">
        <f>IF(ISERROR($K14),"",IF(ISBLANK(VLOOKUP('[1]cpte client'!$K14,[1]Base!$A$2:$P$65536,13,FALSE)),"",VLOOKUP('[1]cpte client'!$K14,[1]Base!$A$2:$P$65536,13,FALSE)))</f>
        <v/>
      </c>
      <c r="T14" s="21" t="str">
        <f t="shared" si="2"/>
        <v/>
      </c>
      <c r="U14" s="2" t="e">
        <f t="array" ref="U14">INDEX([1]Base!$A$2:$A$65536,SMALL(IF(([1]Base!$C$2:$C$65536="ZZZ")*1=1,ROW([1]Base!$A$2:$A$65536)-MIN(ROW([1]Base!$A$2:$A$65536))+1),ROWS([1]Base!$A$2:$A13)))</f>
        <v>#NUM!</v>
      </c>
      <c r="V14" s="18" t="str">
        <f>IF(ISERROR($U14),"",IF(ISBLANK(VLOOKUP('[1]cpte client'!$U14,[1]Base!$A$2:$P$65536,2,FALSE)),"",VLOOKUP('[1]cpte client'!$U14,[1]Base!$A$2:$P$65536,2,FALSE)))</f>
        <v/>
      </c>
      <c r="W14" s="19" t="str">
        <f>IF(ISERROR($U14),"",IF(ISBLANK(VLOOKUP('[1]cpte client'!$U14,[1]Base!$A$2:$P$65536,4,FALSE)),"",VLOOKUP('[1]cpte client'!$U14,[1]Base!$A$2:$P$65536,4,FALSE)))</f>
        <v/>
      </c>
      <c r="X14" s="19" t="str">
        <f>IF(ISERROR($U14),"",IF(ISBLANK(VLOOKUP('[1]cpte client'!$U14,[1]Base!$A$2:$P$65536,6,FALSE)),"",VLOOKUP('[1]cpte client'!$U14,[1]Base!$A$2:$P$65536,6,FALSE)))</f>
        <v/>
      </c>
      <c r="Y14" s="19" t="str">
        <f>IF(ISERROR($U14),"",IF(ISBLANK(VLOOKUP('[1]cpte client'!$U14,[1]Base!$A$2:$P$65536,8,FALSE)),"",VLOOKUP('[1]cpte client'!$U14,[1]Base!$A$2:$P$65536,8,FALSE)))</f>
        <v/>
      </c>
      <c r="Z14" s="20" t="str">
        <f>IF(ISERROR($U14),"",IF(ISBLANK(VLOOKUP('[1]cpte client'!$U14,[1]Base!$A$2:$P$65536,7,FALSE)),"",VLOOKUP('[1]cpte client'!$U14,[1]Base!$A$2:$P$65536,7,FALSE)))</f>
        <v/>
      </c>
      <c r="AA14" s="20" t="str">
        <f>IF(ISERROR($U14),"",IF(ISBLANK(VLOOKUP('[1]cpte client'!$U14,[1]Base!$A$2:$P$65536,10,FALSE)),"",VLOOKUP('[1]cpte client'!$U14,[1]Base!$A$2:$P$65536,10,FALSE)))</f>
        <v/>
      </c>
      <c r="AB14" s="18" t="str">
        <f>IF(ISERROR($U14),"",IF(ISBLANK(VLOOKUP('[1]cpte client'!$U14,[1]Base!$A$2:$P$65536,12,FALSE)),"",VLOOKUP('[1]cpte client'!$U14,[1]Base!$A$2:$P$65536,12,FALSE)))</f>
        <v/>
      </c>
      <c r="AC14" s="18" t="str">
        <f>IF(ISERROR($U14),"",IF(ISBLANK(VLOOKUP('[1]cpte client'!$U14,[1]Base!$A$2:$P$65536,13,FALSE)),"",VLOOKUP('[1]cpte client'!$U14,[1]Base!$A$2:$P$65536,13,FALSE)))</f>
        <v/>
      </c>
      <c r="AD14" s="21">
        <f t="shared" si="0"/>
        <v>0</v>
      </c>
    </row>
    <row r="15" spans="1:30" ht="15" customHeight="1">
      <c r="A15" s="2" t="e">
        <f t="array" ref="A15">INDEX([1]Base!$A$2:$A$65536,SMALL(IF(([1]Base!$C$2:$C$65536="XXX")*1=1,ROW([1]Base!$A$2:$A$65536)-MIN(ROW([1]Base!$A$2:$A$65536))+1),ROWS([1]Base!$A$2:$A14)))</f>
        <v>#NUM!</v>
      </c>
      <c r="B15" s="18" t="str">
        <f>IF(ISERROR($A15),"",IF(ISBLANK(VLOOKUP('[1]cpte client'!$A15,[1]Base!$A$2:$P$65536,2,FALSE)),"",VLOOKUP('[1]cpte client'!$A15,[1]Base!$A$2:$P$65536,2,FALSE)))</f>
        <v/>
      </c>
      <c r="C15" s="19" t="str">
        <f>IF(ISERROR($A15),"",IF(ISBLANK(VLOOKUP('[1]cpte client'!$A15,[1]Base!$A$2:$P$65536,4,FALSE)),"",VLOOKUP('[1]cpte client'!$A15,[1]Base!$A$2:$P$65536,4,FALSE)))</f>
        <v/>
      </c>
      <c r="D15" s="19" t="str">
        <f>IF(ISERROR($A15),"",IF(ISBLANK(VLOOKUP('[1]cpte client'!$A15,[1]Base!$A$2:$P$65536,6,FALSE)),"",VLOOKUP('[1]cpte client'!$A15,[1]Base!$A$2:$P$65536,6,FALSE)))</f>
        <v/>
      </c>
      <c r="E15" s="19" t="str">
        <f>IF(ISERROR($A15),"",IF(ISBLANK(VLOOKUP('[1]cpte client'!$A15,[1]Base!$A$2:$P$65536,8,FALSE)),"",VLOOKUP('[1]cpte client'!$A15,[1]Base!$A$2:$P$65536,8,FALSE)))</f>
        <v/>
      </c>
      <c r="F15" s="20" t="str">
        <f>IF(ISERROR($A15),"",IF(ISBLANK(VLOOKUP('[1]cpte client'!$A15,[1]Base!$A$2:$P$65536,7,FALSE)),"",VLOOKUP('[1]cpte client'!$A15,[1]Base!$A$2:$P$65536,7,FALSE)))</f>
        <v/>
      </c>
      <c r="G15" s="20" t="str">
        <f>IF(ISERROR($A15),"",IF(ISBLANK(VLOOKUP('[1]cpte client'!$A15,[1]Base!$A$2:$P$65536,10,FALSE)),"",VLOOKUP('[1]cpte client'!$A15,[1]Base!$A$2:$P$65536,10,FALSE)))</f>
        <v/>
      </c>
      <c r="H15" s="18" t="str">
        <f>IF(ISERROR($A15),"",IF(ISBLANK(VLOOKUP('[1]cpte client'!$A15,[1]Base!$A$2:$P$65536,12,FALSE)),"",VLOOKUP('[1]cpte client'!$A15,[1]Base!$A$2:$P$65536,12,FALSE)))</f>
        <v/>
      </c>
      <c r="I15" s="18" t="str">
        <f>IF(ISERROR($A15),"",IF(ISBLANK(VLOOKUP('[1]cpte client'!$A15,[1]Base!$A$2:$P$65536,13,FALSE)),"",VLOOKUP('[1]cpte client'!$A15,[1]Base!$A$2:$P$65536,13,FALSE)))</f>
        <v/>
      </c>
      <c r="J15" s="21">
        <f t="shared" si="1"/>
        <v>0</v>
      </c>
      <c r="K15" s="2" t="e">
        <f t="array" ref="K15">INDEX([1]Base!$A$2:$A$65536,SMALL(IF(([1]Base!$C$2:$C$65536="YYY")*1=1,ROW([1]Base!$A$2:$A$65536)-MIN(ROW([1]Base!$A$2:$A$65536))+1),ROWS([1]Base!$A$2:$A14)))</f>
        <v>#NUM!</v>
      </c>
      <c r="L15" s="18" t="str">
        <f>IF(ISERROR($K15),"",IF(ISBLANK(VLOOKUP('[1]cpte client'!$K15,[1]Base!$A$2:$P$65536,2,FALSE)),"",VLOOKUP('[1]cpte client'!$K15,[1]Base!$A$2:$P$65536,2,FALSE)))</f>
        <v/>
      </c>
      <c r="M15" s="19" t="str">
        <f>IF(ISERROR($K15),"",IF(ISBLANK(VLOOKUP('[1]cpte client'!$K15,[1]Base!$A$2:$P$65536,4,FALSE)),"",VLOOKUP('[1]cpte client'!$K15,[1]Base!$A$2:$P$65536,4,FALSE)))</f>
        <v/>
      </c>
      <c r="N15" s="19" t="str">
        <f>IF(ISERROR($K15),"",IF(ISBLANK(VLOOKUP('[1]cpte client'!$K15,[1]Base!$A$2:$P$65536,6,FALSE)),"",VLOOKUP('[1]cpte client'!$K15,[1]Base!$A$2:$P$65536,6,FALSE)))</f>
        <v/>
      </c>
      <c r="O15" s="19" t="str">
        <f>IF(ISERROR($K15),"",IF(ISBLANK(VLOOKUP('[1]cpte client'!$K15,[1]Base!$A$2:$P$65536,8,FALSE)),"",VLOOKUP('[1]cpte client'!$K15,[1]Base!$A$2:$P$65536,8,FALSE)))</f>
        <v/>
      </c>
      <c r="P15" s="20" t="str">
        <f>IF(ISERROR($K15),"",IF(ISBLANK(VLOOKUP('[1]cpte client'!$K15,[1]Base!$A$2:$P$65536,7,FALSE)),"",VLOOKUP('[1]cpte client'!$K15,[1]Base!$A$2:$P$65536,7,FALSE)))</f>
        <v/>
      </c>
      <c r="Q15" s="20" t="str">
        <f>IF(ISERROR($K15),"",IF(ISBLANK(VLOOKUP('[1]cpte client'!$K15,[1]Base!$A$2:$P$65536,10,FALSE)),"",VLOOKUP('[1]cpte client'!$K15,[1]Base!$A$2:$P$65536,10,FALSE)))</f>
        <v/>
      </c>
      <c r="R15" s="18" t="str">
        <f>IF(ISERROR($K15),"",IF(ISBLANK(VLOOKUP('[1]cpte client'!$K15,[1]Base!$A$2:$P$65536,12,FALSE)),"",VLOOKUP('[1]cpte client'!$K15,[1]Base!$A$2:$P$65536,12,FALSE)))</f>
        <v/>
      </c>
      <c r="S15" s="18" t="str">
        <f>IF(ISERROR($K15),"",IF(ISBLANK(VLOOKUP('[1]cpte client'!$K15,[1]Base!$A$2:$P$65536,13,FALSE)),"",VLOOKUP('[1]cpte client'!$K15,[1]Base!$A$2:$P$65536,13,FALSE)))</f>
        <v/>
      </c>
      <c r="T15" s="21" t="str">
        <f t="shared" si="2"/>
        <v/>
      </c>
      <c r="U15" s="2" t="e">
        <f t="array" ref="U15">INDEX([1]Base!$A$2:$A$65536,SMALL(IF(([1]Base!$C$2:$C$65536="ZZZ")*1=1,ROW([1]Base!$A$2:$A$65536)-MIN(ROW([1]Base!$A$2:$A$65536))+1),ROWS([1]Base!$A$2:$A14)))</f>
        <v>#NUM!</v>
      </c>
      <c r="V15" s="18" t="str">
        <f>IF(ISERROR($U15),"",IF(ISBLANK(VLOOKUP('[1]cpte client'!$U15,[1]Base!$A$2:$P$65536,2,FALSE)),"",VLOOKUP('[1]cpte client'!$U15,[1]Base!$A$2:$P$65536,2,FALSE)))</f>
        <v/>
      </c>
      <c r="W15" s="19" t="str">
        <f>IF(ISERROR($U15),"",IF(ISBLANK(VLOOKUP('[1]cpte client'!$U15,[1]Base!$A$2:$P$65536,4,FALSE)),"",VLOOKUP('[1]cpte client'!$U15,[1]Base!$A$2:$P$65536,4,FALSE)))</f>
        <v/>
      </c>
      <c r="X15" s="19" t="str">
        <f>IF(ISERROR($U15),"",IF(ISBLANK(VLOOKUP('[1]cpte client'!$U15,[1]Base!$A$2:$P$65536,6,FALSE)),"",VLOOKUP('[1]cpte client'!$U15,[1]Base!$A$2:$P$65536,6,FALSE)))</f>
        <v/>
      </c>
      <c r="Y15" s="19" t="str">
        <f>IF(ISERROR($U15),"",IF(ISBLANK(VLOOKUP('[1]cpte client'!$U15,[1]Base!$A$2:$P$65536,8,FALSE)),"",VLOOKUP('[1]cpte client'!$U15,[1]Base!$A$2:$P$65536,8,FALSE)))</f>
        <v/>
      </c>
      <c r="Z15" s="20" t="str">
        <f>IF(ISERROR($U15),"",IF(ISBLANK(VLOOKUP('[1]cpte client'!$U15,[1]Base!$A$2:$P$65536,7,FALSE)),"",VLOOKUP('[1]cpte client'!$U15,[1]Base!$A$2:$P$65536,7,FALSE)))</f>
        <v/>
      </c>
      <c r="AA15" s="20" t="str">
        <f>IF(ISERROR($U15),"",IF(ISBLANK(VLOOKUP('[1]cpte client'!$U15,[1]Base!$A$2:$P$65536,10,FALSE)),"",VLOOKUP('[1]cpte client'!$U15,[1]Base!$A$2:$P$65536,10,FALSE)))</f>
        <v/>
      </c>
      <c r="AB15" s="18" t="str">
        <f>IF(ISERROR($U15),"",IF(ISBLANK(VLOOKUP('[1]cpte client'!$U15,[1]Base!$A$2:$P$65536,12,FALSE)),"",VLOOKUP('[1]cpte client'!$U15,[1]Base!$A$2:$P$65536,12,FALSE)))</f>
        <v/>
      </c>
      <c r="AC15" s="18" t="str">
        <f>IF(ISERROR($U15),"",IF(ISBLANK(VLOOKUP('[1]cpte client'!$U15,[1]Base!$A$2:$P$65536,13,FALSE)),"",VLOOKUP('[1]cpte client'!$U15,[1]Base!$A$2:$P$65536,13,FALSE)))</f>
        <v/>
      </c>
      <c r="AD15" s="21">
        <f t="shared" si="0"/>
        <v>0</v>
      </c>
    </row>
    <row r="16" spans="1:30" ht="15" customHeight="1">
      <c r="A16" s="2" t="e">
        <f t="array" ref="A16">INDEX([1]Base!$A$2:$A$65536,SMALL(IF(([1]Base!$C$2:$C$65536="XXX")*1=1,ROW([1]Base!$A$2:$A$65536)-MIN(ROW([1]Base!$A$2:$A$65536))+1),ROWS([1]Base!$A$2:$A15)))</f>
        <v>#NUM!</v>
      </c>
      <c r="B16" s="18" t="str">
        <f>IF(ISERROR($A16),"",IF(ISBLANK(VLOOKUP('[1]cpte client'!$A16,[1]Base!$A$2:$P$65536,2,FALSE)),"",VLOOKUP('[1]cpte client'!$A16,[1]Base!$A$2:$P$65536,2,FALSE)))</f>
        <v/>
      </c>
      <c r="C16" s="19" t="str">
        <f>IF(ISERROR($A16),"",IF(ISBLANK(VLOOKUP('[1]cpte client'!$A16,[1]Base!$A$2:$P$65536,4,FALSE)),"",VLOOKUP('[1]cpte client'!$A16,[1]Base!$A$2:$P$65536,4,FALSE)))</f>
        <v/>
      </c>
      <c r="D16" s="19" t="str">
        <f>IF(ISERROR($A16),"",IF(ISBLANK(VLOOKUP('[1]cpte client'!$A16,[1]Base!$A$2:$P$65536,6,FALSE)),"",VLOOKUP('[1]cpte client'!$A16,[1]Base!$A$2:$P$65536,6,FALSE)))</f>
        <v/>
      </c>
      <c r="E16" s="19" t="str">
        <f>IF(ISERROR($A16),"",IF(ISBLANK(VLOOKUP('[1]cpte client'!$A16,[1]Base!$A$2:$P$65536,8,FALSE)),"",VLOOKUP('[1]cpte client'!$A16,[1]Base!$A$2:$P$65536,8,FALSE)))</f>
        <v/>
      </c>
      <c r="F16" s="20" t="str">
        <f>IF(ISERROR($A16),"",IF(ISBLANK(VLOOKUP('[1]cpte client'!$A16,[1]Base!$A$2:$P$65536,7,FALSE)),"",VLOOKUP('[1]cpte client'!$A16,[1]Base!$A$2:$P$65536,7,FALSE)))</f>
        <v/>
      </c>
      <c r="G16" s="20" t="str">
        <f>IF(ISERROR($A16),"",IF(ISBLANK(VLOOKUP('[1]cpte client'!$A16,[1]Base!$A$2:$P$65536,10,FALSE)),"",VLOOKUP('[1]cpte client'!$A16,[1]Base!$A$2:$P$65536,10,FALSE)))</f>
        <v/>
      </c>
      <c r="H16" s="18" t="str">
        <f>IF(ISERROR($A16),"",IF(ISBLANK(VLOOKUP('[1]cpte client'!$A16,[1]Base!$A$2:$P$65536,12,FALSE)),"",VLOOKUP('[1]cpte client'!$A16,[1]Base!$A$2:$P$65536,12,FALSE)))</f>
        <v/>
      </c>
      <c r="I16" s="18" t="str">
        <f>IF(ISERROR($A16),"",IF(ISBLANK(VLOOKUP('[1]cpte client'!$A16,[1]Base!$A$2:$P$65536,13,FALSE)),"",VLOOKUP('[1]cpte client'!$A16,[1]Base!$A$2:$P$65536,13,FALSE)))</f>
        <v/>
      </c>
      <c r="J16" s="21">
        <f t="shared" si="1"/>
        <v>0</v>
      </c>
      <c r="K16" s="2" t="e">
        <f t="array" ref="K16">INDEX([1]Base!$A$2:$A$65536,SMALL(IF(([1]Base!$C$2:$C$65536="YYY")*1=1,ROW([1]Base!$A$2:$A$65536)-MIN(ROW([1]Base!$A$2:$A$65536))+1),ROWS([1]Base!$A$2:$A15)))</f>
        <v>#NUM!</v>
      </c>
      <c r="L16" s="18" t="str">
        <f>IF(ISERROR($K16),"",IF(ISBLANK(VLOOKUP('[1]cpte client'!$K16,[1]Base!$A$2:$P$65536,2,FALSE)),"",VLOOKUP('[1]cpte client'!$K16,[1]Base!$A$2:$P$65536,2,FALSE)))</f>
        <v/>
      </c>
      <c r="M16" s="19" t="str">
        <f>IF(ISERROR($K16),"",IF(ISBLANK(VLOOKUP('[1]cpte client'!$K16,[1]Base!$A$2:$P$65536,4,FALSE)),"",VLOOKUP('[1]cpte client'!$K16,[1]Base!$A$2:$P$65536,4,FALSE)))</f>
        <v/>
      </c>
      <c r="N16" s="19" t="str">
        <f>IF(ISERROR($K16),"",IF(ISBLANK(VLOOKUP('[1]cpte client'!$K16,[1]Base!$A$2:$P$65536,6,FALSE)),"",VLOOKUP('[1]cpte client'!$K16,[1]Base!$A$2:$P$65536,6,FALSE)))</f>
        <v/>
      </c>
      <c r="O16" s="19" t="str">
        <f>IF(ISERROR($K16),"",IF(ISBLANK(VLOOKUP('[1]cpte client'!$K16,[1]Base!$A$2:$P$65536,8,FALSE)),"",VLOOKUP('[1]cpte client'!$K16,[1]Base!$A$2:$P$65536,8,FALSE)))</f>
        <v/>
      </c>
      <c r="P16" s="20" t="str">
        <f>IF(ISERROR($K16),"",IF(ISBLANK(VLOOKUP('[1]cpte client'!$K16,[1]Base!$A$2:$P$65536,7,FALSE)),"",VLOOKUP('[1]cpte client'!$K16,[1]Base!$A$2:$P$65536,7,FALSE)))</f>
        <v/>
      </c>
      <c r="Q16" s="20" t="str">
        <f>IF(ISERROR($K16),"",IF(ISBLANK(VLOOKUP('[1]cpte client'!$K16,[1]Base!$A$2:$P$65536,10,FALSE)),"",VLOOKUP('[1]cpte client'!$K16,[1]Base!$A$2:$P$65536,10,FALSE)))</f>
        <v/>
      </c>
      <c r="R16" s="18" t="str">
        <f>IF(ISERROR($K16),"",IF(ISBLANK(VLOOKUP('[1]cpte client'!$K16,[1]Base!$A$2:$P$65536,12,FALSE)),"",VLOOKUP('[1]cpte client'!$K16,[1]Base!$A$2:$P$65536,12,FALSE)))</f>
        <v/>
      </c>
      <c r="S16" s="18" t="str">
        <f>IF(ISERROR($K16),"",IF(ISBLANK(VLOOKUP('[1]cpte client'!$K16,[1]Base!$A$2:$P$65536,13,FALSE)),"",VLOOKUP('[1]cpte client'!$K16,[1]Base!$A$2:$P$65536,13,FALSE)))</f>
        <v/>
      </c>
      <c r="T16" s="21" t="str">
        <f t="shared" si="2"/>
        <v/>
      </c>
      <c r="U16" s="2" t="e">
        <f t="array" ref="U16">INDEX([1]Base!$A$2:$A$65536,SMALL(IF(([1]Base!$C$2:$C$65536="ZZZ")*1=1,ROW([1]Base!$A$2:$A$65536)-MIN(ROW([1]Base!$A$2:$A$65536))+1),ROWS([1]Base!$A$2:$A15)))</f>
        <v>#NUM!</v>
      </c>
      <c r="V16" s="18" t="str">
        <f>IF(ISERROR($U16),"",IF(ISBLANK(VLOOKUP('[1]cpte client'!$U16,[1]Base!$A$2:$P$65536,2,FALSE)),"",VLOOKUP('[1]cpte client'!$U16,[1]Base!$A$2:$P$65536,2,FALSE)))</f>
        <v/>
      </c>
      <c r="W16" s="19" t="str">
        <f>IF(ISERROR($U16),"",IF(ISBLANK(VLOOKUP('[1]cpte client'!$U16,[1]Base!$A$2:$P$65536,4,FALSE)),"",VLOOKUP('[1]cpte client'!$U16,[1]Base!$A$2:$P$65536,4,FALSE)))</f>
        <v/>
      </c>
      <c r="X16" s="19" t="str">
        <f>IF(ISERROR($U16),"",IF(ISBLANK(VLOOKUP('[1]cpte client'!$U16,[1]Base!$A$2:$P$65536,6,FALSE)),"",VLOOKUP('[1]cpte client'!$U16,[1]Base!$A$2:$P$65536,6,FALSE)))</f>
        <v/>
      </c>
      <c r="Y16" s="19" t="str">
        <f>IF(ISERROR($U16),"",IF(ISBLANK(VLOOKUP('[1]cpte client'!$U16,[1]Base!$A$2:$P$65536,8,FALSE)),"",VLOOKUP('[1]cpte client'!$U16,[1]Base!$A$2:$P$65536,8,FALSE)))</f>
        <v/>
      </c>
      <c r="Z16" s="20" t="str">
        <f>IF(ISERROR($U16),"",IF(ISBLANK(VLOOKUP('[1]cpte client'!$U16,[1]Base!$A$2:$P$65536,7,FALSE)),"",VLOOKUP('[1]cpte client'!$U16,[1]Base!$A$2:$P$65536,7,FALSE)))</f>
        <v/>
      </c>
      <c r="AA16" s="20" t="str">
        <f>IF(ISERROR($U16),"",IF(ISBLANK(VLOOKUP('[1]cpte client'!$U16,[1]Base!$A$2:$P$65536,10,FALSE)),"",VLOOKUP('[1]cpte client'!$U16,[1]Base!$A$2:$P$65536,10,FALSE)))</f>
        <v/>
      </c>
      <c r="AB16" s="18" t="str">
        <f>IF(ISERROR($U16),"",IF(ISBLANK(VLOOKUP('[1]cpte client'!$U16,[1]Base!$A$2:$P$65536,12,FALSE)),"",VLOOKUP('[1]cpte client'!$U16,[1]Base!$A$2:$P$65536,12,FALSE)))</f>
        <v/>
      </c>
      <c r="AC16" s="18" t="str">
        <f>IF(ISERROR($U16),"",IF(ISBLANK(VLOOKUP('[1]cpte client'!$U16,[1]Base!$A$2:$P$65536,13,FALSE)),"",VLOOKUP('[1]cpte client'!$U16,[1]Base!$A$2:$P$65536,13,FALSE)))</f>
        <v/>
      </c>
      <c r="AD16" s="21">
        <f t="shared" si="0"/>
        <v>0</v>
      </c>
    </row>
    <row r="17" spans="1:30" ht="15" customHeight="1">
      <c r="A17" s="2" t="e">
        <f t="array" ref="A17">INDEX([1]Base!$A$2:$A$65536,SMALL(IF(([1]Base!$C$2:$C$65536="XXX")*1=1,ROW([1]Base!$A$2:$A$65536)-MIN(ROW([1]Base!$A$2:$A$65536))+1),ROWS([1]Base!$A$2:$A16)))</f>
        <v>#NUM!</v>
      </c>
      <c r="B17" s="18" t="str">
        <f>IF(ISERROR($A17),"",IF(ISBLANK(VLOOKUP('[1]cpte client'!$A17,[1]Base!$A$2:$P$65536,2,FALSE)),"",VLOOKUP('[1]cpte client'!$A17,[1]Base!$A$2:$P$65536,2,FALSE)))</f>
        <v/>
      </c>
      <c r="C17" s="19" t="str">
        <f>IF(ISERROR($A17),"",IF(ISBLANK(VLOOKUP('[1]cpte client'!$A17,[1]Base!$A$2:$P$65536,4,FALSE)),"",VLOOKUP('[1]cpte client'!$A17,[1]Base!$A$2:$P$65536,4,FALSE)))</f>
        <v/>
      </c>
      <c r="D17" s="19" t="str">
        <f>IF(ISERROR($A17),"",IF(ISBLANK(VLOOKUP('[1]cpte client'!$A17,[1]Base!$A$2:$P$65536,6,FALSE)),"",VLOOKUP('[1]cpte client'!$A17,[1]Base!$A$2:$P$65536,6,FALSE)))</f>
        <v/>
      </c>
      <c r="E17" s="19" t="str">
        <f>IF(ISERROR($A17),"",IF(ISBLANK(VLOOKUP('[1]cpte client'!$A17,[1]Base!$A$2:$P$65536,8,FALSE)),"",VLOOKUP('[1]cpte client'!$A17,[1]Base!$A$2:$P$65536,8,FALSE)))</f>
        <v/>
      </c>
      <c r="F17" s="20" t="str">
        <f>IF(ISERROR($A17),"",IF(ISBLANK(VLOOKUP('[1]cpte client'!$A17,[1]Base!$A$2:$P$65536,7,FALSE)),"",VLOOKUP('[1]cpte client'!$A17,[1]Base!$A$2:$P$65536,7,FALSE)))</f>
        <v/>
      </c>
      <c r="G17" s="20" t="str">
        <f>IF(ISERROR($A17),"",IF(ISBLANK(VLOOKUP('[1]cpte client'!$A17,[1]Base!$A$2:$P$65536,10,FALSE)),"",VLOOKUP('[1]cpte client'!$A17,[1]Base!$A$2:$P$65536,10,FALSE)))</f>
        <v/>
      </c>
      <c r="H17" s="18" t="str">
        <f>IF(ISERROR($A17),"",IF(ISBLANK(VLOOKUP('[1]cpte client'!$A17,[1]Base!$A$2:$P$65536,12,FALSE)),"",VLOOKUP('[1]cpte client'!$A17,[1]Base!$A$2:$P$65536,12,FALSE)))</f>
        <v/>
      </c>
      <c r="I17" s="18" t="str">
        <f>IF(ISERROR($A17),"",IF(ISBLANK(VLOOKUP('[1]cpte client'!$A17,[1]Base!$A$2:$P$65536,13,FALSE)),"",VLOOKUP('[1]cpte client'!$A17,[1]Base!$A$2:$P$65536,13,FALSE)))</f>
        <v/>
      </c>
      <c r="J17" s="21">
        <f t="shared" si="1"/>
        <v>0</v>
      </c>
      <c r="K17" s="2" t="e">
        <f t="array" ref="K17">INDEX([1]Base!$A$2:$A$65536,SMALL(IF(([1]Base!$C$2:$C$65536="YYY")*1=1,ROW([1]Base!$A$2:$A$65536)-MIN(ROW([1]Base!$A$2:$A$65536))+1),ROWS([1]Base!$A$2:$A16)))</f>
        <v>#NUM!</v>
      </c>
      <c r="L17" s="18" t="str">
        <f>IF(ISERROR($K17),"",IF(ISBLANK(VLOOKUP('[1]cpte client'!$K17,[1]Base!$A$2:$P$65536,2,FALSE)),"",VLOOKUP('[1]cpte client'!$K17,[1]Base!$A$2:$P$65536,2,FALSE)))</f>
        <v/>
      </c>
      <c r="M17" s="19" t="str">
        <f>IF(ISERROR($K17),"",IF(ISBLANK(VLOOKUP('[1]cpte client'!$K17,[1]Base!$A$2:$P$65536,4,FALSE)),"",VLOOKUP('[1]cpte client'!$K17,[1]Base!$A$2:$P$65536,4,FALSE)))</f>
        <v/>
      </c>
      <c r="N17" s="19" t="str">
        <f>IF(ISERROR($K17),"",IF(ISBLANK(VLOOKUP('[1]cpte client'!$K17,[1]Base!$A$2:$P$65536,6,FALSE)),"",VLOOKUP('[1]cpte client'!$K17,[1]Base!$A$2:$P$65536,6,FALSE)))</f>
        <v/>
      </c>
      <c r="O17" s="19" t="str">
        <f>IF(ISERROR($K17),"",IF(ISBLANK(VLOOKUP('[1]cpte client'!$K17,[1]Base!$A$2:$P$65536,8,FALSE)),"",VLOOKUP('[1]cpte client'!$K17,[1]Base!$A$2:$P$65536,8,FALSE)))</f>
        <v/>
      </c>
      <c r="P17" s="20" t="str">
        <f>IF(ISERROR($K17),"",IF(ISBLANK(VLOOKUP('[1]cpte client'!$K17,[1]Base!$A$2:$P$65536,7,FALSE)),"",VLOOKUP('[1]cpte client'!$K17,[1]Base!$A$2:$P$65536,7,FALSE)))</f>
        <v/>
      </c>
      <c r="Q17" s="20" t="str">
        <f>IF(ISERROR($K17),"",IF(ISBLANK(VLOOKUP('[1]cpte client'!$K17,[1]Base!$A$2:$P$65536,10,FALSE)),"",VLOOKUP('[1]cpte client'!$K17,[1]Base!$A$2:$P$65536,10,FALSE)))</f>
        <v/>
      </c>
      <c r="R17" s="18" t="str">
        <f>IF(ISERROR($K17),"",IF(ISBLANK(VLOOKUP('[1]cpte client'!$K17,[1]Base!$A$2:$P$65536,12,FALSE)),"",VLOOKUP('[1]cpte client'!$K17,[1]Base!$A$2:$P$65536,12,FALSE)))</f>
        <v/>
      </c>
      <c r="S17" s="18" t="str">
        <f>IF(ISERROR($K17),"",IF(ISBLANK(VLOOKUP('[1]cpte client'!$K17,[1]Base!$A$2:$P$65536,13,FALSE)),"",VLOOKUP('[1]cpte client'!$K17,[1]Base!$A$2:$P$65536,13,FALSE)))</f>
        <v/>
      </c>
      <c r="T17" s="21" t="str">
        <f t="shared" si="2"/>
        <v/>
      </c>
      <c r="U17" s="2" t="e">
        <f t="array" ref="U17">INDEX([1]Base!$A$2:$A$65536,SMALL(IF(([1]Base!$C$2:$C$65536="ZZZ")*1=1,ROW([1]Base!$A$2:$A$65536)-MIN(ROW([1]Base!$A$2:$A$65536))+1),ROWS([1]Base!$A$2:$A16)))</f>
        <v>#NUM!</v>
      </c>
      <c r="V17" s="18" t="str">
        <f>IF(ISERROR($U17),"",IF(ISBLANK(VLOOKUP('[1]cpte client'!$U17,[1]Base!$A$2:$P$65536,2,FALSE)),"",VLOOKUP('[1]cpte client'!$U17,[1]Base!$A$2:$P$65536,2,FALSE)))</f>
        <v/>
      </c>
      <c r="W17" s="19" t="str">
        <f>IF(ISERROR($U17),"",IF(ISBLANK(VLOOKUP('[1]cpte client'!$U17,[1]Base!$A$2:$P$65536,4,FALSE)),"",VLOOKUP('[1]cpte client'!$U17,[1]Base!$A$2:$P$65536,4,FALSE)))</f>
        <v/>
      </c>
      <c r="X17" s="19" t="str">
        <f>IF(ISERROR($U17),"",IF(ISBLANK(VLOOKUP('[1]cpte client'!$U17,[1]Base!$A$2:$P$65536,6,FALSE)),"",VLOOKUP('[1]cpte client'!$U17,[1]Base!$A$2:$P$65536,6,FALSE)))</f>
        <v/>
      </c>
      <c r="Y17" s="19" t="str">
        <f>IF(ISERROR($U17),"",IF(ISBLANK(VLOOKUP('[1]cpte client'!$U17,[1]Base!$A$2:$P$65536,8,FALSE)),"",VLOOKUP('[1]cpte client'!$U17,[1]Base!$A$2:$P$65536,8,FALSE)))</f>
        <v/>
      </c>
      <c r="Z17" s="20" t="str">
        <f>IF(ISERROR($U17),"",IF(ISBLANK(VLOOKUP('[1]cpte client'!$U17,[1]Base!$A$2:$P$65536,7,FALSE)),"",VLOOKUP('[1]cpte client'!$U17,[1]Base!$A$2:$P$65536,7,FALSE)))</f>
        <v/>
      </c>
      <c r="AA17" s="20" t="str">
        <f>IF(ISERROR($U17),"",IF(ISBLANK(VLOOKUP('[1]cpte client'!$U17,[1]Base!$A$2:$P$65536,10,FALSE)),"",VLOOKUP('[1]cpte client'!$U17,[1]Base!$A$2:$P$65536,10,FALSE)))</f>
        <v/>
      </c>
      <c r="AB17" s="18" t="str">
        <f>IF(ISERROR($U17),"",IF(ISBLANK(VLOOKUP('[1]cpte client'!$U17,[1]Base!$A$2:$P$65536,12,FALSE)),"",VLOOKUP('[1]cpte client'!$U17,[1]Base!$A$2:$P$65536,12,FALSE)))</f>
        <v/>
      </c>
      <c r="AC17" s="18" t="str">
        <f>IF(ISERROR($U17),"",IF(ISBLANK(VLOOKUP('[1]cpte client'!$U17,[1]Base!$A$2:$P$65536,13,FALSE)),"",VLOOKUP('[1]cpte client'!$U17,[1]Base!$A$2:$P$65536,13,FALSE)))</f>
        <v/>
      </c>
      <c r="AD17" s="21">
        <f t="shared" si="0"/>
        <v>0</v>
      </c>
    </row>
    <row r="18" spans="1:30" ht="15" customHeight="1">
      <c r="A18" s="2" t="e">
        <f t="array" ref="A18">INDEX([1]Base!$A$2:$A$65536,SMALL(IF(([1]Base!$C$2:$C$65536="XXX")*1=1,ROW([1]Base!$A$2:$A$65536)-MIN(ROW([1]Base!$A$2:$A$65536))+1),ROWS([1]Base!$A$2:$A17)))</f>
        <v>#NUM!</v>
      </c>
      <c r="B18" s="18" t="str">
        <f>IF(ISERROR($A18),"",IF(ISBLANK(VLOOKUP('[1]cpte client'!$A18,[1]Base!$A$2:$P$65536,2,FALSE)),"",VLOOKUP('[1]cpte client'!$A18,[1]Base!$A$2:$P$65536,2,FALSE)))</f>
        <v/>
      </c>
      <c r="C18" s="19" t="str">
        <f>IF(ISERROR($A18),"",IF(ISBLANK(VLOOKUP('[1]cpte client'!$A18,[1]Base!$A$2:$P$65536,4,FALSE)),"",VLOOKUP('[1]cpte client'!$A18,[1]Base!$A$2:$P$65536,4,FALSE)))</f>
        <v/>
      </c>
      <c r="D18" s="19" t="str">
        <f>IF(ISERROR($A18),"",IF(ISBLANK(VLOOKUP('[1]cpte client'!$A18,[1]Base!$A$2:$P$65536,6,FALSE)),"",VLOOKUP('[1]cpte client'!$A18,[1]Base!$A$2:$P$65536,6,FALSE)))</f>
        <v/>
      </c>
      <c r="E18" s="19" t="str">
        <f>IF(ISERROR($A18),"",IF(ISBLANK(VLOOKUP('[1]cpte client'!$A18,[1]Base!$A$2:$P$65536,8,FALSE)),"",VLOOKUP('[1]cpte client'!$A18,[1]Base!$A$2:$P$65536,8,FALSE)))</f>
        <v/>
      </c>
      <c r="F18" s="20" t="str">
        <f>IF(ISERROR($A18),"",IF(ISBLANK(VLOOKUP('[1]cpte client'!$A18,[1]Base!$A$2:$P$65536,7,FALSE)),"",VLOOKUP('[1]cpte client'!$A18,[1]Base!$A$2:$P$65536,7,FALSE)))</f>
        <v/>
      </c>
      <c r="G18" s="20" t="str">
        <f>IF(ISERROR($A18),"",IF(ISBLANK(VLOOKUP('[1]cpte client'!$A18,[1]Base!$A$2:$P$65536,10,FALSE)),"",VLOOKUP('[1]cpte client'!$A18,[1]Base!$A$2:$P$65536,10,FALSE)))</f>
        <v/>
      </c>
      <c r="H18" s="18" t="str">
        <f>IF(ISERROR($A18),"",IF(ISBLANK(VLOOKUP('[1]cpte client'!$A18,[1]Base!$A$2:$P$65536,12,FALSE)),"",VLOOKUP('[1]cpte client'!$A18,[1]Base!$A$2:$P$65536,12,FALSE)))</f>
        <v/>
      </c>
      <c r="I18" s="18" t="str">
        <f>IF(ISERROR($A18),"",IF(ISBLANK(VLOOKUP('[1]cpte client'!$A18,[1]Base!$A$2:$P$65536,13,FALSE)),"",VLOOKUP('[1]cpte client'!$A18,[1]Base!$A$2:$P$65536,13,FALSE)))</f>
        <v/>
      </c>
      <c r="J18" s="21">
        <f t="shared" si="1"/>
        <v>0</v>
      </c>
      <c r="K18" s="2" t="e">
        <f t="array" ref="K18">INDEX([1]Base!$A$2:$A$65536,SMALL(IF(([1]Base!$C$2:$C$65536="YYY")*1=1,ROW([1]Base!$A$2:$A$65536)-MIN(ROW([1]Base!$A$2:$A$65536))+1),ROWS([1]Base!$A$2:$A17)))</f>
        <v>#NUM!</v>
      </c>
      <c r="L18" s="18" t="str">
        <f>IF(ISERROR($K18),"",IF(ISBLANK(VLOOKUP('[1]cpte client'!$K18,[1]Base!$A$2:$P$65536,2,FALSE)),"",VLOOKUP('[1]cpte client'!$K18,[1]Base!$A$2:$P$65536,2,FALSE)))</f>
        <v/>
      </c>
      <c r="M18" s="19" t="str">
        <f>IF(ISERROR($K18),"",IF(ISBLANK(VLOOKUP('[1]cpte client'!$K18,[1]Base!$A$2:$P$65536,4,FALSE)),"",VLOOKUP('[1]cpte client'!$K18,[1]Base!$A$2:$P$65536,4,FALSE)))</f>
        <v/>
      </c>
      <c r="N18" s="19" t="str">
        <f>IF(ISERROR($K18),"",IF(ISBLANK(VLOOKUP('[1]cpte client'!$K18,[1]Base!$A$2:$P$65536,6,FALSE)),"",VLOOKUP('[1]cpte client'!$K18,[1]Base!$A$2:$P$65536,6,FALSE)))</f>
        <v/>
      </c>
      <c r="O18" s="19" t="str">
        <f>IF(ISERROR($K18),"",IF(ISBLANK(VLOOKUP('[1]cpte client'!$K18,[1]Base!$A$2:$P$65536,8,FALSE)),"",VLOOKUP('[1]cpte client'!$K18,[1]Base!$A$2:$P$65536,8,FALSE)))</f>
        <v/>
      </c>
      <c r="P18" s="20" t="str">
        <f>IF(ISERROR($K18),"",IF(ISBLANK(VLOOKUP('[1]cpte client'!$K18,[1]Base!$A$2:$P$65536,7,FALSE)),"",VLOOKUP('[1]cpte client'!$K18,[1]Base!$A$2:$P$65536,7,FALSE)))</f>
        <v/>
      </c>
      <c r="Q18" s="20" t="str">
        <f>IF(ISERROR($K18),"",IF(ISBLANK(VLOOKUP('[1]cpte client'!$K18,[1]Base!$A$2:$P$65536,10,FALSE)),"",VLOOKUP('[1]cpte client'!$K18,[1]Base!$A$2:$P$65536,10,FALSE)))</f>
        <v/>
      </c>
      <c r="R18" s="18" t="str">
        <f>IF(ISERROR($K18),"",IF(ISBLANK(VLOOKUP('[1]cpte client'!$K18,[1]Base!$A$2:$P$65536,12,FALSE)),"",VLOOKUP('[1]cpte client'!$K18,[1]Base!$A$2:$P$65536,12,FALSE)))</f>
        <v/>
      </c>
      <c r="S18" s="18" t="str">
        <f>IF(ISERROR($K18),"",IF(ISBLANK(VLOOKUP('[1]cpte client'!$K18,[1]Base!$A$2:$P$65536,13,FALSE)),"",VLOOKUP('[1]cpte client'!$K18,[1]Base!$A$2:$P$65536,13,FALSE)))</f>
        <v/>
      </c>
      <c r="T18" s="21" t="str">
        <f t="shared" si="2"/>
        <v/>
      </c>
      <c r="U18" s="2" t="e">
        <f t="array" ref="U18">INDEX([1]Base!$A$2:$A$65536,SMALL(IF(([1]Base!$C$2:$C$65536="ZZZ")*1=1,ROW([1]Base!$A$2:$A$65536)-MIN(ROW([1]Base!$A$2:$A$65536))+1),ROWS([1]Base!$A$2:$A17)))</f>
        <v>#NUM!</v>
      </c>
      <c r="V18" s="18" t="str">
        <f>IF(ISERROR($U18),"",IF(ISBLANK(VLOOKUP('[1]cpte client'!$U18,[1]Base!$A$2:$P$65536,2,FALSE)),"",VLOOKUP('[1]cpte client'!$U18,[1]Base!$A$2:$P$65536,2,FALSE)))</f>
        <v/>
      </c>
      <c r="W18" s="19" t="str">
        <f>IF(ISERROR($U18),"",IF(ISBLANK(VLOOKUP('[1]cpte client'!$U18,[1]Base!$A$2:$P$65536,4,FALSE)),"",VLOOKUP('[1]cpte client'!$U18,[1]Base!$A$2:$P$65536,4,FALSE)))</f>
        <v/>
      </c>
      <c r="X18" s="19" t="str">
        <f>IF(ISERROR($U18),"",IF(ISBLANK(VLOOKUP('[1]cpte client'!$U18,[1]Base!$A$2:$P$65536,6,FALSE)),"",VLOOKUP('[1]cpte client'!$U18,[1]Base!$A$2:$P$65536,6,FALSE)))</f>
        <v/>
      </c>
      <c r="Y18" s="19" t="str">
        <f>IF(ISERROR($U18),"",IF(ISBLANK(VLOOKUP('[1]cpte client'!$U18,[1]Base!$A$2:$P$65536,8,FALSE)),"",VLOOKUP('[1]cpte client'!$U18,[1]Base!$A$2:$P$65536,8,FALSE)))</f>
        <v/>
      </c>
      <c r="Z18" s="20" t="str">
        <f>IF(ISERROR($U18),"",IF(ISBLANK(VLOOKUP('[1]cpte client'!$U18,[1]Base!$A$2:$P$65536,7,FALSE)),"",VLOOKUP('[1]cpte client'!$U18,[1]Base!$A$2:$P$65536,7,FALSE)))</f>
        <v/>
      </c>
      <c r="AA18" s="20" t="str">
        <f>IF(ISERROR($U18),"",IF(ISBLANK(VLOOKUP('[1]cpte client'!$U18,[1]Base!$A$2:$P$65536,10,FALSE)),"",VLOOKUP('[1]cpte client'!$U18,[1]Base!$A$2:$P$65536,10,FALSE)))</f>
        <v/>
      </c>
      <c r="AB18" s="18" t="str">
        <f>IF(ISERROR($U18),"",IF(ISBLANK(VLOOKUP('[1]cpte client'!$U18,[1]Base!$A$2:$P$65536,12,FALSE)),"",VLOOKUP('[1]cpte client'!$U18,[1]Base!$A$2:$P$65536,12,FALSE)))</f>
        <v/>
      </c>
      <c r="AC18" s="18" t="str">
        <f>IF(ISERROR($U18),"",IF(ISBLANK(VLOOKUP('[1]cpte client'!$U18,[1]Base!$A$2:$P$65536,13,FALSE)),"",VLOOKUP('[1]cpte client'!$U18,[1]Base!$A$2:$P$65536,13,FALSE)))</f>
        <v/>
      </c>
      <c r="AD18" s="21">
        <f t="shared" si="0"/>
        <v>0</v>
      </c>
    </row>
    <row r="19" spans="1:30" ht="15" customHeight="1">
      <c r="A19" s="2" t="e">
        <f t="array" ref="A19">INDEX([1]Base!$A$2:$A$65536,SMALL(IF(([1]Base!$C$2:$C$65536="XXX")*1=1,ROW([1]Base!$A$2:$A$65536)-MIN(ROW([1]Base!$A$2:$A$65536))+1),ROWS([1]Base!$A$2:$A18)))</f>
        <v>#NUM!</v>
      </c>
      <c r="B19" s="18" t="str">
        <f>IF(ISERROR($A19),"",IF(ISBLANK(VLOOKUP('[1]cpte client'!$A19,[1]Base!$A$2:$P$65536,2,FALSE)),"",VLOOKUP('[1]cpte client'!$A19,[1]Base!$A$2:$P$65536,2,FALSE)))</f>
        <v/>
      </c>
      <c r="C19" s="19" t="str">
        <f>IF(ISERROR($A19),"",IF(ISBLANK(VLOOKUP('[1]cpte client'!$A19,[1]Base!$A$2:$P$65536,4,FALSE)),"",VLOOKUP('[1]cpte client'!$A19,[1]Base!$A$2:$P$65536,4,FALSE)))</f>
        <v/>
      </c>
      <c r="D19" s="19" t="str">
        <f>IF(ISERROR($A19),"",IF(ISBLANK(VLOOKUP('[1]cpte client'!$A19,[1]Base!$A$2:$P$65536,6,FALSE)),"",VLOOKUP('[1]cpte client'!$A19,[1]Base!$A$2:$P$65536,6,FALSE)))</f>
        <v/>
      </c>
      <c r="E19" s="19" t="str">
        <f>IF(ISERROR($A19),"",IF(ISBLANK(VLOOKUP('[1]cpte client'!$A19,[1]Base!$A$2:$P$65536,8,FALSE)),"",VLOOKUP('[1]cpte client'!$A19,[1]Base!$A$2:$P$65536,8,FALSE)))</f>
        <v/>
      </c>
      <c r="F19" s="20" t="str">
        <f>IF(ISERROR($A19),"",IF(ISBLANK(VLOOKUP('[1]cpte client'!$A19,[1]Base!$A$2:$P$65536,7,FALSE)),"",VLOOKUP('[1]cpte client'!$A19,[1]Base!$A$2:$P$65536,7,FALSE)))</f>
        <v/>
      </c>
      <c r="G19" s="20" t="str">
        <f>IF(ISERROR($A19),"",IF(ISBLANK(VLOOKUP('[1]cpte client'!$A19,[1]Base!$A$2:$P$65536,10,FALSE)),"",VLOOKUP('[1]cpte client'!$A19,[1]Base!$A$2:$P$65536,10,FALSE)))</f>
        <v/>
      </c>
      <c r="H19" s="18" t="str">
        <f>IF(ISERROR($A19),"",IF(ISBLANK(VLOOKUP('[1]cpte client'!$A19,[1]Base!$A$2:$P$65536,12,FALSE)),"",VLOOKUP('[1]cpte client'!$A19,[1]Base!$A$2:$P$65536,12,FALSE)))</f>
        <v/>
      </c>
      <c r="I19" s="18" t="str">
        <f>IF(ISERROR($A19),"",IF(ISBLANK(VLOOKUP('[1]cpte client'!$A19,[1]Base!$A$2:$P$65536,13,FALSE)),"",VLOOKUP('[1]cpte client'!$A19,[1]Base!$A$2:$P$65536,13,FALSE)))</f>
        <v/>
      </c>
      <c r="J19" s="21">
        <f t="shared" si="1"/>
        <v>0</v>
      </c>
      <c r="K19" s="2" t="e">
        <f t="array" ref="K19">INDEX([1]Base!$A$2:$A$65536,SMALL(IF(([1]Base!$C$2:$C$65536="YYY")*1=1,ROW([1]Base!$A$2:$A$65536)-MIN(ROW([1]Base!$A$2:$A$65536))+1),ROWS([1]Base!$A$2:$A18)))</f>
        <v>#NUM!</v>
      </c>
      <c r="L19" s="18" t="str">
        <f>IF(ISERROR($K19),"",IF(ISBLANK(VLOOKUP('[1]cpte client'!$K19,[1]Base!$A$2:$P$65536,2,FALSE)),"",VLOOKUP('[1]cpte client'!$K19,[1]Base!$A$2:$P$65536,2,FALSE)))</f>
        <v/>
      </c>
      <c r="M19" s="19" t="str">
        <f>IF(ISERROR($K19),"",IF(ISBLANK(VLOOKUP('[1]cpte client'!$K19,[1]Base!$A$2:$P$65536,4,FALSE)),"",VLOOKUP('[1]cpte client'!$K19,[1]Base!$A$2:$P$65536,4,FALSE)))</f>
        <v/>
      </c>
      <c r="N19" s="19" t="str">
        <f>IF(ISERROR($K19),"",IF(ISBLANK(VLOOKUP('[1]cpte client'!$K19,[1]Base!$A$2:$P$65536,6,FALSE)),"",VLOOKUP('[1]cpte client'!$K19,[1]Base!$A$2:$P$65536,6,FALSE)))</f>
        <v/>
      </c>
      <c r="O19" s="19" t="str">
        <f>IF(ISERROR($K19),"",IF(ISBLANK(VLOOKUP('[1]cpte client'!$K19,[1]Base!$A$2:$P$65536,8,FALSE)),"",VLOOKUP('[1]cpte client'!$K19,[1]Base!$A$2:$P$65536,8,FALSE)))</f>
        <v/>
      </c>
      <c r="P19" s="20" t="str">
        <f>IF(ISERROR($K19),"",IF(ISBLANK(VLOOKUP('[1]cpte client'!$K19,[1]Base!$A$2:$P$65536,7,FALSE)),"",VLOOKUP('[1]cpte client'!$K19,[1]Base!$A$2:$P$65536,7,FALSE)))</f>
        <v/>
      </c>
      <c r="Q19" s="20" t="str">
        <f>IF(ISERROR($K19),"",IF(ISBLANK(VLOOKUP('[1]cpte client'!$K19,[1]Base!$A$2:$P$65536,10,FALSE)),"",VLOOKUP('[1]cpte client'!$K19,[1]Base!$A$2:$P$65536,10,FALSE)))</f>
        <v/>
      </c>
      <c r="R19" s="18" t="str">
        <f>IF(ISERROR($K19),"",IF(ISBLANK(VLOOKUP('[1]cpte client'!$K19,[1]Base!$A$2:$P$65536,12,FALSE)),"",VLOOKUP('[1]cpte client'!$K19,[1]Base!$A$2:$P$65536,12,FALSE)))</f>
        <v/>
      </c>
      <c r="S19" s="18" t="str">
        <f>IF(ISERROR($K19),"",IF(ISBLANK(VLOOKUP('[1]cpte client'!$K19,[1]Base!$A$2:$P$65536,13,FALSE)),"",VLOOKUP('[1]cpte client'!$K19,[1]Base!$A$2:$P$65536,13,FALSE)))</f>
        <v/>
      </c>
      <c r="T19" s="21" t="str">
        <f t="shared" si="2"/>
        <v/>
      </c>
      <c r="U19" s="2" t="e">
        <f t="array" ref="U19">INDEX([1]Base!$A$2:$A$65536,SMALL(IF(([1]Base!$C$2:$C$65536="ZZZ")*1=1,ROW([1]Base!$A$2:$A$65536)-MIN(ROW([1]Base!$A$2:$A$65536))+1),ROWS([1]Base!$A$2:$A18)))</f>
        <v>#NUM!</v>
      </c>
      <c r="V19" s="18" t="str">
        <f>IF(ISERROR($U19),"",IF(ISBLANK(VLOOKUP('[1]cpte client'!$U19,[1]Base!$A$2:$P$65536,2,FALSE)),"",VLOOKUP('[1]cpte client'!$U19,[1]Base!$A$2:$P$65536,2,FALSE)))</f>
        <v/>
      </c>
      <c r="W19" s="19" t="str">
        <f>IF(ISERROR($U19),"",IF(ISBLANK(VLOOKUP('[1]cpte client'!$U19,[1]Base!$A$2:$P$65536,4,FALSE)),"",VLOOKUP('[1]cpte client'!$U19,[1]Base!$A$2:$P$65536,4,FALSE)))</f>
        <v/>
      </c>
      <c r="X19" s="19" t="str">
        <f>IF(ISERROR($U19),"",IF(ISBLANK(VLOOKUP('[1]cpte client'!$U19,[1]Base!$A$2:$P$65536,6,FALSE)),"",VLOOKUP('[1]cpte client'!$U19,[1]Base!$A$2:$P$65536,6,FALSE)))</f>
        <v/>
      </c>
      <c r="Y19" s="19" t="str">
        <f>IF(ISERROR($U19),"",IF(ISBLANK(VLOOKUP('[1]cpte client'!$U19,[1]Base!$A$2:$P$65536,8,FALSE)),"",VLOOKUP('[1]cpte client'!$U19,[1]Base!$A$2:$P$65536,8,FALSE)))</f>
        <v/>
      </c>
      <c r="Z19" s="20" t="str">
        <f>IF(ISERROR($U19),"",IF(ISBLANK(VLOOKUP('[1]cpte client'!$U19,[1]Base!$A$2:$P$65536,7,FALSE)),"",VLOOKUP('[1]cpte client'!$U19,[1]Base!$A$2:$P$65536,7,FALSE)))</f>
        <v/>
      </c>
      <c r="AA19" s="20" t="str">
        <f>IF(ISERROR($U19),"",IF(ISBLANK(VLOOKUP('[1]cpte client'!$U19,[1]Base!$A$2:$P$65536,10,FALSE)),"",VLOOKUP('[1]cpte client'!$U19,[1]Base!$A$2:$P$65536,10,FALSE)))</f>
        <v/>
      </c>
      <c r="AB19" s="18" t="str">
        <f>IF(ISERROR($U19),"",IF(ISBLANK(VLOOKUP('[1]cpte client'!$U19,[1]Base!$A$2:$P$65536,12,FALSE)),"",VLOOKUP('[1]cpte client'!$U19,[1]Base!$A$2:$P$65536,12,FALSE)))</f>
        <v/>
      </c>
      <c r="AC19" s="18" t="str">
        <f>IF(ISERROR($U19),"",IF(ISBLANK(VLOOKUP('[1]cpte client'!$U19,[1]Base!$A$2:$P$65536,13,FALSE)),"",VLOOKUP('[1]cpte client'!$U19,[1]Base!$A$2:$P$65536,13,FALSE)))</f>
        <v/>
      </c>
      <c r="AD19" s="21">
        <f t="shared" si="0"/>
        <v>0</v>
      </c>
    </row>
    <row r="20" spans="1:30" ht="15" customHeight="1">
      <c r="A20" s="2" t="e">
        <f t="array" ref="A20">INDEX([1]Base!$A$2:$A$65536,SMALL(IF(([1]Base!$C$2:$C$65536="XXX")*1=1,ROW([1]Base!$A$2:$A$65536)-MIN(ROW([1]Base!$A$2:$A$65536))+1),ROWS([1]Base!$A$2:$A19)))</f>
        <v>#NUM!</v>
      </c>
      <c r="B20" s="18" t="str">
        <f>IF(ISERROR($A20),"",IF(ISBLANK(VLOOKUP('[1]cpte client'!$A20,[1]Base!$A$2:$P$65536,2,FALSE)),"",VLOOKUP('[1]cpte client'!$A20,[1]Base!$A$2:$P$65536,2,FALSE)))</f>
        <v/>
      </c>
      <c r="C20" s="19" t="str">
        <f>IF(ISERROR($A20),"",IF(ISBLANK(VLOOKUP('[1]cpte client'!$A20,[1]Base!$A$2:$P$65536,4,FALSE)),"",VLOOKUP('[1]cpte client'!$A20,[1]Base!$A$2:$P$65536,4,FALSE)))</f>
        <v/>
      </c>
      <c r="D20" s="19" t="str">
        <f>IF(ISERROR($A20),"",IF(ISBLANK(VLOOKUP('[1]cpte client'!$A20,[1]Base!$A$2:$P$65536,6,FALSE)),"",VLOOKUP('[1]cpte client'!$A20,[1]Base!$A$2:$P$65536,6,FALSE)))</f>
        <v/>
      </c>
      <c r="E20" s="19" t="str">
        <f>IF(ISERROR($A20),"",IF(ISBLANK(VLOOKUP('[1]cpte client'!$A20,[1]Base!$A$2:$P$65536,8,FALSE)),"",VLOOKUP('[1]cpte client'!$A20,[1]Base!$A$2:$P$65536,8,FALSE)))</f>
        <v/>
      </c>
      <c r="F20" s="20" t="str">
        <f>IF(ISERROR($A20),"",IF(ISBLANK(VLOOKUP('[1]cpte client'!$A20,[1]Base!$A$2:$P$65536,7,FALSE)),"",VLOOKUP('[1]cpte client'!$A20,[1]Base!$A$2:$P$65536,7,FALSE)))</f>
        <v/>
      </c>
      <c r="G20" s="20" t="str">
        <f>IF(ISERROR($A20),"",IF(ISBLANK(VLOOKUP('[1]cpte client'!$A20,[1]Base!$A$2:$P$65536,10,FALSE)),"",VLOOKUP('[1]cpte client'!$A20,[1]Base!$A$2:$P$65536,10,FALSE)))</f>
        <v/>
      </c>
      <c r="H20" s="18" t="str">
        <f>IF(ISERROR($A20),"",IF(ISBLANK(VLOOKUP('[1]cpte client'!$A20,[1]Base!$A$2:$P$65536,12,FALSE)),"",VLOOKUP('[1]cpte client'!$A20,[1]Base!$A$2:$P$65536,12,FALSE)))</f>
        <v/>
      </c>
      <c r="I20" s="18" t="str">
        <f>IF(ISERROR($A20),"",IF(ISBLANK(VLOOKUP('[1]cpte client'!$A20,[1]Base!$A$2:$P$65536,13,FALSE)),"",VLOOKUP('[1]cpte client'!$A20,[1]Base!$A$2:$P$65536,13,FALSE)))</f>
        <v/>
      </c>
      <c r="J20" s="21">
        <f t="shared" si="1"/>
        <v>0</v>
      </c>
      <c r="K20" s="2" t="e">
        <f t="array" ref="K20">INDEX([1]Base!$A$2:$A$65536,SMALL(IF(([1]Base!$C$2:$C$65536="YYY")*1=1,ROW([1]Base!$A$2:$A$65536)-MIN(ROW([1]Base!$A$2:$A$65536))+1),ROWS([1]Base!$A$2:$A19)))</f>
        <v>#NUM!</v>
      </c>
      <c r="L20" s="18" t="str">
        <f>IF(ISERROR($K20),"",IF(ISBLANK(VLOOKUP('[1]cpte client'!$K20,[1]Base!$A$2:$P$65536,2,FALSE)),"",VLOOKUP('[1]cpte client'!$K20,[1]Base!$A$2:$P$65536,2,FALSE)))</f>
        <v/>
      </c>
      <c r="M20" s="19" t="str">
        <f>IF(ISERROR($K20),"",IF(ISBLANK(VLOOKUP('[1]cpte client'!$K20,[1]Base!$A$2:$P$65536,4,FALSE)),"",VLOOKUP('[1]cpte client'!$K20,[1]Base!$A$2:$P$65536,4,FALSE)))</f>
        <v/>
      </c>
      <c r="N20" s="19" t="str">
        <f>IF(ISERROR($K20),"",IF(ISBLANK(VLOOKUP('[1]cpte client'!$K20,[1]Base!$A$2:$P$65536,6,FALSE)),"",VLOOKUP('[1]cpte client'!$K20,[1]Base!$A$2:$P$65536,6,FALSE)))</f>
        <v/>
      </c>
      <c r="O20" s="19" t="str">
        <f>IF(ISERROR($K20),"",IF(ISBLANK(VLOOKUP('[1]cpte client'!$K20,[1]Base!$A$2:$P$65536,8,FALSE)),"",VLOOKUP('[1]cpte client'!$K20,[1]Base!$A$2:$P$65536,8,FALSE)))</f>
        <v/>
      </c>
      <c r="P20" s="20" t="str">
        <f>IF(ISERROR($K20),"",IF(ISBLANK(VLOOKUP('[1]cpte client'!$K20,[1]Base!$A$2:$P$65536,7,FALSE)),"",VLOOKUP('[1]cpte client'!$K20,[1]Base!$A$2:$P$65536,7,FALSE)))</f>
        <v/>
      </c>
      <c r="Q20" s="20" t="str">
        <f>IF(ISERROR($K20),"",IF(ISBLANK(VLOOKUP('[1]cpte client'!$K20,[1]Base!$A$2:$P$65536,10,FALSE)),"",VLOOKUP('[1]cpte client'!$K20,[1]Base!$A$2:$P$65536,10,FALSE)))</f>
        <v/>
      </c>
      <c r="R20" s="18" t="str">
        <f>IF(ISERROR($K20),"",IF(ISBLANK(VLOOKUP('[1]cpte client'!$K20,[1]Base!$A$2:$P$65536,12,FALSE)),"",VLOOKUP('[1]cpte client'!$K20,[1]Base!$A$2:$P$65536,12,FALSE)))</f>
        <v/>
      </c>
      <c r="S20" s="18" t="str">
        <f>IF(ISERROR($K20),"",IF(ISBLANK(VLOOKUP('[1]cpte client'!$K20,[1]Base!$A$2:$P$65536,13,FALSE)),"",VLOOKUP('[1]cpte client'!$K20,[1]Base!$A$2:$P$65536,13,FALSE)))</f>
        <v/>
      </c>
      <c r="T20" s="21" t="str">
        <f t="shared" si="2"/>
        <v/>
      </c>
      <c r="U20" s="2" t="e">
        <f t="array" ref="U20">INDEX([1]Base!$A$2:$A$65536,SMALL(IF(([1]Base!$C$2:$C$65536="ZZZ")*1=1,ROW([1]Base!$A$2:$A$65536)-MIN(ROW([1]Base!$A$2:$A$65536))+1),ROWS([1]Base!$A$2:$A19)))</f>
        <v>#NUM!</v>
      </c>
      <c r="V20" s="18" t="str">
        <f>IF(ISERROR($U20),"",IF(ISBLANK(VLOOKUP('[1]cpte client'!$U20,[1]Base!$A$2:$P$65536,2,FALSE)),"",VLOOKUP('[1]cpte client'!$U20,[1]Base!$A$2:$P$65536,2,FALSE)))</f>
        <v/>
      </c>
      <c r="W20" s="19" t="str">
        <f>IF(ISERROR($U20),"",IF(ISBLANK(VLOOKUP('[1]cpte client'!$U20,[1]Base!$A$2:$P$65536,4,FALSE)),"",VLOOKUP('[1]cpte client'!$U20,[1]Base!$A$2:$P$65536,4,FALSE)))</f>
        <v/>
      </c>
      <c r="X20" s="19" t="str">
        <f>IF(ISERROR($U20),"",IF(ISBLANK(VLOOKUP('[1]cpte client'!$U20,[1]Base!$A$2:$P$65536,6,FALSE)),"",VLOOKUP('[1]cpte client'!$U20,[1]Base!$A$2:$P$65536,6,FALSE)))</f>
        <v/>
      </c>
      <c r="Y20" s="19" t="str">
        <f>IF(ISERROR($U20),"",IF(ISBLANK(VLOOKUP('[1]cpte client'!$U20,[1]Base!$A$2:$P$65536,8,FALSE)),"",VLOOKUP('[1]cpte client'!$U20,[1]Base!$A$2:$P$65536,8,FALSE)))</f>
        <v/>
      </c>
      <c r="Z20" s="20" t="str">
        <f>IF(ISERROR($U20),"",IF(ISBLANK(VLOOKUP('[1]cpte client'!$U20,[1]Base!$A$2:$P$65536,7,FALSE)),"",VLOOKUP('[1]cpte client'!$U20,[1]Base!$A$2:$P$65536,7,FALSE)))</f>
        <v/>
      </c>
      <c r="AA20" s="20" t="str">
        <f>IF(ISERROR($U20),"",IF(ISBLANK(VLOOKUP('[1]cpte client'!$U20,[1]Base!$A$2:$P$65536,10,FALSE)),"",VLOOKUP('[1]cpte client'!$U20,[1]Base!$A$2:$P$65536,10,FALSE)))</f>
        <v/>
      </c>
      <c r="AB20" s="18" t="str">
        <f>IF(ISERROR($U20),"",IF(ISBLANK(VLOOKUP('[1]cpte client'!$U20,[1]Base!$A$2:$P$65536,12,FALSE)),"",VLOOKUP('[1]cpte client'!$U20,[1]Base!$A$2:$P$65536,12,FALSE)))</f>
        <v/>
      </c>
      <c r="AC20" s="18" t="str">
        <f>IF(ISERROR($U20),"",IF(ISBLANK(VLOOKUP('[1]cpte client'!$U20,[1]Base!$A$2:$P$65536,13,FALSE)),"",VLOOKUP('[1]cpte client'!$U20,[1]Base!$A$2:$P$65536,13,FALSE)))</f>
        <v/>
      </c>
      <c r="AD20" s="21">
        <f t="shared" si="0"/>
        <v>0</v>
      </c>
    </row>
    <row r="21" spans="1:30" ht="15" customHeight="1">
      <c r="A21" s="2" t="e">
        <f t="array" ref="A21">INDEX([1]Base!$A$2:$A$65536,SMALL(IF(([1]Base!$C$2:$C$65536="XXX")*1=1,ROW([1]Base!$A$2:$A$65536)-MIN(ROW([1]Base!$A$2:$A$65536))+1),ROWS([1]Base!$A$2:$A20)))</f>
        <v>#NUM!</v>
      </c>
      <c r="B21" s="18" t="str">
        <f>IF(ISERROR($A21),"",IF(ISBLANK(VLOOKUP('[1]cpte client'!$A21,[1]Base!$A$2:$P$65536,2,FALSE)),"",VLOOKUP('[1]cpte client'!$A21,[1]Base!$A$2:$P$65536,2,FALSE)))</f>
        <v/>
      </c>
      <c r="C21" s="19" t="str">
        <f>IF(ISERROR($A21),"",IF(ISBLANK(VLOOKUP('[1]cpte client'!$A21,[1]Base!$A$2:$P$65536,4,FALSE)),"",VLOOKUP('[1]cpte client'!$A21,[1]Base!$A$2:$P$65536,4,FALSE)))</f>
        <v/>
      </c>
      <c r="D21" s="19" t="str">
        <f>IF(ISERROR($A21),"",IF(ISBLANK(VLOOKUP('[1]cpte client'!$A21,[1]Base!$A$2:$P$65536,6,FALSE)),"",VLOOKUP('[1]cpte client'!$A21,[1]Base!$A$2:$P$65536,6,FALSE)))</f>
        <v/>
      </c>
      <c r="E21" s="19" t="str">
        <f>IF(ISERROR($A21),"",IF(ISBLANK(VLOOKUP('[1]cpte client'!$A21,[1]Base!$A$2:$P$65536,8,FALSE)),"",VLOOKUP('[1]cpte client'!$A21,[1]Base!$A$2:$P$65536,8,FALSE)))</f>
        <v/>
      </c>
      <c r="F21" s="20" t="str">
        <f>IF(ISERROR($A21),"",IF(ISBLANK(VLOOKUP('[1]cpte client'!$A21,[1]Base!$A$2:$P$65536,7,FALSE)),"",VLOOKUP('[1]cpte client'!$A21,[1]Base!$A$2:$P$65536,7,FALSE)))</f>
        <v/>
      </c>
      <c r="G21" s="20" t="str">
        <f>IF(ISERROR($A21),"",IF(ISBLANK(VLOOKUP('[1]cpte client'!$A21,[1]Base!$A$2:$P$65536,10,FALSE)),"",VLOOKUP('[1]cpte client'!$A21,[1]Base!$A$2:$P$65536,10,FALSE)))</f>
        <v/>
      </c>
      <c r="H21" s="18" t="str">
        <f>IF(ISERROR($A21),"",IF(ISBLANK(VLOOKUP('[1]cpte client'!$A21,[1]Base!$A$2:$P$65536,12,FALSE)),"",VLOOKUP('[1]cpte client'!$A21,[1]Base!$A$2:$P$65536,12,FALSE)))</f>
        <v/>
      </c>
      <c r="I21" s="18" t="str">
        <f>IF(ISERROR($A21),"",IF(ISBLANK(VLOOKUP('[1]cpte client'!$A21,[1]Base!$A$2:$P$65536,13,FALSE)),"",VLOOKUP('[1]cpte client'!$A21,[1]Base!$A$2:$P$65536,13,FALSE)))</f>
        <v/>
      </c>
      <c r="J21" s="21">
        <f t="shared" si="1"/>
        <v>0</v>
      </c>
      <c r="K21" s="2" t="e">
        <f t="array" ref="K21">INDEX([1]Base!$A$2:$A$65536,SMALL(IF(([1]Base!$C$2:$C$65536="YYY")*1=1,ROW([1]Base!$A$2:$A$65536)-MIN(ROW([1]Base!$A$2:$A$65536))+1),ROWS([1]Base!$A$2:$A20)))</f>
        <v>#NUM!</v>
      </c>
      <c r="L21" s="18" t="str">
        <f>IF(ISERROR($K21),"",IF(ISBLANK(VLOOKUP('[1]cpte client'!$K21,[1]Base!$A$2:$P$65536,2,FALSE)),"",VLOOKUP('[1]cpte client'!$K21,[1]Base!$A$2:$P$65536,2,FALSE)))</f>
        <v/>
      </c>
      <c r="M21" s="19" t="str">
        <f>IF(ISERROR($K21),"",IF(ISBLANK(VLOOKUP('[1]cpte client'!$K21,[1]Base!$A$2:$P$65536,4,FALSE)),"",VLOOKUP('[1]cpte client'!$K21,[1]Base!$A$2:$P$65536,4,FALSE)))</f>
        <v/>
      </c>
      <c r="N21" s="19" t="str">
        <f>IF(ISERROR($K21),"",IF(ISBLANK(VLOOKUP('[1]cpte client'!$K21,[1]Base!$A$2:$P$65536,6,FALSE)),"",VLOOKUP('[1]cpte client'!$K21,[1]Base!$A$2:$P$65536,6,FALSE)))</f>
        <v/>
      </c>
      <c r="O21" s="19" t="str">
        <f>IF(ISERROR($K21),"",IF(ISBLANK(VLOOKUP('[1]cpte client'!$K21,[1]Base!$A$2:$P$65536,8,FALSE)),"",VLOOKUP('[1]cpte client'!$K21,[1]Base!$A$2:$P$65536,8,FALSE)))</f>
        <v/>
      </c>
      <c r="P21" s="20" t="str">
        <f>IF(ISERROR($K21),"",IF(ISBLANK(VLOOKUP('[1]cpte client'!$K21,[1]Base!$A$2:$P$65536,7,FALSE)),"",VLOOKUP('[1]cpte client'!$K21,[1]Base!$A$2:$P$65536,7,FALSE)))</f>
        <v/>
      </c>
      <c r="Q21" s="20" t="str">
        <f>IF(ISERROR($K21),"",IF(ISBLANK(VLOOKUP('[1]cpte client'!$K21,[1]Base!$A$2:$P$65536,10,FALSE)),"",VLOOKUP('[1]cpte client'!$K21,[1]Base!$A$2:$P$65536,10,FALSE)))</f>
        <v/>
      </c>
      <c r="R21" s="18" t="str">
        <f>IF(ISERROR($K21),"",IF(ISBLANK(VLOOKUP('[1]cpte client'!$K21,[1]Base!$A$2:$P$65536,12,FALSE)),"",VLOOKUP('[1]cpte client'!$K21,[1]Base!$A$2:$P$65536,12,FALSE)))</f>
        <v/>
      </c>
      <c r="S21" s="18" t="str">
        <f>IF(ISERROR($K21),"",IF(ISBLANK(VLOOKUP('[1]cpte client'!$K21,[1]Base!$A$2:$P$65536,13,FALSE)),"",VLOOKUP('[1]cpte client'!$K21,[1]Base!$A$2:$P$65536,13,FALSE)))</f>
        <v/>
      </c>
      <c r="T21" s="21" t="str">
        <f t="shared" si="2"/>
        <v/>
      </c>
      <c r="U21" s="2" t="e">
        <f t="array" ref="U21">INDEX([1]Base!$A$2:$A$65536,SMALL(IF(([1]Base!$C$2:$C$65536="ZZZ")*1=1,ROW([1]Base!$A$2:$A$65536)-MIN(ROW([1]Base!$A$2:$A$65536))+1),ROWS([1]Base!$A$2:$A20)))</f>
        <v>#NUM!</v>
      </c>
      <c r="V21" s="18" t="str">
        <f>IF(ISERROR($U21),"",IF(ISBLANK(VLOOKUP('[1]cpte client'!$U21,[1]Base!$A$2:$P$65536,2,FALSE)),"",VLOOKUP('[1]cpte client'!$U21,[1]Base!$A$2:$P$65536,2,FALSE)))</f>
        <v/>
      </c>
      <c r="W21" s="19" t="str">
        <f>IF(ISERROR($U21),"",IF(ISBLANK(VLOOKUP('[1]cpte client'!$U21,[1]Base!$A$2:$P$65536,4,FALSE)),"",VLOOKUP('[1]cpte client'!$U21,[1]Base!$A$2:$P$65536,4,FALSE)))</f>
        <v/>
      </c>
      <c r="X21" s="19" t="str">
        <f>IF(ISERROR($U21),"",IF(ISBLANK(VLOOKUP('[1]cpte client'!$U21,[1]Base!$A$2:$P$65536,6,FALSE)),"",VLOOKUP('[1]cpte client'!$U21,[1]Base!$A$2:$P$65536,6,FALSE)))</f>
        <v/>
      </c>
      <c r="Y21" s="19" t="str">
        <f>IF(ISERROR($U21),"",IF(ISBLANK(VLOOKUP('[1]cpte client'!$U21,[1]Base!$A$2:$P$65536,8,FALSE)),"",VLOOKUP('[1]cpte client'!$U21,[1]Base!$A$2:$P$65536,8,FALSE)))</f>
        <v/>
      </c>
      <c r="Z21" s="20" t="str">
        <f>IF(ISERROR($U21),"",IF(ISBLANK(VLOOKUP('[1]cpte client'!$U21,[1]Base!$A$2:$P$65536,7,FALSE)),"",VLOOKUP('[1]cpte client'!$U21,[1]Base!$A$2:$P$65536,7,FALSE)))</f>
        <v/>
      </c>
      <c r="AA21" s="20" t="str">
        <f>IF(ISERROR($U21),"",IF(ISBLANK(VLOOKUP('[1]cpte client'!$U21,[1]Base!$A$2:$P$65536,10,FALSE)),"",VLOOKUP('[1]cpte client'!$U21,[1]Base!$A$2:$P$65536,10,FALSE)))</f>
        <v/>
      </c>
      <c r="AB21" s="18" t="str">
        <f>IF(ISERROR($U21),"",IF(ISBLANK(VLOOKUP('[1]cpte client'!$U21,[1]Base!$A$2:$P$65536,12,FALSE)),"",VLOOKUP('[1]cpte client'!$U21,[1]Base!$A$2:$P$65536,12,FALSE)))</f>
        <v/>
      </c>
      <c r="AC21" s="18" t="str">
        <f>IF(ISERROR($U21),"",IF(ISBLANK(VLOOKUP('[1]cpte client'!$U21,[1]Base!$A$2:$P$65536,13,FALSE)),"",VLOOKUP('[1]cpte client'!$U21,[1]Base!$A$2:$P$65536,13,FALSE)))</f>
        <v/>
      </c>
      <c r="AD21" s="21">
        <f t="shared" si="0"/>
        <v>0</v>
      </c>
    </row>
    <row r="22" spans="1:30" ht="15" customHeight="1">
      <c r="A22" s="2" t="e">
        <f t="array" ref="A22">INDEX([1]Base!$A$2:$A$65536,SMALL(IF(([1]Base!$C$2:$C$65536="XXX")*1=1,ROW([1]Base!$A$2:$A$65536)-MIN(ROW([1]Base!$A$2:$A$65536))+1),ROWS([1]Base!$A$2:$A21)))</f>
        <v>#NUM!</v>
      </c>
      <c r="B22" s="18" t="str">
        <f>IF(ISERROR($A22),"",IF(ISBLANK(VLOOKUP('[1]cpte client'!$A22,[1]Base!$A$2:$P$65536,2,FALSE)),"",VLOOKUP('[1]cpte client'!$A22,[1]Base!$A$2:$P$65536,2,FALSE)))</f>
        <v/>
      </c>
      <c r="C22" s="19" t="str">
        <f>IF(ISERROR($A22),"",IF(ISBLANK(VLOOKUP('[1]cpte client'!$A22,[1]Base!$A$2:$P$65536,4,FALSE)),"",VLOOKUP('[1]cpte client'!$A22,[1]Base!$A$2:$P$65536,4,FALSE)))</f>
        <v/>
      </c>
      <c r="D22" s="19" t="str">
        <f>IF(ISERROR($A22),"",IF(ISBLANK(VLOOKUP('[1]cpte client'!$A22,[1]Base!$A$2:$P$65536,6,FALSE)),"",VLOOKUP('[1]cpte client'!$A22,[1]Base!$A$2:$P$65536,6,FALSE)))</f>
        <v/>
      </c>
      <c r="E22" s="19" t="str">
        <f>IF(ISERROR($A22),"",IF(ISBLANK(VLOOKUP('[1]cpte client'!$A22,[1]Base!$A$2:$P$65536,8,FALSE)),"",VLOOKUP('[1]cpte client'!$A22,[1]Base!$A$2:$P$65536,8,FALSE)))</f>
        <v/>
      </c>
      <c r="F22" s="20" t="str">
        <f>IF(ISERROR($A22),"",IF(ISBLANK(VLOOKUP('[1]cpte client'!$A22,[1]Base!$A$2:$P$65536,7,FALSE)),"",VLOOKUP('[1]cpte client'!$A22,[1]Base!$A$2:$P$65536,7,FALSE)))</f>
        <v/>
      </c>
      <c r="G22" s="20" t="str">
        <f>IF(ISERROR($A22),"",IF(ISBLANK(VLOOKUP('[1]cpte client'!$A22,[1]Base!$A$2:$P$65536,10,FALSE)),"",VLOOKUP('[1]cpte client'!$A22,[1]Base!$A$2:$P$65536,10,FALSE)))</f>
        <v/>
      </c>
      <c r="H22" s="18" t="str">
        <f>IF(ISERROR($A22),"",IF(ISBLANK(VLOOKUP('[1]cpte client'!$A22,[1]Base!$A$2:$P$65536,12,FALSE)),"",VLOOKUP('[1]cpte client'!$A22,[1]Base!$A$2:$P$65536,12,FALSE)))</f>
        <v/>
      </c>
      <c r="I22" s="18" t="str">
        <f>IF(ISERROR($A22),"",IF(ISBLANK(VLOOKUP('[1]cpte client'!$A22,[1]Base!$A$2:$P$65536,13,FALSE)),"",VLOOKUP('[1]cpte client'!$A22,[1]Base!$A$2:$P$65536,13,FALSE)))</f>
        <v/>
      </c>
      <c r="J22" s="21">
        <f t="shared" si="1"/>
        <v>0</v>
      </c>
      <c r="K22" s="2" t="e">
        <f t="array" ref="K22">INDEX([1]Base!$A$2:$A$65536,SMALL(IF(([1]Base!$C$2:$C$65536="YYY")*1=1,ROW([1]Base!$A$2:$A$65536)-MIN(ROW([1]Base!$A$2:$A$65536))+1),ROWS([1]Base!$A$2:$A21)))</f>
        <v>#NUM!</v>
      </c>
      <c r="L22" s="18" t="str">
        <f>IF(ISERROR($K22),"",IF(ISBLANK(VLOOKUP('[1]cpte client'!$K22,[1]Base!$A$2:$P$65536,2,FALSE)),"",VLOOKUP('[1]cpte client'!$K22,[1]Base!$A$2:$P$65536,2,FALSE)))</f>
        <v/>
      </c>
      <c r="M22" s="19" t="str">
        <f>IF(ISERROR($K22),"",IF(ISBLANK(VLOOKUP('[1]cpte client'!$K22,[1]Base!$A$2:$P$65536,4,FALSE)),"",VLOOKUP('[1]cpte client'!$K22,[1]Base!$A$2:$P$65536,4,FALSE)))</f>
        <v/>
      </c>
      <c r="N22" s="19" t="str">
        <f>IF(ISERROR($K22),"",IF(ISBLANK(VLOOKUP('[1]cpte client'!$K22,[1]Base!$A$2:$P$65536,6,FALSE)),"",VLOOKUP('[1]cpte client'!$K22,[1]Base!$A$2:$P$65536,6,FALSE)))</f>
        <v/>
      </c>
      <c r="O22" s="19" t="str">
        <f>IF(ISERROR($K22),"",IF(ISBLANK(VLOOKUP('[1]cpte client'!$K22,[1]Base!$A$2:$P$65536,8,FALSE)),"",VLOOKUP('[1]cpte client'!$K22,[1]Base!$A$2:$P$65536,8,FALSE)))</f>
        <v/>
      </c>
      <c r="P22" s="20" t="str">
        <f>IF(ISERROR($K22),"",IF(ISBLANK(VLOOKUP('[1]cpte client'!$K22,[1]Base!$A$2:$P$65536,7,FALSE)),"",VLOOKUP('[1]cpte client'!$K22,[1]Base!$A$2:$P$65536,7,FALSE)))</f>
        <v/>
      </c>
      <c r="Q22" s="20" t="str">
        <f>IF(ISERROR($K22),"",IF(ISBLANK(VLOOKUP('[1]cpte client'!$K22,[1]Base!$A$2:$P$65536,10,FALSE)),"",VLOOKUP('[1]cpte client'!$K22,[1]Base!$A$2:$P$65536,10,FALSE)))</f>
        <v/>
      </c>
      <c r="R22" s="18" t="str">
        <f>IF(ISERROR($K22),"",IF(ISBLANK(VLOOKUP('[1]cpte client'!$K22,[1]Base!$A$2:$P$65536,12,FALSE)),"",VLOOKUP('[1]cpte client'!$K22,[1]Base!$A$2:$P$65536,12,FALSE)))</f>
        <v/>
      </c>
      <c r="S22" s="18" t="str">
        <f>IF(ISERROR($K22),"",IF(ISBLANK(VLOOKUP('[1]cpte client'!$K22,[1]Base!$A$2:$P$65536,13,FALSE)),"",VLOOKUP('[1]cpte client'!$K22,[1]Base!$A$2:$P$65536,13,FALSE)))</f>
        <v/>
      </c>
      <c r="T22" s="21" t="str">
        <f t="shared" si="2"/>
        <v/>
      </c>
      <c r="U22" s="2" t="e">
        <f t="array" ref="U22">INDEX([1]Base!$A$2:$A$65536,SMALL(IF(([1]Base!$C$2:$C$65536="ZZZ")*1=1,ROW([1]Base!$A$2:$A$65536)-MIN(ROW([1]Base!$A$2:$A$65536))+1),ROWS([1]Base!$A$2:$A21)))</f>
        <v>#NUM!</v>
      </c>
      <c r="V22" s="18" t="str">
        <f>IF(ISERROR($U22),"",IF(ISBLANK(VLOOKUP('[1]cpte client'!$U22,[1]Base!$A$2:$P$65536,2,FALSE)),"",VLOOKUP('[1]cpte client'!$U22,[1]Base!$A$2:$P$65536,2,FALSE)))</f>
        <v/>
      </c>
      <c r="W22" s="19" t="str">
        <f>IF(ISERROR($U22),"",IF(ISBLANK(VLOOKUP('[1]cpte client'!$U22,[1]Base!$A$2:$P$65536,4,FALSE)),"",VLOOKUP('[1]cpte client'!$U22,[1]Base!$A$2:$P$65536,4,FALSE)))</f>
        <v/>
      </c>
      <c r="X22" s="19" t="str">
        <f>IF(ISERROR($U22),"",IF(ISBLANK(VLOOKUP('[1]cpte client'!$U22,[1]Base!$A$2:$P$65536,6,FALSE)),"",VLOOKUP('[1]cpte client'!$U22,[1]Base!$A$2:$P$65536,6,FALSE)))</f>
        <v/>
      </c>
      <c r="Y22" s="19" t="str">
        <f>IF(ISERROR($U22),"",IF(ISBLANK(VLOOKUP('[1]cpte client'!$U22,[1]Base!$A$2:$P$65536,8,FALSE)),"",VLOOKUP('[1]cpte client'!$U22,[1]Base!$A$2:$P$65536,8,FALSE)))</f>
        <v/>
      </c>
      <c r="Z22" s="20" t="str">
        <f>IF(ISERROR($U22),"",IF(ISBLANK(VLOOKUP('[1]cpte client'!$U22,[1]Base!$A$2:$P$65536,7,FALSE)),"",VLOOKUP('[1]cpte client'!$U22,[1]Base!$A$2:$P$65536,7,FALSE)))</f>
        <v/>
      </c>
      <c r="AA22" s="20" t="str">
        <f>IF(ISERROR($U22),"",IF(ISBLANK(VLOOKUP('[1]cpte client'!$U22,[1]Base!$A$2:$P$65536,10,FALSE)),"",VLOOKUP('[1]cpte client'!$U22,[1]Base!$A$2:$P$65536,10,FALSE)))</f>
        <v/>
      </c>
      <c r="AB22" s="18" t="str">
        <f>IF(ISERROR($U22),"",IF(ISBLANK(VLOOKUP('[1]cpte client'!$U22,[1]Base!$A$2:$P$65536,12,FALSE)),"",VLOOKUP('[1]cpte client'!$U22,[1]Base!$A$2:$P$65536,12,FALSE)))</f>
        <v/>
      </c>
      <c r="AC22" s="18" t="str">
        <f>IF(ISERROR($U22),"",IF(ISBLANK(VLOOKUP('[1]cpte client'!$U22,[1]Base!$A$2:$P$65536,13,FALSE)),"",VLOOKUP('[1]cpte client'!$U22,[1]Base!$A$2:$P$65536,13,FALSE)))</f>
        <v/>
      </c>
      <c r="AD22" s="21">
        <f t="shared" si="0"/>
        <v>0</v>
      </c>
    </row>
    <row r="23" spans="1:30" ht="15" customHeight="1">
      <c r="A23" s="2" t="e">
        <f t="array" ref="A23">INDEX([1]Base!$A$2:$A$65536,SMALL(IF(([1]Base!$C$2:$C$65536="XXX")*1=1,ROW([1]Base!$A$2:$A$65536)-MIN(ROW([1]Base!$A$2:$A$65536))+1),ROWS([1]Base!$A$2:$A22)))</f>
        <v>#NUM!</v>
      </c>
      <c r="B23" s="18" t="str">
        <f>IF(ISERROR($A23),"",IF(ISBLANK(VLOOKUP('[1]cpte client'!$A23,[1]Base!$A$2:$P$65536,2,FALSE)),"",VLOOKUP('[1]cpte client'!$A23,[1]Base!$A$2:$P$65536,2,FALSE)))</f>
        <v/>
      </c>
      <c r="C23" s="19" t="str">
        <f>IF(ISERROR($A23),"",IF(ISBLANK(VLOOKUP('[1]cpte client'!$A23,[1]Base!$A$2:$P$65536,4,FALSE)),"",VLOOKUP('[1]cpte client'!$A23,[1]Base!$A$2:$P$65536,4,FALSE)))</f>
        <v/>
      </c>
      <c r="D23" s="19" t="str">
        <f>IF(ISERROR($A23),"",IF(ISBLANK(VLOOKUP('[1]cpte client'!$A23,[1]Base!$A$2:$P$65536,6,FALSE)),"",VLOOKUP('[1]cpte client'!$A23,[1]Base!$A$2:$P$65536,6,FALSE)))</f>
        <v/>
      </c>
      <c r="E23" s="19" t="str">
        <f>IF(ISERROR($A23),"",IF(ISBLANK(VLOOKUP('[1]cpte client'!$A23,[1]Base!$A$2:$P$65536,8,FALSE)),"",VLOOKUP('[1]cpte client'!$A23,[1]Base!$A$2:$P$65536,8,FALSE)))</f>
        <v/>
      </c>
      <c r="F23" s="20" t="str">
        <f>IF(ISERROR($A23),"",IF(ISBLANK(VLOOKUP('[1]cpte client'!$A23,[1]Base!$A$2:$P$65536,7,FALSE)),"",VLOOKUP('[1]cpte client'!$A23,[1]Base!$A$2:$P$65536,7,FALSE)))</f>
        <v/>
      </c>
      <c r="G23" s="20" t="str">
        <f>IF(ISERROR($A23),"",IF(ISBLANK(VLOOKUP('[1]cpte client'!$A23,[1]Base!$A$2:$P$65536,10,FALSE)),"",VLOOKUP('[1]cpte client'!$A23,[1]Base!$A$2:$P$65536,10,FALSE)))</f>
        <v/>
      </c>
      <c r="H23" s="18" t="str">
        <f>IF(ISERROR($A23),"",IF(ISBLANK(VLOOKUP('[1]cpte client'!$A23,[1]Base!$A$2:$P$65536,12,FALSE)),"",VLOOKUP('[1]cpte client'!$A23,[1]Base!$A$2:$P$65536,12,FALSE)))</f>
        <v/>
      </c>
      <c r="I23" s="18" t="str">
        <f>IF(ISERROR($A23),"",IF(ISBLANK(VLOOKUP('[1]cpte client'!$A23,[1]Base!$A$2:$P$65536,13,FALSE)),"",VLOOKUP('[1]cpte client'!$A23,[1]Base!$A$2:$P$65536,13,FALSE)))</f>
        <v/>
      </c>
      <c r="J23" s="21">
        <f t="shared" si="1"/>
        <v>0</v>
      </c>
      <c r="K23" s="2" t="e">
        <f t="array" ref="K23">INDEX([1]Base!$A$2:$A$65536,SMALL(IF(([1]Base!$C$2:$C$65536="YYY")*1=1,ROW([1]Base!$A$2:$A$65536)-MIN(ROW([1]Base!$A$2:$A$65536))+1),ROWS([1]Base!$A$2:$A22)))</f>
        <v>#NUM!</v>
      </c>
      <c r="L23" s="18" t="str">
        <f>IF(ISERROR($K23),"",IF(ISBLANK(VLOOKUP('[1]cpte client'!$K23,[1]Base!$A$2:$P$65536,2,FALSE)),"",VLOOKUP('[1]cpte client'!$K23,[1]Base!$A$2:$P$65536,2,FALSE)))</f>
        <v/>
      </c>
      <c r="M23" s="19" t="str">
        <f>IF(ISERROR($K23),"",IF(ISBLANK(VLOOKUP('[1]cpte client'!$K23,[1]Base!$A$2:$P$65536,4,FALSE)),"",VLOOKUP('[1]cpte client'!$K23,[1]Base!$A$2:$P$65536,4,FALSE)))</f>
        <v/>
      </c>
      <c r="N23" s="19" t="str">
        <f>IF(ISERROR($K23),"",IF(ISBLANK(VLOOKUP('[1]cpte client'!$K23,[1]Base!$A$2:$P$65536,6,FALSE)),"",VLOOKUP('[1]cpte client'!$K23,[1]Base!$A$2:$P$65536,6,FALSE)))</f>
        <v/>
      </c>
      <c r="O23" s="19" t="str">
        <f>IF(ISERROR($K23),"",IF(ISBLANK(VLOOKUP('[1]cpte client'!$K23,[1]Base!$A$2:$P$65536,8,FALSE)),"",VLOOKUP('[1]cpte client'!$K23,[1]Base!$A$2:$P$65536,8,FALSE)))</f>
        <v/>
      </c>
      <c r="P23" s="20" t="str">
        <f>IF(ISERROR($K23),"",IF(ISBLANK(VLOOKUP('[1]cpte client'!$K23,[1]Base!$A$2:$P$65536,7,FALSE)),"",VLOOKUP('[1]cpte client'!$K23,[1]Base!$A$2:$P$65536,7,FALSE)))</f>
        <v/>
      </c>
      <c r="Q23" s="20" t="str">
        <f>IF(ISERROR($K23),"",IF(ISBLANK(VLOOKUP('[1]cpte client'!$K23,[1]Base!$A$2:$P$65536,10,FALSE)),"",VLOOKUP('[1]cpte client'!$K23,[1]Base!$A$2:$P$65536,10,FALSE)))</f>
        <v/>
      </c>
      <c r="R23" s="18" t="str">
        <f>IF(ISERROR($K23),"",IF(ISBLANK(VLOOKUP('[1]cpte client'!$K23,[1]Base!$A$2:$P$65536,12,FALSE)),"",VLOOKUP('[1]cpte client'!$K23,[1]Base!$A$2:$P$65536,12,FALSE)))</f>
        <v/>
      </c>
      <c r="S23" s="18" t="str">
        <f>IF(ISERROR($K23),"",IF(ISBLANK(VLOOKUP('[1]cpte client'!$K23,[1]Base!$A$2:$P$65536,13,FALSE)),"",VLOOKUP('[1]cpte client'!$K23,[1]Base!$A$2:$P$65536,13,FALSE)))</f>
        <v/>
      </c>
      <c r="T23" s="21" t="str">
        <f t="shared" si="2"/>
        <v/>
      </c>
      <c r="U23" s="2" t="e">
        <f t="array" ref="U23">INDEX([1]Base!$A$2:$A$65536,SMALL(IF(([1]Base!$C$2:$C$65536="ZZZ")*1=1,ROW([1]Base!$A$2:$A$65536)-MIN(ROW([1]Base!$A$2:$A$65536))+1),ROWS([1]Base!$A$2:$A22)))</f>
        <v>#NUM!</v>
      </c>
      <c r="V23" s="18" t="str">
        <f>IF(ISERROR($U23),"",IF(ISBLANK(VLOOKUP('[1]cpte client'!$U23,[1]Base!$A$2:$P$65536,2,FALSE)),"",VLOOKUP('[1]cpte client'!$U23,[1]Base!$A$2:$P$65536,2,FALSE)))</f>
        <v/>
      </c>
      <c r="W23" s="19" t="str">
        <f>IF(ISERROR($U23),"",IF(ISBLANK(VLOOKUP('[1]cpte client'!$U23,[1]Base!$A$2:$P$65536,4,FALSE)),"",VLOOKUP('[1]cpte client'!$U23,[1]Base!$A$2:$P$65536,4,FALSE)))</f>
        <v/>
      </c>
      <c r="X23" s="19" t="str">
        <f>IF(ISERROR($U23),"",IF(ISBLANK(VLOOKUP('[1]cpte client'!$U23,[1]Base!$A$2:$P$65536,6,FALSE)),"",VLOOKUP('[1]cpte client'!$U23,[1]Base!$A$2:$P$65536,6,FALSE)))</f>
        <v/>
      </c>
      <c r="Y23" s="19" t="str">
        <f>IF(ISERROR($U23),"",IF(ISBLANK(VLOOKUP('[1]cpte client'!$U23,[1]Base!$A$2:$P$65536,8,FALSE)),"",VLOOKUP('[1]cpte client'!$U23,[1]Base!$A$2:$P$65536,8,FALSE)))</f>
        <v/>
      </c>
      <c r="Z23" s="20" t="str">
        <f>IF(ISERROR($U23),"",IF(ISBLANK(VLOOKUP('[1]cpte client'!$U23,[1]Base!$A$2:$P$65536,7,FALSE)),"",VLOOKUP('[1]cpte client'!$U23,[1]Base!$A$2:$P$65536,7,FALSE)))</f>
        <v/>
      </c>
      <c r="AA23" s="20" t="str">
        <f>IF(ISERROR($U23),"",IF(ISBLANK(VLOOKUP('[1]cpte client'!$U23,[1]Base!$A$2:$P$65536,10,FALSE)),"",VLOOKUP('[1]cpte client'!$U23,[1]Base!$A$2:$P$65536,10,FALSE)))</f>
        <v/>
      </c>
      <c r="AB23" s="18" t="str">
        <f>IF(ISERROR($U23),"",IF(ISBLANK(VLOOKUP('[1]cpte client'!$U23,[1]Base!$A$2:$P$65536,12,FALSE)),"",VLOOKUP('[1]cpte client'!$U23,[1]Base!$A$2:$P$65536,12,FALSE)))</f>
        <v/>
      </c>
      <c r="AC23" s="18" t="str">
        <f>IF(ISERROR($U23),"",IF(ISBLANK(VLOOKUP('[1]cpte client'!$U23,[1]Base!$A$2:$P$65536,13,FALSE)),"",VLOOKUP('[1]cpte client'!$U23,[1]Base!$A$2:$P$65536,13,FALSE)))</f>
        <v/>
      </c>
      <c r="AD23" s="21">
        <f t="shared" si="0"/>
        <v>0</v>
      </c>
    </row>
    <row r="24" spans="1:30" ht="15" customHeight="1">
      <c r="A24" s="2" t="e">
        <f t="array" ref="A24">INDEX([1]Base!$A$2:$A$65536,SMALL(IF(([1]Base!$C$2:$C$65536="XXX")*1=1,ROW([1]Base!$A$2:$A$65536)-MIN(ROW([1]Base!$A$2:$A$65536))+1),ROWS([1]Base!$A$2:$A23)))</f>
        <v>#NUM!</v>
      </c>
      <c r="B24" s="18" t="str">
        <f>IF(ISERROR($A24),"",IF(ISBLANK(VLOOKUP('[1]cpte client'!$A24,[1]Base!$A$2:$P$65536,2,FALSE)),"",VLOOKUP('[1]cpte client'!$A24,[1]Base!$A$2:$P$65536,2,FALSE)))</f>
        <v/>
      </c>
      <c r="C24" s="19" t="str">
        <f>IF(ISERROR($A24),"",IF(ISBLANK(VLOOKUP('[1]cpte client'!$A24,[1]Base!$A$2:$P$65536,4,FALSE)),"",VLOOKUP('[1]cpte client'!$A24,[1]Base!$A$2:$P$65536,4,FALSE)))</f>
        <v/>
      </c>
      <c r="D24" s="19" t="str">
        <f>IF(ISERROR($A24),"",IF(ISBLANK(VLOOKUP('[1]cpte client'!$A24,[1]Base!$A$2:$P$65536,6,FALSE)),"",VLOOKUP('[1]cpte client'!$A24,[1]Base!$A$2:$P$65536,6,FALSE)))</f>
        <v/>
      </c>
      <c r="E24" s="19" t="str">
        <f>IF(ISERROR($A24),"",IF(ISBLANK(VLOOKUP('[1]cpte client'!$A24,[1]Base!$A$2:$P$65536,8,FALSE)),"",VLOOKUP('[1]cpte client'!$A24,[1]Base!$A$2:$P$65536,8,FALSE)))</f>
        <v/>
      </c>
      <c r="F24" s="20" t="str">
        <f>IF(ISERROR($A24),"",IF(ISBLANK(VLOOKUP('[1]cpte client'!$A24,[1]Base!$A$2:$P$65536,7,FALSE)),"",VLOOKUP('[1]cpte client'!$A24,[1]Base!$A$2:$P$65536,7,FALSE)))</f>
        <v/>
      </c>
      <c r="G24" s="20" t="str">
        <f>IF(ISERROR($A24),"",IF(ISBLANK(VLOOKUP('[1]cpte client'!$A24,[1]Base!$A$2:$P$65536,10,FALSE)),"",VLOOKUP('[1]cpte client'!$A24,[1]Base!$A$2:$P$65536,10,FALSE)))</f>
        <v/>
      </c>
      <c r="H24" s="18" t="str">
        <f>IF(ISERROR($A24),"",IF(ISBLANK(VLOOKUP('[1]cpte client'!$A24,[1]Base!$A$2:$P$65536,12,FALSE)),"",VLOOKUP('[1]cpte client'!$A24,[1]Base!$A$2:$P$65536,12,FALSE)))</f>
        <v/>
      </c>
      <c r="I24" s="18" t="str">
        <f>IF(ISERROR($A24),"",IF(ISBLANK(VLOOKUP('[1]cpte client'!$A24,[1]Base!$A$2:$P$65536,13,FALSE)),"",VLOOKUP('[1]cpte client'!$A24,[1]Base!$A$2:$P$65536,13,FALSE)))</f>
        <v/>
      </c>
      <c r="J24" s="21">
        <f t="shared" si="1"/>
        <v>0</v>
      </c>
      <c r="K24" s="2" t="e">
        <f t="array" ref="K24">INDEX([1]Base!$A$2:$A$65536,SMALL(IF(([1]Base!$C$2:$C$65536="YYY")*1=1,ROW([1]Base!$A$2:$A$65536)-MIN(ROW([1]Base!$A$2:$A$65536))+1),ROWS([1]Base!$A$2:$A23)))</f>
        <v>#NUM!</v>
      </c>
      <c r="L24" s="18" t="str">
        <f>IF(ISERROR($K24),"",IF(ISBLANK(VLOOKUP('[1]cpte client'!$K24,[1]Base!$A$2:$P$65536,2,FALSE)),"",VLOOKUP('[1]cpte client'!$K24,[1]Base!$A$2:$P$65536,2,FALSE)))</f>
        <v/>
      </c>
      <c r="M24" s="19" t="str">
        <f>IF(ISERROR($K24),"",IF(ISBLANK(VLOOKUP('[1]cpte client'!$K24,[1]Base!$A$2:$P$65536,4,FALSE)),"",VLOOKUP('[1]cpte client'!$K24,[1]Base!$A$2:$P$65536,4,FALSE)))</f>
        <v/>
      </c>
      <c r="N24" s="19" t="str">
        <f>IF(ISERROR($K24),"",IF(ISBLANK(VLOOKUP('[1]cpte client'!$K24,[1]Base!$A$2:$P$65536,6,FALSE)),"",VLOOKUP('[1]cpte client'!$K24,[1]Base!$A$2:$P$65536,6,FALSE)))</f>
        <v/>
      </c>
      <c r="O24" s="19" t="str">
        <f>IF(ISERROR($K24),"",IF(ISBLANK(VLOOKUP('[1]cpte client'!$K24,[1]Base!$A$2:$P$65536,8,FALSE)),"",VLOOKUP('[1]cpte client'!$K24,[1]Base!$A$2:$P$65536,8,FALSE)))</f>
        <v/>
      </c>
      <c r="P24" s="20" t="str">
        <f>IF(ISERROR($K24),"",IF(ISBLANK(VLOOKUP('[1]cpte client'!$K24,[1]Base!$A$2:$P$65536,7,FALSE)),"",VLOOKUP('[1]cpte client'!$K24,[1]Base!$A$2:$P$65536,7,FALSE)))</f>
        <v/>
      </c>
      <c r="Q24" s="20" t="str">
        <f>IF(ISERROR($K24),"",IF(ISBLANK(VLOOKUP('[1]cpte client'!$K24,[1]Base!$A$2:$P$65536,10,FALSE)),"",VLOOKUP('[1]cpte client'!$K24,[1]Base!$A$2:$P$65536,10,FALSE)))</f>
        <v/>
      </c>
      <c r="R24" s="18" t="str">
        <f>IF(ISERROR($K24),"",IF(ISBLANK(VLOOKUP('[1]cpte client'!$K24,[1]Base!$A$2:$P$65536,12,FALSE)),"",VLOOKUP('[1]cpte client'!$K24,[1]Base!$A$2:$P$65536,12,FALSE)))</f>
        <v/>
      </c>
      <c r="S24" s="18" t="str">
        <f>IF(ISERROR($K24),"",IF(ISBLANK(VLOOKUP('[1]cpte client'!$K24,[1]Base!$A$2:$P$65536,13,FALSE)),"",VLOOKUP('[1]cpte client'!$K24,[1]Base!$A$2:$P$65536,13,FALSE)))</f>
        <v/>
      </c>
      <c r="T24" s="21" t="str">
        <f t="shared" si="2"/>
        <v/>
      </c>
      <c r="U24" s="2" t="e">
        <f t="array" ref="U24">INDEX([1]Base!$A$2:$A$65536,SMALL(IF(([1]Base!$C$2:$C$65536="ZZZ")*1=1,ROW([1]Base!$A$2:$A$65536)-MIN(ROW([1]Base!$A$2:$A$65536))+1),ROWS([1]Base!$A$2:$A23)))</f>
        <v>#NUM!</v>
      </c>
      <c r="V24" s="18" t="str">
        <f>IF(ISERROR($U24),"",IF(ISBLANK(VLOOKUP('[1]cpte client'!$U24,[1]Base!$A$2:$P$65536,2,FALSE)),"",VLOOKUP('[1]cpte client'!$U24,[1]Base!$A$2:$P$65536,2,FALSE)))</f>
        <v/>
      </c>
      <c r="W24" s="19" t="str">
        <f>IF(ISERROR($U24),"",IF(ISBLANK(VLOOKUP('[1]cpte client'!$U24,[1]Base!$A$2:$P$65536,4,FALSE)),"",VLOOKUP('[1]cpte client'!$U24,[1]Base!$A$2:$P$65536,4,FALSE)))</f>
        <v/>
      </c>
      <c r="X24" s="19" t="str">
        <f>IF(ISERROR($U24),"",IF(ISBLANK(VLOOKUP('[1]cpte client'!$U24,[1]Base!$A$2:$P$65536,6,FALSE)),"",VLOOKUP('[1]cpte client'!$U24,[1]Base!$A$2:$P$65536,6,FALSE)))</f>
        <v/>
      </c>
      <c r="Y24" s="19" t="str">
        <f>IF(ISERROR($U24),"",IF(ISBLANK(VLOOKUP('[1]cpte client'!$U24,[1]Base!$A$2:$P$65536,8,FALSE)),"",VLOOKUP('[1]cpte client'!$U24,[1]Base!$A$2:$P$65536,8,FALSE)))</f>
        <v/>
      </c>
      <c r="Z24" s="20" t="str">
        <f>IF(ISERROR($U24),"",IF(ISBLANK(VLOOKUP('[1]cpte client'!$U24,[1]Base!$A$2:$P$65536,7,FALSE)),"",VLOOKUP('[1]cpte client'!$U24,[1]Base!$A$2:$P$65536,7,FALSE)))</f>
        <v/>
      </c>
      <c r="AA24" s="20" t="str">
        <f>IF(ISERROR($U24),"",IF(ISBLANK(VLOOKUP('[1]cpte client'!$U24,[1]Base!$A$2:$P$65536,10,FALSE)),"",VLOOKUP('[1]cpte client'!$U24,[1]Base!$A$2:$P$65536,10,FALSE)))</f>
        <v/>
      </c>
      <c r="AB24" s="18" t="str">
        <f>IF(ISERROR($U24),"",IF(ISBLANK(VLOOKUP('[1]cpte client'!$U24,[1]Base!$A$2:$P$65536,12,FALSE)),"",VLOOKUP('[1]cpte client'!$U24,[1]Base!$A$2:$P$65536,12,FALSE)))</f>
        <v/>
      </c>
      <c r="AC24" s="18" t="str">
        <f>IF(ISERROR($U24),"",IF(ISBLANK(VLOOKUP('[1]cpte client'!$U24,[1]Base!$A$2:$P$65536,13,FALSE)),"",VLOOKUP('[1]cpte client'!$U24,[1]Base!$A$2:$P$65536,13,FALSE)))</f>
        <v/>
      </c>
      <c r="AD24" s="21">
        <f t="shared" si="0"/>
        <v>0</v>
      </c>
    </row>
    <row r="25" spans="1:30" ht="15" customHeight="1">
      <c r="A25" s="2" t="e">
        <f t="array" ref="A25">INDEX([1]Base!$A$2:$A$65536,SMALL(IF(([1]Base!$C$2:$C$65536="XXX")*1=1,ROW([1]Base!$A$2:$A$65536)-MIN(ROW([1]Base!$A$2:$A$65536))+1),ROWS([1]Base!$A$2:$A24)))</f>
        <v>#NUM!</v>
      </c>
      <c r="B25" s="18" t="str">
        <f>IF(ISERROR($A25),"",IF(ISBLANK(VLOOKUP('[1]cpte client'!$A25,[1]Base!$A$2:$P$65536,2,FALSE)),"",VLOOKUP('[1]cpte client'!$A25,[1]Base!$A$2:$P$65536,2,FALSE)))</f>
        <v/>
      </c>
      <c r="C25" s="19" t="str">
        <f>IF(ISERROR($A25),"",IF(ISBLANK(VLOOKUP('[1]cpte client'!$A25,[1]Base!$A$2:$P$65536,4,FALSE)),"",VLOOKUP('[1]cpte client'!$A25,[1]Base!$A$2:$P$65536,4,FALSE)))</f>
        <v/>
      </c>
      <c r="D25" s="19" t="str">
        <f>IF(ISERROR($A25),"",IF(ISBLANK(VLOOKUP('[1]cpte client'!$A25,[1]Base!$A$2:$P$65536,6,FALSE)),"",VLOOKUP('[1]cpte client'!$A25,[1]Base!$A$2:$P$65536,6,FALSE)))</f>
        <v/>
      </c>
      <c r="E25" s="19" t="str">
        <f>IF(ISERROR($A25),"",IF(ISBLANK(VLOOKUP('[1]cpte client'!$A25,[1]Base!$A$2:$P$65536,8,FALSE)),"",VLOOKUP('[1]cpte client'!$A25,[1]Base!$A$2:$P$65536,8,FALSE)))</f>
        <v/>
      </c>
      <c r="F25" s="20" t="str">
        <f>IF(ISERROR($A25),"",IF(ISBLANK(VLOOKUP('[1]cpte client'!$A25,[1]Base!$A$2:$P$65536,7,FALSE)),"",VLOOKUP('[1]cpte client'!$A25,[1]Base!$A$2:$P$65536,7,FALSE)))</f>
        <v/>
      </c>
      <c r="G25" s="20" t="str">
        <f>IF(ISERROR($A25),"",IF(ISBLANK(VLOOKUP('[1]cpte client'!$A25,[1]Base!$A$2:$P$65536,10,FALSE)),"",VLOOKUP('[1]cpte client'!$A25,[1]Base!$A$2:$P$65536,10,FALSE)))</f>
        <v/>
      </c>
      <c r="H25" s="18" t="str">
        <f>IF(ISERROR($A25),"",IF(ISBLANK(VLOOKUP('[1]cpte client'!$A25,[1]Base!$A$2:$P$65536,12,FALSE)),"",VLOOKUP('[1]cpte client'!$A25,[1]Base!$A$2:$P$65536,12,FALSE)))</f>
        <v/>
      </c>
      <c r="I25" s="18" t="str">
        <f>IF(ISERROR($A25),"",IF(ISBLANK(VLOOKUP('[1]cpte client'!$A25,[1]Base!$A$2:$P$65536,13,FALSE)),"",VLOOKUP('[1]cpte client'!$A25,[1]Base!$A$2:$P$65536,13,FALSE)))</f>
        <v/>
      </c>
      <c r="J25" s="21">
        <f t="shared" si="1"/>
        <v>0</v>
      </c>
      <c r="K25" s="2" t="e">
        <f t="array" ref="K25">INDEX([1]Base!$A$2:$A$65536,SMALL(IF(([1]Base!$C$2:$C$65536="YYY")*1=1,ROW([1]Base!$A$2:$A$65536)-MIN(ROW([1]Base!$A$2:$A$65536))+1),ROWS([1]Base!$A$2:$A24)))</f>
        <v>#NUM!</v>
      </c>
      <c r="L25" s="18" t="str">
        <f>IF(ISERROR($K25),"",IF(ISBLANK(VLOOKUP('[1]cpte client'!$K25,[1]Base!$A$2:$P$65536,2,FALSE)),"",VLOOKUP('[1]cpte client'!$K25,[1]Base!$A$2:$P$65536,2,FALSE)))</f>
        <v/>
      </c>
      <c r="M25" s="19" t="str">
        <f>IF(ISERROR($K25),"",IF(ISBLANK(VLOOKUP('[1]cpte client'!$K25,[1]Base!$A$2:$P$65536,4,FALSE)),"",VLOOKUP('[1]cpte client'!$K25,[1]Base!$A$2:$P$65536,4,FALSE)))</f>
        <v/>
      </c>
      <c r="N25" s="19" t="str">
        <f>IF(ISERROR($K25),"",IF(ISBLANK(VLOOKUP('[1]cpte client'!$K25,[1]Base!$A$2:$P$65536,6,FALSE)),"",VLOOKUP('[1]cpte client'!$K25,[1]Base!$A$2:$P$65536,6,FALSE)))</f>
        <v/>
      </c>
      <c r="O25" s="19" t="str">
        <f>IF(ISERROR($K25),"",IF(ISBLANK(VLOOKUP('[1]cpte client'!$K25,[1]Base!$A$2:$P$65536,8,FALSE)),"",VLOOKUP('[1]cpte client'!$K25,[1]Base!$A$2:$P$65536,8,FALSE)))</f>
        <v/>
      </c>
      <c r="P25" s="20" t="str">
        <f>IF(ISERROR($K25),"",IF(ISBLANK(VLOOKUP('[1]cpte client'!$K25,[1]Base!$A$2:$P$65536,7,FALSE)),"",VLOOKUP('[1]cpte client'!$K25,[1]Base!$A$2:$P$65536,7,FALSE)))</f>
        <v/>
      </c>
      <c r="Q25" s="20" t="str">
        <f>IF(ISERROR($K25),"",IF(ISBLANK(VLOOKUP('[1]cpte client'!$K25,[1]Base!$A$2:$P$65536,10,FALSE)),"",VLOOKUP('[1]cpte client'!$K25,[1]Base!$A$2:$P$65536,10,FALSE)))</f>
        <v/>
      </c>
      <c r="R25" s="18" t="str">
        <f>IF(ISERROR($K25),"",IF(ISBLANK(VLOOKUP('[1]cpte client'!$K25,[1]Base!$A$2:$P$65536,12,FALSE)),"",VLOOKUP('[1]cpte client'!$K25,[1]Base!$A$2:$P$65536,12,FALSE)))</f>
        <v/>
      </c>
      <c r="S25" s="18" t="str">
        <f>IF(ISERROR($K25),"",IF(ISBLANK(VLOOKUP('[1]cpte client'!$K25,[1]Base!$A$2:$P$65536,13,FALSE)),"",VLOOKUP('[1]cpte client'!$K25,[1]Base!$A$2:$P$65536,13,FALSE)))</f>
        <v/>
      </c>
      <c r="T25" s="21" t="str">
        <f t="shared" si="2"/>
        <v/>
      </c>
      <c r="U25" s="2" t="e">
        <f t="array" ref="U25">INDEX([1]Base!$A$2:$A$65536,SMALL(IF(([1]Base!$C$2:$C$65536="ZZZ")*1=1,ROW([1]Base!$A$2:$A$65536)-MIN(ROW([1]Base!$A$2:$A$65536))+1),ROWS([1]Base!$A$2:$A24)))</f>
        <v>#NUM!</v>
      </c>
      <c r="V25" s="18" t="str">
        <f>IF(ISERROR($U25),"",IF(ISBLANK(VLOOKUP('[1]cpte client'!$U25,[1]Base!$A$2:$P$65536,2,FALSE)),"",VLOOKUP('[1]cpte client'!$U25,[1]Base!$A$2:$P$65536,2,FALSE)))</f>
        <v/>
      </c>
      <c r="W25" s="19" t="str">
        <f>IF(ISERROR($U25),"",IF(ISBLANK(VLOOKUP('[1]cpte client'!$U25,[1]Base!$A$2:$P$65536,4,FALSE)),"",VLOOKUP('[1]cpte client'!$U25,[1]Base!$A$2:$P$65536,4,FALSE)))</f>
        <v/>
      </c>
      <c r="X25" s="19" t="str">
        <f>IF(ISERROR($U25),"",IF(ISBLANK(VLOOKUP('[1]cpte client'!$U25,[1]Base!$A$2:$P$65536,6,FALSE)),"",VLOOKUP('[1]cpte client'!$U25,[1]Base!$A$2:$P$65536,6,FALSE)))</f>
        <v/>
      </c>
      <c r="Y25" s="19" t="str">
        <f>IF(ISERROR($U25),"",IF(ISBLANK(VLOOKUP('[1]cpte client'!$U25,[1]Base!$A$2:$P$65536,8,FALSE)),"",VLOOKUP('[1]cpte client'!$U25,[1]Base!$A$2:$P$65536,8,FALSE)))</f>
        <v/>
      </c>
      <c r="Z25" s="20" t="str">
        <f>IF(ISERROR($U25),"",IF(ISBLANK(VLOOKUP('[1]cpte client'!$U25,[1]Base!$A$2:$P$65536,7,FALSE)),"",VLOOKUP('[1]cpte client'!$U25,[1]Base!$A$2:$P$65536,7,FALSE)))</f>
        <v/>
      </c>
      <c r="AA25" s="20" t="str">
        <f>IF(ISERROR($U25),"",IF(ISBLANK(VLOOKUP('[1]cpte client'!$U25,[1]Base!$A$2:$P$65536,10,FALSE)),"",VLOOKUP('[1]cpte client'!$U25,[1]Base!$A$2:$P$65536,10,FALSE)))</f>
        <v/>
      </c>
      <c r="AB25" s="18" t="str">
        <f>IF(ISERROR($U25),"",IF(ISBLANK(VLOOKUP('[1]cpte client'!$U25,[1]Base!$A$2:$P$65536,12,FALSE)),"",VLOOKUP('[1]cpte client'!$U25,[1]Base!$A$2:$P$65536,12,FALSE)))</f>
        <v/>
      </c>
      <c r="AC25" s="18" t="str">
        <f>IF(ISERROR($U25),"",IF(ISBLANK(VLOOKUP('[1]cpte client'!$U25,[1]Base!$A$2:$P$65536,13,FALSE)),"",VLOOKUP('[1]cpte client'!$U25,[1]Base!$A$2:$P$65536,13,FALSE)))</f>
        <v/>
      </c>
      <c r="AD25" s="21">
        <f t="shared" si="0"/>
        <v>0</v>
      </c>
    </row>
    <row r="26" spans="1:30" ht="15" customHeight="1">
      <c r="A26" s="2" t="e">
        <f t="array" ref="A26">INDEX([1]Base!$A$2:$A$65536,SMALL(IF(([1]Base!$C$2:$C$65536="XXX")*1=1,ROW([1]Base!$A$2:$A$65536)-MIN(ROW([1]Base!$A$2:$A$65536))+1),ROWS([1]Base!$A$2:$A25)))</f>
        <v>#NUM!</v>
      </c>
      <c r="B26" s="18" t="str">
        <f>IF(ISERROR($A26),"",IF(ISBLANK(VLOOKUP('[1]cpte client'!$A26,[1]Base!$A$2:$P$65536,2,FALSE)),"",VLOOKUP('[1]cpte client'!$A26,[1]Base!$A$2:$P$65536,2,FALSE)))</f>
        <v/>
      </c>
      <c r="C26" s="19" t="str">
        <f>IF(ISERROR($A26),"",IF(ISBLANK(VLOOKUP('[1]cpte client'!$A26,[1]Base!$A$2:$P$65536,4,FALSE)),"",VLOOKUP('[1]cpte client'!$A26,[1]Base!$A$2:$P$65536,4,FALSE)))</f>
        <v/>
      </c>
      <c r="D26" s="19" t="str">
        <f>IF(ISERROR($A26),"",IF(ISBLANK(VLOOKUP('[1]cpte client'!$A26,[1]Base!$A$2:$P$65536,6,FALSE)),"",VLOOKUP('[1]cpte client'!$A26,[1]Base!$A$2:$P$65536,6,FALSE)))</f>
        <v/>
      </c>
      <c r="E26" s="19" t="str">
        <f>IF(ISERROR($A26),"",IF(ISBLANK(VLOOKUP('[1]cpte client'!$A26,[1]Base!$A$2:$P$65536,8,FALSE)),"",VLOOKUP('[1]cpte client'!$A26,[1]Base!$A$2:$P$65536,8,FALSE)))</f>
        <v/>
      </c>
      <c r="F26" s="20" t="str">
        <f>IF(ISERROR($A26),"",IF(ISBLANK(VLOOKUP('[1]cpte client'!$A26,[1]Base!$A$2:$P$65536,7,FALSE)),"",VLOOKUP('[1]cpte client'!$A26,[1]Base!$A$2:$P$65536,7,FALSE)))</f>
        <v/>
      </c>
      <c r="G26" s="20" t="str">
        <f>IF(ISERROR($A26),"",IF(ISBLANK(VLOOKUP('[1]cpte client'!$A26,[1]Base!$A$2:$P$65536,10,FALSE)),"",VLOOKUP('[1]cpte client'!$A26,[1]Base!$A$2:$P$65536,10,FALSE)))</f>
        <v/>
      </c>
      <c r="H26" s="18" t="str">
        <f>IF(ISERROR($A26),"",IF(ISBLANK(VLOOKUP('[1]cpte client'!$A26,[1]Base!$A$2:$P$65536,12,FALSE)),"",VLOOKUP('[1]cpte client'!$A26,[1]Base!$A$2:$P$65536,12,FALSE)))</f>
        <v/>
      </c>
      <c r="I26" s="18" t="str">
        <f>IF(ISERROR($A26),"",IF(ISBLANK(VLOOKUP('[1]cpte client'!$A26,[1]Base!$A$2:$P$65536,13,FALSE)),"",VLOOKUP('[1]cpte client'!$A26,[1]Base!$A$2:$P$65536,13,FALSE)))</f>
        <v/>
      </c>
      <c r="J26" s="21">
        <f t="shared" si="1"/>
        <v>0</v>
      </c>
      <c r="K26" s="2" t="e">
        <f t="array" ref="K26">INDEX([1]Base!$A$2:$A$65536,SMALL(IF(([1]Base!$C$2:$C$65536="YYY")*1=1,ROW([1]Base!$A$2:$A$65536)-MIN(ROW([1]Base!$A$2:$A$65536))+1),ROWS([1]Base!$A$2:$A25)))</f>
        <v>#NUM!</v>
      </c>
      <c r="L26" s="18" t="str">
        <f>IF(ISERROR($K26),"",IF(ISBLANK(VLOOKUP('[1]cpte client'!$K26,[1]Base!$A$2:$P$65536,2,FALSE)),"",VLOOKUP('[1]cpte client'!$K26,[1]Base!$A$2:$P$65536,2,FALSE)))</f>
        <v/>
      </c>
      <c r="M26" s="19" t="str">
        <f>IF(ISERROR($K26),"",IF(ISBLANK(VLOOKUP('[1]cpte client'!$K26,[1]Base!$A$2:$P$65536,4,FALSE)),"",VLOOKUP('[1]cpte client'!$K26,[1]Base!$A$2:$P$65536,4,FALSE)))</f>
        <v/>
      </c>
      <c r="N26" s="19" t="str">
        <f>IF(ISERROR($K26),"",IF(ISBLANK(VLOOKUP('[1]cpte client'!$K26,[1]Base!$A$2:$P$65536,6,FALSE)),"",VLOOKUP('[1]cpte client'!$K26,[1]Base!$A$2:$P$65536,6,FALSE)))</f>
        <v/>
      </c>
      <c r="O26" s="19" t="str">
        <f>IF(ISERROR($K26),"",IF(ISBLANK(VLOOKUP('[1]cpte client'!$K26,[1]Base!$A$2:$P$65536,8,FALSE)),"",VLOOKUP('[1]cpte client'!$K26,[1]Base!$A$2:$P$65536,8,FALSE)))</f>
        <v/>
      </c>
      <c r="P26" s="20" t="str">
        <f>IF(ISERROR($K26),"",IF(ISBLANK(VLOOKUP('[1]cpte client'!$K26,[1]Base!$A$2:$P$65536,7,FALSE)),"",VLOOKUP('[1]cpte client'!$K26,[1]Base!$A$2:$P$65536,7,FALSE)))</f>
        <v/>
      </c>
      <c r="Q26" s="20" t="str">
        <f>IF(ISERROR($K26),"",IF(ISBLANK(VLOOKUP('[1]cpte client'!$K26,[1]Base!$A$2:$P$65536,10,FALSE)),"",VLOOKUP('[1]cpte client'!$K26,[1]Base!$A$2:$P$65536,10,FALSE)))</f>
        <v/>
      </c>
      <c r="R26" s="18" t="str">
        <f>IF(ISERROR($K26),"",IF(ISBLANK(VLOOKUP('[1]cpte client'!$K26,[1]Base!$A$2:$P$65536,12,FALSE)),"",VLOOKUP('[1]cpte client'!$K26,[1]Base!$A$2:$P$65536,12,FALSE)))</f>
        <v/>
      </c>
      <c r="S26" s="18" t="str">
        <f>IF(ISERROR($K26),"",IF(ISBLANK(VLOOKUP('[1]cpte client'!$K26,[1]Base!$A$2:$P$65536,13,FALSE)),"",VLOOKUP('[1]cpte client'!$K26,[1]Base!$A$2:$P$65536,13,FALSE)))</f>
        <v/>
      </c>
      <c r="T26" s="21" t="str">
        <f t="shared" si="2"/>
        <v/>
      </c>
      <c r="U26" s="2" t="e">
        <f t="array" ref="U26">INDEX([1]Base!$A$2:$A$65536,SMALL(IF(([1]Base!$C$2:$C$65536="ZZZ")*1=1,ROW([1]Base!$A$2:$A$65536)-MIN(ROW([1]Base!$A$2:$A$65536))+1),ROWS([1]Base!$A$2:$A25)))</f>
        <v>#NUM!</v>
      </c>
      <c r="V26" s="18" t="str">
        <f>IF(ISERROR($U26),"",IF(ISBLANK(VLOOKUP('[1]cpte client'!$U26,[1]Base!$A$2:$P$65536,2,FALSE)),"",VLOOKUP('[1]cpte client'!$U26,[1]Base!$A$2:$P$65536,2,FALSE)))</f>
        <v/>
      </c>
      <c r="W26" s="19" t="str">
        <f>IF(ISERROR($U26),"",IF(ISBLANK(VLOOKUP('[1]cpte client'!$U26,[1]Base!$A$2:$P$65536,4,FALSE)),"",VLOOKUP('[1]cpte client'!$U26,[1]Base!$A$2:$P$65536,4,FALSE)))</f>
        <v/>
      </c>
      <c r="X26" s="19" t="str">
        <f>IF(ISERROR($U26),"",IF(ISBLANK(VLOOKUP('[1]cpte client'!$U26,[1]Base!$A$2:$P$65536,6,FALSE)),"",VLOOKUP('[1]cpte client'!$U26,[1]Base!$A$2:$P$65536,6,FALSE)))</f>
        <v/>
      </c>
      <c r="Y26" s="19" t="str">
        <f>IF(ISERROR($U26),"",IF(ISBLANK(VLOOKUP('[1]cpte client'!$U26,[1]Base!$A$2:$P$65536,8,FALSE)),"",VLOOKUP('[1]cpte client'!$U26,[1]Base!$A$2:$P$65536,8,FALSE)))</f>
        <v/>
      </c>
      <c r="Z26" s="20" t="str">
        <f>IF(ISERROR($U26),"",IF(ISBLANK(VLOOKUP('[1]cpte client'!$U26,[1]Base!$A$2:$P$65536,7,FALSE)),"",VLOOKUP('[1]cpte client'!$U26,[1]Base!$A$2:$P$65536,7,FALSE)))</f>
        <v/>
      </c>
      <c r="AA26" s="20" t="str">
        <f>IF(ISERROR($U26),"",IF(ISBLANK(VLOOKUP('[1]cpte client'!$U26,[1]Base!$A$2:$P$65536,10,FALSE)),"",VLOOKUP('[1]cpte client'!$U26,[1]Base!$A$2:$P$65536,10,FALSE)))</f>
        <v/>
      </c>
      <c r="AB26" s="18" t="str">
        <f>IF(ISERROR($U26),"",IF(ISBLANK(VLOOKUP('[1]cpte client'!$U26,[1]Base!$A$2:$P$65536,12,FALSE)),"",VLOOKUP('[1]cpte client'!$U26,[1]Base!$A$2:$P$65536,12,FALSE)))</f>
        <v/>
      </c>
      <c r="AC26" s="18" t="str">
        <f>IF(ISERROR($U26),"",IF(ISBLANK(VLOOKUP('[1]cpte client'!$U26,[1]Base!$A$2:$P$65536,13,FALSE)),"",VLOOKUP('[1]cpte client'!$U26,[1]Base!$A$2:$P$65536,13,FALSE)))</f>
        <v/>
      </c>
      <c r="AD26" s="21">
        <f t="shared" si="0"/>
        <v>0</v>
      </c>
    </row>
    <row r="27" spans="1:30" ht="15" customHeight="1">
      <c r="A27" s="2" t="e">
        <f t="array" ref="A27">INDEX([1]Base!$A$2:$A$65536,SMALL(IF(([1]Base!$C$2:$C$65536="XXX")*1=1,ROW([1]Base!$A$2:$A$65536)-MIN(ROW([1]Base!$A$2:$A$65536))+1),ROWS([1]Base!$A$2:$A26)))</f>
        <v>#NUM!</v>
      </c>
      <c r="B27" s="18" t="str">
        <f>IF(ISERROR($A27),"",IF(ISBLANK(VLOOKUP('[1]cpte client'!$A27,[1]Base!$A$2:$P$65536,2,FALSE)),"",VLOOKUP('[1]cpte client'!$A27,[1]Base!$A$2:$P$65536,2,FALSE)))</f>
        <v/>
      </c>
      <c r="C27" s="19" t="str">
        <f>IF(ISERROR($A27),"",IF(ISBLANK(VLOOKUP('[1]cpte client'!$A27,[1]Base!$A$2:$P$65536,4,FALSE)),"",VLOOKUP('[1]cpte client'!$A27,[1]Base!$A$2:$P$65536,4,FALSE)))</f>
        <v/>
      </c>
      <c r="D27" s="19" t="str">
        <f>IF(ISERROR($A27),"",IF(ISBLANK(VLOOKUP('[1]cpte client'!$A27,[1]Base!$A$2:$P$65536,6,FALSE)),"",VLOOKUP('[1]cpte client'!$A27,[1]Base!$A$2:$P$65536,6,FALSE)))</f>
        <v/>
      </c>
      <c r="E27" s="19" t="str">
        <f>IF(ISERROR($A27),"",IF(ISBLANK(VLOOKUP('[1]cpte client'!$A27,[1]Base!$A$2:$P$65536,8,FALSE)),"",VLOOKUP('[1]cpte client'!$A27,[1]Base!$A$2:$P$65536,8,FALSE)))</f>
        <v/>
      </c>
      <c r="F27" s="20" t="str">
        <f>IF(ISERROR($A27),"",IF(ISBLANK(VLOOKUP('[1]cpte client'!$A27,[1]Base!$A$2:$P$65536,7,FALSE)),"",VLOOKUP('[1]cpte client'!$A27,[1]Base!$A$2:$P$65536,7,FALSE)))</f>
        <v/>
      </c>
      <c r="G27" s="20" t="str">
        <f>IF(ISERROR($A27),"",IF(ISBLANK(VLOOKUP('[1]cpte client'!$A27,[1]Base!$A$2:$P$65536,10,FALSE)),"",VLOOKUP('[1]cpte client'!$A27,[1]Base!$A$2:$P$65536,10,FALSE)))</f>
        <v/>
      </c>
      <c r="H27" s="18" t="str">
        <f>IF(ISERROR($A27),"",IF(ISBLANK(VLOOKUP('[1]cpte client'!$A27,[1]Base!$A$2:$P$65536,12,FALSE)),"",VLOOKUP('[1]cpte client'!$A27,[1]Base!$A$2:$P$65536,12,FALSE)))</f>
        <v/>
      </c>
      <c r="I27" s="18" t="str">
        <f>IF(ISERROR($A27),"",IF(ISBLANK(VLOOKUP('[1]cpte client'!$A27,[1]Base!$A$2:$P$65536,13,FALSE)),"",VLOOKUP('[1]cpte client'!$A27,[1]Base!$A$2:$P$65536,13,FALSE)))</f>
        <v/>
      </c>
      <c r="J27" s="21">
        <f t="shared" si="1"/>
        <v>0</v>
      </c>
      <c r="K27" s="2" t="e">
        <f t="array" ref="K27">INDEX([1]Base!$A$2:$A$65536,SMALL(IF(([1]Base!$C$2:$C$65536="YYY")*1=1,ROW([1]Base!$A$2:$A$65536)-MIN(ROW([1]Base!$A$2:$A$65536))+1),ROWS([1]Base!$A$2:$A26)))</f>
        <v>#NUM!</v>
      </c>
      <c r="L27" s="18" t="str">
        <f>IF(ISERROR($K27),"",IF(ISBLANK(VLOOKUP('[1]cpte client'!$K27,[1]Base!$A$2:$P$65536,2,FALSE)),"",VLOOKUP('[1]cpte client'!$K27,[1]Base!$A$2:$P$65536,2,FALSE)))</f>
        <v/>
      </c>
      <c r="M27" s="19" t="str">
        <f>IF(ISERROR($K27),"",IF(ISBLANK(VLOOKUP('[1]cpte client'!$K27,[1]Base!$A$2:$P$65536,4,FALSE)),"",VLOOKUP('[1]cpte client'!$K27,[1]Base!$A$2:$P$65536,4,FALSE)))</f>
        <v/>
      </c>
      <c r="N27" s="19" t="str">
        <f>IF(ISERROR($K27),"",IF(ISBLANK(VLOOKUP('[1]cpte client'!$K27,[1]Base!$A$2:$P$65536,6,FALSE)),"",VLOOKUP('[1]cpte client'!$K27,[1]Base!$A$2:$P$65536,6,FALSE)))</f>
        <v/>
      </c>
      <c r="O27" s="19" t="str">
        <f>IF(ISERROR($K27),"",IF(ISBLANK(VLOOKUP('[1]cpte client'!$K27,[1]Base!$A$2:$P$65536,8,FALSE)),"",VLOOKUP('[1]cpte client'!$K27,[1]Base!$A$2:$P$65536,8,FALSE)))</f>
        <v/>
      </c>
      <c r="P27" s="20" t="str">
        <f>IF(ISERROR($K27),"",IF(ISBLANK(VLOOKUP('[1]cpte client'!$K27,[1]Base!$A$2:$P$65536,7,FALSE)),"",VLOOKUP('[1]cpte client'!$K27,[1]Base!$A$2:$P$65536,7,FALSE)))</f>
        <v/>
      </c>
      <c r="Q27" s="20" t="str">
        <f>IF(ISERROR($K27),"",IF(ISBLANK(VLOOKUP('[1]cpte client'!$K27,[1]Base!$A$2:$P$65536,10,FALSE)),"",VLOOKUP('[1]cpte client'!$K27,[1]Base!$A$2:$P$65536,10,FALSE)))</f>
        <v/>
      </c>
      <c r="R27" s="18" t="str">
        <f>IF(ISERROR($K27),"",IF(ISBLANK(VLOOKUP('[1]cpte client'!$K27,[1]Base!$A$2:$P$65536,12,FALSE)),"",VLOOKUP('[1]cpte client'!$K27,[1]Base!$A$2:$P$65536,12,FALSE)))</f>
        <v/>
      </c>
      <c r="S27" s="18" t="str">
        <f>IF(ISERROR($K27),"",IF(ISBLANK(VLOOKUP('[1]cpte client'!$K27,[1]Base!$A$2:$P$65536,13,FALSE)),"",VLOOKUP('[1]cpte client'!$K27,[1]Base!$A$2:$P$65536,13,FALSE)))</f>
        <v/>
      </c>
      <c r="T27" s="21" t="str">
        <f t="shared" si="2"/>
        <v/>
      </c>
      <c r="U27" s="2" t="e">
        <f t="array" ref="U27">INDEX([1]Base!$A$2:$A$65536,SMALL(IF(([1]Base!$C$2:$C$65536="ZZZ")*1=1,ROW([1]Base!$A$2:$A$65536)-MIN(ROW([1]Base!$A$2:$A$65536))+1),ROWS([1]Base!$A$2:$A26)))</f>
        <v>#NUM!</v>
      </c>
      <c r="V27" s="18" t="str">
        <f>IF(ISERROR($U27),"",IF(ISBLANK(VLOOKUP('[1]cpte client'!$U27,[1]Base!$A$2:$P$65536,2,FALSE)),"",VLOOKUP('[1]cpte client'!$U27,[1]Base!$A$2:$P$65536,2,FALSE)))</f>
        <v/>
      </c>
      <c r="W27" s="19" t="str">
        <f>IF(ISERROR($U27),"",IF(ISBLANK(VLOOKUP('[1]cpte client'!$U27,[1]Base!$A$2:$P$65536,4,FALSE)),"",VLOOKUP('[1]cpte client'!$U27,[1]Base!$A$2:$P$65536,4,FALSE)))</f>
        <v/>
      </c>
      <c r="X27" s="19" t="str">
        <f>IF(ISERROR($U27),"",IF(ISBLANK(VLOOKUP('[1]cpte client'!$U27,[1]Base!$A$2:$P$65536,6,FALSE)),"",VLOOKUP('[1]cpte client'!$U27,[1]Base!$A$2:$P$65536,6,FALSE)))</f>
        <v/>
      </c>
      <c r="Y27" s="19" t="str">
        <f>IF(ISERROR($U27),"",IF(ISBLANK(VLOOKUP('[1]cpte client'!$U27,[1]Base!$A$2:$P$65536,8,FALSE)),"",VLOOKUP('[1]cpte client'!$U27,[1]Base!$A$2:$P$65536,8,FALSE)))</f>
        <v/>
      </c>
      <c r="Z27" s="20" t="str">
        <f>IF(ISERROR($U27),"",IF(ISBLANK(VLOOKUP('[1]cpte client'!$U27,[1]Base!$A$2:$P$65536,7,FALSE)),"",VLOOKUP('[1]cpte client'!$U27,[1]Base!$A$2:$P$65536,7,FALSE)))</f>
        <v/>
      </c>
      <c r="AA27" s="20" t="str">
        <f>IF(ISERROR($U27),"",IF(ISBLANK(VLOOKUP('[1]cpte client'!$U27,[1]Base!$A$2:$P$65536,10,FALSE)),"",VLOOKUP('[1]cpte client'!$U27,[1]Base!$A$2:$P$65536,10,FALSE)))</f>
        <v/>
      </c>
      <c r="AB27" s="18" t="str">
        <f>IF(ISERROR($U27),"",IF(ISBLANK(VLOOKUP('[1]cpte client'!$U27,[1]Base!$A$2:$P$65536,12,FALSE)),"",VLOOKUP('[1]cpte client'!$U27,[1]Base!$A$2:$P$65536,12,FALSE)))</f>
        <v/>
      </c>
      <c r="AC27" s="18" t="str">
        <f>IF(ISERROR($U27),"",IF(ISBLANK(VLOOKUP('[1]cpte client'!$U27,[1]Base!$A$2:$P$65536,13,FALSE)),"",VLOOKUP('[1]cpte client'!$U27,[1]Base!$A$2:$P$65536,13,FALSE)))</f>
        <v/>
      </c>
      <c r="AD27" s="21">
        <f t="shared" si="0"/>
        <v>0</v>
      </c>
    </row>
    <row r="28" spans="1:30" ht="15" customHeight="1">
      <c r="A28" s="2" t="e">
        <f t="array" ref="A28">INDEX([1]Base!$A$2:$A$65536,SMALL(IF(([1]Base!$C$2:$C$65536="XXX")*1=1,ROW([1]Base!$A$2:$A$65536)-MIN(ROW([1]Base!$A$2:$A$65536))+1),ROWS([1]Base!$A$2:$A27)))</f>
        <v>#NUM!</v>
      </c>
      <c r="B28" s="18" t="str">
        <f>IF(ISERROR($A28),"",IF(ISBLANK(VLOOKUP('[1]cpte client'!$A28,[1]Base!$A$2:$P$65536,2,FALSE)),"",VLOOKUP('[1]cpte client'!$A28,[1]Base!$A$2:$P$65536,2,FALSE)))</f>
        <v/>
      </c>
      <c r="C28" s="19" t="str">
        <f>IF(ISERROR($A28),"",IF(ISBLANK(VLOOKUP('[1]cpte client'!$A28,[1]Base!$A$2:$P$65536,4,FALSE)),"",VLOOKUP('[1]cpte client'!$A28,[1]Base!$A$2:$P$65536,4,FALSE)))</f>
        <v/>
      </c>
      <c r="D28" s="19" t="str">
        <f>IF(ISERROR($A28),"",IF(ISBLANK(VLOOKUP('[1]cpte client'!$A28,[1]Base!$A$2:$P$65536,6,FALSE)),"",VLOOKUP('[1]cpte client'!$A28,[1]Base!$A$2:$P$65536,6,FALSE)))</f>
        <v/>
      </c>
      <c r="E28" s="19" t="str">
        <f>IF(ISERROR($A28),"",IF(ISBLANK(VLOOKUP('[1]cpte client'!$A28,[1]Base!$A$2:$P$65536,8,FALSE)),"",VLOOKUP('[1]cpte client'!$A28,[1]Base!$A$2:$P$65536,8,FALSE)))</f>
        <v/>
      </c>
      <c r="F28" s="20" t="str">
        <f>IF(ISERROR($A28),"",IF(ISBLANK(VLOOKUP('[1]cpte client'!$A28,[1]Base!$A$2:$P$65536,7,FALSE)),"",VLOOKUP('[1]cpte client'!$A28,[1]Base!$A$2:$P$65536,7,FALSE)))</f>
        <v/>
      </c>
      <c r="G28" s="20" t="str">
        <f>IF(ISERROR($A28),"",IF(ISBLANK(VLOOKUP('[1]cpte client'!$A28,[1]Base!$A$2:$P$65536,10,FALSE)),"",VLOOKUP('[1]cpte client'!$A28,[1]Base!$A$2:$P$65536,10,FALSE)))</f>
        <v/>
      </c>
      <c r="H28" s="18" t="str">
        <f>IF(ISERROR($A28),"",IF(ISBLANK(VLOOKUP('[1]cpte client'!$A28,[1]Base!$A$2:$P$65536,12,FALSE)),"",VLOOKUP('[1]cpte client'!$A28,[1]Base!$A$2:$P$65536,12,FALSE)))</f>
        <v/>
      </c>
      <c r="I28" s="18" t="str">
        <f>IF(ISERROR($A28),"",IF(ISBLANK(VLOOKUP('[1]cpte client'!$A28,[1]Base!$A$2:$P$65536,13,FALSE)),"",VLOOKUP('[1]cpte client'!$A28,[1]Base!$A$2:$P$65536,13,FALSE)))</f>
        <v/>
      </c>
      <c r="J28" s="21">
        <f t="shared" si="1"/>
        <v>0</v>
      </c>
      <c r="K28" s="2" t="e">
        <f t="array" ref="K28">INDEX([1]Base!$A$2:$A$65536,SMALL(IF(([1]Base!$C$2:$C$65536="YYY")*1=1,ROW([1]Base!$A$2:$A$65536)-MIN(ROW([1]Base!$A$2:$A$65536))+1),ROWS([1]Base!$A$2:$A27)))</f>
        <v>#NUM!</v>
      </c>
      <c r="L28" s="18" t="str">
        <f>IF(ISERROR($K28),"",IF(ISBLANK(VLOOKUP('[1]cpte client'!$K28,[1]Base!$A$2:$P$65536,2,FALSE)),"",VLOOKUP('[1]cpte client'!$K28,[1]Base!$A$2:$P$65536,2,FALSE)))</f>
        <v/>
      </c>
      <c r="M28" s="19" t="str">
        <f>IF(ISERROR($K28),"",IF(ISBLANK(VLOOKUP('[1]cpte client'!$K28,[1]Base!$A$2:$P$65536,4,FALSE)),"",VLOOKUP('[1]cpte client'!$K28,[1]Base!$A$2:$P$65536,4,FALSE)))</f>
        <v/>
      </c>
      <c r="N28" s="19" t="str">
        <f>IF(ISERROR($K28),"",IF(ISBLANK(VLOOKUP('[1]cpte client'!$K28,[1]Base!$A$2:$P$65536,6,FALSE)),"",VLOOKUP('[1]cpte client'!$K28,[1]Base!$A$2:$P$65536,6,FALSE)))</f>
        <v/>
      </c>
      <c r="O28" s="19" t="str">
        <f>IF(ISERROR($K28),"",IF(ISBLANK(VLOOKUP('[1]cpte client'!$K28,[1]Base!$A$2:$P$65536,8,FALSE)),"",VLOOKUP('[1]cpte client'!$K28,[1]Base!$A$2:$P$65536,8,FALSE)))</f>
        <v/>
      </c>
      <c r="P28" s="20" t="str">
        <f>IF(ISERROR($K28),"",IF(ISBLANK(VLOOKUP('[1]cpte client'!$K28,[1]Base!$A$2:$P$65536,7,FALSE)),"",VLOOKUP('[1]cpte client'!$K28,[1]Base!$A$2:$P$65536,7,FALSE)))</f>
        <v/>
      </c>
      <c r="Q28" s="20" t="str">
        <f>IF(ISERROR($K28),"",IF(ISBLANK(VLOOKUP('[1]cpte client'!$K28,[1]Base!$A$2:$P$65536,10,FALSE)),"",VLOOKUP('[1]cpte client'!$K28,[1]Base!$A$2:$P$65536,10,FALSE)))</f>
        <v/>
      </c>
      <c r="R28" s="18" t="str">
        <f>IF(ISERROR($K28),"",IF(ISBLANK(VLOOKUP('[1]cpte client'!$K28,[1]Base!$A$2:$P$65536,12,FALSE)),"",VLOOKUP('[1]cpte client'!$K28,[1]Base!$A$2:$P$65536,12,FALSE)))</f>
        <v/>
      </c>
      <c r="S28" s="18" t="str">
        <f>IF(ISERROR($K28),"",IF(ISBLANK(VLOOKUP('[1]cpte client'!$K28,[1]Base!$A$2:$P$65536,13,FALSE)),"",VLOOKUP('[1]cpte client'!$K28,[1]Base!$A$2:$P$65536,13,FALSE)))</f>
        <v/>
      </c>
      <c r="T28" s="21" t="str">
        <f t="shared" si="2"/>
        <v/>
      </c>
      <c r="U28" s="2" t="e">
        <f t="array" ref="U28">INDEX([1]Base!$A$2:$A$65536,SMALL(IF(([1]Base!$C$2:$C$65536="ZZZ")*1=1,ROW([1]Base!$A$2:$A$65536)-MIN(ROW([1]Base!$A$2:$A$65536))+1),ROWS([1]Base!$A$2:$A27)))</f>
        <v>#NUM!</v>
      </c>
      <c r="V28" s="18" t="str">
        <f>IF(ISERROR($U28),"",IF(ISBLANK(VLOOKUP('[1]cpte client'!$U28,[1]Base!$A$2:$P$65536,2,FALSE)),"",VLOOKUP('[1]cpte client'!$U28,[1]Base!$A$2:$P$65536,2,FALSE)))</f>
        <v/>
      </c>
      <c r="W28" s="19" t="str">
        <f>IF(ISERROR($U28),"",IF(ISBLANK(VLOOKUP('[1]cpte client'!$U28,[1]Base!$A$2:$P$65536,4,FALSE)),"",VLOOKUP('[1]cpte client'!$U28,[1]Base!$A$2:$P$65536,4,FALSE)))</f>
        <v/>
      </c>
      <c r="X28" s="19" t="str">
        <f>IF(ISERROR($U28),"",IF(ISBLANK(VLOOKUP('[1]cpte client'!$U28,[1]Base!$A$2:$P$65536,6,FALSE)),"",VLOOKUP('[1]cpte client'!$U28,[1]Base!$A$2:$P$65536,6,FALSE)))</f>
        <v/>
      </c>
      <c r="Y28" s="19" t="str">
        <f>IF(ISERROR($U28),"",IF(ISBLANK(VLOOKUP('[1]cpte client'!$U28,[1]Base!$A$2:$P$65536,8,FALSE)),"",VLOOKUP('[1]cpte client'!$U28,[1]Base!$A$2:$P$65536,8,FALSE)))</f>
        <v/>
      </c>
      <c r="Z28" s="20" t="str">
        <f>IF(ISERROR($U28),"",IF(ISBLANK(VLOOKUP('[1]cpte client'!$U28,[1]Base!$A$2:$P$65536,7,FALSE)),"",VLOOKUP('[1]cpte client'!$U28,[1]Base!$A$2:$P$65536,7,FALSE)))</f>
        <v/>
      </c>
      <c r="AA28" s="20" t="str">
        <f>IF(ISERROR($U28),"",IF(ISBLANK(VLOOKUP('[1]cpte client'!$U28,[1]Base!$A$2:$P$65536,10,FALSE)),"",VLOOKUP('[1]cpte client'!$U28,[1]Base!$A$2:$P$65536,10,FALSE)))</f>
        <v/>
      </c>
      <c r="AB28" s="18" t="str">
        <f>IF(ISERROR($U28),"",IF(ISBLANK(VLOOKUP('[1]cpte client'!$U28,[1]Base!$A$2:$P$65536,12,FALSE)),"",VLOOKUP('[1]cpte client'!$U28,[1]Base!$A$2:$P$65536,12,FALSE)))</f>
        <v/>
      </c>
      <c r="AC28" s="18" t="str">
        <f>IF(ISERROR($U28),"",IF(ISBLANK(VLOOKUP('[1]cpte client'!$U28,[1]Base!$A$2:$P$65536,13,FALSE)),"",VLOOKUP('[1]cpte client'!$U28,[1]Base!$A$2:$P$65536,13,FALSE)))</f>
        <v/>
      </c>
      <c r="AD28" s="21">
        <f t="shared" si="0"/>
        <v>0</v>
      </c>
    </row>
    <row r="29" spans="1:30" ht="15" customHeight="1">
      <c r="A29" s="2" t="e">
        <f t="array" ref="A29">INDEX([1]Base!$A$2:$A$65536,SMALL(IF(([1]Base!$C$2:$C$65536="XXX")*1=1,ROW([1]Base!$A$2:$A$65536)-MIN(ROW([1]Base!$A$2:$A$65536))+1),ROWS([1]Base!$A$2:$A28)))</f>
        <v>#NUM!</v>
      </c>
      <c r="B29" s="18" t="str">
        <f>IF(ISERROR($A29),"",IF(ISBLANK(VLOOKUP('[1]cpte client'!$A29,[1]Base!$A$2:$P$65536,2,FALSE)),"",VLOOKUP('[1]cpte client'!$A29,[1]Base!$A$2:$P$65536,2,FALSE)))</f>
        <v/>
      </c>
      <c r="C29" s="19" t="str">
        <f>IF(ISERROR($A29),"",IF(ISBLANK(VLOOKUP('[1]cpte client'!$A29,[1]Base!$A$2:$P$65536,4,FALSE)),"",VLOOKUP('[1]cpte client'!$A29,[1]Base!$A$2:$P$65536,4,FALSE)))</f>
        <v/>
      </c>
      <c r="D29" s="19" t="str">
        <f>IF(ISERROR($A29),"",IF(ISBLANK(VLOOKUP('[1]cpte client'!$A29,[1]Base!$A$2:$P$65536,6,FALSE)),"",VLOOKUP('[1]cpte client'!$A29,[1]Base!$A$2:$P$65536,6,FALSE)))</f>
        <v/>
      </c>
      <c r="E29" s="19" t="str">
        <f>IF(ISERROR($A29),"",IF(ISBLANK(VLOOKUP('[1]cpte client'!$A29,[1]Base!$A$2:$P$65536,8,FALSE)),"",VLOOKUP('[1]cpte client'!$A29,[1]Base!$A$2:$P$65536,8,FALSE)))</f>
        <v/>
      </c>
      <c r="F29" s="20" t="str">
        <f>IF(ISERROR($A29),"",IF(ISBLANK(VLOOKUP('[1]cpte client'!$A29,[1]Base!$A$2:$P$65536,7,FALSE)),"",VLOOKUP('[1]cpte client'!$A29,[1]Base!$A$2:$P$65536,7,FALSE)))</f>
        <v/>
      </c>
      <c r="G29" s="20" t="str">
        <f>IF(ISERROR($A29),"",IF(ISBLANK(VLOOKUP('[1]cpte client'!$A29,[1]Base!$A$2:$P$65536,10,FALSE)),"",VLOOKUP('[1]cpte client'!$A29,[1]Base!$A$2:$P$65536,10,FALSE)))</f>
        <v/>
      </c>
      <c r="H29" s="18" t="str">
        <f>IF(ISERROR($A29),"",IF(ISBLANK(VLOOKUP('[1]cpte client'!$A29,[1]Base!$A$2:$P$65536,12,FALSE)),"",VLOOKUP('[1]cpte client'!$A29,[1]Base!$A$2:$P$65536,12,FALSE)))</f>
        <v/>
      </c>
      <c r="I29" s="18" t="str">
        <f>IF(ISERROR($A29),"",IF(ISBLANK(VLOOKUP('[1]cpte client'!$A29,[1]Base!$A$2:$P$65536,13,FALSE)),"",VLOOKUP('[1]cpte client'!$A29,[1]Base!$A$2:$P$65536,13,FALSE)))</f>
        <v/>
      </c>
      <c r="J29" s="21">
        <f t="shared" si="1"/>
        <v>0</v>
      </c>
      <c r="K29" s="2" t="e">
        <f t="array" ref="K29">INDEX([1]Base!$A$2:$A$65536,SMALL(IF(([1]Base!$C$2:$C$65536="YYY")*1=1,ROW([1]Base!$A$2:$A$65536)-MIN(ROW([1]Base!$A$2:$A$65536))+1),ROWS([1]Base!$A$2:$A28)))</f>
        <v>#NUM!</v>
      </c>
      <c r="L29" s="18" t="str">
        <f>IF(ISERROR($K29),"",IF(ISBLANK(VLOOKUP('[1]cpte client'!$K29,[1]Base!$A$2:$P$65536,2,FALSE)),"",VLOOKUP('[1]cpte client'!$K29,[1]Base!$A$2:$P$65536,2,FALSE)))</f>
        <v/>
      </c>
      <c r="M29" s="19" t="str">
        <f>IF(ISERROR($K29),"",IF(ISBLANK(VLOOKUP('[1]cpte client'!$K29,[1]Base!$A$2:$P$65536,4,FALSE)),"",VLOOKUP('[1]cpte client'!$K29,[1]Base!$A$2:$P$65536,4,FALSE)))</f>
        <v/>
      </c>
      <c r="N29" s="19" t="str">
        <f>IF(ISERROR($K29),"",IF(ISBLANK(VLOOKUP('[1]cpte client'!$K29,[1]Base!$A$2:$P$65536,6,FALSE)),"",VLOOKUP('[1]cpte client'!$K29,[1]Base!$A$2:$P$65536,6,FALSE)))</f>
        <v/>
      </c>
      <c r="O29" s="19" t="str">
        <f>IF(ISERROR($K29),"",IF(ISBLANK(VLOOKUP('[1]cpte client'!$K29,[1]Base!$A$2:$P$65536,8,FALSE)),"",VLOOKUP('[1]cpte client'!$K29,[1]Base!$A$2:$P$65536,8,FALSE)))</f>
        <v/>
      </c>
      <c r="P29" s="20" t="str">
        <f>IF(ISERROR($K29),"",IF(ISBLANK(VLOOKUP('[1]cpte client'!$K29,[1]Base!$A$2:$P$65536,7,FALSE)),"",VLOOKUP('[1]cpte client'!$K29,[1]Base!$A$2:$P$65536,7,FALSE)))</f>
        <v/>
      </c>
      <c r="Q29" s="20" t="str">
        <f>IF(ISERROR($K29),"",IF(ISBLANK(VLOOKUP('[1]cpte client'!$K29,[1]Base!$A$2:$P$65536,10,FALSE)),"",VLOOKUP('[1]cpte client'!$K29,[1]Base!$A$2:$P$65536,10,FALSE)))</f>
        <v/>
      </c>
      <c r="R29" s="18" t="str">
        <f>IF(ISERROR($K29),"",IF(ISBLANK(VLOOKUP('[1]cpte client'!$K29,[1]Base!$A$2:$P$65536,12,FALSE)),"",VLOOKUP('[1]cpte client'!$K29,[1]Base!$A$2:$P$65536,12,FALSE)))</f>
        <v/>
      </c>
      <c r="S29" s="18" t="str">
        <f>IF(ISERROR($K29),"",IF(ISBLANK(VLOOKUP('[1]cpte client'!$K29,[1]Base!$A$2:$P$65536,13,FALSE)),"",VLOOKUP('[1]cpte client'!$K29,[1]Base!$A$2:$P$65536,13,FALSE)))</f>
        <v/>
      </c>
      <c r="T29" s="21" t="str">
        <f t="shared" si="2"/>
        <v/>
      </c>
      <c r="U29" s="2" t="e">
        <f t="array" ref="U29">INDEX([1]Base!$A$2:$A$65536,SMALL(IF(([1]Base!$C$2:$C$65536="ZZZ")*1=1,ROW([1]Base!$A$2:$A$65536)-MIN(ROW([1]Base!$A$2:$A$65536))+1),ROWS([1]Base!$A$2:$A28)))</f>
        <v>#NUM!</v>
      </c>
      <c r="V29" s="18" t="str">
        <f>IF(ISERROR($U29),"",IF(ISBLANK(VLOOKUP('[1]cpte client'!$U29,[1]Base!$A$2:$P$65536,2,FALSE)),"",VLOOKUP('[1]cpte client'!$U29,[1]Base!$A$2:$P$65536,2,FALSE)))</f>
        <v/>
      </c>
      <c r="W29" s="19" t="str">
        <f>IF(ISERROR($U29),"",IF(ISBLANK(VLOOKUP('[1]cpte client'!$U29,[1]Base!$A$2:$P$65536,4,FALSE)),"",VLOOKUP('[1]cpte client'!$U29,[1]Base!$A$2:$P$65536,4,FALSE)))</f>
        <v/>
      </c>
      <c r="X29" s="19" t="str">
        <f>IF(ISERROR($U29),"",IF(ISBLANK(VLOOKUP('[1]cpte client'!$U29,[1]Base!$A$2:$P$65536,6,FALSE)),"",VLOOKUP('[1]cpte client'!$U29,[1]Base!$A$2:$P$65536,6,FALSE)))</f>
        <v/>
      </c>
      <c r="Y29" s="19" t="str">
        <f>IF(ISERROR($U29),"",IF(ISBLANK(VLOOKUP('[1]cpte client'!$U29,[1]Base!$A$2:$P$65536,8,FALSE)),"",VLOOKUP('[1]cpte client'!$U29,[1]Base!$A$2:$P$65536,8,FALSE)))</f>
        <v/>
      </c>
      <c r="Z29" s="20" t="str">
        <f>IF(ISERROR($U29),"",IF(ISBLANK(VLOOKUP('[1]cpte client'!$U29,[1]Base!$A$2:$P$65536,7,FALSE)),"",VLOOKUP('[1]cpte client'!$U29,[1]Base!$A$2:$P$65536,7,FALSE)))</f>
        <v/>
      </c>
      <c r="AA29" s="20" t="str">
        <f>IF(ISERROR($U29),"",IF(ISBLANK(VLOOKUP('[1]cpte client'!$U29,[1]Base!$A$2:$P$65536,10,FALSE)),"",VLOOKUP('[1]cpte client'!$U29,[1]Base!$A$2:$P$65536,10,FALSE)))</f>
        <v/>
      </c>
      <c r="AB29" s="18" t="str">
        <f>IF(ISERROR($U29),"",IF(ISBLANK(VLOOKUP('[1]cpte client'!$U29,[1]Base!$A$2:$P$65536,12,FALSE)),"",VLOOKUP('[1]cpte client'!$U29,[1]Base!$A$2:$P$65536,12,FALSE)))</f>
        <v/>
      </c>
      <c r="AC29" s="18" t="str">
        <f>IF(ISERROR($U29),"",IF(ISBLANK(VLOOKUP('[1]cpte client'!$U29,[1]Base!$A$2:$P$65536,13,FALSE)),"",VLOOKUP('[1]cpte client'!$U29,[1]Base!$A$2:$P$65536,13,FALSE)))</f>
        <v/>
      </c>
      <c r="AD29" s="21">
        <f t="shared" si="0"/>
        <v>0</v>
      </c>
    </row>
    <row r="30" spans="1:30" ht="15" customHeight="1">
      <c r="A30" s="2" t="e">
        <f t="array" ref="A30">INDEX([1]Base!$A$2:$A$65536,SMALL(IF(([1]Base!$C$2:$C$65536="XXX")*1=1,ROW([1]Base!$A$2:$A$65536)-MIN(ROW([1]Base!$A$2:$A$65536))+1),ROWS([1]Base!$A$2:$A29)))</f>
        <v>#NUM!</v>
      </c>
      <c r="B30" s="18" t="str">
        <f>IF(ISERROR($A30),"",IF(ISBLANK(VLOOKUP('[1]cpte client'!$A30,[1]Base!$A$2:$P$65536,2,FALSE)),"",VLOOKUP('[1]cpte client'!$A30,[1]Base!$A$2:$P$65536,2,FALSE)))</f>
        <v/>
      </c>
      <c r="C30" s="19" t="str">
        <f>IF(ISERROR($A30),"",IF(ISBLANK(VLOOKUP('[1]cpte client'!$A30,[1]Base!$A$2:$P$65536,4,FALSE)),"",VLOOKUP('[1]cpte client'!$A30,[1]Base!$A$2:$P$65536,4,FALSE)))</f>
        <v/>
      </c>
      <c r="D30" s="19" t="str">
        <f>IF(ISERROR($A30),"",IF(ISBLANK(VLOOKUP('[1]cpte client'!$A30,[1]Base!$A$2:$P$65536,6,FALSE)),"",VLOOKUP('[1]cpte client'!$A30,[1]Base!$A$2:$P$65536,6,FALSE)))</f>
        <v/>
      </c>
      <c r="E30" s="19" t="str">
        <f>IF(ISERROR($A30),"",IF(ISBLANK(VLOOKUP('[1]cpte client'!$A30,[1]Base!$A$2:$P$65536,8,FALSE)),"",VLOOKUP('[1]cpte client'!$A30,[1]Base!$A$2:$P$65536,8,FALSE)))</f>
        <v/>
      </c>
      <c r="F30" s="20" t="str">
        <f>IF(ISERROR($A30),"",IF(ISBLANK(VLOOKUP('[1]cpte client'!$A30,[1]Base!$A$2:$P$65536,7,FALSE)),"",VLOOKUP('[1]cpte client'!$A30,[1]Base!$A$2:$P$65536,7,FALSE)))</f>
        <v/>
      </c>
      <c r="G30" s="20" t="str">
        <f>IF(ISERROR($A30),"",IF(ISBLANK(VLOOKUP('[1]cpte client'!$A30,[1]Base!$A$2:$P$65536,10,FALSE)),"",VLOOKUP('[1]cpte client'!$A30,[1]Base!$A$2:$P$65536,10,FALSE)))</f>
        <v/>
      </c>
      <c r="H30" s="18" t="str">
        <f>IF(ISERROR($A30),"",IF(ISBLANK(VLOOKUP('[1]cpte client'!$A30,[1]Base!$A$2:$P$65536,12,FALSE)),"",VLOOKUP('[1]cpte client'!$A30,[1]Base!$A$2:$P$65536,12,FALSE)))</f>
        <v/>
      </c>
      <c r="I30" s="18" t="str">
        <f>IF(ISERROR($A30),"",IF(ISBLANK(VLOOKUP('[1]cpte client'!$A30,[1]Base!$A$2:$P$65536,13,FALSE)),"",VLOOKUP('[1]cpte client'!$A30,[1]Base!$A$2:$P$65536,13,FALSE)))</f>
        <v/>
      </c>
      <c r="J30" s="21">
        <f t="shared" si="1"/>
        <v>0</v>
      </c>
      <c r="K30" s="2" t="e">
        <f t="array" ref="K30">INDEX([1]Base!$A$2:$A$65536,SMALL(IF(([1]Base!$C$2:$C$65536="YYY")*1=1,ROW([1]Base!$A$2:$A$65536)-MIN(ROW([1]Base!$A$2:$A$65536))+1),ROWS([1]Base!$A$2:$A29)))</f>
        <v>#NUM!</v>
      </c>
      <c r="L30" s="18" t="str">
        <f>IF(ISERROR($K30),"",IF(ISBLANK(VLOOKUP('[1]cpte client'!$K30,[1]Base!$A$2:$P$65536,2,FALSE)),"",VLOOKUP('[1]cpte client'!$K30,[1]Base!$A$2:$P$65536,2,FALSE)))</f>
        <v/>
      </c>
      <c r="M30" s="19" t="str">
        <f>IF(ISERROR($K30),"",IF(ISBLANK(VLOOKUP('[1]cpte client'!$K30,[1]Base!$A$2:$P$65536,4,FALSE)),"",VLOOKUP('[1]cpte client'!$K30,[1]Base!$A$2:$P$65536,4,FALSE)))</f>
        <v/>
      </c>
      <c r="N30" s="19" t="str">
        <f>IF(ISERROR($K30),"",IF(ISBLANK(VLOOKUP('[1]cpte client'!$K30,[1]Base!$A$2:$P$65536,6,FALSE)),"",VLOOKUP('[1]cpte client'!$K30,[1]Base!$A$2:$P$65536,6,FALSE)))</f>
        <v/>
      </c>
      <c r="O30" s="19" t="str">
        <f>IF(ISERROR($K30),"",IF(ISBLANK(VLOOKUP('[1]cpte client'!$K30,[1]Base!$A$2:$P$65536,8,FALSE)),"",VLOOKUP('[1]cpte client'!$K30,[1]Base!$A$2:$P$65536,8,FALSE)))</f>
        <v/>
      </c>
      <c r="P30" s="20" t="str">
        <f>IF(ISERROR($K30),"",IF(ISBLANK(VLOOKUP('[1]cpte client'!$K30,[1]Base!$A$2:$P$65536,7,FALSE)),"",VLOOKUP('[1]cpte client'!$K30,[1]Base!$A$2:$P$65536,7,FALSE)))</f>
        <v/>
      </c>
      <c r="Q30" s="20" t="str">
        <f>IF(ISERROR($K30),"",IF(ISBLANK(VLOOKUP('[1]cpte client'!$K30,[1]Base!$A$2:$P$65536,10,FALSE)),"",VLOOKUP('[1]cpte client'!$K30,[1]Base!$A$2:$P$65536,10,FALSE)))</f>
        <v/>
      </c>
      <c r="R30" s="18" t="str">
        <f>IF(ISERROR($K30),"",IF(ISBLANK(VLOOKUP('[1]cpte client'!$K30,[1]Base!$A$2:$P$65536,12,FALSE)),"",VLOOKUP('[1]cpte client'!$K30,[1]Base!$A$2:$P$65536,12,FALSE)))</f>
        <v/>
      </c>
      <c r="S30" s="18" t="str">
        <f>IF(ISERROR($K30),"",IF(ISBLANK(VLOOKUP('[1]cpte client'!$K30,[1]Base!$A$2:$P$65536,13,FALSE)),"",VLOOKUP('[1]cpte client'!$K30,[1]Base!$A$2:$P$65536,13,FALSE)))</f>
        <v/>
      </c>
      <c r="T30" s="21" t="str">
        <f t="shared" si="2"/>
        <v/>
      </c>
      <c r="U30" s="2" t="e">
        <f t="array" ref="U30">INDEX([1]Base!$A$2:$A$65536,SMALL(IF(([1]Base!$C$2:$C$65536="ZZZ")*1=1,ROW([1]Base!$A$2:$A$65536)-MIN(ROW([1]Base!$A$2:$A$65536))+1),ROWS([1]Base!$A$2:$A29)))</f>
        <v>#NUM!</v>
      </c>
      <c r="V30" s="18" t="str">
        <f>IF(ISERROR($U30),"",IF(ISBLANK(VLOOKUP('[1]cpte client'!$U30,[1]Base!$A$2:$P$65536,2,FALSE)),"",VLOOKUP('[1]cpte client'!$U30,[1]Base!$A$2:$P$65536,2,FALSE)))</f>
        <v/>
      </c>
      <c r="W30" s="19" t="str">
        <f>IF(ISERROR($U30),"",IF(ISBLANK(VLOOKUP('[1]cpte client'!$U30,[1]Base!$A$2:$P$65536,4,FALSE)),"",VLOOKUP('[1]cpte client'!$U30,[1]Base!$A$2:$P$65536,4,FALSE)))</f>
        <v/>
      </c>
      <c r="X30" s="19" t="str">
        <f>IF(ISERROR($U30),"",IF(ISBLANK(VLOOKUP('[1]cpte client'!$U30,[1]Base!$A$2:$P$65536,6,FALSE)),"",VLOOKUP('[1]cpte client'!$U30,[1]Base!$A$2:$P$65536,6,FALSE)))</f>
        <v/>
      </c>
      <c r="Y30" s="19" t="str">
        <f>IF(ISERROR($U30),"",IF(ISBLANK(VLOOKUP('[1]cpte client'!$U30,[1]Base!$A$2:$P$65536,8,FALSE)),"",VLOOKUP('[1]cpte client'!$U30,[1]Base!$A$2:$P$65536,8,FALSE)))</f>
        <v/>
      </c>
      <c r="Z30" s="20" t="str">
        <f>IF(ISERROR($U30),"",IF(ISBLANK(VLOOKUP('[1]cpte client'!$U30,[1]Base!$A$2:$P$65536,7,FALSE)),"",VLOOKUP('[1]cpte client'!$U30,[1]Base!$A$2:$P$65536,7,FALSE)))</f>
        <v/>
      </c>
      <c r="AA30" s="20" t="str">
        <f>IF(ISERROR($U30),"",IF(ISBLANK(VLOOKUP('[1]cpte client'!$U30,[1]Base!$A$2:$P$65536,10,FALSE)),"",VLOOKUP('[1]cpte client'!$U30,[1]Base!$A$2:$P$65536,10,FALSE)))</f>
        <v/>
      </c>
      <c r="AB30" s="18" t="str">
        <f>IF(ISERROR($U30),"",IF(ISBLANK(VLOOKUP('[1]cpte client'!$U30,[1]Base!$A$2:$P$65536,12,FALSE)),"",VLOOKUP('[1]cpte client'!$U30,[1]Base!$A$2:$P$65536,12,FALSE)))</f>
        <v/>
      </c>
      <c r="AC30" s="18" t="str">
        <f>IF(ISERROR($U30),"",IF(ISBLANK(VLOOKUP('[1]cpte client'!$U30,[1]Base!$A$2:$P$65536,13,FALSE)),"",VLOOKUP('[1]cpte client'!$U30,[1]Base!$A$2:$P$65536,13,FALSE)))</f>
        <v/>
      </c>
      <c r="AD30" s="21">
        <f t="shared" si="0"/>
        <v>0</v>
      </c>
    </row>
    <row r="31" spans="1:30" ht="15" customHeight="1">
      <c r="A31" s="2" t="e">
        <f t="array" ref="A31">INDEX([1]Base!$A$2:$A$65536,SMALL(IF(([1]Base!$C$2:$C$65536="XXX")*1=1,ROW([1]Base!$A$2:$A$65536)-MIN(ROW([1]Base!$A$2:$A$65536))+1),ROWS([1]Base!$A$2:$A30)))</f>
        <v>#NUM!</v>
      </c>
      <c r="B31" s="18" t="str">
        <f>IF(ISERROR($A31),"",IF(ISBLANK(VLOOKUP('[1]cpte client'!$A31,[1]Base!$A$2:$P$65536,2,FALSE)),"",VLOOKUP('[1]cpte client'!$A31,[1]Base!$A$2:$P$65536,2,FALSE)))</f>
        <v/>
      </c>
      <c r="C31" s="19" t="str">
        <f>IF(ISERROR($A31),"",IF(ISBLANK(VLOOKUP('[1]cpte client'!$A31,[1]Base!$A$2:$P$65536,4,FALSE)),"",VLOOKUP('[1]cpte client'!$A31,[1]Base!$A$2:$P$65536,4,FALSE)))</f>
        <v/>
      </c>
      <c r="D31" s="19" t="str">
        <f>IF(ISERROR($A31),"",IF(ISBLANK(VLOOKUP('[1]cpte client'!$A31,[1]Base!$A$2:$P$65536,6,FALSE)),"",VLOOKUP('[1]cpte client'!$A31,[1]Base!$A$2:$P$65536,6,FALSE)))</f>
        <v/>
      </c>
      <c r="E31" s="19" t="str">
        <f>IF(ISERROR($A31),"",IF(ISBLANK(VLOOKUP('[1]cpte client'!$A31,[1]Base!$A$2:$P$65536,8,FALSE)),"",VLOOKUP('[1]cpte client'!$A31,[1]Base!$A$2:$P$65536,8,FALSE)))</f>
        <v/>
      </c>
      <c r="F31" s="20" t="str">
        <f>IF(ISERROR($A31),"",IF(ISBLANK(VLOOKUP('[1]cpte client'!$A31,[1]Base!$A$2:$P$65536,7,FALSE)),"",VLOOKUP('[1]cpte client'!$A31,[1]Base!$A$2:$P$65536,7,FALSE)))</f>
        <v/>
      </c>
      <c r="G31" s="20" t="str">
        <f>IF(ISERROR($A31),"",IF(ISBLANK(VLOOKUP('[1]cpte client'!$A31,[1]Base!$A$2:$P$65536,10,FALSE)),"",VLOOKUP('[1]cpte client'!$A31,[1]Base!$A$2:$P$65536,10,FALSE)))</f>
        <v/>
      </c>
      <c r="H31" s="18" t="str">
        <f>IF(ISERROR($A31),"",IF(ISBLANK(VLOOKUP('[1]cpte client'!$A31,[1]Base!$A$2:$P$65536,12,FALSE)),"",VLOOKUP('[1]cpte client'!$A31,[1]Base!$A$2:$P$65536,12,FALSE)))</f>
        <v/>
      </c>
      <c r="I31" s="18" t="str">
        <f>IF(ISERROR($A31),"",IF(ISBLANK(VLOOKUP('[1]cpte client'!$A31,[1]Base!$A$2:$P$65536,13,FALSE)),"",VLOOKUP('[1]cpte client'!$A31,[1]Base!$A$2:$P$65536,13,FALSE)))</f>
        <v/>
      </c>
      <c r="J31" s="21">
        <f t="shared" si="1"/>
        <v>0</v>
      </c>
      <c r="K31" s="2" t="e">
        <f t="array" ref="K31">INDEX([1]Base!$A$2:$A$65536,SMALL(IF(([1]Base!$C$2:$C$65536="YYY")*1=1,ROW([1]Base!$A$2:$A$65536)-MIN(ROW([1]Base!$A$2:$A$65536))+1),ROWS([1]Base!$A$2:$A30)))</f>
        <v>#NUM!</v>
      </c>
      <c r="L31" s="18" t="str">
        <f>IF(ISERROR($K31),"",IF(ISBLANK(VLOOKUP('[1]cpte client'!$K31,[1]Base!$A$2:$P$65536,2,FALSE)),"",VLOOKUP('[1]cpte client'!$K31,[1]Base!$A$2:$P$65536,2,FALSE)))</f>
        <v/>
      </c>
      <c r="M31" s="19" t="str">
        <f>IF(ISERROR($K31),"",IF(ISBLANK(VLOOKUP('[1]cpte client'!$K31,[1]Base!$A$2:$P$65536,4,FALSE)),"",VLOOKUP('[1]cpte client'!$K31,[1]Base!$A$2:$P$65536,4,FALSE)))</f>
        <v/>
      </c>
      <c r="N31" s="19" t="str">
        <f>IF(ISERROR($K31),"",IF(ISBLANK(VLOOKUP('[1]cpte client'!$K31,[1]Base!$A$2:$P$65536,6,FALSE)),"",VLOOKUP('[1]cpte client'!$K31,[1]Base!$A$2:$P$65536,6,FALSE)))</f>
        <v/>
      </c>
      <c r="O31" s="19" t="str">
        <f>IF(ISERROR($K31),"",IF(ISBLANK(VLOOKUP('[1]cpte client'!$K31,[1]Base!$A$2:$P$65536,8,FALSE)),"",VLOOKUP('[1]cpte client'!$K31,[1]Base!$A$2:$P$65536,8,FALSE)))</f>
        <v/>
      </c>
      <c r="P31" s="20" t="str">
        <f>IF(ISERROR($K31),"",IF(ISBLANK(VLOOKUP('[1]cpte client'!$K31,[1]Base!$A$2:$P$65536,7,FALSE)),"",VLOOKUP('[1]cpte client'!$K31,[1]Base!$A$2:$P$65536,7,FALSE)))</f>
        <v/>
      </c>
      <c r="Q31" s="20" t="str">
        <f>IF(ISERROR($K31),"",IF(ISBLANK(VLOOKUP('[1]cpte client'!$K31,[1]Base!$A$2:$P$65536,10,FALSE)),"",VLOOKUP('[1]cpte client'!$K31,[1]Base!$A$2:$P$65536,10,FALSE)))</f>
        <v/>
      </c>
      <c r="R31" s="18" t="str">
        <f>IF(ISERROR($K31),"",IF(ISBLANK(VLOOKUP('[1]cpte client'!$K31,[1]Base!$A$2:$P$65536,12,FALSE)),"",VLOOKUP('[1]cpte client'!$K31,[1]Base!$A$2:$P$65536,12,FALSE)))</f>
        <v/>
      </c>
      <c r="S31" s="18" t="str">
        <f>IF(ISERROR($K31),"",IF(ISBLANK(VLOOKUP('[1]cpte client'!$K31,[1]Base!$A$2:$P$65536,13,FALSE)),"",VLOOKUP('[1]cpte client'!$K31,[1]Base!$A$2:$P$65536,13,FALSE)))</f>
        <v/>
      </c>
      <c r="T31" s="21" t="str">
        <f t="shared" si="2"/>
        <v/>
      </c>
      <c r="U31" s="2" t="e">
        <f t="array" ref="U31">INDEX([1]Base!$A$2:$A$65536,SMALL(IF(([1]Base!$C$2:$C$65536="ZZZ")*1=1,ROW([1]Base!$A$2:$A$65536)-MIN(ROW([1]Base!$A$2:$A$65536))+1),ROWS([1]Base!$A$2:$A30)))</f>
        <v>#NUM!</v>
      </c>
      <c r="V31" s="18" t="str">
        <f>IF(ISERROR($U31),"",IF(ISBLANK(VLOOKUP('[1]cpte client'!$U31,[1]Base!$A$2:$P$65536,2,FALSE)),"",VLOOKUP('[1]cpte client'!$U31,[1]Base!$A$2:$P$65536,2,FALSE)))</f>
        <v/>
      </c>
      <c r="W31" s="19" t="str">
        <f>IF(ISERROR($U31),"",IF(ISBLANK(VLOOKUP('[1]cpte client'!$U31,[1]Base!$A$2:$P$65536,4,FALSE)),"",VLOOKUP('[1]cpte client'!$U31,[1]Base!$A$2:$P$65536,4,FALSE)))</f>
        <v/>
      </c>
      <c r="X31" s="19" t="str">
        <f>IF(ISERROR($U31),"",IF(ISBLANK(VLOOKUP('[1]cpte client'!$U31,[1]Base!$A$2:$P$65536,6,FALSE)),"",VLOOKUP('[1]cpte client'!$U31,[1]Base!$A$2:$P$65536,6,FALSE)))</f>
        <v/>
      </c>
      <c r="Y31" s="19" t="str">
        <f>IF(ISERROR($U31),"",IF(ISBLANK(VLOOKUP('[1]cpte client'!$U31,[1]Base!$A$2:$P$65536,8,FALSE)),"",VLOOKUP('[1]cpte client'!$U31,[1]Base!$A$2:$P$65536,8,FALSE)))</f>
        <v/>
      </c>
      <c r="Z31" s="20" t="str">
        <f>IF(ISERROR($U31),"",IF(ISBLANK(VLOOKUP('[1]cpte client'!$U31,[1]Base!$A$2:$P$65536,7,FALSE)),"",VLOOKUP('[1]cpte client'!$U31,[1]Base!$A$2:$P$65536,7,FALSE)))</f>
        <v/>
      </c>
      <c r="AA31" s="20" t="str">
        <f>IF(ISERROR($U31),"",IF(ISBLANK(VLOOKUP('[1]cpte client'!$U31,[1]Base!$A$2:$P$65536,10,FALSE)),"",VLOOKUP('[1]cpte client'!$U31,[1]Base!$A$2:$P$65536,10,FALSE)))</f>
        <v/>
      </c>
      <c r="AB31" s="18" t="str">
        <f>IF(ISERROR($U31),"",IF(ISBLANK(VLOOKUP('[1]cpte client'!$U31,[1]Base!$A$2:$P$65536,12,FALSE)),"",VLOOKUP('[1]cpte client'!$U31,[1]Base!$A$2:$P$65536,12,FALSE)))</f>
        <v/>
      </c>
      <c r="AC31" s="18" t="str">
        <f>IF(ISERROR($U31),"",IF(ISBLANK(VLOOKUP('[1]cpte client'!$U31,[1]Base!$A$2:$P$65536,13,FALSE)),"",VLOOKUP('[1]cpte client'!$U31,[1]Base!$A$2:$P$65536,13,FALSE)))</f>
        <v/>
      </c>
      <c r="AD31" s="21">
        <f t="shared" si="0"/>
        <v>0</v>
      </c>
    </row>
    <row r="32" spans="1:30" ht="15" customHeight="1">
      <c r="A32" s="2" t="e">
        <f t="array" ref="A32">INDEX([1]Base!$A$2:$A$65536,SMALL(IF(([1]Base!$C$2:$C$65536="XXX")*1=1,ROW([1]Base!$A$2:$A$65536)-MIN(ROW([1]Base!$A$2:$A$65536))+1),ROWS([1]Base!$A$2:$A31)))</f>
        <v>#NUM!</v>
      </c>
      <c r="B32" s="18" t="str">
        <f>IF(ISERROR($A32),"",IF(ISBLANK(VLOOKUP('[1]cpte client'!$A32,[1]Base!$A$2:$P$65536,2,FALSE)),"",VLOOKUP('[1]cpte client'!$A32,[1]Base!$A$2:$P$65536,2,FALSE)))</f>
        <v/>
      </c>
      <c r="C32" s="19" t="str">
        <f>IF(ISERROR($A32),"",IF(ISBLANK(VLOOKUP('[1]cpte client'!$A32,[1]Base!$A$2:$P$65536,4,FALSE)),"",VLOOKUP('[1]cpte client'!$A32,[1]Base!$A$2:$P$65536,4,FALSE)))</f>
        <v/>
      </c>
      <c r="D32" s="19" t="str">
        <f>IF(ISERROR($A32),"",IF(ISBLANK(VLOOKUP('[1]cpte client'!$A32,[1]Base!$A$2:$P$65536,6,FALSE)),"",VLOOKUP('[1]cpte client'!$A32,[1]Base!$A$2:$P$65536,6,FALSE)))</f>
        <v/>
      </c>
      <c r="E32" s="19" t="str">
        <f>IF(ISERROR($A32),"",IF(ISBLANK(VLOOKUP('[1]cpte client'!$A32,[1]Base!$A$2:$P$65536,8,FALSE)),"",VLOOKUP('[1]cpte client'!$A32,[1]Base!$A$2:$P$65536,8,FALSE)))</f>
        <v/>
      </c>
      <c r="F32" s="20" t="str">
        <f>IF(ISERROR($A32),"",IF(ISBLANK(VLOOKUP('[1]cpte client'!$A32,[1]Base!$A$2:$P$65536,7,FALSE)),"",VLOOKUP('[1]cpte client'!$A32,[1]Base!$A$2:$P$65536,7,FALSE)))</f>
        <v/>
      </c>
      <c r="G32" s="20" t="str">
        <f>IF(ISERROR($A32),"",IF(ISBLANK(VLOOKUP('[1]cpte client'!$A32,[1]Base!$A$2:$P$65536,10,FALSE)),"",VLOOKUP('[1]cpte client'!$A32,[1]Base!$A$2:$P$65536,10,FALSE)))</f>
        <v/>
      </c>
      <c r="H32" s="18" t="str">
        <f>IF(ISERROR($A32),"",IF(ISBLANK(VLOOKUP('[1]cpte client'!$A32,[1]Base!$A$2:$P$65536,12,FALSE)),"",VLOOKUP('[1]cpte client'!$A32,[1]Base!$A$2:$P$65536,12,FALSE)))</f>
        <v/>
      </c>
      <c r="I32" s="18" t="str">
        <f>IF(ISERROR($A32),"",IF(ISBLANK(VLOOKUP('[1]cpte client'!$A32,[1]Base!$A$2:$P$65536,13,FALSE)),"",VLOOKUP('[1]cpte client'!$A32,[1]Base!$A$2:$P$65536,13,FALSE)))</f>
        <v/>
      </c>
      <c r="J32" s="21">
        <f t="shared" si="1"/>
        <v>0</v>
      </c>
      <c r="K32" s="2" t="e">
        <f t="array" ref="K32">INDEX([1]Base!$A$2:$A$65536,SMALL(IF(([1]Base!$C$2:$C$65536="YYY")*1=1,ROW([1]Base!$A$2:$A$65536)-MIN(ROW([1]Base!$A$2:$A$65536))+1),ROWS([1]Base!$A$2:$A31)))</f>
        <v>#NUM!</v>
      </c>
      <c r="L32" s="18" t="str">
        <f>IF(ISERROR($K32),"",IF(ISBLANK(VLOOKUP('[1]cpte client'!$K32,[1]Base!$A$2:$P$65536,2,FALSE)),"",VLOOKUP('[1]cpte client'!$K32,[1]Base!$A$2:$P$65536,2,FALSE)))</f>
        <v/>
      </c>
      <c r="M32" s="19" t="str">
        <f>IF(ISERROR($K32),"",IF(ISBLANK(VLOOKUP('[1]cpte client'!$K32,[1]Base!$A$2:$P$65536,4,FALSE)),"",VLOOKUP('[1]cpte client'!$K32,[1]Base!$A$2:$P$65536,4,FALSE)))</f>
        <v/>
      </c>
      <c r="N32" s="19" t="str">
        <f>IF(ISERROR($K32),"",IF(ISBLANK(VLOOKUP('[1]cpte client'!$K32,[1]Base!$A$2:$P$65536,6,FALSE)),"",VLOOKUP('[1]cpte client'!$K32,[1]Base!$A$2:$P$65536,6,FALSE)))</f>
        <v/>
      </c>
      <c r="O32" s="19" t="str">
        <f>IF(ISERROR($K32),"",IF(ISBLANK(VLOOKUP('[1]cpte client'!$K32,[1]Base!$A$2:$P$65536,8,FALSE)),"",VLOOKUP('[1]cpte client'!$K32,[1]Base!$A$2:$P$65536,8,FALSE)))</f>
        <v/>
      </c>
      <c r="P32" s="20" t="str">
        <f>IF(ISERROR($K32),"",IF(ISBLANK(VLOOKUP('[1]cpte client'!$K32,[1]Base!$A$2:$P$65536,7,FALSE)),"",VLOOKUP('[1]cpte client'!$K32,[1]Base!$A$2:$P$65536,7,FALSE)))</f>
        <v/>
      </c>
      <c r="Q32" s="20" t="str">
        <f>IF(ISERROR($K32),"",IF(ISBLANK(VLOOKUP('[1]cpte client'!$K32,[1]Base!$A$2:$P$65536,10,FALSE)),"",VLOOKUP('[1]cpte client'!$K32,[1]Base!$A$2:$P$65536,10,FALSE)))</f>
        <v/>
      </c>
      <c r="R32" s="18" t="str">
        <f>IF(ISERROR($K32),"",IF(ISBLANK(VLOOKUP('[1]cpte client'!$K32,[1]Base!$A$2:$P$65536,12,FALSE)),"",VLOOKUP('[1]cpte client'!$K32,[1]Base!$A$2:$P$65536,12,FALSE)))</f>
        <v/>
      </c>
      <c r="S32" s="18" t="str">
        <f>IF(ISERROR($K32),"",IF(ISBLANK(VLOOKUP('[1]cpte client'!$K32,[1]Base!$A$2:$P$65536,13,FALSE)),"",VLOOKUP('[1]cpte client'!$K32,[1]Base!$A$2:$P$65536,13,FALSE)))</f>
        <v/>
      </c>
      <c r="T32" s="21" t="str">
        <f t="shared" si="2"/>
        <v/>
      </c>
      <c r="U32" s="2" t="e">
        <f t="array" ref="U32">INDEX([1]Base!$A$2:$A$65536,SMALL(IF(([1]Base!$C$2:$C$65536="ZZZ")*1=1,ROW([1]Base!$A$2:$A$65536)-MIN(ROW([1]Base!$A$2:$A$65536))+1),ROWS([1]Base!$A$2:$A31)))</f>
        <v>#NUM!</v>
      </c>
      <c r="V32" s="18" t="str">
        <f>IF(ISERROR($U32),"",IF(ISBLANK(VLOOKUP('[1]cpte client'!$U32,[1]Base!$A$2:$P$65536,2,FALSE)),"",VLOOKUP('[1]cpte client'!$U32,[1]Base!$A$2:$P$65536,2,FALSE)))</f>
        <v/>
      </c>
      <c r="W32" s="19" t="str">
        <f>IF(ISERROR($U32),"",IF(ISBLANK(VLOOKUP('[1]cpte client'!$U32,[1]Base!$A$2:$P$65536,4,FALSE)),"",VLOOKUP('[1]cpte client'!$U32,[1]Base!$A$2:$P$65536,4,FALSE)))</f>
        <v/>
      </c>
      <c r="X32" s="19" t="str">
        <f>IF(ISERROR($U32),"",IF(ISBLANK(VLOOKUP('[1]cpte client'!$U32,[1]Base!$A$2:$P$65536,6,FALSE)),"",VLOOKUP('[1]cpte client'!$U32,[1]Base!$A$2:$P$65536,6,FALSE)))</f>
        <v/>
      </c>
      <c r="Y32" s="19" t="str">
        <f>IF(ISERROR($U32),"",IF(ISBLANK(VLOOKUP('[1]cpte client'!$U32,[1]Base!$A$2:$P$65536,8,FALSE)),"",VLOOKUP('[1]cpte client'!$U32,[1]Base!$A$2:$P$65536,8,FALSE)))</f>
        <v/>
      </c>
      <c r="Z32" s="20" t="str">
        <f>IF(ISERROR($U32),"",IF(ISBLANK(VLOOKUP('[1]cpte client'!$U32,[1]Base!$A$2:$P$65536,7,FALSE)),"",VLOOKUP('[1]cpte client'!$U32,[1]Base!$A$2:$P$65536,7,FALSE)))</f>
        <v/>
      </c>
      <c r="AA32" s="20" t="str">
        <f>IF(ISERROR($U32),"",IF(ISBLANK(VLOOKUP('[1]cpte client'!$U32,[1]Base!$A$2:$P$65536,10,FALSE)),"",VLOOKUP('[1]cpte client'!$U32,[1]Base!$A$2:$P$65536,10,FALSE)))</f>
        <v/>
      </c>
      <c r="AB32" s="18" t="str">
        <f>IF(ISERROR($U32),"",IF(ISBLANK(VLOOKUP('[1]cpte client'!$U32,[1]Base!$A$2:$P$65536,12,FALSE)),"",VLOOKUP('[1]cpte client'!$U32,[1]Base!$A$2:$P$65536,12,FALSE)))</f>
        <v/>
      </c>
      <c r="AC32" s="18" t="str">
        <f>IF(ISERROR($U32),"",IF(ISBLANK(VLOOKUP('[1]cpte client'!$U32,[1]Base!$A$2:$P$65536,13,FALSE)),"",VLOOKUP('[1]cpte client'!$U32,[1]Base!$A$2:$P$65536,13,FALSE)))</f>
        <v/>
      </c>
      <c r="AD32" s="21">
        <f t="shared" si="0"/>
        <v>0</v>
      </c>
    </row>
    <row r="33" spans="1:30" ht="15" customHeight="1">
      <c r="A33" s="2" t="e">
        <f t="array" ref="A33">INDEX([1]Base!$A$2:$A$65536,SMALL(IF(([1]Base!$C$2:$C$65536="XXX")*1=1,ROW([1]Base!$A$2:$A$65536)-MIN(ROW([1]Base!$A$2:$A$65536))+1),ROWS([1]Base!$A$2:$A32)))</f>
        <v>#NUM!</v>
      </c>
      <c r="B33" s="18" t="str">
        <f>IF(ISERROR($A33),"",IF(ISBLANK(VLOOKUP('[1]cpte client'!$A33,[1]Base!$A$2:$P$65536,2,FALSE)),"",VLOOKUP('[1]cpte client'!$A33,[1]Base!$A$2:$P$65536,2,FALSE)))</f>
        <v/>
      </c>
      <c r="C33" s="19" t="str">
        <f>IF(ISERROR($A33),"",IF(ISBLANK(VLOOKUP('[1]cpte client'!$A33,[1]Base!$A$2:$P$65536,4,FALSE)),"",VLOOKUP('[1]cpte client'!$A33,[1]Base!$A$2:$P$65536,4,FALSE)))</f>
        <v/>
      </c>
      <c r="D33" s="19" t="str">
        <f>IF(ISERROR($A33),"",IF(ISBLANK(VLOOKUP('[1]cpte client'!$A33,[1]Base!$A$2:$P$65536,6,FALSE)),"",VLOOKUP('[1]cpte client'!$A33,[1]Base!$A$2:$P$65536,6,FALSE)))</f>
        <v/>
      </c>
      <c r="E33" s="19" t="str">
        <f>IF(ISERROR($A33),"",IF(ISBLANK(VLOOKUP('[1]cpte client'!$A33,[1]Base!$A$2:$P$65536,8,FALSE)),"",VLOOKUP('[1]cpte client'!$A33,[1]Base!$A$2:$P$65536,8,FALSE)))</f>
        <v/>
      </c>
      <c r="F33" s="20" t="str">
        <f>IF(ISERROR($A33),"",IF(ISBLANK(VLOOKUP('[1]cpte client'!$A33,[1]Base!$A$2:$P$65536,7,FALSE)),"",VLOOKUP('[1]cpte client'!$A33,[1]Base!$A$2:$P$65536,7,FALSE)))</f>
        <v/>
      </c>
      <c r="G33" s="20" t="str">
        <f>IF(ISERROR($A33),"",IF(ISBLANK(VLOOKUP('[1]cpte client'!$A33,[1]Base!$A$2:$P$65536,10,FALSE)),"",VLOOKUP('[1]cpte client'!$A33,[1]Base!$A$2:$P$65536,10,FALSE)))</f>
        <v/>
      </c>
      <c r="H33" s="18" t="str">
        <f>IF(ISERROR($A33),"",IF(ISBLANK(VLOOKUP('[1]cpte client'!$A33,[1]Base!$A$2:$P$65536,12,FALSE)),"",VLOOKUP('[1]cpte client'!$A33,[1]Base!$A$2:$P$65536,12,FALSE)))</f>
        <v/>
      </c>
      <c r="I33" s="18" t="str">
        <f>IF(ISERROR($A33),"",IF(ISBLANK(VLOOKUP('[1]cpte client'!$A33,[1]Base!$A$2:$P$65536,13,FALSE)),"",VLOOKUP('[1]cpte client'!$A33,[1]Base!$A$2:$P$65536,13,FALSE)))</f>
        <v/>
      </c>
      <c r="J33" s="21">
        <f t="shared" si="1"/>
        <v>0</v>
      </c>
      <c r="K33" s="2" t="e">
        <f t="array" ref="K33">INDEX([1]Base!$A$2:$A$65536,SMALL(IF(([1]Base!$C$2:$C$65536="YYY")*1=1,ROW([1]Base!$A$2:$A$65536)-MIN(ROW([1]Base!$A$2:$A$65536))+1),ROWS([1]Base!$A$2:$A32)))</f>
        <v>#NUM!</v>
      </c>
      <c r="L33" s="18" t="str">
        <f>IF(ISERROR($K33),"",IF(ISBLANK(VLOOKUP('[1]cpte client'!$K33,[1]Base!$A$2:$P$65536,2,FALSE)),"",VLOOKUP('[1]cpte client'!$K33,[1]Base!$A$2:$P$65536,2,FALSE)))</f>
        <v/>
      </c>
      <c r="M33" s="19" t="str">
        <f>IF(ISERROR($K33),"",IF(ISBLANK(VLOOKUP('[1]cpte client'!$K33,[1]Base!$A$2:$P$65536,4,FALSE)),"",VLOOKUP('[1]cpte client'!$K33,[1]Base!$A$2:$P$65536,4,FALSE)))</f>
        <v/>
      </c>
      <c r="N33" s="19" t="str">
        <f>IF(ISERROR($K33),"",IF(ISBLANK(VLOOKUP('[1]cpte client'!$K33,[1]Base!$A$2:$P$65536,6,FALSE)),"",VLOOKUP('[1]cpte client'!$K33,[1]Base!$A$2:$P$65536,6,FALSE)))</f>
        <v/>
      </c>
      <c r="O33" s="19" t="str">
        <f>IF(ISERROR($K33),"",IF(ISBLANK(VLOOKUP('[1]cpte client'!$K33,[1]Base!$A$2:$P$65536,8,FALSE)),"",VLOOKUP('[1]cpte client'!$K33,[1]Base!$A$2:$P$65536,8,FALSE)))</f>
        <v/>
      </c>
      <c r="P33" s="20" t="str">
        <f>IF(ISERROR($K33),"",IF(ISBLANK(VLOOKUP('[1]cpte client'!$K33,[1]Base!$A$2:$P$65536,7,FALSE)),"",VLOOKUP('[1]cpte client'!$K33,[1]Base!$A$2:$P$65536,7,FALSE)))</f>
        <v/>
      </c>
      <c r="Q33" s="20" t="str">
        <f>IF(ISERROR($K33),"",IF(ISBLANK(VLOOKUP('[1]cpte client'!$K33,[1]Base!$A$2:$P$65536,10,FALSE)),"",VLOOKUP('[1]cpte client'!$K33,[1]Base!$A$2:$P$65536,10,FALSE)))</f>
        <v/>
      </c>
      <c r="R33" s="18" t="str">
        <f>IF(ISERROR($K33),"",IF(ISBLANK(VLOOKUP('[1]cpte client'!$K33,[1]Base!$A$2:$P$65536,12,FALSE)),"",VLOOKUP('[1]cpte client'!$K33,[1]Base!$A$2:$P$65536,12,FALSE)))</f>
        <v/>
      </c>
      <c r="S33" s="18" t="str">
        <f>IF(ISERROR($K33),"",IF(ISBLANK(VLOOKUP('[1]cpte client'!$K33,[1]Base!$A$2:$P$65536,13,FALSE)),"",VLOOKUP('[1]cpte client'!$K33,[1]Base!$A$2:$P$65536,13,FALSE)))</f>
        <v/>
      </c>
      <c r="T33" s="21" t="str">
        <f t="shared" si="2"/>
        <v/>
      </c>
      <c r="U33" s="2" t="e">
        <f t="array" ref="U33">INDEX([1]Base!$A$2:$A$65536,SMALL(IF(([1]Base!$C$2:$C$65536="ZZZ")*1=1,ROW([1]Base!$A$2:$A$65536)-MIN(ROW([1]Base!$A$2:$A$65536))+1),ROWS([1]Base!$A$2:$A32)))</f>
        <v>#NUM!</v>
      </c>
      <c r="V33" s="18" t="str">
        <f>IF(ISERROR($U33),"",IF(ISBLANK(VLOOKUP('[1]cpte client'!$U33,[1]Base!$A$2:$P$65536,2,FALSE)),"",VLOOKUP('[1]cpte client'!$U33,[1]Base!$A$2:$P$65536,2,FALSE)))</f>
        <v/>
      </c>
      <c r="W33" s="19" t="str">
        <f>IF(ISERROR($U33),"",IF(ISBLANK(VLOOKUP('[1]cpte client'!$U33,[1]Base!$A$2:$P$65536,4,FALSE)),"",VLOOKUP('[1]cpte client'!$U33,[1]Base!$A$2:$P$65536,4,FALSE)))</f>
        <v/>
      </c>
      <c r="X33" s="19" t="str">
        <f>IF(ISERROR($U33),"",IF(ISBLANK(VLOOKUP('[1]cpte client'!$U33,[1]Base!$A$2:$P$65536,6,FALSE)),"",VLOOKUP('[1]cpte client'!$U33,[1]Base!$A$2:$P$65536,6,FALSE)))</f>
        <v/>
      </c>
      <c r="Y33" s="19" t="str">
        <f>IF(ISERROR($U33),"",IF(ISBLANK(VLOOKUP('[1]cpte client'!$U33,[1]Base!$A$2:$P$65536,8,FALSE)),"",VLOOKUP('[1]cpte client'!$U33,[1]Base!$A$2:$P$65536,8,FALSE)))</f>
        <v/>
      </c>
      <c r="Z33" s="20" t="str">
        <f>IF(ISERROR($U33),"",IF(ISBLANK(VLOOKUP('[1]cpte client'!$U33,[1]Base!$A$2:$P$65536,7,FALSE)),"",VLOOKUP('[1]cpte client'!$U33,[1]Base!$A$2:$P$65536,7,FALSE)))</f>
        <v/>
      </c>
      <c r="AA33" s="20" t="str">
        <f>IF(ISERROR($U33),"",IF(ISBLANK(VLOOKUP('[1]cpte client'!$U33,[1]Base!$A$2:$P$65536,10,FALSE)),"",VLOOKUP('[1]cpte client'!$U33,[1]Base!$A$2:$P$65536,10,FALSE)))</f>
        <v/>
      </c>
      <c r="AB33" s="18" t="str">
        <f>IF(ISERROR($U33),"",IF(ISBLANK(VLOOKUP('[1]cpte client'!$U33,[1]Base!$A$2:$P$65536,12,FALSE)),"",VLOOKUP('[1]cpte client'!$U33,[1]Base!$A$2:$P$65536,12,FALSE)))</f>
        <v/>
      </c>
      <c r="AC33" s="18" t="str">
        <f>IF(ISERROR($U33),"",IF(ISBLANK(VLOOKUP('[1]cpte client'!$U33,[1]Base!$A$2:$P$65536,13,FALSE)),"",VLOOKUP('[1]cpte client'!$U33,[1]Base!$A$2:$P$65536,13,FALSE)))</f>
        <v/>
      </c>
      <c r="AD33" s="21">
        <f t="shared" si="0"/>
        <v>0</v>
      </c>
    </row>
    <row r="34" spans="1:30" ht="15" customHeight="1">
      <c r="A34" s="2" t="e">
        <f t="array" ref="A34">INDEX([1]Base!$A$2:$A$65536,SMALL(IF(([1]Base!$C$2:$C$65536="XXX")*1=1,ROW([1]Base!$A$2:$A$65536)-MIN(ROW([1]Base!$A$2:$A$65536))+1),ROWS([1]Base!$A$2:$A33)))</f>
        <v>#NUM!</v>
      </c>
      <c r="B34" s="18" t="str">
        <f>IF(ISERROR($A34),"",IF(ISBLANK(VLOOKUP('[1]cpte client'!$A34,[1]Base!$A$2:$P$65536,2,FALSE)),"",VLOOKUP('[1]cpte client'!$A34,[1]Base!$A$2:$P$65536,2,FALSE)))</f>
        <v/>
      </c>
      <c r="C34" s="19" t="str">
        <f>IF(ISERROR($A34),"",IF(ISBLANK(VLOOKUP('[1]cpte client'!$A34,[1]Base!$A$2:$P$65536,4,FALSE)),"",VLOOKUP('[1]cpte client'!$A34,[1]Base!$A$2:$P$65536,4,FALSE)))</f>
        <v/>
      </c>
      <c r="D34" s="19" t="str">
        <f>IF(ISERROR($A34),"",IF(ISBLANK(VLOOKUP('[1]cpte client'!$A34,[1]Base!$A$2:$P$65536,6,FALSE)),"",VLOOKUP('[1]cpte client'!$A34,[1]Base!$A$2:$P$65536,6,FALSE)))</f>
        <v/>
      </c>
      <c r="E34" s="19" t="str">
        <f>IF(ISERROR($A34),"",IF(ISBLANK(VLOOKUP('[1]cpte client'!$A34,[1]Base!$A$2:$P$65536,8,FALSE)),"",VLOOKUP('[1]cpte client'!$A34,[1]Base!$A$2:$P$65536,8,FALSE)))</f>
        <v/>
      </c>
      <c r="F34" s="20" t="str">
        <f>IF(ISERROR($A34),"",IF(ISBLANK(VLOOKUP('[1]cpte client'!$A34,[1]Base!$A$2:$P$65536,7,FALSE)),"",VLOOKUP('[1]cpte client'!$A34,[1]Base!$A$2:$P$65536,7,FALSE)))</f>
        <v/>
      </c>
      <c r="G34" s="20" t="str">
        <f>IF(ISERROR($A34),"",IF(ISBLANK(VLOOKUP('[1]cpte client'!$A34,[1]Base!$A$2:$P$65536,10,FALSE)),"",VLOOKUP('[1]cpte client'!$A34,[1]Base!$A$2:$P$65536,10,FALSE)))</f>
        <v/>
      </c>
      <c r="H34" s="18" t="str">
        <f>IF(ISERROR($A34),"",IF(ISBLANK(VLOOKUP('[1]cpte client'!$A34,[1]Base!$A$2:$P$65536,12,FALSE)),"",VLOOKUP('[1]cpte client'!$A34,[1]Base!$A$2:$P$65536,12,FALSE)))</f>
        <v/>
      </c>
      <c r="I34" s="18" t="str">
        <f>IF(ISERROR($A34),"",IF(ISBLANK(VLOOKUP('[1]cpte client'!$A34,[1]Base!$A$2:$P$65536,13,FALSE)),"",VLOOKUP('[1]cpte client'!$A34,[1]Base!$A$2:$P$65536,13,FALSE)))</f>
        <v/>
      </c>
      <c r="J34" s="21">
        <f t="shared" si="1"/>
        <v>0</v>
      </c>
      <c r="K34" s="2" t="e">
        <f t="array" ref="K34">INDEX([1]Base!$A$2:$A$65536,SMALL(IF(([1]Base!$C$2:$C$65536="YYY")*1=1,ROW([1]Base!$A$2:$A$65536)-MIN(ROW([1]Base!$A$2:$A$65536))+1),ROWS([1]Base!$A$2:$A33)))</f>
        <v>#NUM!</v>
      </c>
      <c r="L34" s="18" t="str">
        <f>IF(ISERROR($K34),"",IF(ISBLANK(VLOOKUP('[1]cpte client'!$K34,[1]Base!$A$2:$P$65536,2,FALSE)),"",VLOOKUP('[1]cpte client'!$K34,[1]Base!$A$2:$P$65536,2,FALSE)))</f>
        <v/>
      </c>
      <c r="M34" s="19" t="str">
        <f>IF(ISERROR($K34),"",IF(ISBLANK(VLOOKUP('[1]cpte client'!$K34,[1]Base!$A$2:$P$65536,4,FALSE)),"",VLOOKUP('[1]cpte client'!$K34,[1]Base!$A$2:$P$65536,4,FALSE)))</f>
        <v/>
      </c>
      <c r="N34" s="19" t="str">
        <f>IF(ISERROR($K34),"",IF(ISBLANK(VLOOKUP('[1]cpte client'!$K34,[1]Base!$A$2:$P$65536,6,FALSE)),"",VLOOKUP('[1]cpte client'!$K34,[1]Base!$A$2:$P$65536,6,FALSE)))</f>
        <v/>
      </c>
      <c r="O34" s="19" t="str">
        <f>IF(ISERROR($K34),"",IF(ISBLANK(VLOOKUP('[1]cpte client'!$K34,[1]Base!$A$2:$P$65536,8,FALSE)),"",VLOOKUP('[1]cpte client'!$K34,[1]Base!$A$2:$P$65536,8,FALSE)))</f>
        <v/>
      </c>
      <c r="P34" s="20" t="str">
        <f>IF(ISERROR($K34),"",IF(ISBLANK(VLOOKUP('[1]cpte client'!$K34,[1]Base!$A$2:$P$65536,7,FALSE)),"",VLOOKUP('[1]cpte client'!$K34,[1]Base!$A$2:$P$65536,7,FALSE)))</f>
        <v/>
      </c>
      <c r="Q34" s="20" t="str">
        <f>IF(ISERROR($K34),"",IF(ISBLANK(VLOOKUP('[1]cpte client'!$K34,[1]Base!$A$2:$P$65536,10,FALSE)),"",VLOOKUP('[1]cpte client'!$K34,[1]Base!$A$2:$P$65536,10,FALSE)))</f>
        <v/>
      </c>
      <c r="R34" s="18" t="str">
        <f>IF(ISERROR($K34),"",IF(ISBLANK(VLOOKUP('[1]cpte client'!$K34,[1]Base!$A$2:$P$65536,12,FALSE)),"",VLOOKUP('[1]cpte client'!$K34,[1]Base!$A$2:$P$65536,12,FALSE)))</f>
        <v/>
      </c>
      <c r="S34" s="18" t="str">
        <f>IF(ISERROR($K34),"",IF(ISBLANK(VLOOKUP('[1]cpte client'!$K34,[1]Base!$A$2:$P$65536,13,FALSE)),"",VLOOKUP('[1]cpte client'!$K34,[1]Base!$A$2:$P$65536,13,FALSE)))</f>
        <v/>
      </c>
      <c r="T34" s="21" t="str">
        <f t="shared" si="2"/>
        <v/>
      </c>
      <c r="U34" s="2" t="e">
        <f t="array" ref="U34">INDEX([1]Base!$A$2:$A$65536,SMALL(IF(([1]Base!$C$2:$C$65536="ZZZ")*1=1,ROW([1]Base!$A$2:$A$65536)-MIN(ROW([1]Base!$A$2:$A$65536))+1),ROWS([1]Base!$A$2:$A33)))</f>
        <v>#NUM!</v>
      </c>
      <c r="V34" s="18" t="str">
        <f>IF(ISERROR($U34),"",IF(ISBLANK(VLOOKUP('[1]cpte client'!$U34,[1]Base!$A$2:$P$65536,2,FALSE)),"",VLOOKUP('[1]cpte client'!$U34,[1]Base!$A$2:$P$65536,2,FALSE)))</f>
        <v/>
      </c>
      <c r="W34" s="19" t="str">
        <f>IF(ISERROR($U34),"",IF(ISBLANK(VLOOKUP('[1]cpte client'!$U34,[1]Base!$A$2:$P$65536,4,FALSE)),"",VLOOKUP('[1]cpte client'!$U34,[1]Base!$A$2:$P$65536,4,FALSE)))</f>
        <v/>
      </c>
      <c r="X34" s="19" t="str">
        <f>IF(ISERROR($U34),"",IF(ISBLANK(VLOOKUP('[1]cpte client'!$U34,[1]Base!$A$2:$P$65536,6,FALSE)),"",VLOOKUP('[1]cpte client'!$U34,[1]Base!$A$2:$P$65536,6,FALSE)))</f>
        <v/>
      </c>
      <c r="Y34" s="19" t="str">
        <f>IF(ISERROR($U34),"",IF(ISBLANK(VLOOKUP('[1]cpte client'!$U34,[1]Base!$A$2:$P$65536,8,FALSE)),"",VLOOKUP('[1]cpte client'!$U34,[1]Base!$A$2:$P$65536,8,FALSE)))</f>
        <v/>
      </c>
      <c r="Z34" s="20" t="str">
        <f>IF(ISERROR($U34),"",IF(ISBLANK(VLOOKUP('[1]cpte client'!$U34,[1]Base!$A$2:$P$65536,7,FALSE)),"",VLOOKUP('[1]cpte client'!$U34,[1]Base!$A$2:$P$65536,7,FALSE)))</f>
        <v/>
      </c>
      <c r="AA34" s="20" t="str">
        <f>IF(ISERROR($U34),"",IF(ISBLANK(VLOOKUP('[1]cpte client'!$U34,[1]Base!$A$2:$P$65536,10,FALSE)),"",VLOOKUP('[1]cpte client'!$U34,[1]Base!$A$2:$P$65536,10,FALSE)))</f>
        <v/>
      </c>
      <c r="AB34" s="18" t="str">
        <f>IF(ISERROR($U34),"",IF(ISBLANK(VLOOKUP('[1]cpte client'!$U34,[1]Base!$A$2:$P$65536,12,FALSE)),"",VLOOKUP('[1]cpte client'!$U34,[1]Base!$A$2:$P$65536,12,FALSE)))</f>
        <v/>
      </c>
      <c r="AC34" s="18" t="str">
        <f>IF(ISERROR($U34),"",IF(ISBLANK(VLOOKUP('[1]cpte client'!$U34,[1]Base!$A$2:$P$65536,13,FALSE)),"",VLOOKUP('[1]cpte client'!$U34,[1]Base!$A$2:$P$65536,13,FALSE)))</f>
        <v/>
      </c>
      <c r="AD34" s="21">
        <f t="shared" si="0"/>
        <v>0</v>
      </c>
    </row>
    <row r="35" spans="1:30" ht="15" customHeight="1">
      <c r="A35" s="2" t="e">
        <f t="array" ref="A35">INDEX([1]Base!$A$2:$A$65536,SMALL(IF(([1]Base!$C$2:$C$65536="XXX")*1=1,ROW([1]Base!$A$2:$A$65536)-MIN(ROW([1]Base!$A$2:$A$65536))+1),ROWS([1]Base!$A$2:$A34)))</f>
        <v>#NUM!</v>
      </c>
      <c r="B35" s="18" t="str">
        <f>IF(ISERROR($A35),"",IF(ISBLANK(VLOOKUP('[1]cpte client'!$A35,[1]Base!$A$2:$P$65536,2,FALSE)),"",VLOOKUP('[1]cpte client'!$A35,[1]Base!$A$2:$P$65536,2,FALSE)))</f>
        <v/>
      </c>
      <c r="C35" s="19" t="str">
        <f>IF(ISERROR($A35),"",IF(ISBLANK(VLOOKUP('[1]cpte client'!$A35,[1]Base!$A$2:$P$65536,4,FALSE)),"",VLOOKUP('[1]cpte client'!$A35,[1]Base!$A$2:$P$65536,4,FALSE)))</f>
        <v/>
      </c>
      <c r="D35" s="19" t="str">
        <f>IF(ISERROR($A35),"",IF(ISBLANK(VLOOKUP('[1]cpte client'!$A35,[1]Base!$A$2:$P$65536,6,FALSE)),"",VLOOKUP('[1]cpte client'!$A35,[1]Base!$A$2:$P$65536,6,FALSE)))</f>
        <v/>
      </c>
      <c r="E35" s="19" t="str">
        <f>IF(ISERROR($A35),"",IF(ISBLANK(VLOOKUP('[1]cpte client'!$A35,[1]Base!$A$2:$P$65536,8,FALSE)),"",VLOOKUP('[1]cpte client'!$A35,[1]Base!$A$2:$P$65536,8,FALSE)))</f>
        <v/>
      </c>
      <c r="F35" s="20" t="str">
        <f>IF(ISERROR($A35),"",IF(ISBLANK(VLOOKUP('[1]cpte client'!$A35,[1]Base!$A$2:$P$65536,7,FALSE)),"",VLOOKUP('[1]cpte client'!$A35,[1]Base!$A$2:$P$65536,7,FALSE)))</f>
        <v/>
      </c>
      <c r="G35" s="20" t="str">
        <f>IF(ISERROR($A35),"",IF(ISBLANK(VLOOKUP('[1]cpte client'!$A35,[1]Base!$A$2:$P$65536,10,FALSE)),"",VLOOKUP('[1]cpte client'!$A35,[1]Base!$A$2:$P$65536,10,FALSE)))</f>
        <v/>
      </c>
      <c r="H35" s="18" t="str">
        <f>IF(ISERROR($A35),"",IF(ISBLANK(VLOOKUP('[1]cpte client'!$A35,[1]Base!$A$2:$P$65536,12,FALSE)),"",VLOOKUP('[1]cpte client'!$A35,[1]Base!$A$2:$P$65536,12,FALSE)))</f>
        <v/>
      </c>
      <c r="I35" s="18" t="str">
        <f>IF(ISERROR($A35),"",IF(ISBLANK(VLOOKUP('[1]cpte client'!$A35,[1]Base!$A$2:$P$65536,13,FALSE)),"",VLOOKUP('[1]cpte client'!$A35,[1]Base!$A$2:$P$65536,13,FALSE)))</f>
        <v/>
      </c>
      <c r="J35" s="21">
        <f t="shared" si="1"/>
        <v>0</v>
      </c>
      <c r="K35" s="2" t="e">
        <f t="array" ref="K35">INDEX([1]Base!$A$2:$A$65536,SMALL(IF(([1]Base!$C$2:$C$65536="YYY")*1=1,ROW([1]Base!$A$2:$A$65536)-MIN(ROW([1]Base!$A$2:$A$65536))+1),ROWS([1]Base!$A$2:$A34)))</f>
        <v>#NUM!</v>
      </c>
      <c r="L35" s="18" t="str">
        <f>IF(ISERROR($K35),"",IF(ISBLANK(VLOOKUP('[1]cpte client'!$K35,[1]Base!$A$2:$P$65536,2,FALSE)),"",VLOOKUP('[1]cpte client'!$K35,[1]Base!$A$2:$P$65536,2,FALSE)))</f>
        <v/>
      </c>
      <c r="M35" s="19" t="str">
        <f>IF(ISERROR($K35),"",IF(ISBLANK(VLOOKUP('[1]cpte client'!$K35,[1]Base!$A$2:$P$65536,4,FALSE)),"",VLOOKUP('[1]cpte client'!$K35,[1]Base!$A$2:$P$65536,4,FALSE)))</f>
        <v/>
      </c>
      <c r="N35" s="19" t="str">
        <f>IF(ISERROR($K35),"",IF(ISBLANK(VLOOKUP('[1]cpte client'!$K35,[1]Base!$A$2:$P$65536,6,FALSE)),"",VLOOKUP('[1]cpte client'!$K35,[1]Base!$A$2:$P$65536,6,FALSE)))</f>
        <v/>
      </c>
      <c r="O35" s="19" t="str">
        <f>IF(ISERROR($K35),"",IF(ISBLANK(VLOOKUP('[1]cpte client'!$K35,[1]Base!$A$2:$P$65536,8,FALSE)),"",VLOOKUP('[1]cpte client'!$K35,[1]Base!$A$2:$P$65536,8,FALSE)))</f>
        <v/>
      </c>
      <c r="P35" s="20" t="str">
        <f>IF(ISERROR($K35),"",IF(ISBLANK(VLOOKUP('[1]cpte client'!$K35,[1]Base!$A$2:$P$65536,7,FALSE)),"",VLOOKUP('[1]cpte client'!$K35,[1]Base!$A$2:$P$65536,7,FALSE)))</f>
        <v/>
      </c>
      <c r="Q35" s="20" t="str">
        <f>IF(ISERROR($K35),"",IF(ISBLANK(VLOOKUP('[1]cpte client'!$K35,[1]Base!$A$2:$P$65536,10,FALSE)),"",VLOOKUP('[1]cpte client'!$K35,[1]Base!$A$2:$P$65536,10,FALSE)))</f>
        <v/>
      </c>
      <c r="R35" s="18" t="str">
        <f>IF(ISERROR($K35),"",IF(ISBLANK(VLOOKUP('[1]cpte client'!$K35,[1]Base!$A$2:$P$65536,12,FALSE)),"",VLOOKUP('[1]cpte client'!$K35,[1]Base!$A$2:$P$65536,12,FALSE)))</f>
        <v/>
      </c>
      <c r="S35" s="18" t="str">
        <f>IF(ISERROR($K35),"",IF(ISBLANK(VLOOKUP('[1]cpte client'!$K35,[1]Base!$A$2:$P$65536,13,FALSE)),"",VLOOKUP('[1]cpte client'!$K35,[1]Base!$A$2:$P$65536,13,FALSE)))</f>
        <v/>
      </c>
      <c r="T35" s="21" t="str">
        <f t="shared" si="2"/>
        <v/>
      </c>
      <c r="U35" s="2" t="e">
        <f t="array" ref="U35">INDEX([1]Base!$A$2:$A$65536,SMALL(IF(([1]Base!$C$2:$C$65536="ZZZ")*1=1,ROW([1]Base!$A$2:$A$65536)-MIN(ROW([1]Base!$A$2:$A$65536))+1),ROWS([1]Base!$A$2:$A34)))</f>
        <v>#NUM!</v>
      </c>
      <c r="V35" s="18" t="str">
        <f>IF(ISERROR($U35),"",IF(ISBLANK(VLOOKUP('[1]cpte client'!$U35,[1]Base!$A$2:$P$65536,2,FALSE)),"",VLOOKUP('[1]cpte client'!$U35,[1]Base!$A$2:$P$65536,2,FALSE)))</f>
        <v/>
      </c>
      <c r="W35" s="19" t="str">
        <f>IF(ISERROR($U35),"",IF(ISBLANK(VLOOKUP('[1]cpte client'!$U35,[1]Base!$A$2:$P$65536,4,FALSE)),"",VLOOKUP('[1]cpte client'!$U35,[1]Base!$A$2:$P$65536,4,FALSE)))</f>
        <v/>
      </c>
      <c r="X35" s="19" t="str">
        <f>IF(ISERROR($U35),"",IF(ISBLANK(VLOOKUP('[1]cpte client'!$U35,[1]Base!$A$2:$P$65536,6,FALSE)),"",VLOOKUP('[1]cpte client'!$U35,[1]Base!$A$2:$P$65536,6,FALSE)))</f>
        <v/>
      </c>
      <c r="Y35" s="19" t="str">
        <f>IF(ISERROR($U35),"",IF(ISBLANK(VLOOKUP('[1]cpte client'!$U35,[1]Base!$A$2:$P$65536,8,FALSE)),"",VLOOKUP('[1]cpte client'!$U35,[1]Base!$A$2:$P$65536,8,FALSE)))</f>
        <v/>
      </c>
      <c r="Z35" s="20" t="str">
        <f>IF(ISERROR($U35),"",IF(ISBLANK(VLOOKUP('[1]cpte client'!$U35,[1]Base!$A$2:$P$65536,7,FALSE)),"",VLOOKUP('[1]cpte client'!$U35,[1]Base!$A$2:$P$65536,7,FALSE)))</f>
        <v/>
      </c>
      <c r="AA35" s="20" t="str">
        <f>IF(ISERROR($U35),"",IF(ISBLANK(VLOOKUP('[1]cpte client'!$U35,[1]Base!$A$2:$P$65536,10,FALSE)),"",VLOOKUP('[1]cpte client'!$U35,[1]Base!$A$2:$P$65536,10,FALSE)))</f>
        <v/>
      </c>
      <c r="AB35" s="18" t="str">
        <f>IF(ISERROR($U35),"",IF(ISBLANK(VLOOKUP('[1]cpte client'!$U35,[1]Base!$A$2:$P$65536,12,FALSE)),"",VLOOKUP('[1]cpte client'!$U35,[1]Base!$A$2:$P$65536,12,FALSE)))</f>
        <v/>
      </c>
      <c r="AC35" s="18" t="str">
        <f>IF(ISERROR($U35),"",IF(ISBLANK(VLOOKUP('[1]cpte client'!$U35,[1]Base!$A$2:$P$65536,13,FALSE)),"",VLOOKUP('[1]cpte client'!$U35,[1]Base!$A$2:$P$65536,13,FALSE)))</f>
        <v/>
      </c>
      <c r="AD35" s="21">
        <f t="shared" si="0"/>
        <v>0</v>
      </c>
    </row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</sheetData>
  <mergeCells count="3">
    <mergeCell ref="A1:J1"/>
    <mergeCell ref="K1:T1"/>
    <mergeCell ref="U1:AD1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X35"/>
  <sheetViews>
    <sheetView tabSelected="1" workbookViewId="0">
      <selection sqref="A1:XFD1048576"/>
    </sheetView>
  </sheetViews>
  <sheetFormatPr baseColWidth="10" defaultColWidth="11.5703125" defaultRowHeight="15"/>
  <cols>
    <col min="1" max="1" width="3.28515625" customWidth="1"/>
    <col min="2" max="2" width="14.28515625" style="1" customWidth="1"/>
    <col min="3" max="3" width="14" customWidth="1"/>
    <col min="4" max="5" width="15.7109375" customWidth="1"/>
    <col min="6" max="6" width="34.7109375" customWidth="1"/>
    <col min="7" max="9" width="12.7109375" customWidth="1"/>
    <col min="10" max="10" width="9.85546875" customWidth="1"/>
    <col min="11" max="11" width="3.28515625" customWidth="1"/>
    <col min="12" max="12" width="14.28515625" customWidth="1"/>
    <col min="13" max="13" width="14.42578125" customWidth="1"/>
    <col min="14" max="14" width="15.85546875" bestFit="1" customWidth="1"/>
    <col min="15" max="15" width="14.140625" bestFit="1" customWidth="1"/>
    <col min="16" max="16" width="36.85546875" customWidth="1"/>
    <col min="17" max="19" width="12.7109375" customWidth="1"/>
    <col min="20" max="20" width="9.85546875" customWidth="1"/>
    <col min="21" max="21" width="3.28515625" customWidth="1"/>
    <col min="22" max="22" width="14" customWidth="1"/>
    <col min="23" max="23" width="14.42578125" customWidth="1"/>
    <col min="24" max="25" width="15.7109375" customWidth="1"/>
    <col min="26" max="26" width="35" customWidth="1"/>
    <col min="27" max="29" width="12.7109375" customWidth="1"/>
    <col min="30" max="30" width="9.85546875" customWidth="1"/>
    <col min="31" max="31" width="3.28515625" customWidth="1"/>
    <col min="32" max="32" width="14" customWidth="1"/>
    <col min="33" max="33" width="14.42578125" customWidth="1"/>
    <col min="34" max="35" width="15.7109375" customWidth="1"/>
    <col min="36" max="36" width="35.42578125" customWidth="1"/>
    <col min="37" max="39" width="12.7109375" customWidth="1"/>
    <col min="40" max="40" width="9.85546875" customWidth="1"/>
    <col min="41" max="41" width="3.28515625" customWidth="1"/>
    <col min="42" max="42" width="14" customWidth="1"/>
    <col min="43" max="43" width="14.42578125" customWidth="1"/>
    <col min="44" max="45" width="15.7109375" customWidth="1"/>
    <col min="46" max="46" width="35.42578125" customWidth="1"/>
    <col min="47" max="49" width="12.7109375" customWidth="1"/>
    <col min="50" max="50" width="9.85546875" customWidth="1"/>
    <col min="257" max="257" width="3.28515625" customWidth="1"/>
    <col min="258" max="258" width="14.28515625" customWidth="1"/>
    <col min="259" max="259" width="14" customWidth="1"/>
    <col min="260" max="261" width="15.7109375" customWidth="1"/>
    <col min="262" max="262" width="34.7109375" customWidth="1"/>
    <col min="263" max="265" width="12.7109375" customWidth="1"/>
    <col min="266" max="266" width="9.85546875" customWidth="1"/>
    <col min="267" max="267" width="3.28515625" customWidth="1"/>
    <col min="268" max="268" width="14.28515625" customWidth="1"/>
    <col min="269" max="269" width="14.42578125" customWidth="1"/>
    <col min="270" max="270" width="15.85546875" bestFit="1" customWidth="1"/>
    <col min="271" max="271" width="14.140625" bestFit="1" customWidth="1"/>
    <col min="272" max="272" width="36.85546875" customWidth="1"/>
    <col min="273" max="275" width="12.7109375" customWidth="1"/>
    <col min="276" max="276" width="9.85546875" customWidth="1"/>
    <col min="277" max="277" width="3.28515625" customWidth="1"/>
    <col min="278" max="278" width="14" customWidth="1"/>
    <col min="279" max="279" width="14.42578125" customWidth="1"/>
    <col min="280" max="281" width="15.7109375" customWidth="1"/>
    <col min="282" max="282" width="35" customWidth="1"/>
    <col min="283" max="285" width="12.7109375" customWidth="1"/>
    <col min="286" max="286" width="9.85546875" customWidth="1"/>
    <col min="287" max="287" width="3.28515625" customWidth="1"/>
    <col min="288" max="288" width="14" customWidth="1"/>
    <col min="289" max="289" width="14.42578125" customWidth="1"/>
    <col min="290" max="291" width="15.7109375" customWidth="1"/>
    <col min="292" max="292" width="35.42578125" customWidth="1"/>
    <col min="293" max="295" width="12.7109375" customWidth="1"/>
    <col min="296" max="296" width="9.85546875" customWidth="1"/>
    <col min="297" max="297" width="3.28515625" customWidth="1"/>
    <col min="298" max="298" width="14" customWidth="1"/>
    <col min="299" max="299" width="14.42578125" customWidth="1"/>
    <col min="300" max="301" width="15.7109375" customWidth="1"/>
    <col min="302" max="302" width="35.42578125" customWidth="1"/>
    <col min="303" max="305" width="12.7109375" customWidth="1"/>
    <col min="306" max="306" width="9.85546875" customWidth="1"/>
    <col min="513" max="513" width="3.28515625" customWidth="1"/>
    <col min="514" max="514" width="14.28515625" customWidth="1"/>
    <col min="515" max="515" width="14" customWidth="1"/>
    <col min="516" max="517" width="15.7109375" customWidth="1"/>
    <col min="518" max="518" width="34.7109375" customWidth="1"/>
    <col min="519" max="521" width="12.7109375" customWidth="1"/>
    <col min="522" max="522" width="9.85546875" customWidth="1"/>
    <col min="523" max="523" width="3.28515625" customWidth="1"/>
    <col min="524" max="524" width="14.28515625" customWidth="1"/>
    <col min="525" max="525" width="14.42578125" customWidth="1"/>
    <col min="526" max="526" width="15.85546875" bestFit="1" customWidth="1"/>
    <col min="527" max="527" width="14.140625" bestFit="1" customWidth="1"/>
    <col min="528" max="528" width="36.85546875" customWidth="1"/>
    <col min="529" max="531" width="12.7109375" customWidth="1"/>
    <col min="532" max="532" width="9.85546875" customWidth="1"/>
    <col min="533" max="533" width="3.28515625" customWidth="1"/>
    <col min="534" max="534" width="14" customWidth="1"/>
    <col min="535" max="535" width="14.42578125" customWidth="1"/>
    <col min="536" max="537" width="15.7109375" customWidth="1"/>
    <col min="538" max="538" width="35" customWidth="1"/>
    <col min="539" max="541" width="12.7109375" customWidth="1"/>
    <col min="542" max="542" width="9.85546875" customWidth="1"/>
    <col min="543" max="543" width="3.28515625" customWidth="1"/>
    <col min="544" max="544" width="14" customWidth="1"/>
    <col min="545" max="545" width="14.42578125" customWidth="1"/>
    <col min="546" max="547" width="15.7109375" customWidth="1"/>
    <col min="548" max="548" width="35.42578125" customWidth="1"/>
    <col min="549" max="551" width="12.7109375" customWidth="1"/>
    <col min="552" max="552" width="9.85546875" customWidth="1"/>
    <col min="553" max="553" width="3.28515625" customWidth="1"/>
    <col min="554" max="554" width="14" customWidth="1"/>
    <col min="555" max="555" width="14.42578125" customWidth="1"/>
    <col min="556" max="557" width="15.7109375" customWidth="1"/>
    <col min="558" max="558" width="35.42578125" customWidth="1"/>
    <col min="559" max="561" width="12.7109375" customWidth="1"/>
    <col min="562" max="562" width="9.85546875" customWidth="1"/>
    <col min="769" max="769" width="3.28515625" customWidth="1"/>
    <col min="770" max="770" width="14.28515625" customWidth="1"/>
    <col min="771" max="771" width="14" customWidth="1"/>
    <col min="772" max="773" width="15.7109375" customWidth="1"/>
    <col min="774" max="774" width="34.7109375" customWidth="1"/>
    <col min="775" max="777" width="12.7109375" customWidth="1"/>
    <col min="778" max="778" width="9.85546875" customWidth="1"/>
    <col min="779" max="779" width="3.28515625" customWidth="1"/>
    <col min="780" max="780" width="14.28515625" customWidth="1"/>
    <col min="781" max="781" width="14.42578125" customWidth="1"/>
    <col min="782" max="782" width="15.85546875" bestFit="1" customWidth="1"/>
    <col min="783" max="783" width="14.140625" bestFit="1" customWidth="1"/>
    <col min="784" max="784" width="36.85546875" customWidth="1"/>
    <col min="785" max="787" width="12.7109375" customWidth="1"/>
    <col min="788" max="788" width="9.85546875" customWidth="1"/>
    <col min="789" max="789" width="3.28515625" customWidth="1"/>
    <col min="790" max="790" width="14" customWidth="1"/>
    <col min="791" max="791" width="14.42578125" customWidth="1"/>
    <col min="792" max="793" width="15.7109375" customWidth="1"/>
    <col min="794" max="794" width="35" customWidth="1"/>
    <col min="795" max="797" width="12.7109375" customWidth="1"/>
    <col min="798" max="798" width="9.85546875" customWidth="1"/>
    <col min="799" max="799" width="3.28515625" customWidth="1"/>
    <col min="800" max="800" width="14" customWidth="1"/>
    <col min="801" max="801" width="14.42578125" customWidth="1"/>
    <col min="802" max="803" width="15.7109375" customWidth="1"/>
    <col min="804" max="804" width="35.42578125" customWidth="1"/>
    <col min="805" max="807" width="12.7109375" customWidth="1"/>
    <col min="808" max="808" width="9.85546875" customWidth="1"/>
    <col min="809" max="809" width="3.28515625" customWidth="1"/>
    <col min="810" max="810" width="14" customWidth="1"/>
    <col min="811" max="811" width="14.42578125" customWidth="1"/>
    <col min="812" max="813" width="15.7109375" customWidth="1"/>
    <col min="814" max="814" width="35.42578125" customWidth="1"/>
    <col min="815" max="817" width="12.7109375" customWidth="1"/>
    <col min="818" max="818" width="9.85546875" customWidth="1"/>
    <col min="1025" max="1025" width="3.28515625" customWidth="1"/>
    <col min="1026" max="1026" width="14.28515625" customWidth="1"/>
    <col min="1027" max="1027" width="14" customWidth="1"/>
    <col min="1028" max="1029" width="15.7109375" customWidth="1"/>
    <col min="1030" max="1030" width="34.7109375" customWidth="1"/>
    <col min="1031" max="1033" width="12.7109375" customWidth="1"/>
    <col min="1034" max="1034" width="9.85546875" customWidth="1"/>
    <col min="1035" max="1035" width="3.28515625" customWidth="1"/>
    <col min="1036" max="1036" width="14.28515625" customWidth="1"/>
    <col min="1037" max="1037" width="14.42578125" customWidth="1"/>
    <col min="1038" max="1038" width="15.85546875" bestFit="1" customWidth="1"/>
    <col min="1039" max="1039" width="14.140625" bestFit="1" customWidth="1"/>
    <col min="1040" max="1040" width="36.85546875" customWidth="1"/>
    <col min="1041" max="1043" width="12.7109375" customWidth="1"/>
    <col min="1044" max="1044" width="9.85546875" customWidth="1"/>
    <col min="1045" max="1045" width="3.28515625" customWidth="1"/>
    <col min="1046" max="1046" width="14" customWidth="1"/>
    <col min="1047" max="1047" width="14.42578125" customWidth="1"/>
    <col min="1048" max="1049" width="15.7109375" customWidth="1"/>
    <col min="1050" max="1050" width="35" customWidth="1"/>
    <col min="1051" max="1053" width="12.7109375" customWidth="1"/>
    <col min="1054" max="1054" width="9.85546875" customWidth="1"/>
    <col min="1055" max="1055" width="3.28515625" customWidth="1"/>
    <col min="1056" max="1056" width="14" customWidth="1"/>
    <col min="1057" max="1057" width="14.42578125" customWidth="1"/>
    <col min="1058" max="1059" width="15.7109375" customWidth="1"/>
    <col min="1060" max="1060" width="35.42578125" customWidth="1"/>
    <col min="1061" max="1063" width="12.7109375" customWidth="1"/>
    <col min="1064" max="1064" width="9.85546875" customWidth="1"/>
    <col min="1065" max="1065" width="3.28515625" customWidth="1"/>
    <col min="1066" max="1066" width="14" customWidth="1"/>
    <col min="1067" max="1067" width="14.42578125" customWidth="1"/>
    <col min="1068" max="1069" width="15.7109375" customWidth="1"/>
    <col min="1070" max="1070" width="35.42578125" customWidth="1"/>
    <col min="1071" max="1073" width="12.7109375" customWidth="1"/>
    <col min="1074" max="1074" width="9.85546875" customWidth="1"/>
    <col min="1281" max="1281" width="3.28515625" customWidth="1"/>
    <col min="1282" max="1282" width="14.28515625" customWidth="1"/>
    <col min="1283" max="1283" width="14" customWidth="1"/>
    <col min="1284" max="1285" width="15.7109375" customWidth="1"/>
    <col min="1286" max="1286" width="34.7109375" customWidth="1"/>
    <col min="1287" max="1289" width="12.7109375" customWidth="1"/>
    <col min="1290" max="1290" width="9.85546875" customWidth="1"/>
    <col min="1291" max="1291" width="3.28515625" customWidth="1"/>
    <col min="1292" max="1292" width="14.28515625" customWidth="1"/>
    <col min="1293" max="1293" width="14.42578125" customWidth="1"/>
    <col min="1294" max="1294" width="15.85546875" bestFit="1" customWidth="1"/>
    <col min="1295" max="1295" width="14.140625" bestFit="1" customWidth="1"/>
    <col min="1296" max="1296" width="36.85546875" customWidth="1"/>
    <col min="1297" max="1299" width="12.7109375" customWidth="1"/>
    <col min="1300" max="1300" width="9.85546875" customWidth="1"/>
    <col min="1301" max="1301" width="3.28515625" customWidth="1"/>
    <col min="1302" max="1302" width="14" customWidth="1"/>
    <col min="1303" max="1303" width="14.42578125" customWidth="1"/>
    <col min="1304" max="1305" width="15.7109375" customWidth="1"/>
    <col min="1306" max="1306" width="35" customWidth="1"/>
    <col min="1307" max="1309" width="12.7109375" customWidth="1"/>
    <col min="1310" max="1310" width="9.85546875" customWidth="1"/>
    <col min="1311" max="1311" width="3.28515625" customWidth="1"/>
    <col min="1312" max="1312" width="14" customWidth="1"/>
    <col min="1313" max="1313" width="14.42578125" customWidth="1"/>
    <col min="1314" max="1315" width="15.7109375" customWidth="1"/>
    <col min="1316" max="1316" width="35.42578125" customWidth="1"/>
    <col min="1317" max="1319" width="12.7109375" customWidth="1"/>
    <col min="1320" max="1320" width="9.85546875" customWidth="1"/>
    <col min="1321" max="1321" width="3.28515625" customWidth="1"/>
    <col min="1322" max="1322" width="14" customWidth="1"/>
    <col min="1323" max="1323" width="14.42578125" customWidth="1"/>
    <col min="1324" max="1325" width="15.7109375" customWidth="1"/>
    <col min="1326" max="1326" width="35.42578125" customWidth="1"/>
    <col min="1327" max="1329" width="12.7109375" customWidth="1"/>
    <col min="1330" max="1330" width="9.85546875" customWidth="1"/>
    <col min="1537" max="1537" width="3.28515625" customWidth="1"/>
    <col min="1538" max="1538" width="14.28515625" customWidth="1"/>
    <col min="1539" max="1539" width="14" customWidth="1"/>
    <col min="1540" max="1541" width="15.7109375" customWidth="1"/>
    <col min="1542" max="1542" width="34.7109375" customWidth="1"/>
    <col min="1543" max="1545" width="12.7109375" customWidth="1"/>
    <col min="1546" max="1546" width="9.85546875" customWidth="1"/>
    <col min="1547" max="1547" width="3.28515625" customWidth="1"/>
    <col min="1548" max="1548" width="14.28515625" customWidth="1"/>
    <col min="1549" max="1549" width="14.42578125" customWidth="1"/>
    <col min="1550" max="1550" width="15.85546875" bestFit="1" customWidth="1"/>
    <col min="1551" max="1551" width="14.140625" bestFit="1" customWidth="1"/>
    <col min="1552" max="1552" width="36.85546875" customWidth="1"/>
    <col min="1553" max="1555" width="12.7109375" customWidth="1"/>
    <col min="1556" max="1556" width="9.85546875" customWidth="1"/>
    <col min="1557" max="1557" width="3.28515625" customWidth="1"/>
    <col min="1558" max="1558" width="14" customWidth="1"/>
    <col min="1559" max="1559" width="14.42578125" customWidth="1"/>
    <col min="1560" max="1561" width="15.7109375" customWidth="1"/>
    <col min="1562" max="1562" width="35" customWidth="1"/>
    <col min="1563" max="1565" width="12.7109375" customWidth="1"/>
    <col min="1566" max="1566" width="9.85546875" customWidth="1"/>
    <col min="1567" max="1567" width="3.28515625" customWidth="1"/>
    <col min="1568" max="1568" width="14" customWidth="1"/>
    <col min="1569" max="1569" width="14.42578125" customWidth="1"/>
    <col min="1570" max="1571" width="15.7109375" customWidth="1"/>
    <col min="1572" max="1572" width="35.42578125" customWidth="1"/>
    <col min="1573" max="1575" width="12.7109375" customWidth="1"/>
    <col min="1576" max="1576" width="9.85546875" customWidth="1"/>
    <col min="1577" max="1577" width="3.28515625" customWidth="1"/>
    <col min="1578" max="1578" width="14" customWidth="1"/>
    <col min="1579" max="1579" width="14.42578125" customWidth="1"/>
    <col min="1580" max="1581" width="15.7109375" customWidth="1"/>
    <col min="1582" max="1582" width="35.42578125" customWidth="1"/>
    <col min="1583" max="1585" width="12.7109375" customWidth="1"/>
    <col min="1586" max="1586" width="9.85546875" customWidth="1"/>
    <col min="1793" max="1793" width="3.28515625" customWidth="1"/>
    <col min="1794" max="1794" width="14.28515625" customWidth="1"/>
    <col min="1795" max="1795" width="14" customWidth="1"/>
    <col min="1796" max="1797" width="15.7109375" customWidth="1"/>
    <col min="1798" max="1798" width="34.7109375" customWidth="1"/>
    <col min="1799" max="1801" width="12.7109375" customWidth="1"/>
    <col min="1802" max="1802" width="9.85546875" customWidth="1"/>
    <col min="1803" max="1803" width="3.28515625" customWidth="1"/>
    <col min="1804" max="1804" width="14.28515625" customWidth="1"/>
    <col min="1805" max="1805" width="14.42578125" customWidth="1"/>
    <col min="1806" max="1806" width="15.85546875" bestFit="1" customWidth="1"/>
    <col min="1807" max="1807" width="14.140625" bestFit="1" customWidth="1"/>
    <col min="1808" max="1808" width="36.85546875" customWidth="1"/>
    <col min="1809" max="1811" width="12.7109375" customWidth="1"/>
    <col min="1812" max="1812" width="9.85546875" customWidth="1"/>
    <col min="1813" max="1813" width="3.28515625" customWidth="1"/>
    <col min="1814" max="1814" width="14" customWidth="1"/>
    <col min="1815" max="1815" width="14.42578125" customWidth="1"/>
    <col min="1816" max="1817" width="15.7109375" customWidth="1"/>
    <col min="1818" max="1818" width="35" customWidth="1"/>
    <col min="1819" max="1821" width="12.7109375" customWidth="1"/>
    <col min="1822" max="1822" width="9.85546875" customWidth="1"/>
    <col min="1823" max="1823" width="3.28515625" customWidth="1"/>
    <col min="1824" max="1824" width="14" customWidth="1"/>
    <col min="1825" max="1825" width="14.42578125" customWidth="1"/>
    <col min="1826" max="1827" width="15.7109375" customWidth="1"/>
    <col min="1828" max="1828" width="35.42578125" customWidth="1"/>
    <col min="1829" max="1831" width="12.7109375" customWidth="1"/>
    <col min="1832" max="1832" width="9.85546875" customWidth="1"/>
    <col min="1833" max="1833" width="3.28515625" customWidth="1"/>
    <col min="1834" max="1834" width="14" customWidth="1"/>
    <col min="1835" max="1835" width="14.42578125" customWidth="1"/>
    <col min="1836" max="1837" width="15.7109375" customWidth="1"/>
    <col min="1838" max="1838" width="35.42578125" customWidth="1"/>
    <col min="1839" max="1841" width="12.7109375" customWidth="1"/>
    <col min="1842" max="1842" width="9.85546875" customWidth="1"/>
    <col min="2049" max="2049" width="3.28515625" customWidth="1"/>
    <col min="2050" max="2050" width="14.28515625" customWidth="1"/>
    <col min="2051" max="2051" width="14" customWidth="1"/>
    <col min="2052" max="2053" width="15.7109375" customWidth="1"/>
    <col min="2054" max="2054" width="34.7109375" customWidth="1"/>
    <col min="2055" max="2057" width="12.7109375" customWidth="1"/>
    <col min="2058" max="2058" width="9.85546875" customWidth="1"/>
    <col min="2059" max="2059" width="3.28515625" customWidth="1"/>
    <col min="2060" max="2060" width="14.28515625" customWidth="1"/>
    <col min="2061" max="2061" width="14.42578125" customWidth="1"/>
    <col min="2062" max="2062" width="15.85546875" bestFit="1" customWidth="1"/>
    <col min="2063" max="2063" width="14.140625" bestFit="1" customWidth="1"/>
    <col min="2064" max="2064" width="36.85546875" customWidth="1"/>
    <col min="2065" max="2067" width="12.7109375" customWidth="1"/>
    <col min="2068" max="2068" width="9.85546875" customWidth="1"/>
    <col min="2069" max="2069" width="3.28515625" customWidth="1"/>
    <col min="2070" max="2070" width="14" customWidth="1"/>
    <col min="2071" max="2071" width="14.42578125" customWidth="1"/>
    <col min="2072" max="2073" width="15.7109375" customWidth="1"/>
    <col min="2074" max="2074" width="35" customWidth="1"/>
    <col min="2075" max="2077" width="12.7109375" customWidth="1"/>
    <col min="2078" max="2078" width="9.85546875" customWidth="1"/>
    <col min="2079" max="2079" width="3.28515625" customWidth="1"/>
    <col min="2080" max="2080" width="14" customWidth="1"/>
    <col min="2081" max="2081" width="14.42578125" customWidth="1"/>
    <col min="2082" max="2083" width="15.7109375" customWidth="1"/>
    <col min="2084" max="2084" width="35.42578125" customWidth="1"/>
    <col min="2085" max="2087" width="12.7109375" customWidth="1"/>
    <col min="2088" max="2088" width="9.85546875" customWidth="1"/>
    <col min="2089" max="2089" width="3.28515625" customWidth="1"/>
    <col min="2090" max="2090" width="14" customWidth="1"/>
    <col min="2091" max="2091" width="14.42578125" customWidth="1"/>
    <col min="2092" max="2093" width="15.7109375" customWidth="1"/>
    <col min="2094" max="2094" width="35.42578125" customWidth="1"/>
    <col min="2095" max="2097" width="12.7109375" customWidth="1"/>
    <col min="2098" max="2098" width="9.85546875" customWidth="1"/>
    <col min="2305" max="2305" width="3.28515625" customWidth="1"/>
    <col min="2306" max="2306" width="14.28515625" customWidth="1"/>
    <col min="2307" max="2307" width="14" customWidth="1"/>
    <col min="2308" max="2309" width="15.7109375" customWidth="1"/>
    <col min="2310" max="2310" width="34.7109375" customWidth="1"/>
    <col min="2311" max="2313" width="12.7109375" customWidth="1"/>
    <col min="2314" max="2314" width="9.85546875" customWidth="1"/>
    <col min="2315" max="2315" width="3.28515625" customWidth="1"/>
    <col min="2316" max="2316" width="14.28515625" customWidth="1"/>
    <col min="2317" max="2317" width="14.42578125" customWidth="1"/>
    <col min="2318" max="2318" width="15.85546875" bestFit="1" customWidth="1"/>
    <col min="2319" max="2319" width="14.140625" bestFit="1" customWidth="1"/>
    <col min="2320" max="2320" width="36.85546875" customWidth="1"/>
    <col min="2321" max="2323" width="12.7109375" customWidth="1"/>
    <col min="2324" max="2324" width="9.85546875" customWidth="1"/>
    <col min="2325" max="2325" width="3.28515625" customWidth="1"/>
    <col min="2326" max="2326" width="14" customWidth="1"/>
    <col min="2327" max="2327" width="14.42578125" customWidth="1"/>
    <col min="2328" max="2329" width="15.7109375" customWidth="1"/>
    <col min="2330" max="2330" width="35" customWidth="1"/>
    <col min="2331" max="2333" width="12.7109375" customWidth="1"/>
    <col min="2334" max="2334" width="9.85546875" customWidth="1"/>
    <col min="2335" max="2335" width="3.28515625" customWidth="1"/>
    <col min="2336" max="2336" width="14" customWidth="1"/>
    <col min="2337" max="2337" width="14.42578125" customWidth="1"/>
    <col min="2338" max="2339" width="15.7109375" customWidth="1"/>
    <col min="2340" max="2340" width="35.42578125" customWidth="1"/>
    <col min="2341" max="2343" width="12.7109375" customWidth="1"/>
    <col min="2344" max="2344" width="9.85546875" customWidth="1"/>
    <col min="2345" max="2345" width="3.28515625" customWidth="1"/>
    <col min="2346" max="2346" width="14" customWidth="1"/>
    <col min="2347" max="2347" width="14.42578125" customWidth="1"/>
    <col min="2348" max="2349" width="15.7109375" customWidth="1"/>
    <col min="2350" max="2350" width="35.42578125" customWidth="1"/>
    <col min="2351" max="2353" width="12.7109375" customWidth="1"/>
    <col min="2354" max="2354" width="9.85546875" customWidth="1"/>
    <col min="2561" max="2561" width="3.28515625" customWidth="1"/>
    <col min="2562" max="2562" width="14.28515625" customWidth="1"/>
    <col min="2563" max="2563" width="14" customWidth="1"/>
    <col min="2564" max="2565" width="15.7109375" customWidth="1"/>
    <col min="2566" max="2566" width="34.7109375" customWidth="1"/>
    <col min="2567" max="2569" width="12.7109375" customWidth="1"/>
    <col min="2570" max="2570" width="9.85546875" customWidth="1"/>
    <col min="2571" max="2571" width="3.28515625" customWidth="1"/>
    <col min="2572" max="2572" width="14.28515625" customWidth="1"/>
    <col min="2573" max="2573" width="14.42578125" customWidth="1"/>
    <col min="2574" max="2574" width="15.85546875" bestFit="1" customWidth="1"/>
    <col min="2575" max="2575" width="14.140625" bestFit="1" customWidth="1"/>
    <col min="2576" max="2576" width="36.85546875" customWidth="1"/>
    <col min="2577" max="2579" width="12.7109375" customWidth="1"/>
    <col min="2580" max="2580" width="9.85546875" customWidth="1"/>
    <col min="2581" max="2581" width="3.28515625" customWidth="1"/>
    <col min="2582" max="2582" width="14" customWidth="1"/>
    <col min="2583" max="2583" width="14.42578125" customWidth="1"/>
    <col min="2584" max="2585" width="15.7109375" customWidth="1"/>
    <col min="2586" max="2586" width="35" customWidth="1"/>
    <col min="2587" max="2589" width="12.7109375" customWidth="1"/>
    <col min="2590" max="2590" width="9.85546875" customWidth="1"/>
    <col min="2591" max="2591" width="3.28515625" customWidth="1"/>
    <col min="2592" max="2592" width="14" customWidth="1"/>
    <col min="2593" max="2593" width="14.42578125" customWidth="1"/>
    <col min="2594" max="2595" width="15.7109375" customWidth="1"/>
    <col min="2596" max="2596" width="35.42578125" customWidth="1"/>
    <col min="2597" max="2599" width="12.7109375" customWidth="1"/>
    <col min="2600" max="2600" width="9.85546875" customWidth="1"/>
    <col min="2601" max="2601" width="3.28515625" customWidth="1"/>
    <col min="2602" max="2602" width="14" customWidth="1"/>
    <col min="2603" max="2603" width="14.42578125" customWidth="1"/>
    <col min="2604" max="2605" width="15.7109375" customWidth="1"/>
    <col min="2606" max="2606" width="35.42578125" customWidth="1"/>
    <col min="2607" max="2609" width="12.7109375" customWidth="1"/>
    <col min="2610" max="2610" width="9.85546875" customWidth="1"/>
    <col min="2817" max="2817" width="3.28515625" customWidth="1"/>
    <col min="2818" max="2818" width="14.28515625" customWidth="1"/>
    <col min="2819" max="2819" width="14" customWidth="1"/>
    <col min="2820" max="2821" width="15.7109375" customWidth="1"/>
    <col min="2822" max="2822" width="34.7109375" customWidth="1"/>
    <col min="2823" max="2825" width="12.7109375" customWidth="1"/>
    <col min="2826" max="2826" width="9.85546875" customWidth="1"/>
    <col min="2827" max="2827" width="3.28515625" customWidth="1"/>
    <col min="2828" max="2828" width="14.28515625" customWidth="1"/>
    <col min="2829" max="2829" width="14.42578125" customWidth="1"/>
    <col min="2830" max="2830" width="15.85546875" bestFit="1" customWidth="1"/>
    <col min="2831" max="2831" width="14.140625" bestFit="1" customWidth="1"/>
    <col min="2832" max="2832" width="36.85546875" customWidth="1"/>
    <col min="2833" max="2835" width="12.7109375" customWidth="1"/>
    <col min="2836" max="2836" width="9.85546875" customWidth="1"/>
    <col min="2837" max="2837" width="3.28515625" customWidth="1"/>
    <col min="2838" max="2838" width="14" customWidth="1"/>
    <col min="2839" max="2839" width="14.42578125" customWidth="1"/>
    <col min="2840" max="2841" width="15.7109375" customWidth="1"/>
    <col min="2842" max="2842" width="35" customWidth="1"/>
    <col min="2843" max="2845" width="12.7109375" customWidth="1"/>
    <col min="2846" max="2846" width="9.85546875" customWidth="1"/>
    <col min="2847" max="2847" width="3.28515625" customWidth="1"/>
    <col min="2848" max="2848" width="14" customWidth="1"/>
    <col min="2849" max="2849" width="14.42578125" customWidth="1"/>
    <col min="2850" max="2851" width="15.7109375" customWidth="1"/>
    <col min="2852" max="2852" width="35.42578125" customWidth="1"/>
    <col min="2853" max="2855" width="12.7109375" customWidth="1"/>
    <col min="2856" max="2856" width="9.85546875" customWidth="1"/>
    <col min="2857" max="2857" width="3.28515625" customWidth="1"/>
    <col min="2858" max="2858" width="14" customWidth="1"/>
    <col min="2859" max="2859" width="14.42578125" customWidth="1"/>
    <col min="2860" max="2861" width="15.7109375" customWidth="1"/>
    <col min="2862" max="2862" width="35.42578125" customWidth="1"/>
    <col min="2863" max="2865" width="12.7109375" customWidth="1"/>
    <col min="2866" max="2866" width="9.85546875" customWidth="1"/>
    <col min="3073" max="3073" width="3.28515625" customWidth="1"/>
    <col min="3074" max="3074" width="14.28515625" customWidth="1"/>
    <col min="3075" max="3075" width="14" customWidth="1"/>
    <col min="3076" max="3077" width="15.7109375" customWidth="1"/>
    <col min="3078" max="3078" width="34.7109375" customWidth="1"/>
    <col min="3079" max="3081" width="12.7109375" customWidth="1"/>
    <col min="3082" max="3082" width="9.85546875" customWidth="1"/>
    <col min="3083" max="3083" width="3.28515625" customWidth="1"/>
    <col min="3084" max="3084" width="14.28515625" customWidth="1"/>
    <col min="3085" max="3085" width="14.42578125" customWidth="1"/>
    <col min="3086" max="3086" width="15.85546875" bestFit="1" customWidth="1"/>
    <col min="3087" max="3087" width="14.140625" bestFit="1" customWidth="1"/>
    <col min="3088" max="3088" width="36.85546875" customWidth="1"/>
    <col min="3089" max="3091" width="12.7109375" customWidth="1"/>
    <col min="3092" max="3092" width="9.85546875" customWidth="1"/>
    <col min="3093" max="3093" width="3.28515625" customWidth="1"/>
    <col min="3094" max="3094" width="14" customWidth="1"/>
    <col min="3095" max="3095" width="14.42578125" customWidth="1"/>
    <col min="3096" max="3097" width="15.7109375" customWidth="1"/>
    <col min="3098" max="3098" width="35" customWidth="1"/>
    <col min="3099" max="3101" width="12.7109375" customWidth="1"/>
    <col min="3102" max="3102" width="9.85546875" customWidth="1"/>
    <col min="3103" max="3103" width="3.28515625" customWidth="1"/>
    <col min="3104" max="3104" width="14" customWidth="1"/>
    <col min="3105" max="3105" width="14.42578125" customWidth="1"/>
    <col min="3106" max="3107" width="15.7109375" customWidth="1"/>
    <col min="3108" max="3108" width="35.42578125" customWidth="1"/>
    <col min="3109" max="3111" width="12.7109375" customWidth="1"/>
    <col min="3112" max="3112" width="9.85546875" customWidth="1"/>
    <col min="3113" max="3113" width="3.28515625" customWidth="1"/>
    <col min="3114" max="3114" width="14" customWidth="1"/>
    <col min="3115" max="3115" width="14.42578125" customWidth="1"/>
    <col min="3116" max="3117" width="15.7109375" customWidth="1"/>
    <col min="3118" max="3118" width="35.42578125" customWidth="1"/>
    <col min="3119" max="3121" width="12.7109375" customWidth="1"/>
    <col min="3122" max="3122" width="9.85546875" customWidth="1"/>
    <col min="3329" max="3329" width="3.28515625" customWidth="1"/>
    <col min="3330" max="3330" width="14.28515625" customWidth="1"/>
    <col min="3331" max="3331" width="14" customWidth="1"/>
    <col min="3332" max="3333" width="15.7109375" customWidth="1"/>
    <col min="3334" max="3334" width="34.7109375" customWidth="1"/>
    <col min="3335" max="3337" width="12.7109375" customWidth="1"/>
    <col min="3338" max="3338" width="9.85546875" customWidth="1"/>
    <col min="3339" max="3339" width="3.28515625" customWidth="1"/>
    <col min="3340" max="3340" width="14.28515625" customWidth="1"/>
    <col min="3341" max="3341" width="14.42578125" customWidth="1"/>
    <col min="3342" max="3342" width="15.85546875" bestFit="1" customWidth="1"/>
    <col min="3343" max="3343" width="14.140625" bestFit="1" customWidth="1"/>
    <col min="3344" max="3344" width="36.85546875" customWidth="1"/>
    <col min="3345" max="3347" width="12.7109375" customWidth="1"/>
    <col min="3348" max="3348" width="9.85546875" customWidth="1"/>
    <col min="3349" max="3349" width="3.28515625" customWidth="1"/>
    <col min="3350" max="3350" width="14" customWidth="1"/>
    <col min="3351" max="3351" width="14.42578125" customWidth="1"/>
    <col min="3352" max="3353" width="15.7109375" customWidth="1"/>
    <col min="3354" max="3354" width="35" customWidth="1"/>
    <col min="3355" max="3357" width="12.7109375" customWidth="1"/>
    <col min="3358" max="3358" width="9.85546875" customWidth="1"/>
    <col min="3359" max="3359" width="3.28515625" customWidth="1"/>
    <col min="3360" max="3360" width="14" customWidth="1"/>
    <col min="3361" max="3361" width="14.42578125" customWidth="1"/>
    <col min="3362" max="3363" width="15.7109375" customWidth="1"/>
    <col min="3364" max="3364" width="35.42578125" customWidth="1"/>
    <col min="3365" max="3367" width="12.7109375" customWidth="1"/>
    <col min="3368" max="3368" width="9.85546875" customWidth="1"/>
    <col min="3369" max="3369" width="3.28515625" customWidth="1"/>
    <col min="3370" max="3370" width="14" customWidth="1"/>
    <col min="3371" max="3371" width="14.42578125" customWidth="1"/>
    <col min="3372" max="3373" width="15.7109375" customWidth="1"/>
    <col min="3374" max="3374" width="35.42578125" customWidth="1"/>
    <col min="3375" max="3377" width="12.7109375" customWidth="1"/>
    <col min="3378" max="3378" width="9.85546875" customWidth="1"/>
    <col min="3585" max="3585" width="3.28515625" customWidth="1"/>
    <col min="3586" max="3586" width="14.28515625" customWidth="1"/>
    <col min="3587" max="3587" width="14" customWidth="1"/>
    <col min="3588" max="3589" width="15.7109375" customWidth="1"/>
    <col min="3590" max="3590" width="34.7109375" customWidth="1"/>
    <col min="3591" max="3593" width="12.7109375" customWidth="1"/>
    <col min="3594" max="3594" width="9.85546875" customWidth="1"/>
    <col min="3595" max="3595" width="3.28515625" customWidth="1"/>
    <col min="3596" max="3596" width="14.28515625" customWidth="1"/>
    <col min="3597" max="3597" width="14.42578125" customWidth="1"/>
    <col min="3598" max="3598" width="15.85546875" bestFit="1" customWidth="1"/>
    <col min="3599" max="3599" width="14.140625" bestFit="1" customWidth="1"/>
    <col min="3600" max="3600" width="36.85546875" customWidth="1"/>
    <col min="3601" max="3603" width="12.7109375" customWidth="1"/>
    <col min="3604" max="3604" width="9.85546875" customWidth="1"/>
    <col min="3605" max="3605" width="3.28515625" customWidth="1"/>
    <col min="3606" max="3606" width="14" customWidth="1"/>
    <col min="3607" max="3607" width="14.42578125" customWidth="1"/>
    <col min="3608" max="3609" width="15.7109375" customWidth="1"/>
    <col min="3610" max="3610" width="35" customWidth="1"/>
    <col min="3611" max="3613" width="12.7109375" customWidth="1"/>
    <col min="3614" max="3614" width="9.85546875" customWidth="1"/>
    <col min="3615" max="3615" width="3.28515625" customWidth="1"/>
    <col min="3616" max="3616" width="14" customWidth="1"/>
    <col min="3617" max="3617" width="14.42578125" customWidth="1"/>
    <col min="3618" max="3619" width="15.7109375" customWidth="1"/>
    <col min="3620" max="3620" width="35.42578125" customWidth="1"/>
    <col min="3621" max="3623" width="12.7109375" customWidth="1"/>
    <col min="3624" max="3624" width="9.85546875" customWidth="1"/>
    <col min="3625" max="3625" width="3.28515625" customWidth="1"/>
    <col min="3626" max="3626" width="14" customWidth="1"/>
    <col min="3627" max="3627" width="14.42578125" customWidth="1"/>
    <col min="3628" max="3629" width="15.7109375" customWidth="1"/>
    <col min="3630" max="3630" width="35.42578125" customWidth="1"/>
    <col min="3631" max="3633" width="12.7109375" customWidth="1"/>
    <col min="3634" max="3634" width="9.85546875" customWidth="1"/>
    <col min="3841" max="3841" width="3.28515625" customWidth="1"/>
    <col min="3842" max="3842" width="14.28515625" customWidth="1"/>
    <col min="3843" max="3843" width="14" customWidth="1"/>
    <col min="3844" max="3845" width="15.7109375" customWidth="1"/>
    <col min="3846" max="3846" width="34.7109375" customWidth="1"/>
    <col min="3847" max="3849" width="12.7109375" customWidth="1"/>
    <col min="3850" max="3850" width="9.85546875" customWidth="1"/>
    <col min="3851" max="3851" width="3.28515625" customWidth="1"/>
    <col min="3852" max="3852" width="14.28515625" customWidth="1"/>
    <col min="3853" max="3853" width="14.42578125" customWidth="1"/>
    <col min="3854" max="3854" width="15.85546875" bestFit="1" customWidth="1"/>
    <col min="3855" max="3855" width="14.140625" bestFit="1" customWidth="1"/>
    <col min="3856" max="3856" width="36.85546875" customWidth="1"/>
    <col min="3857" max="3859" width="12.7109375" customWidth="1"/>
    <col min="3860" max="3860" width="9.85546875" customWidth="1"/>
    <col min="3861" max="3861" width="3.28515625" customWidth="1"/>
    <col min="3862" max="3862" width="14" customWidth="1"/>
    <col min="3863" max="3863" width="14.42578125" customWidth="1"/>
    <col min="3864" max="3865" width="15.7109375" customWidth="1"/>
    <col min="3866" max="3866" width="35" customWidth="1"/>
    <col min="3867" max="3869" width="12.7109375" customWidth="1"/>
    <col min="3870" max="3870" width="9.85546875" customWidth="1"/>
    <col min="3871" max="3871" width="3.28515625" customWidth="1"/>
    <col min="3872" max="3872" width="14" customWidth="1"/>
    <col min="3873" max="3873" width="14.42578125" customWidth="1"/>
    <col min="3874" max="3875" width="15.7109375" customWidth="1"/>
    <col min="3876" max="3876" width="35.42578125" customWidth="1"/>
    <col min="3877" max="3879" width="12.7109375" customWidth="1"/>
    <col min="3880" max="3880" width="9.85546875" customWidth="1"/>
    <col min="3881" max="3881" width="3.28515625" customWidth="1"/>
    <col min="3882" max="3882" width="14" customWidth="1"/>
    <col min="3883" max="3883" width="14.42578125" customWidth="1"/>
    <col min="3884" max="3885" width="15.7109375" customWidth="1"/>
    <col min="3886" max="3886" width="35.42578125" customWidth="1"/>
    <col min="3887" max="3889" width="12.7109375" customWidth="1"/>
    <col min="3890" max="3890" width="9.85546875" customWidth="1"/>
    <col min="4097" max="4097" width="3.28515625" customWidth="1"/>
    <col min="4098" max="4098" width="14.28515625" customWidth="1"/>
    <col min="4099" max="4099" width="14" customWidth="1"/>
    <col min="4100" max="4101" width="15.7109375" customWidth="1"/>
    <col min="4102" max="4102" width="34.7109375" customWidth="1"/>
    <col min="4103" max="4105" width="12.7109375" customWidth="1"/>
    <col min="4106" max="4106" width="9.85546875" customWidth="1"/>
    <col min="4107" max="4107" width="3.28515625" customWidth="1"/>
    <col min="4108" max="4108" width="14.28515625" customWidth="1"/>
    <col min="4109" max="4109" width="14.42578125" customWidth="1"/>
    <col min="4110" max="4110" width="15.85546875" bestFit="1" customWidth="1"/>
    <col min="4111" max="4111" width="14.140625" bestFit="1" customWidth="1"/>
    <col min="4112" max="4112" width="36.85546875" customWidth="1"/>
    <col min="4113" max="4115" width="12.7109375" customWidth="1"/>
    <col min="4116" max="4116" width="9.85546875" customWidth="1"/>
    <col min="4117" max="4117" width="3.28515625" customWidth="1"/>
    <col min="4118" max="4118" width="14" customWidth="1"/>
    <col min="4119" max="4119" width="14.42578125" customWidth="1"/>
    <col min="4120" max="4121" width="15.7109375" customWidth="1"/>
    <col min="4122" max="4122" width="35" customWidth="1"/>
    <col min="4123" max="4125" width="12.7109375" customWidth="1"/>
    <col min="4126" max="4126" width="9.85546875" customWidth="1"/>
    <col min="4127" max="4127" width="3.28515625" customWidth="1"/>
    <col min="4128" max="4128" width="14" customWidth="1"/>
    <col min="4129" max="4129" width="14.42578125" customWidth="1"/>
    <col min="4130" max="4131" width="15.7109375" customWidth="1"/>
    <col min="4132" max="4132" width="35.42578125" customWidth="1"/>
    <col min="4133" max="4135" width="12.7109375" customWidth="1"/>
    <col min="4136" max="4136" width="9.85546875" customWidth="1"/>
    <col min="4137" max="4137" width="3.28515625" customWidth="1"/>
    <col min="4138" max="4138" width="14" customWidth="1"/>
    <col min="4139" max="4139" width="14.42578125" customWidth="1"/>
    <col min="4140" max="4141" width="15.7109375" customWidth="1"/>
    <col min="4142" max="4142" width="35.42578125" customWidth="1"/>
    <col min="4143" max="4145" width="12.7109375" customWidth="1"/>
    <col min="4146" max="4146" width="9.85546875" customWidth="1"/>
    <col min="4353" max="4353" width="3.28515625" customWidth="1"/>
    <col min="4354" max="4354" width="14.28515625" customWidth="1"/>
    <col min="4355" max="4355" width="14" customWidth="1"/>
    <col min="4356" max="4357" width="15.7109375" customWidth="1"/>
    <col min="4358" max="4358" width="34.7109375" customWidth="1"/>
    <col min="4359" max="4361" width="12.7109375" customWidth="1"/>
    <col min="4362" max="4362" width="9.85546875" customWidth="1"/>
    <col min="4363" max="4363" width="3.28515625" customWidth="1"/>
    <col min="4364" max="4364" width="14.28515625" customWidth="1"/>
    <col min="4365" max="4365" width="14.42578125" customWidth="1"/>
    <col min="4366" max="4366" width="15.85546875" bestFit="1" customWidth="1"/>
    <col min="4367" max="4367" width="14.140625" bestFit="1" customWidth="1"/>
    <col min="4368" max="4368" width="36.85546875" customWidth="1"/>
    <col min="4369" max="4371" width="12.7109375" customWidth="1"/>
    <col min="4372" max="4372" width="9.85546875" customWidth="1"/>
    <col min="4373" max="4373" width="3.28515625" customWidth="1"/>
    <col min="4374" max="4374" width="14" customWidth="1"/>
    <col min="4375" max="4375" width="14.42578125" customWidth="1"/>
    <col min="4376" max="4377" width="15.7109375" customWidth="1"/>
    <col min="4378" max="4378" width="35" customWidth="1"/>
    <col min="4379" max="4381" width="12.7109375" customWidth="1"/>
    <col min="4382" max="4382" width="9.85546875" customWidth="1"/>
    <col min="4383" max="4383" width="3.28515625" customWidth="1"/>
    <col min="4384" max="4384" width="14" customWidth="1"/>
    <col min="4385" max="4385" width="14.42578125" customWidth="1"/>
    <col min="4386" max="4387" width="15.7109375" customWidth="1"/>
    <col min="4388" max="4388" width="35.42578125" customWidth="1"/>
    <col min="4389" max="4391" width="12.7109375" customWidth="1"/>
    <col min="4392" max="4392" width="9.85546875" customWidth="1"/>
    <col min="4393" max="4393" width="3.28515625" customWidth="1"/>
    <col min="4394" max="4394" width="14" customWidth="1"/>
    <col min="4395" max="4395" width="14.42578125" customWidth="1"/>
    <col min="4396" max="4397" width="15.7109375" customWidth="1"/>
    <col min="4398" max="4398" width="35.42578125" customWidth="1"/>
    <col min="4399" max="4401" width="12.7109375" customWidth="1"/>
    <col min="4402" max="4402" width="9.85546875" customWidth="1"/>
    <col min="4609" max="4609" width="3.28515625" customWidth="1"/>
    <col min="4610" max="4610" width="14.28515625" customWidth="1"/>
    <col min="4611" max="4611" width="14" customWidth="1"/>
    <col min="4612" max="4613" width="15.7109375" customWidth="1"/>
    <col min="4614" max="4614" width="34.7109375" customWidth="1"/>
    <col min="4615" max="4617" width="12.7109375" customWidth="1"/>
    <col min="4618" max="4618" width="9.85546875" customWidth="1"/>
    <col min="4619" max="4619" width="3.28515625" customWidth="1"/>
    <col min="4620" max="4620" width="14.28515625" customWidth="1"/>
    <col min="4621" max="4621" width="14.42578125" customWidth="1"/>
    <col min="4622" max="4622" width="15.85546875" bestFit="1" customWidth="1"/>
    <col min="4623" max="4623" width="14.140625" bestFit="1" customWidth="1"/>
    <col min="4624" max="4624" width="36.85546875" customWidth="1"/>
    <col min="4625" max="4627" width="12.7109375" customWidth="1"/>
    <col min="4628" max="4628" width="9.85546875" customWidth="1"/>
    <col min="4629" max="4629" width="3.28515625" customWidth="1"/>
    <col min="4630" max="4630" width="14" customWidth="1"/>
    <col min="4631" max="4631" width="14.42578125" customWidth="1"/>
    <col min="4632" max="4633" width="15.7109375" customWidth="1"/>
    <col min="4634" max="4634" width="35" customWidth="1"/>
    <col min="4635" max="4637" width="12.7109375" customWidth="1"/>
    <col min="4638" max="4638" width="9.85546875" customWidth="1"/>
    <col min="4639" max="4639" width="3.28515625" customWidth="1"/>
    <col min="4640" max="4640" width="14" customWidth="1"/>
    <col min="4641" max="4641" width="14.42578125" customWidth="1"/>
    <col min="4642" max="4643" width="15.7109375" customWidth="1"/>
    <col min="4644" max="4644" width="35.42578125" customWidth="1"/>
    <col min="4645" max="4647" width="12.7109375" customWidth="1"/>
    <col min="4648" max="4648" width="9.85546875" customWidth="1"/>
    <col min="4649" max="4649" width="3.28515625" customWidth="1"/>
    <col min="4650" max="4650" width="14" customWidth="1"/>
    <col min="4651" max="4651" width="14.42578125" customWidth="1"/>
    <col min="4652" max="4653" width="15.7109375" customWidth="1"/>
    <col min="4654" max="4654" width="35.42578125" customWidth="1"/>
    <col min="4655" max="4657" width="12.7109375" customWidth="1"/>
    <col min="4658" max="4658" width="9.85546875" customWidth="1"/>
    <col min="4865" max="4865" width="3.28515625" customWidth="1"/>
    <col min="4866" max="4866" width="14.28515625" customWidth="1"/>
    <col min="4867" max="4867" width="14" customWidth="1"/>
    <col min="4868" max="4869" width="15.7109375" customWidth="1"/>
    <col min="4870" max="4870" width="34.7109375" customWidth="1"/>
    <col min="4871" max="4873" width="12.7109375" customWidth="1"/>
    <col min="4874" max="4874" width="9.85546875" customWidth="1"/>
    <col min="4875" max="4875" width="3.28515625" customWidth="1"/>
    <col min="4876" max="4876" width="14.28515625" customWidth="1"/>
    <col min="4877" max="4877" width="14.42578125" customWidth="1"/>
    <col min="4878" max="4878" width="15.85546875" bestFit="1" customWidth="1"/>
    <col min="4879" max="4879" width="14.140625" bestFit="1" customWidth="1"/>
    <col min="4880" max="4880" width="36.85546875" customWidth="1"/>
    <col min="4881" max="4883" width="12.7109375" customWidth="1"/>
    <col min="4884" max="4884" width="9.85546875" customWidth="1"/>
    <col min="4885" max="4885" width="3.28515625" customWidth="1"/>
    <col min="4886" max="4886" width="14" customWidth="1"/>
    <col min="4887" max="4887" width="14.42578125" customWidth="1"/>
    <col min="4888" max="4889" width="15.7109375" customWidth="1"/>
    <col min="4890" max="4890" width="35" customWidth="1"/>
    <col min="4891" max="4893" width="12.7109375" customWidth="1"/>
    <col min="4894" max="4894" width="9.85546875" customWidth="1"/>
    <col min="4895" max="4895" width="3.28515625" customWidth="1"/>
    <col min="4896" max="4896" width="14" customWidth="1"/>
    <col min="4897" max="4897" width="14.42578125" customWidth="1"/>
    <col min="4898" max="4899" width="15.7109375" customWidth="1"/>
    <col min="4900" max="4900" width="35.42578125" customWidth="1"/>
    <col min="4901" max="4903" width="12.7109375" customWidth="1"/>
    <col min="4904" max="4904" width="9.85546875" customWidth="1"/>
    <col min="4905" max="4905" width="3.28515625" customWidth="1"/>
    <col min="4906" max="4906" width="14" customWidth="1"/>
    <col min="4907" max="4907" width="14.42578125" customWidth="1"/>
    <col min="4908" max="4909" width="15.7109375" customWidth="1"/>
    <col min="4910" max="4910" width="35.42578125" customWidth="1"/>
    <col min="4911" max="4913" width="12.7109375" customWidth="1"/>
    <col min="4914" max="4914" width="9.85546875" customWidth="1"/>
    <col min="5121" max="5121" width="3.28515625" customWidth="1"/>
    <col min="5122" max="5122" width="14.28515625" customWidth="1"/>
    <col min="5123" max="5123" width="14" customWidth="1"/>
    <col min="5124" max="5125" width="15.7109375" customWidth="1"/>
    <col min="5126" max="5126" width="34.7109375" customWidth="1"/>
    <col min="5127" max="5129" width="12.7109375" customWidth="1"/>
    <col min="5130" max="5130" width="9.85546875" customWidth="1"/>
    <col min="5131" max="5131" width="3.28515625" customWidth="1"/>
    <col min="5132" max="5132" width="14.28515625" customWidth="1"/>
    <col min="5133" max="5133" width="14.42578125" customWidth="1"/>
    <col min="5134" max="5134" width="15.85546875" bestFit="1" customWidth="1"/>
    <col min="5135" max="5135" width="14.140625" bestFit="1" customWidth="1"/>
    <col min="5136" max="5136" width="36.85546875" customWidth="1"/>
    <col min="5137" max="5139" width="12.7109375" customWidth="1"/>
    <col min="5140" max="5140" width="9.85546875" customWidth="1"/>
    <col min="5141" max="5141" width="3.28515625" customWidth="1"/>
    <col min="5142" max="5142" width="14" customWidth="1"/>
    <col min="5143" max="5143" width="14.42578125" customWidth="1"/>
    <col min="5144" max="5145" width="15.7109375" customWidth="1"/>
    <col min="5146" max="5146" width="35" customWidth="1"/>
    <col min="5147" max="5149" width="12.7109375" customWidth="1"/>
    <col min="5150" max="5150" width="9.85546875" customWidth="1"/>
    <col min="5151" max="5151" width="3.28515625" customWidth="1"/>
    <col min="5152" max="5152" width="14" customWidth="1"/>
    <col min="5153" max="5153" width="14.42578125" customWidth="1"/>
    <col min="5154" max="5155" width="15.7109375" customWidth="1"/>
    <col min="5156" max="5156" width="35.42578125" customWidth="1"/>
    <col min="5157" max="5159" width="12.7109375" customWidth="1"/>
    <col min="5160" max="5160" width="9.85546875" customWidth="1"/>
    <col min="5161" max="5161" width="3.28515625" customWidth="1"/>
    <col min="5162" max="5162" width="14" customWidth="1"/>
    <col min="5163" max="5163" width="14.42578125" customWidth="1"/>
    <col min="5164" max="5165" width="15.7109375" customWidth="1"/>
    <col min="5166" max="5166" width="35.42578125" customWidth="1"/>
    <col min="5167" max="5169" width="12.7109375" customWidth="1"/>
    <col min="5170" max="5170" width="9.85546875" customWidth="1"/>
    <col min="5377" max="5377" width="3.28515625" customWidth="1"/>
    <col min="5378" max="5378" width="14.28515625" customWidth="1"/>
    <col min="5379" max="5379" width="14" customWidth="1"/>
    <col min="5380" max="5381" width="15.7109375" customWidth="1"/>
    <col min="5382" max="5382" width="34.7109375" customWidth="1"/>
    <col min="5383" max="5385" width="12.7109375" customWidth="1"/>
    <col min="5386" max="5386" width="9.85546875" customWidth="1"/>
    <col min="5387" max="5387" width="3.28515625" customWidth="1"/>
    <col min="5388" max="5388" width="14.28515625" customWidth="1"/>
    <col min="5389" max="5389" width="14.42578125" customWidth="1"/>
    <col min="5390" max="5390" width="15.85546875" bestFit="1" customWidth="1"/>
    <col min="5391" max="5391" width="14.140625" bestFit="1" customWidth="1"/>
    <col min="5392" max="5392" width="36.85546875" customWidth="1"/>
    <col min="5393" max="5395" width="12.7109375" customWidth="1"/>
    <col min="5396" max="5396" width="9.85546875" customWidth="1"/>
    <col min="5397" max="5397" width="3.28515625" customWidth="1"/>
    <col min="5398" max="5398" width="14" customWidth="1"/>
    <col min="5399" max="5399" width="14.42578125" customWidth="1"/>
    <col min="5400" max="5401" width="15.7109375" customWidth="1"/>
    <col min="5402" max="5402" width="35" customWidth="1"/>
    <col min="5403" max="5405" width="12.7109375" customWidth="1"/>
    <col min="5406" max="5406" width="9.85546875" customWidth="1"/>
    <col min="5407" max="5407" width="3.28515625" customWidth="1"/>
    <col min="5408" max="5408" width="14" customWidth="1"/>
    <col min="5409" max="5409" width="14.42578125" customWidth="1"/>
    <col min="5410" max="5411" width="15.7109375" customWidth="1"/>
    <col min="5412" max="5412" width="35.42578125" customWidth="1"/>
    <col min="5413" max="5415" width="12.7109375" customWidth="1"/>
    <col min="5416" max="5416" width="9.85546875" customWidth="1"/>
    <col min="5417" max="5417" width="3.28515625" customWidth="1"/>
    <col min="5418" max="5418" width="14" customWidth="1"/>
    <col min="5419" max="5419" width="14.42578125" customWidth="1"/>
    <col min="5420" max="5421" width="15.7109375" customWidth="1"/>
    <col min="5422" max="5422" width="35.42578125" customWidth="1"/>
    <col min="5423" max="5425" width="12.7109375" customWidth="1"/>
    <col min="5426" max="5426" width="9.85546875" customWidth="1"/>
    <col min="5633" max="5633" width="3.28515625" customWidth="1"/>
    <col min="5634" max="5634" width="14.28515625" customWidth="1"/>
    <col min="5635" max="5635" width="14" customWidth="1"/>
    <col min="5636" max="5637" width="15.7109375" customWidth="1"/>
    <col min="5638" max="5638" width="34.7109375" customWidth="1"/>
    <col min="5639" max="5641" width="12.7109375" customWidth="1"/>
    <col min="5642" max="5642" width="9.85546875" customWidth="1"/>
    <col min="5643" max="5643" width="3.28515625" customWidth="1"/>
    <col min="5644" max="5644" width="14.28515625" customWidth="1"/>
    <col min="5645" max="5645" width="14.42578125" customWidth="1"/>
    <col min="5646" max="5646" width="15.85546875" bestFit="1" customWidth="1"/>
    <col min="5647" max="5647" width="14.140625" bestFit="1" customWidth="1"/>
    <col min="5648" max="5648" width="36.85546875" customWidth="1"/>
    <col min="5649" max="5651" width="12.7109375" customWidth="1"/>
    <col min="5652" max="5652" width="9.85546875" customWidth="1"/>
    <col min="5653" max="5653" width="3.28515625" customWidth="1"/>
    <col min="5654" max="5654" width="14" customWidth="1"/>
    <col min="5655" max="5655" width="14.42578125" customWidth="1"/>
    <col min="5656" max="5657" width="15.7109375" customWidth="1"/>
    <col min="5658" max="5658" width="35" customWidth="1"/>
    <col min="5659" max="5661" width="12.7109375" customWidth="1"/>
    <col min="5662" max="5662" width="9.85546875" customWidth="1"/>
    <col min="5663" max="5663" width="3.28515625" customWidth="1"/>
    <col min="5664" max="5664" width="14" customWidth="1"/>
    <col min="5665" max="5665" width="14.42578125" customWidth="1"/>
    <col min="5666" max="5667" width="15.7109375" customWidth="1"/>
    <col min="5668" max="5668" width="35.42578125" customWidth="1"/>
    <col min="5669" max="5671" width="12.7109375" customWidth="1"/>
    <col min="5672" max="5672" width="9.85546875" customWidth="1"/>
    <col min="5673" max="5673" width="3.28515625" customWidth="1"/>
    <col min="5674" max="5674" width="14" customWidth="1"/>
    <col min="5675" max="5675" width="14.42578125" customWidth="1"/>
    <col min="5676" max="5677" width="15.7109375" customWidth="1"/>
    <col min="5678" max="5678" width="35.42578125" customWidth="1"/>
    <col min="5679" max="5681" width="12.7109375" customWidth="1"/>
    <col min="5682" max="5682" width="9.85546875" customWidth="1"/>
    <col min="5889" max="5889" width="3.28515625" customWidth="1"/>
    <col min="5890" max="5890" width="14.28515625" customWidth="1"/>
    <col min="5891" max="5891" width="14" customWidth="1"/>
    <col min="5892" max="5893" width="15.7109375" customWidth="1"/>
    <col min="5894" max="5894" width="34.7109375" customWidth="1"/>
    <col min="5895" max="5897" width="12.7109375" customWidth="1"/>
    <col min="5898" max="5898" width="9.85546875" customWidth="1"/>
    <col min="5899" max="5899" width="3.28515625" customWidth="1"/>
    <col min="5900" max="5900" width="14.28515625" customWidth="1"/>
    <col min="5901" max="5901" width="14.42578125" customWidth="1"/>
    <col min="5902" max="5902" width="15.85546875" bestFit="1" customWidth="1"/>
    <col min="5903" max="5903" width="14.140625" bestFit="1" customWidth="1"/>
    <col min="5904" max="5904" width="36.85546875" customWidth="1"/>
    <col min="5905" max="5907" width="12.7109375" customWidth="1"/>
    <col min="5908" max="5908" width="9.85546875" customWidth="1"/>
    <col min="5909" max="5909" width="3.28515625" customWidth="1"/>
    <col min="5910" max="5910" width="14" customWidth="1"/>
    <col min="5911" max="5911" width="14.42578125" customWidth="1"/>
    <col min="5912" max="5913" width="15.7109375" customWidth="1"/>
    <col min="5914" max="5914" width="35" customWidth="1"/>
    <col min="5915" max="5917" width="12.7109375" customWidth="1"/>
    <col min="5918" max="5918" width="9.85546875" customWidth="1"/>
    <col min="5919" max="5919" width="3.28515625" customWidth="1"/>
    <col min="5920" max="5920" width="14" customWidth="1"/>
    <col min="5921" max="5921" width="14.42578125" customWidth="1"/>
    <col min="5922" max="5923" width="15.7109375" customWidth="1"/>
    <col min="5924" max="5924" width="35.42578125" customWidth="1"/>
    <col min="5925" max="5927" width="12.7109375" customWidth="1"/>
    <col min="5928" max="5928" width="9.85546875" customWidth="1"/>
    <col min="5929" max="5929" width="3.28515625" customWidth="1"/>
    <col min="5930" max="5930" width="14" customWidth="1"/>
    <col min="5931" max="5931" width="14.42578125" customWidth="1"/>
    <col min="5932" max="5933" width="15.7109375" customWidth="1"/>
    <col min="5934" max="5934" width="35.42578125" customWidth="1"/>
    <col min="5935" max="5937" width="12.7109375" customWidth="1"/>
    <col min="5938" max="5938" width="9.85546875" customWidth="1"/>
    <col min="6145" max="6145" width="3.28515625" customWidth="1"/>
    <col min="6146" max="6146" width="14.28515625" customWidth="1"/>
    <col min="6147" max="6147" width="14" customWidth="1"/>
    <col min="6148" max="6149" width="15.7109375" customWidth="1"/>
    <col min="6150" max="6150" width="34.7109375" customWidth="1"/>
    <col min="6151" max="6153" width="12.7109375" customWidth="1"/>
    <col min="6154" max="6154" width="9.85546875" customWidth="1"/>
    <col min="6155" max="6155" width="3.28515625" customWidth="1"/>
    <col min="6156" max="6156" width="14.28515625" customWidth="1"/>
    <col min="6157" max="6157" width="14.42578125" customWidth="1"/>
    <col min="6158" max="6158" width="15.85546875" bestFit="1" customWidth="1"/>
    <col min="6159" max="6159" width="14.140625" bestFit="1" customWidth="1"/>
    <col min="6160" max="6160" width="36.85546875" customWidth="1"/>
    <col min="6161" max="6163" width="12.7109375" customWidth="1"/>
    <col min="6164" max="6164" width="9.85546875" customWidth="1"/>
    <col min="6165" max="6165" width="3.28515625" customWidth="1"/>
    <col min="6166" max="6166" width="14" customWidth="1"/>
    <col min="6167" max="6167" width="14.42578125" customWidth="1"/>
    <col min="6168" max="6169" width="15.7109375" customWidth="1"/>
    <col min="6170" max="6170" width="35" customWidth="1"/>
    <col min="6171" max="6173" width="12.7109375" customWidth="1"/>
    <col min="6174" max="6174" width="9.85546875" customWidth="1"/>
    <col min="6175" max="6175" width="3.28515625" customWidth="1"/>
    <col min="6176" max="6176" width="14" customWidth="1"/>
    <col min="6177" max="6177" width="14.42578125" customWidth="1"/>
    <col min="6178" max="6179" width="15.7109375" customWidth="1"/>
    <col min="6180" max="6180" width="35.42578125" customWidth="1"/>
    <col min="6181" max="6183" width="12.7109375" customWidth="1"/>
    <col min="6184" max="6184" width="9.85546875" customWidth="1"/>
    <col min="6185" max="6185" width="3.28515625" customWidth="1"/>
    <col min="6186" max="6186" width="14" customWidth="1"/>
    <col min="6187" max="6187" width="14.42578125" customWidth="1"/>
    <col min="6188" max="6189" width="15.7109375" customWidth="1"/>
    <col min="6190" max="6190" width="35.42578125" customWidth="1"/>
    <col min="6191" max="6193" width="12.7109375" customWidth="1"/>
    <col min="6194" max="6194" width="9.85546875" customWidth="1"/>
    <col min="6401" max="6401" width="3.28515625" customWidth="1"/>
    <col min="6402" max="6402" width="14.28515625" customWidth="1"/>
    <col min="6403" max="6403" width="14" customWidth="1"/>
    <col min="6404" max="6405" width="15.7109375" customWidth="1"/>
    <col min="6406" max="6406" width="34.7109375" customWidth="1"/>
    <col min="6407" max="6409" width="12.7109375" customWidth="1"/>
    <col min="6410" max="6410" width="9.85546875" customWidth="1"/>
    <col min="6411" max="6411" width="3.28515625" customWidth="1"/>
    <col min="6412" max="6412" width="14.28515625" customWidth="1"/>
    <col min="6413" max="6413" width="14.42578125" customWidth="1"/>
    <col min="6414" max="6414" width="15.85546875" bestFit="1" customWidth="1"/>
    <col min="6415" max="6415" width="14.140625" bestFit="1" customWidth="1"/>
    <col min="6416" max="6416" width="36.85546875" customWidth="1"/>
    <col min="6417" max="6419" width="12.7109375" customWidth="1"/>
    <col min="6420" max="6420" width="9.85546875" customWidth="1"/>
    <col min="6421" max="6421" width="3.28515625" customWidth="1"/>
    <col min="6422" max="6422" width="14" customWidth="1"/>
    <col min="6423" max="6423" width="14.42578125" customWidth="1"/>
    <col min="6424" max="6425" width="15.7109375" customWidth="1"/>
    <col min="6426" max="6426" width="35" customWidth="1"/>
    <col min="6427" max="6429" width="12.7109375" customWidth="1"/>
    <col min="6430" max="6430" width="9.85546875" customWidth="1"/>
    <col min="6431" max="6431" width="3.28515625" customWidth="1"/>
    <col min="6432" max="6432" width="14" customWidth="1"/>
    <col min="6433" max="6433" width="14.42578125" customWidth="1"/>
    <col min="6434" max="6435" width="15.7109375" customWidth="1"/>
    <col min="6436" max="6436" width="35.42578125" customWidth="1"/>
    <col min="6437" max="6439" width="12.7109375" customWidth="1"/>
    <col min="6440" max="6440" width="9.85546875" customWidth="1"/>
    <col min="6441" max="6441" width="3.28515625" customWidth="1"/>
    <col min="6442" max="6442" width="14" customWidth="1"/>
    <col min="6443" max="6443" width="14.42578125" customWidth="1"/>
    <col min="6444" max="6445" width="15.7109375" customWidth="1"/>
    <col min="6446" max="6446" width="35.42578125" customWidth="1"/>
    <col min="6447" max="6449" width="12.7109375" customWidth="1"/>
    <col min="6450" max="6450" width="9.85546875" customWidth="1"/>
    <col min="6657" max="6657" width="3.28515625" customWidth="1"/>
    <col min="6658" max="6658" width="14.28515625" customWidth="1"/>
    <col min="6659" max="6659" width="14" customWidth="1"/>
    <col min="6660" max="6661" width="15.7109375" customWidth="1"/>
    <col min="6662" max="6662" width="34.7109375" customWidth="1"/>
    <col min="6663" max="6665" width="12.7109375" customWidth="1"/>
    <col min="6666" max="6666" width="9.85546875" customWidth="1"/>
    <col min="6667" max="6667" width="3.28515625" customWidth="1"/>
    <col min="6668" max="6668" width="14.28515625" customWidth="1"/>
    <col min="6669" max="6669" width="14.42578125" customWidth="1"/>
    <col min="6670" max="6670" width="15.85546875" bestFit="1" customWidth="1"/>
    <col min="6671" max="6671" width="14.140625" bestFit="1" customWidth="1"/>
    <col min="6672" max="6672" width="36.85546875" customWidth="1"/>
    <col min="6673" max="6675" width="12.7109375" customWidth="1"/>
    <col min="6676" max="6676" width="9.85546875" customWidth="1"/>
    <col min="6677" max="6677" width="3.28515625" customWidth="1"/>
    <col min="6678" max="6678" width="14" customWidth="1"/>
    <col min="6679" max="6679" width="14.42578125" customWidth="1"/>
    <col min="6680" max="6681" width="15.7109375" customWidth="1"/>
    <col min="6682" max="6682" width="35" customWidth="1"/>
    <col min="6683" max="6685" width="12.7109375" customWidth="1"/>
    <col min="6686" max="6686" width="9.85546875" customWidth="1"/>
    <col min="6687" max="6687" width="3.28515625" customWidth="1"/>
    <col min="6688" max="6688" width="14" customWidth="1"/>
    <col min="6689" max="6689" width="14.42578125" customWidth="1"/>
    <col min="6690" max="6691" width="15.7109375" customWidth="1"/>
    <col min="6692" max="6692" width="35.42578125" customWidth="1"/>
    <col min="6693" max="6695" width="12.7109375" customWidth="1"/>
    <col min="6696" max="6696" width="9.85546875" customWidth="1"/>
    <col min="6697" max="6697" width="3.28515625" customWidth="1"/>
    <col min="6698" max="6698" width="14" customWidth="1"/>
    <col min="6699" max="6699" width="14.42578125" customWidth="1"/>
    <col min="6700" max="6701" width="15.7109375" customWidth="1"/>
    <col min="6702" max="6702" width="35.42578125" customWidth="1"/>
    <col min="6703" max="6705" width="12.7109375" customWidth="1"/>
    <col min="6706" max="6706" width="9.85546875" customWidth="1"/>
    <col min="6913" max="6913" width="3.28515625" customWidth="1"/>
    <col min="6914" max="6914" width="14.28515625" customWidth="1"/>
    <col min="6915" max="6915" width="14" customWidth="1"/>
    <col min="6916" max="6917" width="15.7109375" customWidth="1"/>
    <col min="6918" max="6918" width="34.7109375" customWidth="1"/>
    <col min="6919" max="6921" width="12.7109375" customWidth="1"/>
    <col min="6922" max="6922" width="9.85546875" customWidth="1"/>
    <col min="6923" max="6923" width="3.28515625" customWidth="1"/>
    <col min="6924" max="6924" width="14.28515625" customWidth="1"/>
    <col min="6925" max="6925" width="14.42578125" customWidth="1"/>
    <col min="6926" max="6926" width="15.85546875" bestFit="1" customWidth="1"/>
    <col min="6927" max="6927" width="14.140625" bestFit="1" customWidth="1"/>
    <col min="6928" max="6928" width="36.85546875" customWidth="1"/>
    <col min="6929" max="6931" width="12.7109375" customWidth="1"/>
    <col min="6932" max="6932" width="9.85546875" customWidth="1"/>
    <col min="6933" max="6933" width="3.28515625" customWidth="1"/>
    <col min="6934" max="6934" width="14" customWidth="1"/>
    <col min="6935" max="6935" width="14.42578125" customWidth="1"/>
    <col min="6936" max="6937" width="15.7109375" customWidth="1"/>
    <col min="6938" max="6938" width="35" customWidth="1"/>
    <col min="6939" max="6941" width="12.7109375" customWidth="1"/>
    <col min="6942" max="6942" width="9.85546875" customWidth="1"/>
    <col min="6943" max="6943" width="3.28515625" customWidth="1"/>
    <col min="6944" max="6944" width="14" customWidth="1"/>
    <col min="6945" max="6945" width="14.42578125" customWidth="1"/>
    <col min="6946" max="6947" width="15.7109375" customWidth="1"/>
    <col min="6948" max="6948" width="35.42578125" customWidth="1"/>
    <col min="6949" max="6951" width="12.7109375" customWidth="1"/>
    <col min="6952" max="6952" width="9.85546875" customWidth="1"/>
    <col min="6953" max="6953" width="3.28515625" customWidth="1"/>
    <col min="6954" max="6954" width="14" customWidth="1"/>
    <col min="6955" max="6955" width="14.42578125" customWidth="1"/>
    <col min="6956" max="6957" width="15.7109375" customWidth="1"/>
    <col min="6958" max="6958" width="35.42578125" customWidth="1"/>
    <col min="6959" max="6961" width="12.7109375" customWidth="1"/>
    <col min="6962" max="6962" width="9.85546875" customWidth="1"/>
    <col min="7169" max="7169" width="3.28515625" customWidth="1"/>
    <col min="7170" max="7170" width="14.28515625" customWidth="1"/>
    <col min="7171" max="7171" width="14" customWidth="1"/>
    <col min="7172" max="7173" width="15.7109375" customWidth="1"/>
    <col min="7174" max="7174" width="34.7109375" customWidth="1"/>
    <col min="7175" max="7177" width="12.7109375" customWidth="1"/>
    <col min="7178" max="7178" width="9.85546875" customWidth="1"/>
    <col min="7179" max="7179" width="3.28515625" customWidth="1"/>
    <col min="7180" max="7180" width="14.28515625" customWidth="1"/>
    <col min="7181" max="7181" width="14.42578125" customWidth="1"/>
    <col min="7182" max="7182" width="15.85546875" bestFit="1" customWidth="1"/>
    <col min="7183" max="7183" width="14.140625" bestFit="1" customWidth="1"/>
    <col min="7184" max="7184" width="36.85546875" customWidth="1"/>
    <col min="7185" max="7187" width="12.7109375" customWidth="1"/>
    <col min="7188" max="7188" width="9.85546875" customWidth="1"/>
    <col min="7189" max="7189" width="3.28515625" customWidth="1"/>
    <col min="7190" max="7190" width="14" customWidth="1"/>
    <col min="7191" max="7191" width="14.42578125" customWidth="1"/>
    <col min="7192" max="7193" width="15.7109375" customWidth="1"/>
    <col min="7194" max="7194" width="35" customWidth="1"/>
    <col min="7195" max="7197" width="12.7109375" customWidth="1"/>
    <col min="7198" max="7198" width="9.85546875" customWidth="1"/>
    <col min="7199" max="7199" width="3.28515625" customWidth="1"/>
    <col min="7200" max="7200" width="14" customWidth="1"/>
    <col min="7201" max="7201" width="14.42578125" customWidth="1"/>
    <col min="7202" max="7203" width="15.7109375" customWidth="1"/>
    <col min="7204" max="7204" width="35.42578125" customWidth="1"/>
    <col min="7205" max="7207" width="12.7109375" customWidth="1"/>
    <col min="7208" max="7208" width="9.85546875" customWidth="1"/>
    <col min="7209" max="7209" width="3.28515625" customWidth="1"/>
    <col min="7210" max="7210" width="14" customWidth="1"/>
    <col min="7211" max="7211" width="14.42578125" customWidth="1"/>
    <col min="7212" max="7213" width="15.7109375" customWidth="1"/>
    <col min="7214" max="7214" width="35.42578125" customWidth="1"/>
    <col min="7215" max="7217" width="12.7109375" customWidth="1"/>
    <col min="7218" max="7218" width="9.85546875" customWidth="1"/>
    <col min="7425" max="7425" width="3.28515625" customWidth="1"/>
    <col min="7426" max="7426" width="14.28515625" customWidth="1"/>
    <col min="7427" max="7427" width="14" customWidth="1"/>
    <col min="7428" max="7429" width="15.7109375" customWidth="1"/>
    <col min="7430" max="7430" width="34.7109375" customWidth="1"/>
    <col min="7431" max="7433" width="12.7109375" customWidth="1"/>
    <col min="7434" max="7434" width="9.85546875" customWidth="1"/>
    <col min="7435" max="7435" width="3.28515625" customWidth="1"/>
    <col min="7436" max="7436" width="14.28515625" customWidth="1"/>
    <col min="7437" max="7437" width="14.42578125" customWidth="1"/>
    <col min="7438" max="7438" width="15.85546875" bestFit="1" customWidth="1"/>
    <col min="7439" max="7439" width="14.140625" bestFit="1" customWidth="1"/>
    <col min="7440" max="7440" width="36.85546875" customWidth="1"/>
    <col min="7441" max="7443" width="12.7109375" customWidth="1"/>
    <col min="7444" max="7444" width="9.85546875" customWidth="1"/>
    <col min="7445" max="7445" width="3.28515625" customWidth="1"/>
    <col min="7446" max="7446" width="14" customWidth="1"/>
    <col min="7447" max="7447" width="14.42578125" customWidth="1"/>
    <col min="7448" max="7449" width="15.7109375" customWidth="1"/>
    <col min="7450" max="7450" width="35" customWidth="1"/>
    <col min="7451" max="7453" width="12.7109375" customWidth="1"/>
    <col min="7454" max="7454" width="9.85546875" customWidth="1"/>
    <col min="7455" max="7455" width="3.28515625" customWidth="1"/>
    <col min="7456" max="7456" width="14" customWidth="1"/>
    <col min="7457" max="7457" width="14.42578125" customWidth="1"/>
    <col min="7458" max="7459" width="15.7109375" customWidth="1"/>
    <col min="7460" max="7460" width="35.42578125" customWidth="1"/>
    <col min="7461" max="7463" width="12.7109375" customWidth="1"/>
    <col min="7464" max="7464" width="9.85546875" customWidth="1"/>
    <col min="7465" max="7465" width="3.28515625" customWidth="1"/>
    <col min="7466" max="7466" width="14" customWidth="1"/>
    <col min="7467" max="7467" width="14.42578125" customWidth="1"/>
    <col min="7468" max="7469" width="15.7109375" customWidth="1"/>
    <col min="7470" max="7470" width="35.42578125" customWidth="1"/>
    <col min="7471" max="7473" width="12.7109375" customWidth="1"/>
    <col min="7474" max="7474" width="9.85546875" customWidth="1"/>
    <col min="7681" max="7681" width="3.28515625" customWidth="1"/>
    <col min="7682" max="7682" width="14.28515625" customWidth="1"/>
    <col min="7683" max="7683" width="14" customWidth="1"/>
    <col min="7684" max="7685" width="15.7109375" customWidth="1"/>
    <col min="7686" max="7686" width="34.7109375" customWidth="1"/>
    <col min="7687" max="7689" width="12.7109375" customWidth="1"/>
    <col min="7690" max="7690" width="9.85546875" customWidth="1"/>
    <col min="7691" max="7691" width="3.28515625" customWidth="1"/>
    <col min="7692" max="7692" width="14.28515625" customWidth="1"/>
    <col min="7693" max="7693" width="14.42578125" customWidth="1"/>
    <col min="7694" max="7694" width="15.85546875" bestFit="1" customWidth="1"/>
    <col min="7695" max="7695" width="14.140625" bestFit="1" customWidth="1"/>
    <col min="7696" max="7696" width="36.85546875" customWidth="1"/>
    <col min="7697" max="7699" width="12.7109375" customWidth="1"/>
    <col min="7700" max="7700" width="9.85546875" customWidth="1"/>
    <col min="7701" max="7701" width="3.28515625" customWidth="1"/>
    <col min="7702" max="7702" width="14" customWidth="1"/>
    <col min="7703" max="7703" width="14.42578125" customWidth="1"/>
    <col min="7704" max="7705" width="15.7109375" customWidth="1"/>
    <col min="7706" max="7706" width="35" customWidth="1"/>
    <col min="7707" max="7709" width="12.7109375" customWidth="1"/>
    <col min="7710" max="7710" width="9.85546875" customWidth="1"/>
    <col min="7711" max="7711" width="3.28515625" customWidth="1"/>
    <col min="7712" max="7712" width="14" customWidth="1"/>
    <col min="7713" max="7713" width="14.42578125" customWidth="1"/>
    <col min="7714" max="7715" width="15.7109375" customWidth="1"/>
    <col min="7716" max="7716" width="35.42578125" customWidth="1"/>
    <col min="7717" max="7719" width="12.7109375" customWidth="1"/>
    <col min="7720" max="7720" width="9.85546875" customWidth="1"/>
    <col min="7721" max="7721" width="3.28515625" customWidth="1"/>
    <col min="7722" max="7722" width="14" customWidth="1"/>
    <col min="7723" max="7723" width="14.42578125" customWidth="1"/>
    <col min="7724" max="7725" width="15.7109375" customWidth="1"/>
    <col min="7726" max="7726" width="35.42578125" customWidth="1"/>
    <col min="7727" max="7729" width="12.7109375" customWidth="1"/>
    <col min="7730" max="7730" width="9.85546875" customWidth="1"/>
    <col min="7937" max="7937" width="3.28515625" customWidth="1"/>
    <col min="7938" max="7938" width="14.28515625" customWidth="1"/>
    <col min="7939" max="7939" width="14" customWidth="1"/>
    <col min="7940" max="7941" width="15.7109375" customWidth="1"/>
    <col min="7942" max="7942" width="34.7109375" customWidth="1"/>
    <col min="7943" max="7945" width="12.7109375" customWidth="1"/>
    <col min="7946" max="7946" width="9.85546875" customWidth="1"/>
    <col min="7947" max="7947" width="3.28515625" customWidth="1"/>
    <col min="7948" max="7948" width="14.28515625" customWidth="1"/>
    <col min="7949" max="7949" width="14.42578125" customWidth="1"/>
    <col min="7950" max="7950" width="15.85546875" bestFit="1" customWidth="1"/>
    <col min="7951" max="7951" width="14.140625" bestFit="1" customWidth="1"/>
    <col min="7952" max="7952" width="36.85546875" customWidth="1"/>
    <col min="7953" max="7955" width="12.7109375" customWidth="1"/>
    <col min="7956" max="7956" width="9.85546875" customWidth="1"/>
    <col min="7957" max="7957" width="3.28515625" customWidth="1"/>
    <col min="7958" max="7958" width="14" customWidth="1"/>
    <col min="7959" max="7959" width="14.42578125" customWidth="1"/>
    <col min="7960" max="7961" width="15.7109375" customWidth="1"/>
    <col min="7962" max="7962" width="35" customWidth="1"/>
    <col min="7963" max="7965" width="12.7109375" customWidth="1"/>
    <col min="7966" max="7966" width="9.85546875" customWidth="1"/>
    <col min="7967" max="7967" width="3.28515625" customWidth="1"/>
    <col min="7968" max="7968" width="14" customWidth="1"/>
    <col min="7969" max="7969" width="14.42578125" customWidth="1"/>
    <col min="7970" max="7971" width="15.7109375" customWidth="1"/>
    <col min="7972" max="7972" width="35.42578125" customWidth="1"/>
    <col min="7973" max="7975" width="12.7109375" customWidth="1"/>
    <col min="7976" max="7976" width="9.85546875" customWidth="1"/>
    <col min="7977" max="7977" width="3.28515625" customWidth="1"/>
    <col min="7978" max="7978" width="14" customWidth="1"/>
    <col min="7979" max="7979" width="14.42578125" customWidth="1"/>
    <col min="7980" max="7981" width="15.7109375" customWidth="1"/>
    <col min="7982" max="7982" width="35.42578125" customWidth="1"/>
    <col min="7983" max="7985" width="12.7109375" customWidth="1"/>
    <col min="7986" max="7986" width="9.85546875" customWidth="1"/>
    <col min="8193" max="8193" width="3.28515625" customWidth="1"/>
    <col min="8194" max="8194" width="14.28515625" customWidth="1"/>
    <col min="8195" max="8195" width="14" customWidth="1"/>
    <col min="8196" max="8197" width="15.7109375" customWidth="1"/>
    <col min="8198" max="8198" width="34.7109375" customWidth="1"/>
    <col min="8199" max="8201" width="12.7109375" customWidth="1"/>
    <col min="8202" max="8202" width="9.85546875" customWidth="1"/>
    <col min="8203" max="8203" width="3.28515625" customWidth="1"/>
    <col min="8204" max="8204" width="14.28515625" customWidth="1"/>
    <col min="8205" max="8205" width="14.42578125" customWidth="1"/>
    <col min="8206" max="8206" width="15.85546875" bestFit="1" customWidth="1"/>
    <col min="8207" max="8207" width="14.140625" bestFit="1" customWidth="1"/>
    <col min="8208" max="8208" width="36.85546875" customWidth="1"/>
    <col min="8209" max="8211" width="12.7109375" customWidth="1"/>
    <col min="8212" max="8212" width="9.85546875" customWidth="1"/>
    <col min="8213" max="8213" width="3.28515625" customWidth="1"/>
    <col min="8214" max="8214" width="14" customWidth="1"/>
    <col min="8215" max="8215" width="14.42578125" customWidth="1"/>
    <col min="8216" max="8217" width="15.7109375" customWidth="1"/>
    <col min="8218" max="8218" width="35" customWidth="1"/>
    <col min="8219" max="8221" width="12.7109375" customWidth="1"/>
    <col min="8222" max="8222" width="9.85546875" customWidth="1"/>
    <col min="8223" max="8223" width="3.28515625" customWidth="1"/>
    <col min="8224" max="8224" width="14" customWidth="1"/>
    <col min="8225" max="8225" width="14.42578125" customWidth="1"/>
    <col min="8226" max="8227" width="15.7109375" customWidth="1"/>
    <col min="8228" max="8228" width="35.42578125" customWidth="1"/>
    <col min="8229" max="8231" width="12.7109375" customWidth="1"/>
    <col min="8232" max="8232" width="9.85546875" customWidth="1"/>
    <col min="8233" max="8233" width="3.28515625" customWidth="1"/>
    <col min="8234" max="8234" width="14" customWidth="1"/>
    <col min="8235" max="8235" width="14.42578125" customWidth="1"/>
    <col min="8236" max="8237" width="15.7109375" customWidth="1"/>
    <col min="8238" max="8238" width="35.42578125" customWidth="1"/>
    <col min="8239" max="8241" width="12.7109375" customWidth="1"/>
    <col min="8242" max="8242" width="9.85546875" customWidth="1"/>
    <col min="8449" max="8449" width="3.28515625" customWidth="1"/>
    <col min="8450" max="8450" width="14.28515625" customWidth="1"/>
    <col min="8451" max="8451" width="14" customWidth="1"/>
    <col min="8452" max="8453" width="15.7109375" customWidth="1"/>
    <col min="8454" max="8454" width="34.7109375" customWidth="1"/>
    <col min="8455" max="8457" width="12.7109375" customWidth="1"/>
    <col min="8458" max="8458" width="9.85546875" customWidth="1"/>
    <col min="8459" max="8459" width="3.28515625" customWidth="1"/>
    <col min="8460" max="8460" width="14.28515625" customWidth="1"/>
    <col min="8461" max="8461" width="14.42578125" customWidth="1"/>
    <col min="8462" max="8462" width="15.85546875" bestFit="1" customWidth="1"/>
    <col min="8463" max="8463" width="14.140625" bestFit="1" customWidth="1"/>
    <col min="8464" max="8464" width="36.85546875" customWidth="1"/>
    <col min="8465" max="8467" width="12.7109375" customWidth="1"/>
    <col min="8468" max="8468" width="9.85546875" customWidth="1"/>
    <col min="8469" max="8469" width="3.28515625" customWidth="1"/>
    <col min="8470" max="8470" width="14" customWidth="1"/>
    <col min="8471" max="8471" width="14.42578125" customWidth="1"/>
    <col min="8472" max="8473" width="15.7109375" customWidth="1"/>
    <col min="8474" max="8474" width="35" customWidth="1"/>
    <col min="8475" max="8477" width="12.7109375" customWidth="1"/>
    <col min="8478" max="8478" width="9.85546875" customWidth="1"/>
    <col min="8479" max="8479" width="3.28515625" customWidth="1"/>
    <col min="8480" max="8480" width="14" customWidth="1"/>
    <col min="8481" max="8481" width="14.42578125" customWidth="1"/>
    <col min="8482" max="8483" width="15.7109375" customWidth="1"/>
    <col min="8484" max="8484" width="35.42578125" customWidth="1"/>
    <col min="8485" max="8487" width="12.7109375" customWidth="1"/>
    <col min="8488" max="8488" width="9.85546875" customWidth="1"/>
    <col min="8489" max="8489" width="3.28515625" customWidth="1"/>
    <col min="8490" max="8490" width="14" customWidth="1"/>
    <col min="8491" max="8491" width="14.42578125" customWidth="1"/>
    <col min="8492" max="8493" width="15.7109375" customWidth="1"/>
    <col min="8494" max="8494" width="35.42578125" customWidth="1"/>
    <col min="8495" max="8497" width="12.7109375" customWidth="1"/>
    <col min="8498" max="8498" width="9.85546875" customWidth="1"/>
    <col min="8705" max="8705" width="3.28515625" customWidth="1"/>
    <col min="8706" max="8706" width="14.28515625" customWidth="1"/>
    <col min="8707" max="8707" width="14" customWidth="1"/>
    <col min="8708" max="8709" width="15.7109375" customWidth="1"/>
    <col min="8710" max="8710" width="34.7109375" customWidth="1"/>
    <col min="8711" max="8713" width="12.7109375" customWidth="1"/>
    <col min="8714" max="8714" width="9.85546875" customWidth="1"/>
    <col min="8715" max="8715" width="3.28515625" customWidth="1"/>
    <col min="8716" max="8716" width="14.28515625" customWidth="1"/>
    <col min="8717" max="8717" width="14.42578125" customWidth="1"/>
    <col min="8718" max="8718" width="15.85546875" bestFit="1" customWidth="1"/>
    <col min="8719" max="8719" width="14.140625" bestFit="1" customWidth="1"/>
    <col min="8720" max="8720" width="36.85546875" customWidth="1"/>
    <col min="8721" max="8723" width="12.7109375" customWidth="1"/>
    <col min="8724" max="8724" width="9.85546875" customWidth="1"/>
    <col min="8725" max="8725" width="3.28515625" customWidth="1"/>
    <col min="8726" max="8726" width="14" customWidth="1"/>
    <col min="8727" max="8727" width="14.42578125" customWidth="1"/>
    <col min="8728" max="8729" width="15.7109375" customWidth="1"/>
    <col min="8730" max="8730" width="35" customWidth="1"/>
    <col min="8731" max="8733" width="12.7109375" customWidth="1"/>
    <col min="8734" max="8734" width="9.85546875" customWidth="1"/>
    <col min="8735" max="8735" width="3.28515625" customWidth="1"/>
    <col min="8736" max="8736" width="14" customWidth="1"/>
    <col min="8737" max="8737" width="14.42578125" customWidth="1"/>
    <col min="8738" max="8739" width="15.7109375" customWidth="1"/>
    <col min="8740" max="8740" width="35.42578125" customWidth="1"/>
    <col min="8741" max="8743" width="12.7109375" customWidth="1"/>
    <col min="8744" max="8744" width="9.85546875" customWidth="1"/>
    <col min="8745" max="8745" width="3.28515625" customWidth="1"/>
    <col min="8746" max="8746" width="14" customWidth="1"/>
    <col min="8747" max="8747" width="14.42578125" customWidth="1"/>
    <col min="8748" max="8749" width="15.7109375" customWidth="1"/>
    <col min="8750" max="8750" width="35.42578125" customWidth="1"/>
    <col min="8751" max="8753" width="12.7109375" customWidth="1"/>
    <col min="8754" max="8754" width="9.85546875" customWidth="1"/>
    <col min="8961" max="8961" width="3.28515625" customWidth="1"/>
    <col min="8962" max="8962" width="14.28515625" customWidth="1"/>
    <col min="8963" max="8963" width="14" customWidth="1"/>
    <col min="8964" max="8965" width="15.7109375" customWidth="1"/>
    <col min="8966" max="8966" width="34.7109375" customWidth="1"/>
    <col min="8967" max="8969" width="12.7109375" customWidth="1"/>
    <col min="8970" max="8970" width="9.85546875" customWidth="1"/>
    <col min="8971" max="8971" width="3.28515625" customWidth="1"/>
    <col min="8972" max="8972" width="14.28515625" customWidth="1"/>
    <col min="8973" max="8973" width="14.42578125" customWidth="1"/>
    <col min="8974" max="8974" width="15.85546875" bestFit="1" customWidth="1"/>
    <col min="8975" max="8975" width="14.140625" bestFit="1" customWidth="1"/>
    <col min="8976" max="8976" width="36.85546875" customWidth="1"/>
    <col min="8977" max="8979" width="12.7109375" customWidth="1"/>
    <col min="8980" max="8980" width="9.85546875" customWidth="1"/>
    <col min="8981" max="8981" width="3.28515625" customWidth="1"/>
    <col min="8982" max="8982" width="14" customWidth="1"/>
    <col min="8983" max="8983" width="14.42578125" customWidth="1"/>
    <col min="8984" max="8985" width="15.7109375" customWidth="1"/>
    <col min="8986" max="8986" width="35" customWidth="1"/>
    <col min="8987" max="8989" width="12.7109375" customWidth="1"/>
    <col min="8990" max="8990" width="9.85546875" customWidth="1"/>
    <col min="8991" max="8991" width="3.28515625" customWidth="1"/>
    <col min="8992" max="8992" width="14" customWidth="1"/>
    <col min="8993" max="8993" width="14.42578125" customWidth="1"/>
    <col min="8994" max="8995" width="15.7109375" customWidth="1"/>
    <col min="8996" max="8996" width="35.42578125" customWidth="1"/>
    <col min="8997" max="8999" width="12.7109375" customWidth="1"/>
    <col min="9000" max="9000" width="9.85546875" customWidth="1"/>
    <col min="9001" max="9001" width="3.28515625" customWidth="1"/>
    <col min="9002" max="9002" width="14" customWidth="1"/>
    <col min="9003" max="9003" width="14.42578125" customWidth="1"/>
    <col min="9004" max="9005" width="15.7109375" customWidth="1"/>
    <col min="9006" max="9006" width="35.42578125" customWidth="1"/>
    <col min="9007" max="9009" width="12.7109375" customWidth="1"/>
    <col min="9010" max="9010" width="9.85546875" customWidth="1"/>
    <col min="9217" max="9217" width="3.28515625" customWidth="1"/>
    <col min="9218" max="9218" width="14.28515625" customWidth="1"/>
    <col min="9219" max="9219" width="14" customWidth="1"/>
    <col min="9220" max="9221" width="15.7109375" customWidth="1"/>
    <col min="9222" max="9222" width="34.7109375" customWidth="1"/>
    <col min="9223" max="9225" width="12.7109375" customWidth="1"/>
    <col min="9226" max="9226" width="9.85546875" customWidth="1"/>
    <col min="9227" max="9227" width="3.28515625" customWidth="1"/>
    <col min="9228" max="9228" width="14.28515625" customWidth="1"/>
    <col min="9229" max="9229" width="14.42578125" customWidth="1"/>
    <col min="9230" max="9230" width="15.85546875" bestFit="1" customWidth="1"/>
    <col min="9231" max="9231" width="14.140625" bestFit="1" customWidth="1"/>
    <col min="9232" max="9232" width="36.85546875" customWidth="1"/>
    <col min="9233" max="9235" width="12.7109375" customWidth="1"/>
    <col min="9236" max="9236" width="9.85546875" customWidth="1"/>
    <col min="9237" max="9237" width="3.28515625" customWidth="1"/>
    <col min="9238" max="9238" width="14" customWidth="1"/>
    <col min="9239" max="9239" width="14.42578125" customWidth="1"/>
    <col min="9240" max="9241" width="15.7109375" customWidth="1"/>
    <col min="9242" max="9242" width="35" customWidth="1"/>
    <col min="9243" max="9245" width="12.7109375" customWidth="1"/>
    <col min="9246" max="9246" width="9.85546875" customWidth="1"/>
    <col min="9247" max="9247" width="3.28515625" customWidth="1"/>
    <col min="9248" max="9248" width="14" customWidth="1"/>
    <col min="9249" max="9249" width="14.42578125" customWidth="1"/>
    <col min="9250" max="9251" width="15.7109375" customWidth="1"/>
    <col min="9252" max="9252" width="35.42578125" customWidth="1"/>
    <col min="9253" max="9255" width="12.7109375" customWidth="1"/>
    <col min="9256" max="9256" width="9.85546875" customWidth="1"/>
    <col min="9257" max="9257" width="3.28515625" customWidth="1"/>
    <col min="9258" max="9258" width="14" customWidth="1"/>
    <col min="9259" max="9259" width="14.42578125" customWidth="1"/>
    <col min="9260" max="9261" width="15.7109375" customWidth="1"/>
    <col min="9262" max="9262" width="35.42578125" customWidth="1"/>
    <col min="9263" max="9265" width="12.7109375" customWidth="1"/>
    <col min="9266" max="9266" width="9.85546875" customWidth="1"/>
    <col min="9473" max="9473" width="3.28515625" customWidth="1"/>
    <col min="9474" max="9474" width="14.28515625" customWidth="1"/>
    <col min="9475" max="9475" width="14" customWidth="1"/>
    <col min="9476" max="9477" width="15.7109375" customWidth="1"/>
    <col min="9478" max="9478" width="34.7109375" customWidth="1"/>
    <col min="9479" max="9481" width="12.7109375" customWidth="1"/>
    <col min="9482" max="9482" width="9.85546875" customWidth="1"/>
    <col min="9483" max="9483" width="3.28515625" customWidth="1"/>
    <col min="9484" max="9484" width="14.28515625" customWidth="1"/>
    <col min="9485" max="9485" width="14.42578125" customWidth="1"/>
    <col min="9486" max="9486" width="15.85546875" bestFit="1" customWidth="1"/>
    <col min="9487" max="9487" width="14.140625" bestFit="1" customWidth="1"/>
    <col min="9488" max="9488" width="36.85546875" customWidth="1"/>
    <col min="9489" max="9491" width="12.7109375" customWidth="1"/>
    <col min="9492" max="9492" width="9.85546875" customWidth="1"/>
    <col min="9493" max="9493" width="3.28515625" customWidth="1"/>
    <col min="9494" max="9494" width="14" customWidth="1"/>
    <col min="9495" max="9495" width="14.42578125" customWidth="1"/>
    <col min="9496" max="9497" width="15.7109375" customWidth="1"/>
    <col min="9498" max="9498" width="35" customWidth="1"/>
    <col min="9499" max="9501" width="12.7109375" customWidth="1"/>
    <col min="9502" max="9502" width="9.85546875" customWidth="1"/>
    <col min="9503" max="9503" width="3.28515625" customWidth="1"/>
    <col min="9504" max="9504" width="14" customWidth="1"/>
    <col min="9505" max="9505" width="14.42578125" customWidth="1"/>
    <col min="9506" max="9507" width="15.7109375" customWidth="1"/>
    <col min="9508" max="9508" width="35.42578125" customWidth="1"/>
    <col min="9509" max="9511" width="12.7109375" customWidth="1"/>
    <col min="9512" max="9512" width="9.85546875" customWidth="1"/>
    <col min="9513" max="9513" width="3.28515625" customWidth="1"/>
    <col min="9514" max="9514" width="14" customWidth="1"/>
    <col min="9515" max="9515" width="14.42578125" customWidth="1"/>
    <col min="9516" max="9517" width="15.7109375" customWidth="1"/>
    <col min="9518" max="9518" width="35.42578125" customWidth="1"/>
    <col min="9519" max="9521" width="12.7109375" customWidth="1"/>
    <col min="9522" max="9522" width="9.85546875" customWidth="1"/>
    <col min="9729" max="9729" width="3.28515625" customWidth="1"/>
    <col min="9730" max="9730" width="14.28515625" customWidth="1"/>
    <col min="9731" max="9731" width="14" customWidth="1"/>
    <col min="9732" max="9733" width="15.7109375" customWidth="1"/>
    <col min="9734" max="9734" width="34.7109375" customWidth="1"/>
    <col min="9735" max="9737" width="12.7109375" customWidth="1"/>
    <col min="9738" max="9738" width="9.85546875" customWidth="1"/>
    <col min="9739" max="9739" width="3.28515625" customWidth="1"/>
    <col min="9740" max="9740" width="14.28515625" customWidth="1"/>
    <col min="9741" max="9741" width="14.42578125" customWidth="1"/>
    <col min="9742" max="9742" width="15.85546875" bestFit="1" customWidth="1"/>
    <col min="9743" max="9743" width="14.140625" bestFit="1" customWidth="1"/>
    <col min="9744" max="9744" width="36.85546875" customWidth="1"/>
    <col min="9745" max="9747" width="12.7109375" customWidth="1"/>
    <col min="9748" max="9748" width="9.85546875" customWidth="1"/>
    <col min="9749" max="9749" width="3.28515625" customWidth="1"/>
    <col min="9750" max="9750" width="14" customWidth="1"/>
    <col min="9751" max="9751" width="14.42578125" customWidth="1"/>
    <col min="9752" max="9753" width="15.7109375" customWidth="1"/>
    <col min="9754" max="9754" width="35" customWidth="1"/>
    <col min="9755" max="9757" width="12.7109375" customWidth="1"/>
    <col min="9758" max="9758" width="9.85546875" customWidth="1"/>
    <col min="9759" max="9759" width="3.28515625" customWidth="1"/>
    <col min="9760" max="9760" width="14" customWidth="1"/>
    <col min="9761" max="9761" width="14.42578125" customWidth="1"/>
    <col min="9762" max="9763" width="15.7109375" customWidth="1"/>
    <col min="9764" max="9764" width="35.42578125" customWidth="1"/>
    <col min="9765" max="9767" width="12.7109375" customWidth="1"/>
    <col min="9768" max="9768" width="9.85546875" customWidth="1"/>
    <col min="9769" max="9769" width="3.28515625" customWidth="1"/>
    <col min="9770" max="9770" width="14" customWidth="1"/>
    <col min="9771" max="9771" width="14.42578125" customWidth="1"/>
    <col min="9772" max="9773" width="15.7109375" customWidth="1"/>
    <col min="9774" max="9774" width="35.42578125" customWidth="1"/>
    <col min="9775" max="9777" width="12.7109375" customWidth="1"/>
    <col min="9778" max="9778" width="9.85546875" customWidth="1"/>
    <col min="9985" max="9985" width="3.28515625" customWidth="1"/>
    <col min="9986" max="9986" width="14.28515625" customWidth="1"/>
    <col min="9987" max="9987" width="14" customWidth="1"/>
    <col min="9988" max="9989" width="15.7109375" customWidth="1"/>
    <col min="9990" max="9990" width="34.7109375" customWidth="1"/>
    <col min="9991" max="9993" width="12.7109375" customWidth="1"/>
    <col min="9994" max="9994" width="9.85546875" customWidth="1"/>
    <col min="9995" max="9995" width="3.28515625" customWidth="1"/>
    <col min="9996" max="9996" width="14.28515625" customWidth="1"/>
    <col min="9997" max="9997" width="14.42578125" customWidth="1"/>
    <col min="9998" max="9998" width="15.85546875" bestFit="1" customWidth="1"/>
    <col min="9999" max="9999" width="14.140625" bestFit="1" customWidth="1"/>
    <col min="10000" max="10000" width="36.85546875" customWidth="1"/>
    <col min="10001" max="10003" width="12.7109375" customWidth="1"/>
    <col min="10004" max="10004" width="9.85546875" customWidth="1"/>
    <col min="10005" max="10005" width="3.28515625" customWidth="1"/>
    <col min="10006" max="10006" width="14" customWidth="1"/>
    <col min="10007" max="10007" width="14.42578125" customWidth="1"/>
    <col min="10008" max="10009" width="15.7109375" customWidth="1"/>
    <col min="10010" max="10010" width="35" customWidth="1"/>
    <col min="10011" max="10013" width="12.7109375" customWidth="1"/>
    <col min="10014" max="10014" width="9.85546875" customWidth="1"/>
    <col min="10015" max="10015" width="3.28515625" customWidth="1"/>
    <col min="10016" max="10016" width="14" customWidth="1"/>
    <col min="10017" max="10017" width="14.42578125" customWidth="1"/>
    <col min="10018" max="10019" width="15.7109375" customWidth="1"/>
    <col min="10020" max="10020" width="35.42578125" customWidth="1"/>
    <col min="10021" max="10023" width="12.7109375" customWidth="1"/>
    <col min="10024" max="10024" width="9.85546875" customWidth="1"/>
    <col min="10025" max="10025" width="3.28515625" customWidth="1"/>
    <col min="10026" max="10026" width="14" customWidth="1"/>
    <col min="10027" max="10027" width="14.42578125" customWidth="1"/>
    <col min="10028" max="10029" width="15.7109375" customWidth="1"/>
    <col min="10030" max="10030" width="35.42578125" customWidth="1"/>
    <col min="10031" max="10033" width="12.7109375" customWidth="1"/>
    <col min="10034" max="10034" width="9.85546875" customWidth="1"/>
    <col min="10241" max="10241" width="3.28515625" customWidth="1"/>
    <col min="10242" max="10242" width="14.28515625" customWidth="1"/>
    <col min="10243" max="10243" width="14" customWidth="1"/>
    <col min="10244" max="10245" width="15.7109375" customWidth="1"/>
    <col min="10246" max="10246" width="34.7109375" customWidth="1"/>
    <col min="10247" max="10249" width="12.7109375" customWidth="1"/>
    <col min="10250" max="10250" width="9.85546875" customWidth="1"/>
    <col min="10251" max="10251" width="3.28515625" customWidth="1"/>
    <col min="10252" max="10252" width="14.28515625" customWidth="1"/>
    <col min="10253" max="10253" width="14.42578125" customWidth="1"/>
    <col min="10254" max="10254" width="15.85546875" bestFit="1" customWidth="1"/>
    <col min="10255" max="10255" width="14.140625" bestFit="1" customWidth="1"/>
    <col min="10256" max="10256" width="36.85546875" customWidth="1"/>
    <col min="10257" max="10259" width="12.7109375" customWidth="1"/>
    <col min="10260" max="10260" width="9.85546875" customWidth="1"/>
    <col min="10261" max="10261" width="3.28515625" customWidth="1"/>
    <col min="10262" max="10262" width="14" customWidth="1"/>
    <col min="10263" max="10263" width="14.42578125" customWidth="1"/>
    <col min="10264" max="10265" width="15.7109375" customWidth="1"/>
    <col min="10266" max="10266" width="35" customWidth="1"/>
    <col min="10267" max="10269" width="12.7109375" customWidth="1"/>
    <col min="10270" max="10270" width="9.85546875" customWidth="1"/>
    <col min="10271" max="10271" width="3.28515625" customWidth="1"/>
    <col min="10272" max="10272" width="14" customWidth="1"/>
    <col min="10273" max="10273" width="14.42578125" customWidth="1"/>
    <col min="10274" max="10275" width="15.7109375" customWidth="1"/>
    <col min="10276" max="10276" width="35.42578125" customWidth="1"/>
    <col min="10277" max="10279" width="12.7109375" customWidth="1"/>
    <col min="10280" max="10280" width="9.85546875" customWidth="1"/>
    <col min="10281" max="10281" width="3.28515625" customWidth="1"/>
    <col min="10282" max="10282" width="14" customWidth="1"/>
    <col min="10283" max="10283" width="14.42578125" customWidth="1"/>
    <col min="10284" max="10285" width="15.7109375" customWidth="1"/>
    <col min="10286" max="10286" width="35.42578125" customWidth="1"/>
    <col min="10287" max="10289" width="12.7109375" customWidth="1"/>
    <col min="10290" max="10290" width="9.85546875" customWidth="1"/>
    <col min="10497" max="10497" width="3.28515625" customWidth="1"/>
    <col min="10498" max="10498" width="14.28515625" customWidth="1"/>
    <col min="10499" max="10499" width="14" customWidth="1"/>
    <col min="10500" max="10501" width="15.7109375" customWidth="1"/>
    <col min="10502" max="10502" width="34.7109375" customWidth="1"/>
    <col min="10503" max="10505" width="12.7109375" customWidth="1"/>
    <col min="10506" max="10506" width="9.85546875" customWidth="1"/>
    <col min="10507" max="10507" width="3.28515625" customWidth="1"/>
    <col min="10508" max="10508" width="14.28515625" customWidth="1"/>
    <col min="10509" max="10509" width="14.42578125" customWidth="1"/>
    <col min="10510" max="10510" width="15.85546875" bestFit="1" customWidth="1"/>
    <col min="10511" max="10511" width="14.140625" bestFit="1" customWidth="1"/>
    <col min="10512" max="10512" width="36.85546875" customWidth="1"/>
    <col min="10513" max="10515" width="12.7109375" customWidth="1"/>
    <col min="10516" max="10516" width="9.85546875" customWidth="1"/>
    <col min="10517" max="10517" width="3.28515625" customWidth="1"/>
    <col min="10518" max="10518" width="14" customWidth="1"/>
    <col min="10519" max="10519" width="14.42578125" customWidth="1"/>
    <col min="10520" max="10521" width="15.7109375" customWidth="1"/>
    <col min="10522" max="10522" width="35" customWidth="1"/>
    <col min="10523" max="10525" width="12.7109375" customWidth="1"/>
    <col min="10526" max="10526" width="9.85546875" customWidth="1"/>
    <col min="10527" max="10527" width="3.28515625" customWidth="1"/>
    <col min="10528" max="10528" width="14" customWidth="1"/>
    <col min="10529" max="10529" width="14.42578125" customWidth="1"/>
    <col min="10530" max="10531" width="15.7109375" customWidth="1"/>
    <col min="10532" max="10532" width="35.42578125" customWidth="1"/>
    <col min="10533" max="10535" width="12.7109375" customWidth="1"/>
    <col min="10536" max="10536" width="9.85546875" customWidth="1"/>
    <col min="10537" max="10537" width="3.28515625" customWidth="1"/>
    <col min="10538" max="10538" width="14" customWidth="1"/>
    <col min="10539" max="10539" width="14.42578125" customWidth="1"/>
    <col min="10540" max="10541" width="15.7109375" customWidth="1"/>
    <col min="10542" max="10542" width="35.42578125" customWidth="1"/>
    <col min="10543" max="10545" width="12.7109375" customWidth="1"/>
    <col min="10546" max="10546" width="9.85546875" customWidth="1"/>
    <col min="10753" max="10753" width="3.28515625" customWidth="1"/>
    <col min="10754" max="10754" width="14.28515625" customWidth="1"/>
    <col min="10755" max="10755" width="14" customWidth="1"/>
    <col min="10756" max="10757" width="15.7109375" customWidth="1"/>
    <col min="10758" max="10758" width="34.7109375" customWidth="1"/>
    <col min="10759" max="10761" width="12.7109375" customWidth="1"/>
    <col min="10762" max="10762" width="9.85546875" customWidth="1"/>
    <col min="10763" max="10763" width="3.28515625" customWidth="1"/>
    <col min="10764" max="10764" width="14.28515625" customWidth="1"/>
    <col min="10765" max="10765" width="14.42578125" customWidth="1"/>
    <col min="10766" max="10766" width="15.85546875" bestFit="1" customWidth="1"/>
    <col min="10767" max="10767" width="14.140625" bestFit="1" customWidth="1"/>
    <col min="10768" max="10768" width="36.85546875" customWidth="1"/>
    <col min="10769" max="10771" width="12.7109375" customWidth="1"/>
    <col min="10772" max="10772" width="9.85546875" customWidth="1"/>
    <col min="10773" max="10773" width="3.28515625" customWidth="1"/>
    <col min="10774" max="10774" width="14" customWidth="1"/>
    <col min="10775" max="10775" width="14.42578125" customWidth="1"/>
    <col min="10776" max="10777" width="15.7109375" customWidth="1"/>
    <col min="10778" max="10778" width="35" customWidth="1"/>
    <col min="10779" max="10781" width="12.7109375" customWidth="1"/>
    <col min="10782" max="10782" width="9.85546875" customWidth="1"/>
    <col min="10783" max="10783" width="3.28515625" customWidth="1"/>
    <col min="10784" max="10784" width="14" customWidth="1"/>
    <col min="10785" max="10785" width="14.42578125" customWidth="1"/>
    <col min="10786" max="10787" width="15.7109375" customWidth="1"/>
    <col min="10788" max="10788" width="35.42578125" customWidth="1"/>
    <col min="10789" max="10791" width="12.7109375" customWidth="1"/>
    <col min="10792" max="10792" width="9.85546875" customWidth="1"/>
    <col min="10793" max="10793" width="3.28515625" customWidth="1"/>
    <col min="10794" max="10794" width="14" customWidth="1"/>
    <col min="10795" max="10795" width="14.42578125" customWidth="1"/>
    <col min="10796" max="10797" width="15.7109375" customWidth="1"/>
    <col min="10798" max="10798" width="35.42578125" customWidth="1"/>
    <col min="10799" max="10801" width="12.7109375" customWidth="1"/>
    <col min="10802" max="10802" width="9.85546875" customWidth="1"/>
    <col min="11009" max="11009" width="3.28515625" customWidth="1"/>
    <col min="11010" max="11010" width="14.28515625" customWidth="1"/>
    <col min="11011" max="11011" width="14" customWidth="1"/>
    <col min="11012" max="11013" width="15.7109375" customWidth="1"/>
    <col min="11014" max="11014" width="34.7109375" customWidth="1"/>
    <col min="11015" max="11017" width="12.7109375" customWidth="1"/>
    <col min="11018" max="11018" width="9.85546875" customWidth="1"/>
    <col min="11019" max="11019" width="3.28515625" customWidth="1"/>
    <col min="11020" max="11020" width="14.28515625" customWidth="1"/>
    <col min="11021" max="11021" width="14.42578125" customWidth="1"/>
    <col min="11022" max="11022" width="15.85546875" bestFit="1" customWidth="1"/>
    <col min="11023" max="11023" width="14.140625" bestFit="1" customWidth="1"/>
    <col min="11024" max="11024" width="36.85546875" customWidth="1"/>
    <col min="11025" max="11027" width="12.7109375" customWidth="1"/>
    <col min="11028" max="11028" width="9.85546875" customWidth="1"/>
    <col min="11029" max="11029" width="3.28515625" customWidth="1"/>
    <col min="11030" max="11030" width="14" customWidth="1"/>
    <col min="11031" max="11031" width="14.42578125" customWidth="1"/>
    <col min="11032" max="11033" width="15.7109375" customWidth="1"/>
    <col min="11034" max="11034" width="35" customWidth="1"/>
    <col min="11035" max="11037" width="12.7109375" customWidth="1"/>
    <col min="11038" max="11038" width="9.85546875" customWidth="1"/>
    <col min="11039" max="11039" width="3.28515625" customWidth="1"/>
    <col min="11040" max="11040" width="14" customWidth="1"/>
    <col min="11041" max="11041" width="14.42578125" customWidth="1"/>
    <col min="11042" max="11043" width="15.7109375" customWidth="1"/>
    <col min="11044" max="11044" width="35.42578125" customWidth="1"/>
    <col min="11045" max="11047" width="12.7109375" customWidth="1"/>
    <col min="11048" max="11048" width="9.85546875" customWidth="1"/>
    <col min="11049" max="11049" width="3.28515625" customWidth="1"/>
    <col min="11050" max="11050" width="14" customWidth="1"/>
    <col min="11051" max="11051" width="14.42578125" customWidth="1"/>
    <col min="11052" max="11053" width="15.7109375" customWidth="1"/>
    <col min="11054" max="11054" width="35.42578125" customWidth="1"/>
    <col min="11055" max="11057" width="12.7109375" customWidth="1"/>
    <col min="11058" max="11058" width="9.85546875" customWidth="1"/>
    <col min="11265" max="11265" width="3.28515625" customWidth="1"/>
    <col min="11266" max="11266" width="14.28515625" customWidth="1"/>
    <col min="11267" max="11267" width="14" customWidth="1"/>
    <col min="11268" max="11269" width="15.7109375" customWidth="1"/>
    <col min="11270" max="11270" width="34.7109375" customWidth="1"/>
    <col min="11271" max="11273" width="12.7109375" customWidth="1"/>
    <col min="11274" max="11274" width="9.85546875" customWidth="1"/>
    <col min="11275" max="11275" width="3.28515625" customWidth="1"/>
    <col min="11276" max="11276" width="14.28515625" customWidth="1"/>
    <col min="11277" max="11277" width="14.42578125" customWidth="1"/>
    <col min="11278" max="11278" width="15.85546875" bestFit="1" customWidth="1"/>
    <col min="11279" max="11279" width="14.140625" bestFit="1" customWidth="1"/>
    <col min="11280" max="11280" width="36.85546875" customWidth="1"/>
    <col min="11281" max="11283" width="12.7109375" customWidth="1"/>
    <col min="11284" max="11284" width="9.85546875" customWidth="1"/>
    <col min="11285" max="11285" width="3.28515625" customWidth="1"/>
    <col min="11286" max="11286" width="14" customWidth="1"/>
    <col min="11287" max="11287" width="14.42578125" customWidth="1"/>
    <col min="11288" max="11289" width="15.7109375" customWidth="1"/>
    <col min="11290" max="11290" width="35" customWidth="1"/>
    <col min="11291" max="11293" width="12.7109375" customWidth="1"/>
    <col min="11294" max="11294" width="9.85546875" customWidth="1"/>
    <col min="11295" max="11295" width="3.28515625" customWidth="1"/>
    <col min="11296" max="11296" width="14" customWidth="1"/>
    <col min="11297" max="11297" width="14.42578125" customWidth="1"/>
    <col min="11298" max="11299" width="15.7109375" customWidth="1"/>
    <col min="11300" max="11300" width="35.42578125" customWidth="1"/>
    <col min="11301" max="11303" width="12.7109375" customWidth="1"/>
    <col min="11304" max="11304" width="9.85546875" customWidth="1"/>
    <col min="11305" max="11305" width="3.28515625" customWidth="1"/>
    <col min="11306" max="11306" width="14" customWidth="1"/>
    <col min="11307" max="11307" width="14.42578125" customWidth="1"/>
    <col min="11308" max="11309" width="15.7109375" customWidth="1"/>
    <col min="11310" max="11310" width="35.42578125" customWidth="1"/>
    <col min="11311" max="11313" width="12.7109375" customWidth="1"/>
    <col min="11314" max="11314" width="9.85546875" customWidth="1"/>
    <col min="11521" max="11521" width="3.28515625" customWidth="1"/>
    <col min="11522" max="11522" width="14.28515625" customWidth="1"/>
    <col min="11523" max="11523" width="14" customWidth="1"/>
    <col min="11524" max="11525" width="15.7109375" customWidth="1"/>
    <col min="11526" max="11526" width="34.7109375" customWidth="1"/>
    <col min="11527" max="11529" width="12.7109375" customWidth="1"/>
    <col min="11530" max="11530" width="9.85546875" customWidth="1"/>
    <col min="11531" max="11531" width="3.28515625" customWidth="1"/>
    <col min="11532" max="11532" width="14.28515625" customWidth="1"/>
    <col min="11533" max="11533" width="14.42578125" customWidth="1"/>
    <col min="11534" max="11534" width="15.85546875" bestFit="1" customWidth="1"/>
    <col min="11535" max="11535" width="14.140625" bestFit="1" customWidth="1"/>
    <col min="11536" max="11536" width="36.85546875" customWidth="1"/>
    <col min="11537" max="11539" width="12.7109375" customWidth="1"/>
    <col min="11540" max="11540" width="9.85546875" customWidth="1"/>
    <col min="11541" max="11541" width="3.28515625" customWidth="1"/>
    <col min="11542" max="11542" width="14" customWidth="1"/>
    <col min="11543" max="11543" width="14.42578125" customWidth="1"/>
    <col min="11544" max="11545" width="15.7109375" customWidth="1"/>
    <col min="11546" max="11546" width="35" customWidth="1"/>
    <col min="11547" max="11549" width="12.7109375" customWidth="1"/>
    <col min="11550" max="11550" width="9.85546875" customWidth="1"/>
    <col min="11551" max="11551" width="3.28515625" customWidth="1"/>
    <col min="11552" max="11552" width="14" customWidth="1"/>
    <col min="11553" max="11553" width="14.42578125" customWidth="1"/>
    <col min="11554" max="11555" width="15.7109375" customWidth="1"/>
    <col min="11556" max="11556" width="35.42578125" customWidth="1"/>
    <col min="11557" max="11559" width="12.7109375" customWidth="1"/>
    <col min="11560" max="11560" width="9.85546875" customWidth="1"/>
    <col min="11561" max="11561" width="3.28515625" customWidth="1"/>
    <col min="11562" max="11562" width="14" customWidth="1"/>
    <col min="11563" max="11563" width="14.42578125" customWidth="1"/>
    <col min="11564" max="11565" width="15.7109375" customWidth="1"/>
    <col min="11566" max="11566" width="35.42578125" customWidth="1"/>
    <col min="11567" max="11569" width="12.7109375" customWidth="1"/>
    <col min="11570" max="11570" width="9.85546875" customWidth="1"/>
    <col min="11777" max="11777" width="3.28515625" customWidth="1"/>
    <col min="11778" max="11778" width="14.28515625" customWidth="1"/>
    <col min="11779" max="11779" width="14" customWidth="1"/>
    <col min="11780" max="11781" width="15.7109375" customWidth="1"/>
    <col min="11782" max="11782" width="34.7109375" customWidth="1"/>
    <col min="11783" max="11785" width="12.7109375" customWidth="1"/>
    <col min="11786" max="11786" width="9.85546875" customWidth="1"/>
    <col min="11787" max="11787" width="3.28515625" customWidth="1"/>
    <col min="11788" max="11788" width="14.28515625" customWidth="1"/>
    <col min="11789" max="11789" width="14.42578125" customWidth="1"/>
    <col min="11790" max="11790" width="15.85546875" bestFit="1" customWidth="1"/>
    <col min="11791" max="11791" width="14.140625" bestFit="1" customWidth="1"/>
    <col min="11792" max="11792" width="36.85546875" customWidth="1"/>
    <col min="11793" max="11795" width="12.7109375" customWidth="1"/>
    <col min="11796" max="11796" width="9.85546875" customWidth="1"/>
    <col min="11797" max="11797" width="3.28515625" customWidth="1"/>
    <col min="11798" max="11798" width="14" customWidth="1"/>
    <col min="11799" max="11799" width="14.42578125" customWidth="1"/>
    <col min="11800" max="11801" width="15.7109375" customWidth="1"/>
    <col min="11802" max="11802" width="35" customWidth="1"/>
    <col min="11803" max="11805" width="12.7109375" customWidth="1"/>
    <col min="11806" max="11806" width="9.85546875" customWidth="1"/>
    <col min="11807" max="11807" width="3.28515625" customWidth="1"/>
    <col min="11808" max="11808" width="14" customWidth="1"/>
    <col min="11809" max="11809" width="14.42578125" customWidth="1"/>
    <col min="11810" max="11811" width="15.7109375" customWidth="1"/>
    <col min="11812" max="11812" width="35.42578125" customWidth="1"/>
    <col min="11813" max="11815" width="12.7109375" customWidth="1"/>
    <col min="11816" max="11816" width="9.85546875" customWidth="1"/>
    <col min="11817" max="11817" width="3.28515625" customWidth="1"/>
    <col min="11818" max="11818" width="14" customWidth="1"/>
    <col min="11819" max="11819" width="14.42578125" customWidth="1"/>
    <col min="11820" max="11821" width="15.7109375" customWidth="1"/>
    <col min="11822" max="11822" width="35.42578125" customWidth="1"/>
    <col min="11823" max="11825" width="12.7109375" customWidth="1"/>
    <col min="11826" max="11826" width="9.85546875" customWidth="1"/>
    <col min="12033" max="12033" width="3.28515625" customWidth="1"/>
    <col min="12034" max="12034" width="14.28515625" customWidth="1"/>
    <col min="12035" max="12035" width="14" customWidth="1"/>
    <col min="12036" max="12037" width="15.7109375" customWidth="1"/>
    <col min="12038" max="12038" width="34.7109375" customWidth="1"/>
    <col min="12039" max="12041" width="12.7109375" customWidth="1"/>
    <col min="12042" max="12042" width="9.85546875" customWidth="1"/>
    <col min="12043" max="12043" width="3.28515625" customWidth="1"/>
    <col min="12044" max="12044" width="14.28515625" customWidth="1"/>
    <col min="12045" max="12045" width="14.42578125" customWidth="1"/>
    <col min="12046" max="12046" width="15.85546875" bestFit="1" customWidth="1"/>
    <col min="12047" max="12047" width="14.140625" bestFit="1" customWidth="1"/>
    <col min="12048" max="12048" width="36.85546875" customWidth="1"/>
    <col min="12049" max="12051" width="12.7109375" customWidth="1"/>
    <col min="12052" max="12052" width="9.85546875" customWidth="1"/>
    <col min="12053" max="12053" width="3.28515625" customWidth="1"/>
    <col min="12054" max="12054" width="14" customWidth="1"/>
    <col min="12055" max="12055" width="14.42578125" customWidth="1"/>
    <col min="12056" max="12057" width="15.7109375" customWidth="1"/>
    <col min="12058" max="12058" width="35" customWidth="1"/>
    <col min="12059" max="12061" width="12.7109375" customWidth="1"/>
    <col min="12062" max="12062" width="9.85546875" customWidth="1"/>
    <col min="12063" max="12063" width="3.28515625" customWidth="1"/>
    <col min="12064" max="12064" width="14" customWidth="1"/>
    <col min="12065" max="12065" width="14.42578125" customWidth="1"/>
    <col min="12066" max="12067" width="15.7109375" customWidth="1"/>
    <col min="12068" max="12068" width="35.42578125" customWidth="1"/>
    <col min="12069" max="12071" width="12.7109375" customWidth="1"/>
    <col min="12072" max="12072" width="9.85546875" customWidth="1"/>
    <col min="12073" max="12073" width="3.28515625" customWidth="1"/>
    <col min="12074" max="12074" width="14" customWidth="1"/>
    <col min="12075" max="12075" width="14.42578125" customWidth="1"/>
    <col min="12076" max="12077" width="15.7109375" customWidth="1"/>
    <col min="12078" max="12078" width="35.42578125" customWidth="1"/>
    <col min="12079" max="12081" width="12.7109375" customWidth="1"/>
    <col min="12082" max="12082" width="9.85546875" customWidth="1"/>
    <col min="12289" max="12289" width="3.28515625" customWidth="1"/>
    <col min="12290" max="12290" width="14.28515625" customWidth="1"/>
    <col min="12291" max="12291" width="14" customWidth="1"/>
    <col min="12292" max="12293" width="15.7109375" customWidth="1"/>
    <col min="12294" max="12294" width="34.7109375" customWidth="1"/>
    <col min="12295" max="12297" width="12.7109375" customWidth="1"/>
    <col min="12298" max="12298" width="9.85546875" customWidth="1"/>
    <col min="12299" max="12299" width="3.28515625" customWidth="1"/>
    <col min="12300" max="12300" width="14.28515625" customWidth="1"/>
    <col min="12301" max="12301" width="14.42578125" customWidth="1"/>
    <col min="12302" max="12302" width="15.85546875" bestFit="1" customWidth="1"/>
    <col min="12303" max="12303" width="14.140625" bestFit="1" customWidth="1"/>
    <col min="12304" max="12304" width="36.85546875" customWidth="1"/>
    <col min="12305" max="12307" width="12.7109375" customWidth="1"/>
    <col min="12308" max="12308" width="9.85546875" customWidth="1"/>
    <col min="12309" max="12309" width="3.28515625" customWidth="1"/>
    <col min="12310" max="12310" width="14" customWidth="1"/>
    <col min="12311" max="12311" width="14.42578125" customWidth="1"/>
    <col min="12312" max="12313" width="15.7109375" customWidth="1"/>
    <col min="12314" max="12314" width="35" customWidth="1"/>
    <col min="12315" max="12317" width="12.7109375" customWidth="1"/>
    <col min="12318" max="12318" width="9.85546875" customWidth="1"/>
    <col min="12319" max="12319" width="3.28515625" customWidth="1"/>
    <col min="12320" max="12320" width="14" customWidth="1"/>
    <col min="12321" max="12321" width="14.42578125" customWidth="1"/>
    <col min="12322" max="12323" width="15.7109375" customWidth="1"/>
    <col min="12324" max="12324" width="35.42578125" customWidth="1"/>
    <col min="12325" max="12327" width="12.7109375" customWidth="1"/>
    <col min="12328" max="12328" width="9.85546875" customWidth="1"/>
    <col min="12329" max="12329" width="3.28515625" customWidth="1"/>
    <col min="12330" max="12330" width="14" customWidth="1"/>
    <col min="12331" max="12331" width="14.42578125" customWidth="1"/>
    <col min="12332" max="12333" width="15.7109375" customWidth="1"/>
    <col min="12334" max="12334" width="35.42578125" customWidth="1"/>
    <col min="12335" max="12337" width="12.7109375" customWidth="1"/>
    <col min="12338" max="12338" width="9.85546875" customWidth="1"/>
    <col min="12545" max="12545" width="3.28515625" customWidth="1"/>
    <col min="12546" max="12546" width="14.28515625" customWidth="1"/>
    <col min="12547" max="12547" width="14" customWidth="1"/>
    <col min="12548" max="12549" width="15.7109375" customWidth="1"/>
    <col min="12550" max="12550" width="34.7109375" customWidth="1"/>
    <col min="12551" max="12553" width="12.7109375" customWidth="1"/>
    <col min="12554" max="12554" width="9.85546875" customWidth="1"/>
    <col min="12555" max="12555" width="3.28515625" customWidth="1"/>
    <col min="12556" max="12556" width="14.28515625" customWidth="1"/>
    <col min="12557" max="12557" width="14.42578125" customWidth="1"/>
    <col min="12558" max="12558" width="15.85546875" bestFit="1" customWidth="1"/>
    <col min="12559" max="12559" width="14.140625" bestFit="1" customWidth="1"/>
    <col min="12560" max="12560" width="36.85546875" customWidth="1"/>
    <col min="12561" max="12563" width="12.7109375" customWidth="1"/>
    <col min="12564" max="12564" width="9.85546875" customWidth="1"/>
    <col min="12565" max="12565" width="3.28515625" customWidth="1"/>
    <col min="12566" max="12566" width="14" customWidth="1"/>
    <col min="12567" max="12567" width="14.42578125" customWidth="1"/>
    <col min="12568" max="12569" width="15.7109375" customWidth="1"/>
    <col min="12570" max="12570" width="35" customWidth="1"/>
    <col min="12571" max="12573" width="12.7109375" customWidth="1"/>
    <col min="12574" max="12574" width="9.85546875" customWidth="1"/>
    <col min="12575" max="12575" width="3.28515625" customWidth="1"/>
    <col min="12576" max="12576" width="14" customWidth="1"/>
    <col min="12577" max="12577" width="14.42578125" customWidth="1"/>
    <col min="12578" max="12579" width="15.7109375" customWidth="1"/>
    <col min="12580" max="12580" width="35.42578125" customWidth="1"/>
    <col min="12581" max="12583" width="12.7109375" customWidth="1"/>
    <col min="12584" max="12584" width="9.85546875" customWidth="1"/>
    <col min="12585" max="12585" width="3.28515625" customWidth="1"/>
    <col min="12586" max="12586" width="14" customWidth="1"/>
    <col min="12587" max="12587" width="14.42578125" customWidth="1"/>
    <col min="12588" max="12589" width="15.7109375" customWidth="1"/>
    <col min="12590" max="12590" width="35.42578125" customWidth="1"/>
    <col min="12591" max="12593" width="12.7109375" customWidth="1"/>
    <col min="12594" max="12594" width="9.85546875" customWidth="1"/>
    <col min="12801" max="12801" width="3.28515625" customWidth="1"/>
    <col min="12802" max="12802" width="14.28515625" customWidth="1"/>
    <col min="12803" max="12803" width="14" customWidth="1"/>
    <col min="12804" max="12805" width="15.7109375" customWidth="1"/>
    <col min="12806" max="12806" width="34.7109375" customWidth="1"/>
    <col min="12807" max="12809" width="12.7109375" customWidth="1"/>
    <col min="12810" max="12810" width="9.85546875" customWidth="1"/>
    <col min="12811" max="12811" width="3.28515625" customWidth="1"/>
    <col min="12812" max="12812" width="14.28515625" customWidth="1"/>
    <col min="12813" max="12813" width="14.42578125" customWidth="1"/>
    <col min="12814" max="12814" width="15.85546875" bestFit="1" customWidth="1"/>
    <col min="12815" max="12815" width="14.140625" bestFit="1" customWidth="1"/>
    <col min="12816" max="12816" width="36.85546875" customWidth="1"/>
    <col min="12817" max="12819" width="12.7109375" customWidth="1"/>
    <col min="12820" max="12820" width="9.85546875" customWidth="1"/>
    <col min="12821" max="12821" width="3.28515625" customWidth="1"/>
    <col min="12822" max="12822" width="14" customWidth="1"/>
    <col min="12823" max="12823" width="14.42578125" customWidth="1"/>
    <col min="12824" max="12825" width="15.7109375" customWidth="1"/>
    <col min="12826" max="12826" width="35" customWidth="1"/>
    <col min="12827" max="12829" width="12.7109375" customWidth="1"/>
    <col min="12830" max="12830" width="9.85546875" customWidth="1"/>
    <col min="12831" max="12831" width="3.28515625" customWidth="1"/>
    <col min="12832" max="12832" width="14" customWidth="1"/>
    <col min="12833" max="12833" width="14.42578125" customWidth="1"/>
    <col min="12834" max="12835" width="15.7109375" customWidth="1"/>
    <col min="12836" max="12836" width="35.42578125" customWidth="1"/>
    <col min="12837" max="12839" width="12.7109375" customWidth="1"/>
    <col min="12840" max="12840" width="9.85546875" customWidth="1"/>
    <col min="12841" max="12841" width="3.28515625" customWidth="1"/>
    <col min="12842" max="12842" width="14" customWidth="1"/>
    <col min="12843" max="12843" width="14.42578125" customWidth="1"/>
    <col min="12844" max="12845" width="15.7109375" customWidth="1"/>
    <col min="12846" max="12846" width="35.42578125" customWidth="1"/>
    <col min="12847" max="12849" width="12.7109375" customWidth="1"/>
    <col min="12850" max="12850" width="9.85546875" customWidth="1"/>
    <col min="13057" max="13057" width="3.28515625" customWidth="1"/>
    <col min="13058" max="13058" width="14.28515625" customWidth="1"/>
    <col min="13059" max="13059" width="14" customWidth="1"/>
    <col min="13060" max="13061" width="15.7109375" customWidth="1"/>
    <col min="13062" max="13062" width="34.7109375" customWidth="1"/>
    <col min="13063" max="13065" width="12.7109375" customWidth="1"/>
    <col min="13066" max="13066" width="9.85546875" customWidth="1"/>
    <col min="13067" max="13067" width="3.28515625" customWidth="1"/>
    <col min="13068" max="13068" width="14.28515625" customWidth="1"/>
    <col min="13069" max="13069" width="14.42578125" customWidth="1"/>
    <col min="13070" max="13070" width="15.85546875" bestFit="1" customWidth="1"/>
    <col min="13071" max="13071" width="14.140625" bestFit="1" customWidth="1"/>
    <col min="13072" max="13072" width="36.85546875" customWidth="1"/>
    <col min="13073" max="13075" width="12.7109375" customWidth="1"/>
    <col min="13076" max="13076" width="9.85546875" customWidth="1"/>
    <col min="13077" max="13077" width="3.28515625" customWidth="1"/>
    <col min="13078" max="13078" width="14" customWidth="1"/>
    <col min="13079" max="13079" width="14.42578125" customWidth="1"/>
    <col min="13080" max="13081" width="15.7109375" customWidth="1"/>
    <col min="13082" max="13082" width="35" customWidth="1"/>
    <col min="13083" max="13085" width="12.7109375" customWidth="1"/>
    <col min="13086" max="13086" width="9.85546875" customWidth="1"/>
    <col min="13087" max="13087" width="3.28515625" customWidth="1"/>
    <col min="13088" max="13088" width="14" customWidth="1"/>
    <col min="13089" max="13089" width="14.42578125" customWidth="1"/>
    <col min="13090" max="13091" width="15.7109375" customWidth="1"/>
    <col min="13092" max="13092" width="35.42578125" customWidth="1"/>
    <col min="13093" max="13095" width="12.7109375" customWidth="1"/>
    <col min="13096" max="13096" width="9.85546875" customWidth="1"/>
    <col min="13097" max="13097" width="3.28515625" customWidth="1"/>
    <col min="13098" max="13098" width="14" customWidth="1"/>
    <col min="13099" max="13099" width="14.42578125" customWidth="1"/>
    <col min="13100" max="13101" width="15.7109375" customWidth="1"/>
    <col min="13102" max="13102" width="35.42578125" customWidth="1"/>
    <col min="13103" max="13105" width="12.7109375" customWidth="1"/>
    <col min="13106" max="13106" width="9.85546875" customWidth="1"/>
    <col min="13313" max="13313" width="3.28515625" customWidth="1"/>
    <col min="13314" max="13314" width="14.28515625" customWidth="1"/>
    <col min="13315" max="13315" width="14" customWidth="1"/>
    <col min="13316" max="13317" width="15.7109375" customWidth="1"/>
    <col min="13318" max="13318" width="34.7109375" customWidth="1"/>
    <col min="13319" max="13321" width="12.7109375" customWidth="1"/>
    <col min="13322" max="13322" width="9.85546875" customWidth="1"/>
    <col min="13323" max="13323" width="3.28515625" customWidth="1"/>
    <col min="13324" max="13324" width="14.28515625" customWidth="1"/>
    <col min="13325" max="13325" width="14.42578125" customWidth="1"/>
    <col min="13326" max="13326" width="15.85546875" bestFit="1" customWidth="1"/>
    <col min="13327" max="13327" width="14.140625" bestFit="1" customWidth="1"/>
    <col min="13328" max="13328" width="36.85546875" customWidth="1"/>
    <col min="13329" max="13331" width="12.7109375" customWidth="1"/>
    <col min="13332" max="13332" width="9.85546875" customWidth="1"/>
    <col min="13333" max="13333" width="3.28515625" customWidth="1"/>
    <col min="13334" max="13334" width="14" customWidth="1"/>
    <col min="13335" max="13335" width="14.42578125" customWidth="1"/>
    <col min="13336" max="13337" width="15.7109375" customWidth="1"/>
    <col min="13338" max="13338" width="35" customWidth="1"/>
    <col min="13339" max="13341" width="12.7109375" customWidth="1"/>
    <col min="13342" max="13342" width="9.85546875" customWidth="1"/>
    <col min="13343" max="13343" width="3.28515625" customWidth="1"/>
    <col min="13344" max="13344" width="14" customWidth="1"/>
    <col min="13345" max="13345" width="14.42578125" customWidth="1"/>
    <col min="13346" max="13347" width="15.7109375" customWidth="1"/>
    <col min="13348" max="13348" width="35.42578125" customWidth="1"/>
    <col min="13349" max="13351" width="12.7109375" customWidth="1"/>
    <col min="13352" max="13352" width="9.85546875" customWidth="1"/>
    <col min="13353" max="13353" width="3.28515625" customWidth="1"/>
    <col min="13354" max="13354" width="14" customWidth="1"/>
    <col min="13355" max="13355" width="14.42578125" customWidth="1"/>
    <col min="13356" max="13357" width="15.7109375" customWidth="1"/>
    <col min="13358" max="13358" width="35.42578125" customWidth="1"/>
    <col min="13359" max="13361" width="12.7109375" customWidth="1"/>
    <col min="13362" max="13362" width="9.85546875" customWidth="1"/>
    <col min="13569" max="13569" width="3.28515625" customWidth="1"/>
    <col min="13570" max="13570" width="14.28515625" customWidth="1"/>
    <col min="13571" max="13571" width="14" customWidth="1"/>
    <col min="13572" max="13573" width="15.7109375" customWidth="1"/>
    <col min="13574" max="13574" width="34.7109375" customWidth="1"/>
    <col min="13575" max="13577" width="12.7109375" customWidth="1"/>
    <col min="13578" max="13578" width="9.85546875" customWidth="1"/>
    <col min="13579" max="13579" width="3.28515625" customWidth="1"/>
    <col min="13580" max="13580" width="14.28515625" customWidth="1"/>
    <col min="13581" max="13581" width="14.42578125" customWidth="1"/>
    <col min="13582" max="13582" width="15.85546875" bestFit="1" customWidth="1"/>
    <col min="13583" max="13583" width="14.140625" bestFit="1" customWidth="1"/>
    <col min="13584" max="13584" width="36.85546875" customWidth="1"/>
    <col min="13585" max="13587" width="12.7109375" customWidth="1"/>
    <col min="13588" max="13588" width="9.85546875" customWidth="1"/>
    <col min="13589" max="13589" width="3.28515625" customWidth="1"/>
    <col min="13590" max="13590" width="14" customWidth="1"/>
    <col min="13591" max="13591" width="14.42578125" customWidth="1"/>
    <col min="13592" max="13593" width="15.7109375" customWidth="1"/>
    <col min="13594" max="13594" width="35" customWidth="1"/>
    <col min="13595" max="13597" width="12.7109375" customWidth="1"/>
    <col min="13598" max="13598" width="9.85546875" customWidth="1"/>
    <col min="13599" max="13599" width="3.28515625" customWidth="1"/>
    <col min="13600" max="13600" width="14" customWidth="1"/>
    <col min="13601" max="13601" width="14.42578125" customWidth="1"/>
    <col min="13602" max="13603" width="15.7109375" customWidth="1"/>
    <col min="13604" max="13604" width="35.42578125" customWidth="1"/>
    <col min="13605" max="13607" width="12.7109375" customWidth="1"/>
    <col min="13608" max="13608" width="9.85546875" customWidth="1"/>
    <col min="13609" max="13609" width="3.28515625" customWidth="1"/>
    <col min="13610" max="13610" width="14" customWidth="1"/>
    <col min="13611" max="13611" width="14.42578125" customWidth="1"/>
    <col min="13612" max="13613" width="15.7109375" customWidth="1"/>
    <col min="13614" max="13614" width="35.42578125" customWidth="1"/>
    <col min="13615" max="13617" width="12.7109375" customWidth="1"/>
    <col min="13618" max="13618" width="9.85546875" customWidth="1"/>
    <col min="13825" max="13825" width="3.28515625" customWidth="1"/>
    <col min="13826" max="13826" width="14.28515625" customWidth="1"/>
    <col min="13827" max="13827" width="14" customWidth="1"/>
    <col min="13828" max="13829" width="15.7109375" customWidth="1"/>
    <col min="13830" max="13830" width="34.7109375" customWidth="1"/>
    <col min="13831" max="13833" width="12.7109375" customWidth="1"/>
    <col min="13834" max="13834" width="9.85546875" customWidth="1"/>
    <col min="13835" max="13835" width="3.28515625" customWidth="1"/>
    <col min="13836" max="13836" width="14.28515625" customWidth="1"/>
    <col min="13837" max="13837" width="14.42578125" customWidth="1"/>
    <col min="13838" max="13838" width="15.85546875" bestFit="1" customWidth="1"/>
    <col min="13839" max="13839" width="14.140625" bestFit="1" customWidth="1"/>
    <col min="13840" max="13840" width="36.85546875" customWidth="1"/>
    <col min="13841" max="13843" width="12.7109375" customWidth="1"/>
    <col min="13844" max="13844" width="9.85546875" customWidth="1"/>
    <col min="13845" max="13845" width="3.28515625" customWidth="1"/>
    <col min="13846" max="13846" width="14" customWidth="1"/>
    <col min="13847" max="13847" width="14.42578125" customWidth="1"/>
    <col min="13848" max="13849" width="15.7109375" customWidth="1"/>
    <col min="13850" max="13850" width="35" customWidth="1"/>
    <col min="13851" max="13853" width="12.7109375" customWidth="1"/>
    <col min="13854" max="13854" width="9.85546875" customWidth="1"/>
    <col min="13855" max="13855" width="3.28515625" customWidth="1"/>
    <col min="13856" max="13856" width="14" customWidth="1"/>
    <col min="13857" max="13857" width="14.42578125" customWidth="1"/>
    <col min="13858" max="13859" width="15.7109375" customWidth="1"/>
    <col min="13860" max="13860" width="35.42578125" customWidth="1"/>
    <col min="13861" max="13863" width="12.7109375" customWidth="1"/>
    <col min="13864" max="13864" width="9.85546875" customWidth="1"/>
    <col min="13865" max="13865" width="3.28515625" customWidth="1"/>
    <col min="13866" max="13866" width="14" customWidth="1"/>
    <col min="13867" max="13867" width="14.42578125" customWidth="1"/>
    <col min="13868" max="13869" width="15.7109375" customWidth="1"/>
    <col min="13870" max="13870" width="35.42578125" customWidth="1"/>
    <col min="13871" max="13873" width="12.7109375" customWidth="1"/>
    <col min="13874" max="13874" width="9.85546875" customWidth="1"/>
    <col min="14081" max="14081" width="3.28515625" customWidth="1"/>
    <col min="14082" max="14082" width="14.28515625" customWidth="1"/>
    <col min="14083" max="14083" width="14" customWidth="1"/>
    <col min="14084" max="14085" width="15.7109375" customWidth="1"/>
    <col min="14086" max="14086" width="34.7109375" customWidth="1"/>
    <col min="14087" max="14089" width="12.7109375" customWidth="1"/>
    <col min="14090" max="14090" width="9.85546875" customWidth="1"/>
    <col min="14091" max="14091" width="3.28515625" customWidth="1"/>
    <col min="14092" max="14092" width="14.28515625" customWidth="1"/>
    <col min="14093" max="14093" width="14.42578125" customWidth="1"/>
    <col min="14094" max="14094" width="15.85546875" bestFit="1" customWidth="1"/>
    <col min="14095" max="14095" width="14.140625" bestFit="1" customWidth="1"/>
    <col min="14096" max="14096" width="36.85546875" customWidth="1"/>
    <col min="14097" max="14099" width="12.7109375" customWidth="1"/>
    <col min="14100" max="14100" width="9.85546875" customWidth="1"/>
    <col min="14101" max="14101" width="3.28515625" customWidth="1"/>
    <col min="14102" max="14102" width="14" customWidth="1"/>
    <col min="14103" max="14103" width="14.42578125" customWidth="1"/>
    <col min="14104" max="14105" width="15.7109375" customWidth="1"/>
    <col min="14106" max="14106" width="35" customWidth="1"/>
    <col min="14107" max="14109" width="12.7109375" customWidth="1"/>
    <col min="14110" max="14110" width="9.85546875" customWidth="1"/>
    <col min="14111" max="14111" width="3.28515625" customWidth="1"/>
    <col min="14112" max="14112" width="14" customWidth="1"/>
    <col min="14113" max="14113" width="14.42578125" customWidth="1"/>
    <col min="14114" max="14115" width="15.7109375" customWidth="1"/>
    <col min="14116" max="14116" width="35.42578125" customWidth="1"/>
    <col min="14117" max="14119" width="12.7109375" customWidth="1"/>
    <col min="14120" max="14120" width="9.85546875" customWidth="1"/>
    <col min="14121" max="14121" width="3.28515625" customWidth="1"/>
    <col min="14122" max="14122" width="14" customWidth="1"/>
    <col min="14123" max="14123" width="14.42578125" customWidth="1"/>
    <col min="14124" max="14125" width="15.7109375" customWidth="1"/>
    <col min="14126" max="14126" width="35.42578125" customWidth="1"/>
    <col min="14127" max="14129" width="12.7109375" customWidth="1"/>
    <col min="14130" max="14130" width="9.85546875" customWidth="1"/>
    <col min="14337" max="14337" width="3.28515625" customWidth="1"/>
    <col min="14338" max="14338" width="14.28515625" customWidth="1"/>
    <col min="14339" max="14339" width="14" customWidth="1"/>
    <col min="14340" max="14341" width="15.7109375" customWidth="1"/>
    <col min="14342" max="14342" width="34.7109375" customWidth="1"/>
    <col min="14343" max="14345" width="12.7109375" customWidth="1"/>
    <col min="14346" max="14346" width="9.85546875" customWidth="1"/>
    <col min="14347" max="14347" width="3.28515625" customWidth="1"/>
    <col min="14348" max="14348" width="14.28515625" customWidth="1"/>
    <col min="14349" max="14349" width="14.42578125" customWidth="1"/>
    <col min="14350" max="14350" width="15.85546875" bestFit="1" customWidth="1"/>
    <col min="14351" max="14351" width="14.140625" bestFit="1" customWidth="1"/>
    <col min="14352" max="14352" width="36.85546875" customWidth="1"/>
    <col min="14353" max="14355" width="12.7109375" customWidth="1"/>
    <col min="14356" max="14356" width="9.85546875" customWidth="1"/>
    <col min="14357" max="14357" width="3.28515625" customWidth="1"/>
    <col min="14358" max="14358" width="14" customWidth="1"/>
    <col min="14359" max="14359" width="14.42578125" customWidth="1"/>
    <col min="14360" max="14361" width="15.7109375" customWidth="1"/>
    <col min="14362" max="14362" width="35" customWidth="1"/>
    <col min="14363" max="14365" width="12.7109375" customWidth="1"/>
    <col min="14366" max="14366" width="9.85546875" customWidth="1"/>
    <col min="14367" max="14367" width="3.28515625" customWidth="1"/>
    <col min="14368" max="14368" width="14" customWidth="1"/>
    <col min="14369" max="14369" width="14.42578125" customWidth="1"/>
    <col min="14370" max="14371" width="15.7109375" customWidth="1"/>
    <col min="14372" max="14372" width="35.42578125" customWidth="1"/>
    <col min="14373" max="14375" width="12.7109375" customWidth="1"/>
    <col min="14376" max="14376" width="9.85546875" customWidth="1"/>
    <col min="14377" max="14377" width="3.28515625" customWidth="1"/>
    <col min="14378" max="14378" width="14" customWidth="1"/>
    <col min="14379" max="14379" width="14.42578125" customWidth="1"/>
    <col min="14380" max="14381" width="15.7109375" customWidth="1"/>
    <col min="14382" max="14382" width="35.42578125" customWidth="1"/>
    <col min="14383" max="14385" width="12.7109375" customWidth="1"/>
    <col min="14386" max="14386" width="9.85546875" customWidth="1"/>
    <col min="14593" max="14593" width="3.28515625" customWidth="1"/>
    <col min="14594" max="14594" width="14.28515625" customWidth="1"/>
    <col min="14595" max="14595" width="14" customWidth="1"/>
    <col min="14596" max="14597" width="15.7109375" customWidth="1"/>
    <col min="14598" max="14598" width="34.7109375" customWidth="1"/>
    <col min="14599" max="14601" width="12.7109375" customWidth="1"/>
    <col min="14602" max="14602" width="9.85546875" customWidth="1"/>
    <col min="14603" max="14603" width="3.28515625" customWidth="1"/>
    <col min="14604" max="14604" width="14.28515625" customWidth="1"/>
    <col min="14605" max="14605" width="14.42578125" customWidth="1"/>
    <col min="14606" max="14606" width="15.85546875" bestFit="1" customWidth="1"/>
    <col min="14607" max="14607" width="14.140625" bestFit="1" customWidth="1"/>
    <col min="14608" max="14608" width="36.85546875" customWidth="1"/>
    <col min="14609" max="14611" width="12.7109375" customWidth="1"/>
    <col min="14612" max="14612" width="9.85546875" customWidth="1"/>
    <col min="14613" max="14613" width="3.28515625" customWidth="1"/>
    <col min="14614" max="14614" width="14" customWidth="1"/>
    <col min="14615" max="14615" width="14.42578125" customWidth="1"/>
    <col min="14616" max="14617" width="15.7109375" customWidth="1"/>
    <col min="14618" max="14618" width="35" customWidth="1"/>
    <col min="14619" max="14621" width="12.7109375" customWidth="1"/>
    <col min="14622" max="14622" width="9.85546875" customWidth="1"/>
    <col min="14623" max="14623" width="3.28515625" customWidth="1"/>
    <col min="14624" max="14624" width="14" customWidth="1"/>
    <col min="14625" max="14625" width="14.42578125" customWidth="1"/>
    <col min="14626" max="14627" width="15.7109375" customWidth="1"/>
    <col min="14628" max="14628" width="35.42578125" customWidth="1"/>
    <col min="14629" max="14631" width="12.7109375" customWidth="1"/>
    <col min="14632" max="14632" width="9.85546875" customWidth="1"/>
    <col min="14633" max="14633" width="3.28515625" customWidth="1"/>
    <col min="14634" max="14634" width="14" customWidth="1"/>
    <col min="14635" max="14635" width="14.42578125" customWidth="1"/>
    <col min="14636" max="14637" width="15.7109375" customWidth="1"/>
    <col min="14638" max="14638" width="35.42578125" customWidth="1"/>
    <col min="14639" max="14641" width="12.7109375" customWidth="1"/>
    <col min="14642" max="14642" width="9.85546875" customWidth="1"/>
    <col min="14849" max="14849" width="3.28515625" customWidth="1"/>
    <col min="14850" max="14850" width="14.28515625" customWidth="1"/>
    <col min="14851" max="14851" width="14" customWidth="1"/>
    <col min="14852" max="14853" width="15.7109375" customWidth="1"/>
    <col min="14854" max="14854" width="34.7109375" customWidth="1"/>
    <col min="14855" max="14857" width="12.7109375" customWidth="1"/>
    <col min="14858" max="14858" width="9.85546875" customWidth="1"/>
    <col min="14859" max="14859" width="3.28515625" customWidth="1"/>
    <col min="14860" max="14860" width="14.28515625" customWidth="1"/>
    <col min="14861" max="14861" width="14.42578125" customWidth="1"/>
    <col min="14862" max="14862" width="15.85546875" bestFit="1" customWidth="1"/>
    <col min="14863" max="14863" width="14.140625" bestFit="1" customWidth="1"/>
    <col min="14864" max="14864" width="36.85546875" customWidth="1"/>
    <col min="14865" max="14867" width="12.7109375" customWidth="1"/>
    <col min="14868" max="14868" width="9.85546875" customWidth="1"/>
    <col min="14869" max="14869" width="3.28515625" customWidth="1"/>
    <col min="14870" max="14870" width="14" customWidth="1"/>
    <col min="14871" max="14871" width="14.42578125" customWidth="1"/>
    <col min="14872" max="14873" width="15.7109375" customWidth="1"/>
    <col min="14874" max="14874" width="35" customWidth="1"/>
    <col min="14875" max="14877" width="12.7109375" customWidth="1"/>
    <col min="14878" max="14878" width="9.85546875" customWidth="1"/>
    <col min="14879" max="14879" width="3.28515625" customWidth="1"/>
    <col min="14880" max="14880" width="14" customWidth="1"/>
    <col min="14881" max="14881" width="14.42578125" customWidth="1"/>
    <col min="14882" max="14883" width="15.7109375" customWidth="1"/>
    <col min="14884" max="14884" width="35.42578125" customWidth="1"/>
    <col min="14885" max="14887" width="12.7109375" customWidth="1"/>
    <col min="14888" max="14888" width="9.85546875" customWidth="1"/>
    <col min="14889" max="14889" width="3.28515625" customWidth="1"/>
    <col min="14890" max="14890" width="14" customWidth="1"/>
    <col min="14891" max="14891" width="14.42578125" customWidth="1"/>
    <col min="14892" max="14893" width="15.7109375" customWidth="1"/>
    <col min="14894" max="14894" width="35.42578125" customWidth="1"/>
    <col min="14895" max="14897" width="12.7109375" customWidth="1"/>
    <col min="14898" max="14898" width="9.85546875" customWidth="1"/>
    <col min="15105" max="15105" width="3.28515625" customWidth="1"/>
    <col min="15106" max="15106" width="14.28515625" customWidth="1"/>
    <col min="15107" max="15107" width="14" customWidth="1"/>
    <col min="15108" max="15109" width="15.7109375" customWidth="1"/>
    <col min="15110" max="15110" width="34.7109375" customWidth="1"/>
    <col min="15111" max="15113" width="12.7109375" customWidth="1"/>
    <col min="15114" max="15114" width="9.85546875" customWidth="1"/>
    <col min="15115" max="15115" width="3.28515625" customWidth="1"/>
    <col min="15116" max="15116" width="14.28515625" customWidth="1"/>
    <col min="15117" max="15117" width="14.42578125" customWidth="1"/>
    <col min="15118" max="15118" width="15.85546875" bestFit="1" customWidth="1"/>
    <col min="15119" max="15119" width="14.140625" bestFit="1" customWidth="1"/>
    <col min="15120" max="15120" width="36.85546875" customWidth="1"/>
    <col min="15121" max="15123" width="12.7109375" customWidth="1"/>
    <col min="15124" max="15124" width="9.85546875" customWidth="1"/>
    <col min="15125" max="15125" width="3.28515625" customWidth="1"/>
    <col min="15126" max="15126" width="14" customWidth="1"/>
    <col min="15127" max="15127" width="14.42578125" customWidth="1"/>
    <col min="15128" max="15129" width="15.7109375" customWidth="1"/>
    <col min="15130" max="15130" width="35" customWidth="1"/>
    <col min="15131" max="15133" width="12.7109375" customWidth="1"/>
    <col min="15134" max="15134" width="9.85546875" customWidth="1"/>
    <col min="15135" max="15135" width="3.28515625" customWidth="1"/>
    <col min="15136" max="15136" width="14" customWidth="1"/>
    <col min="15137" max="15137" width="14.42578125" customWidth="1"/>
    <col min="15138" max="15139" width="15.7109375" customWidth="1"/>
    <col min="15140" max="15140" width="35.42578125" customWidth="1"/>
    <col min="15141" max="15143" width="12.7109375" customWidth="1"/>
    <col min="15144" max="15144" width="9.85546875" customWidth="1"/>
    <col min="15145" max="15145" width="3.28515625" customWidth="1"/>
    <col min="15146" max="15146" width="14" customWidth="1"/>
    <col min="15147" max="15147" width="14.42578125" customWidth="1"/>
    <col min="15148" max="15149" width="15.7109375" customWidth="1"/>
    <col min="15150" max="15150" width="35.42578125" customWidth="1"/>
    <col min="15151" max="15153" width="12.7109375" customWidth="1"/>
    <col min="15154" max="15154" width="9.85546875" customWidth="1"/>
    <col min="15361" max="15361" width="3.28515625" customWidth="1"/>
    <col min="15362" max="15362" width="14.28515625" customWidth="1"/>
    <col min="15363" max="15363" width="14" customWidth="1"/>
    <col min="15364" max="15365" width="15.7109375" customWidth="1"/>
    <col min="15366" max="15366" width="34.7109375" customWidth="1"/>
    <col min="15367" max="15369" width="12.7109375" customWidth="1"/>
    <col min="15370" max="15370" width="9.85546875" customWidth="1"/>
    <col min="15371" max="15371" width="3.28515625" customWidth="1"/>
    <col min="15372" max="15372" width="14.28515625" customWidth="1"/>
    <col min="15373" max="15373" width="14.42578125" customWidth="1"/>
    <col min="15374" max="15374" width="15.85546875" bestFit="1" customWidth="1"/>
    <col min="15375" max="15375" width="14.140625" bestFit="1" customWidth="1"/>
    <col min="15376" max="15376" width="36.85546875" customWidth="1"/>
    <col min="15377" max="15379" width="12.7109375" customWidth="1"/>
    <col min="15380" max="15380" width="9.85546875" customWidth="1"/>
    <col min="15381" max="15381" width="3.28515625" customWidth="1"/>
    <col min="15382" max="15382" width="14" customWidth="1"/>
    <col min="15383" max="15383" width="14.42578125" customWidth="1"/>
    <col min="15384" max="15385" width="15.7109375" customWidth="1"/>
    <col min="15386" max="15386" width="35" customWidth="1"/>
    <col min="15387" max="15389" width="12.7109375" customWidth="1"/>
    <col min="15390" max="15390" width="9.85546875" customWidth="1"/>
    <col min="15391" max="15391" width="3.28515625" customWidth="1"/>
    <col min="15392" max="15392" width="14" customWidth="1"/>
    <col min="15393" max="15393" width="14.42578125" customWidth="1"/>
    <col min="15394" max="15395" width="15.7109375" customWidth="1"/>
    <col min="15396" max="15396" width="35.42578125" customWidth="1"/>
    <col min="15397" max="15399" width="12.7109375" customWidth="1"/>
    <col min="15400" max="15400" width="9.85546875" customWidth="1"/>
    <col min="15401" max="15401" width="3.28515625" customWidth="1"/>
    <col min="15402" max="15402" width="14" customWidth="1"/>
    <col min="15403" max="15403" width="14.42578125" customWidth="1"/>
    <col min="15404" max="15405" width="15.7109375" customWidth="1"/>
    <col min="15406" max="15406" width="35.42578125" customWidth="1"/>
    <col min="15407" max="15409" width="12.7109375" customWidth="1"/>
    <col min="15410" max="15410" width="9.85546875" customWidth="1"/>
    <col min="15617" max="15617" width="3.28515625" customWidth="1"/>
    <col min="15618" max="15618" width="14.28515625" customWidth="1"/>
    <col min="15619" max="15619" width="14" customWidth="1"/>
    <col min="15620" max="15621" width="15.7109375" customWidth="1"/>
    <col min="15622" max="15622" width="34.7109375" customWidth="1"/>
    <col min="15623" max="15625" width="12.7109375" customWidth="1"/>
    <col min="15626" max="15626" width="9.85546875" customWidth="1"/>
    <col min="15627" max="15627" width="3.28515625" customWidth="1"/>
    <col min="15628" max="15628" width="14.28515625" customWidth="1"/>
    <col min="15629" max="15629" width="14.42578125" customWidth="1"/>
    <col min="15630" max="15630" width="15.85546875" bestFit="1" customWidth="1"/>
    <col min="15631" max="15631" width="14.140625" bestFit="1" customWidth="1"/>
    <col min="15632" max="15632" width="36.85546875" customWidth="1"/>
    <col min="15633" max="15635" width="12.7109375" customWidth="1"/>
    <col min="15636" max="15636" width="9.85546875" customWidth="1"/>
    <col min="15637" max="15637" width="3.28515625" customWidth="1"/>
    <col min="15638" max="15638" width="14" customWidth="1"/>
    <col min="15639" max="15639" width="14.42578125" customWidth="1"/>
    <col min="15640" max="15641" width="15.7109375" customWidth="1"/>
    <col min="15642" max="15642" width="35" customWidth="1"/>
    <col min="15643" max="15645" width="12.7109375" customWidth="1"/>
    <col min="15646" max="15646" width="9.85546875" customWidth="1"/>
    <col min="15647" max="15647" width="3.28515625" customWidth="1"/>
    <col min="15648" max="15648" width="14" customWidth="1"/>
    <col min="15649" max="15649" width="14.42578125" customWidth="1"/>
    <col min="15650" max="15651" width="15.7109375" customWidth="1"/>
    <col min="15652" max="15652" width="35.42578125" customWidth="1"/>
    <col min="15653" max="15655" width="12.7109375" customWidth="1"/>
    <col min="15656" max="15656" width="9.85546875" customWidth="1"/>
    <col min="15657" max="15657" width="3.28515625" customWidth="1"/>
    <col min="15658" max="15658" width="14" customWidth="1"/>
    <col min="15659" max="15659" width="14.42578125" customWidth="1"/>
    <col min="15660" max="15661" width="15.7109375" customWidth="1"/>
    <col min="15662" max="15662" width="35.42578125" customWidth="1"/>
    <col min="15663" max="15665" width="12.7109375" customWidth="1"/>
    <col min="15666" max="15666" width="9.85546875" customWidth="1"/>
    <col min="15873" max="15873" width="3.28515625" customWidth="1"/>
    <col min="15874" max="15874" width="14.28515625" customWidth="1"/>
    <col min="15875" max="15875" width="14" customWidth="1"/>
    <col min="15876" max="15877" width="15.7109375" customWidth="1"/>
    <col min="15878" max="15878" width="34.7109375" customWidth="1"/>
    <col min="15879" max="15881" width="12.7109375" customWidth="1"/>
    <col min="15882" max="15882" width="9.85546875" customWidth="1"/>
    <col min="15883" max="15883" width="3.28515625" customWidth="1"/>
    <col min="15884" max="15884" width="14.28515625" customWidth="1"/>
    <col min="15885" max="15885" width="14.42578125" customWidth="1"/>
    <col min="15886" max="15886" width="15.85546875" bestFit="1" customWidth="1"/>
    <col min="15887" max="15887" width="14.140625" bestFit="1" customWidth="1"/>
    <col min="15888" max="15888" width="36.85546875" customWidth="1"/>
    <col min="15889" max="15891" width="12.7109375" customWidth="1"/>
    <col min="15892" max="15892" width="9.85546875" customWidth="1"/>
    <col min="15893" max="15893" width="3.28515625" customWidth="1"/>
    <col min="15894" max="15894" width="14" customWidth="1"/>
    <col min="15895" max="15895" width="14.42578125" customWidth="1"/>
    <col min="15896" max="15897" width="15.7109375" customWidth="1"/>
    <col min="15898" max="15898" width="35" customWidth="1"/>
    <col min="15899" max="15901" width="12.7109375" customWidth="1"/>
    <col min="15902" max="15902" width="9.85546875" customWidth="1"/>
    <col min="15903" max="15903" width="3.28515625" customWidth="1"/>
    <col min="15904" max="15904" width="14" customWidth="1"/>
    <col min="15905" max="15905" width="14.42578125" customWidth="1"/>
    <col min="15906" max="15907" width="15.7109375" customWidth="1"/>
    <col min="15908" max="15908" width="35.42578125" customWidth="1"/>
    <col min="15909" max="15911" width="12.7109375" customWidth="1"/>
    <col min="15912" max="15912" width="9.85546875" customWidth="1"/>
    <col min="15913" max="15913" width="3.28515625" customWidth="1"/>
    <col min="15914" max="15914" width="14" customWidth="1"/>
    <col min="15915" max="15915" width="14.42578125" customWidth="1"/>
    <col min="15916" max="15917" width="15.7109375" customWidth="1"/>
    <col min="15918" max="15918" width="35.42578125" customWidth="1"/>
    <col min="15919" max="15921" width="12.7109375" customWidth="1"/>
    <col min="15922" max="15922" width="9.85546875" customWidth="1"/>
    <col min="16129" max="16129" width="3.28515625" customWidth="1"/>
    <col min="16130" max="16130" width="14.28515625" customWidth="1"/>
    <col min="16131" max="16131" width="14" customWidth="1"/>
    <col min="16132" max="16133" width="15.7109375" customWidth="1"/>
    <col min="16134" max="16134" width="34.7109375" customWidth="1"/>
    <col min="16135" max="16137" width="12.7109375" customWidth="1"/>
    <col min="16138" max="16138" width="9.85546875" customWidth="1"/>
    <col min="16139" max="16139" width="3.28515625" customWidth="1"/>
    <col min="16140" max="16140" width="14.28515625" customWidth="1"/>
    <col min="16141" max="16141" width="14.42578125" customWidth="1"/>
    <col min="16142" max="16142" width="15.85546875" bestFit="1" customWidth="1"/>
    <col min="16143" max="16143" width="14.140625" bestFit="1" customWidth="1"/>
    <col min="16144" max="16144" width="36.85546875" customWidth="1"/>
    <col min="16145" max="16147" width="12.7109375" customWidth="1"/>
    <col min="16148" max="16148" width="9.85546875" customWidth="1"/>
    <col min="16149" max="16149" width="3.28515625" customWidth="1"/>
    <col min="16150" max="16150" width="14" customWidth="1"/>
    <col min="16151" max="16151" width="14.42578125" customWidth="1"/>
    <col min="16152" max="16153" width="15.7109375" customWidth="1"/>
    <col min="16154" max="16154" width="35" customWidth="1"/>
    <col min="16155" max="16157" width="12.7109375" customWidth="1"/>
    <col min="16158" max="16158" width="9.85546875" customWidth="1"/>
    <col min="16159" max="16159" width="3.28515625" customWidth="1"/>
    <col min="16160" max="16160" width="14" customWidth="1"/>
    <col min="16161" max="16161" width="14.42578125" customWidth="1"/>
    <col min="16162" max="16163" width="15.7109375" customWidth="1"/>
    <col min="16164" max="16164" width="35.42578125" customWidth="1"/>
    <col min="16165" max="16167" width="12.7109375" customWidth="1"/>
    <col min="16168" max="16168" width="9.85546875" customWidth="1"/>
    <col min="16169" max="16169" width="3.28515625" customWidth="1"/>
    <col min="16170" max="16170" width="14" customWidth="1"/>
    <col min="16171" max="16171" width="14.42578125" customWidth="1"/>
    <col min="16172" max="16173" width="15.7109375" customWidth="1"/>
    <col min="16174" max="16174" width="35.42578125" customWidth="1"/>
    <col min="16175" max="16177" width="12.7109375" customWidth="1"/>
    <col min="16178" max="16178" width="9.85546875" customWidth="1"/>
  </cols>
  <sheetData>
    <row r="1" spans="1:50" ht="33" customHeight="1" thickTop="1">
      <c r="A1" s="25" t="s">
        <v>7</v>
      </c>
      <c r="B1" s="26"/>
      <c r="C1" s="26"/>
      <c r="D1" s="26"/>
      <c r="E1" s="27"/>
      <c r="F1" s="27"/>
      <c r="G1" s="27"/>
      <c r="H1" s="27"/>
      <c r="I1" s="27"/>
      <c r="J1" s="28"/>
      <c r="K1" s="29" t="s">
        <v>8</v>
      </c>
      <c r="L1" s="30"/>
      <c r="M1" s="30"/>
      <c r="N1" s="30"/>
      <c r="O1" s="30"/>
      <c r="P1" s="30"/>
      <c r="Q1" s="30"/>
      <c r="R1" s="30"/>
      <c r="S1" s="30"/>
      <c r="T1" s="31"/>
      <c r="U1" s="29" t="s">
        <v>9</v>
      </c>
      <c r="V1" s="30"/>
      <c r="W1" s="30"/>
      <c r="X1" s="30"/>
      <c r="Y1" s="30"/>
      <c r="Z1" s="30"/>
      <c r="AA1" s="30"/>
      <c r="AB1" s="30"/>
      <c r="AC1" s="30"/>
      <c r="AD1" s="31"/>
      <c r="AE1" s="29" t="s">
        <v>10</v>
      </c>
      <c r="AF1" s="30"/>
      <c r="AG1" s="30"/>
      <c r="AH1" s="30"/>
      <c r="AI1" s="30"/>
      <c r="AJ1" s="30"/>
      <c r="AK1" s="30"/>
      <c r="AL1" s="30"/>
      <c r="AM1" s="30"/>
      <c r="AN1" s="31"/>
      <c r="AO1" s="29" t="s">
        <v>51</v>
      </c>
      <c r="AP1" s="30"/>
      <c r="AQ1" s="30"/>
      <c r="AR1" s="30"/>
      <c r="AS1" s="30"/>
      <c r="AT1" s="30"/>
      <c r="AU1" s="30"/>
      <c r="AV1" s="30"/>
      <c r="AW1" s="30"/>
      <c r="AX1" s="31"/>
    </row>
    <row r="2" spans="1:50" s="38" customFormat="1" ht="33.75" customHeight="1">
      <c r="A2" s="32"/>
      <c r="B2" s="33" t="s">
        <v>52</v>
      </c>
      <c r="C2" s="34" t="s">
        <v>53</v>
      </c>
      <c r="D2" s="35" t="s">
        <v>54</v>
      </c>
      <c r="E2" s="35" t="s">
        <v>55</v>
      </c>
      <c r="F2" s="35" t="s">
        <v>56</v>
      </c>
      <c r="G2" s="35" t="s">
        <v>57</v>
      </c>
      <c r="H2" s="35" t="s">
        <v>58</v>
      </c>
      <c r="I2" s="35" t="s">
        <v>59</v>
      </c>
      <c r="J2" s="36" t="s">
        <v>60</v>
      </c>
      <c r="K2" s="37"/>
      <c r="L2" s="34" t="s">
        <v>52</v>
      </c>
      <c r="M2" s="34" t="s">
        <v>53</v>
      </c>
      <c r="N2" s="35" t="s">
        <v>54</v>
      </c>
      <c r="O2" s="35" t="s">
        <v>55</v>
      </c>
      <c r="P2" s="35" t="s">
        <v>56</v>
      </c>
      <c r="Q2" s="35" t="s">
        <v>57</v>
      </c>
      <c r="R2" s="35" t="s">
        <v>58</v>
      </c>
      <c r="S2" s="35" t="s">
        <v>59</v>
      </c>
      <c r="T2" s="36" t="s">
        <v>60</v>
      </c>
      <c r="U2" s="37"/>
      <c r="V2" s="34" t="s">
        <v>52</v>
      </c>
      <c r="W2" s="34" t="s">
        <v>53</v>
      </c>
      <c r="X2" s="35" t="s">
        <v>54</v>
      </c>
      <c r="Y2" s="35" t="s">
        <v>55</v>
      </c>
      <c r="Z2" s="35" t="s">
        <v>56</v>
      </c>
      <c r="AA2" s="35" t="s">
        <v>57</v>
      </c>
      <c r="AB2" s="35" t="s">
        <v>58</v>
      </c>
      <c r="AC2" s="35" t="s">
        <v>59</v>
      </c>
      <c r="AD2" s="36" t="s">
        <v>60</v>
      </c>
      <c r="AE2" s="37"/>
      <c r="AF2" s="34" t="s">
        <v>52</v>
      </c>
      <c r="AG2" s="34" t="s">
        <v>53</v>
      </c>
      <c r="AH2" s="35" t="s">
        <v>54</v>
      </c>
      <c r="AI2" s="35" t="s">
        <v>55</v>
      </c>
      <c r="AJ2" s="35" t="s">
        <v>56</v>
      </c>
      <c r="AK2" s="35" t="s">
        <v>57</v>
      </c>
      <c r="AL2" s="35" t="s">
        <v>58</v>
      </c>
      <c r="AM2" s="35" t="s">
        <v>59</v>
      </c>
      <c r="AN2" s="36" t="s">
        <v>60</v>
      </c>
      <c r="AO2" s="37"/>
      <c r="AP2" s="34" t="s">
        <v>52</v>
      </c>
      <c r="AQ2" s="34" t="s">
        <v>53</v>
      </c>
      <c r="AR2" s="35" t="s">
        <v>54</v>
      </c>
      <c r="AS2" s="35" t="s">
        <v>55</v>
      </c>
      <c r="AT2" s="35" t="s">
        <v>56</v>
      </c>
      <c r="AU2" s="35" t="s">
        <v>57</v>
      </c>
      <c r="AV2" s="35" t="s">
        <v>58</v>
      </c>
      <c r="AW2" s="35" t="s">
        <v>59</v>
      </c>
      <c r="AX2" s="36" t="s">
        <v>60</v>
      </c>
    </row>
    <row r="3" spans="1:50">
      <c r="A3" s="2">
        <f t="array" ref="A3">INDEX([1]Base!$A$2:$A$65536,SMALL(IF(MONTH([1]Base!$B$2:$B$65536)=1,ROW([1]Base!$A$2:$A$65536)-MIN(ROW([1]Base!$A$2:$A$65536))+1),ROWS([1]Base!$A$2:$A2)))</f>
        <v>6</v>
      </c>
      <c r="B3" s="39" t="str">
        <f>IF(VLOOKUP([1]Trésorerie!$A3,[1]Base!$A$2:$P$65536,2,FALSE)="","",VLOOKUP([1]Trésorerie!$A3,[1]Base!$A$2:$P$65536,2,FALSE))</f>
        <v/>
      </c>
      <c r="C3" s="39" t="str">
        <f>IF(VLOOKUP([1]Trésorerie!$A3,[1]Base!$A$2:$P$65536,2,FALSE)="","",VLOOKUP([1]Trésorerie!$A3,[1]Base!$A$2:$P$65536,3,FALSE))</f>
        <v/>
      </c>
      <c r="D3" s="39" t="str">
        <f>IF(VLOOKUP([1]Trésorerie!$A3,[1]Base!$A$2:$P$65536,2,FALSE)="","",VLOOKUP([1]Trésorerie!$A3,[1]Base!$A$2:$P$65536,8,FALSE))</f>
        <v/>
      </c>
      <c r="E3" s="39" t="str">
        <f>IF(VLOOKUP([1]Trésorerie!$A3,[1]Base!$A$2:$P$65536,2,FALSE)="","",VLOOKUP([1]Trésorerie!$A3,[1]Base!$A$2:$P$65536,14,FALSE))</f>
        <v/>
      </c>
      <c r="F3" s="39" t="str">
        <f>IF(VLOOKUP([1]Trésorerie!$A3,[1]Base!$A$2:$P$65536,2,FALSE)="","",VLOOKUP([1]Trésorerie!$A3,[1]Base!$A$2:$P$65536,5,FALSE))</f>
        <v/>
      </c>
      <c r="G3" s="39" t="str">
        <f>IF(VLOOKUP([1]Trésorerie!$A3,[1]Base!$A$2:$P$65536,2,FALSE)="","",VLOOKUP([1]Trésorerie!$A3,[1]Base!$A$2:$P$65536,15,FALSE))</f>
        <v/>
      </c>
      <c r="H3" s="39" t="str">
        <f>IF(VLOOKUP([1]Trésorerie!$A3,[1]Base!$A$2:$P$65536,2,FALSE)="","",VLOOKUP([1]Trésorerie!$A3,[1]Base!$A$2:$P$65536,16,FALSE))</f>
        <v/>
      </c>
      <c r="I3" s="40">
        <v>0</v>
      </c>
      <c r="J3" s="41"/>
      <c r="K3" s="2"/>
      <c r="L3" s="42" t="s">
        <v>61</v>
      </c>
      <c r="M3" s="42"/>
      <c r="N3" s="43"/>
      <c r="O3" s="44"/>
      <c r="P3" s="44"/>
      <c r="Q3" s="40"/>
      <c r="R3" s="40"/>
      <c r="S3" s="40">
        <v>0</v>
      </c>
      <c r="T3" s="41"/>
      <c r="U3" s="2"/>
      <c r="V3" s="42" t="s">
        <v>61</v>
      </c>
      <c r="W3" s="45"/>
      <c r="X3" s="46"/>
      <c r="Y3" s="47"/>
      <c r="Z3" s="47"/>
      <c r="AA3" s="40"/>
      <c r="AB3" s="40"/>
      <c r="AC3" s="40">
        <v>0</v>
      </c>
      <c r="AD3" s="41"/>
      <c r="AE3" s="2"/>
      <c r="AF3" s="42" t="s">
        <v>61</v>
      </c>
      <c r="AG3" s="42"/>
      <c r="AH3" s="43"/>
      <c r="AI3" s="44"/>
      <c r="AJ3" s="44"/>
      <c r="AK3" s="44"/>
      <c r="AL3" s="44"/>
      <c r="AM3">
        <f>LOOKUP(9^9,AC:AC)</f>
        <v>260.49</v>
      </c>
      <c r="AN3" s="41"/>
      <c r="AO3" s="2"/>
      <c r="AP3" s="42" t="s">
        <v>61</v>
      </c>
      <c r="AQ3" s="42"/>
      <c r="AR3" s="43"/>
      <c r="AS3" s="44"/>
      <c r="AT3" s="44"/>
      <c r="AU3" s="44"/>
      <c r="AV3" s="44"/>
      <c r="AW3">
        <f>LOOKUP(9^9,AM:AM)</f>
        <v>1421.96</v>
      </c>
      <c r="AX3" s="41"/>
    </row>
    <row r="4" spans="1:50">
      <c r="A4" s="2">
        <f t="array" ref="A4">INDEX([1]Base!$A$2:$A$65536,SMALL(IF(MONTH([1]Base!$B$2:$B$65536)=1,ROW([1]Base!$A$2:$A$65536)-MIN(ROW([1]Base!$A$2:$A$65536))+1),ROWS([1]Base!$A$2:$A3)))</f>
        <v>9</v>
      </c>
      <c r="B4" s="39" t="str">
        <f>IF(VLOOKUP([1]Trésorerie!$A4,[1]Base!$A$2:$P$65536,2,FALSE)="","",VLOOKUP([1]Trésorerie!$A4,[1]Base!$A$2:$P$65536,2,FALSE))</f>
        <v/>
      </c>
      <c r="C4" s="39" t="str">
        <f>IF(VLOOKUP([1]Trésorerie!$A4,[1]Base!$A$2:$P$65536,2,FALSE)="","",VLOOKUP([1]Trésorerie!$A4,[1]Base!$A$2:$P$65536,3,FALSE))</f>
        <v/>
      </c>
      <c r="D4" s="39" t="str">
        <f>IF(VLOOKUP([1]Trésorerie!$A4,[1]Base!$A$2:$P$65536,2,FALSE)="","",VLOOKUP([1]Trésorerie!$A4,[1]Base!$A$2:$P$65536,8,FALSE))</f>
        <v/>
      </c>
      <c r="E4" s="39" t="str">
        <f>IF(VLOOKUP([1]Trésorerie!$A4,[1]Base!$A$2:$P$65536,2,FALSE)="","",VLOOKUP([1]Trésorerie!$A4,[1]Base!$A$2:$P$65536,14,FALSE))</f>
        <v/>
      </c>
      <c r="F4" s="39" t="str">
        <f>IF(VLOOKUP([1]Trésorerie!$A4,[1]Base!$A$2:$P$65536,2,FALSE)="","",VLOOKUP([1]Trésorerie!$A4,[1]Base!$A$2:$P$65536,5,FALSE))</f>
        <v/>
      </c>
      <c r="G4" s="39" t="str">
        <f>IF(VLOOKUP([1]Trésorerie!$A4,[1]Base!$A$2:$P$65536,2,FALSE)="","",VLOOKUP([1]Trésorerie!$A4,[1]Base!$A$2:$P$65536,15,FALSE))</f>
        <v/>
      </c>
      <c r="H4" s="39" t="str">
        <f>IF(VLOOKUP([1]Trésorerie!$A4,[1]Base!$A$2:$P$65536,2,FALSE)="","",VLOOKUP([1]Trésorerie!$A4,[1]Base!$A$2:$P$65536,16,FALSE))</f>
        <v/>
      </c>
      <c r="I4" s="40" t="str">
        <f>IF(ISNUMBER(OR(G4&gt;0,H4&gt;0)),I3+H4-G4,"")</f>
        <v/>
      </c>
      <c r="J4" s="41"/>
      <c r="K4" s="2">
        <f t="array" ref="K4">INDEX([1]Base!$A$2:$A$65536,SMALL(IF(MONTH([1]Base!$B$2:$B$65536)=2,ROW([1]Base!$A$2:$A$65536)-MIN(ROW([1]Base!$A$2:$A$65536))+1),ROWS([1]Base!$A$2:$A2)))</f>
        <v>13</v>
      </c>
      <c r="L4" s="39">
        <f>IF(ISNUMBER($K4),VLOOKUP([1]Trésorerie!$K4,[1]Base!$A$2:$P$65536,2,FALSE),"")</f>
        <v>41313</v>
      </c>
      <c r="M4" s="39">
        <f>IF(ISNUMBER($K4),VLOOKUP([1]Trésorerie!$K4,[1]Base!$A$2:$P$65536,3,FALSE),"")</f>
        <v>0</v>
      </c>
      <c r="N4" s="39">
        <f>IF(ISNUMBER($K4),VLOOKUP([1]Trésorerie!$K4,[1]Base!$A$2:$P$65536,8,FALSE),"")</f>
        <v>0</v>
      </c>
      <c r="O4" s="39">
        <f>IF(ISNUMBER($K4),VLOOKUP([1]Trésorerie!$K4,[1]Base!$A$2:$P$65536,14,FALSE),"")</f>
        <v>0</v>
      </c>
      <c r="P4" s="39">
        <f>IF(ISNUMBER($K4),VLOOKUP([1]Trésorerie!$K4,[1]Base!$A$2:$P$65536,5,FALSE),"")</f>
        <v>0</v>
      </c>
      <c r="Q4" s="48">
        <f>IF(ISNUMBER($K4),VLOOKUP([1]Trésorerie!$K4,[1]Base!$A$2:$P$65536,15,FALSE),"")</f>
        <v>0</v>
      </c>
      <c r="R4" s="48">
        <f>IF(ISNUMBER($K4),VLOOKUP([1]Trésorerie!$K4,[1]Base!$A$2:$P$65536,16,FALSE),"")</f>
        <v>0</v>
      </c>
      <c r="S4" s="40" t="str">
        <f t="shared" ref="S4:S34" si="0">IF(ISNUMBER(OR(Q4&gt;0,R4&gt;0)),S3+R4-Q4,"")</f>
        <v/>
      </c>
      <c r="T4" s="41"/>
      <c r="U4" s="2">
        <f t="array" ref="U4">INDEX([1]Base!$A$2:$A$65536,SMALL(IF(MONTH([1]Base!$B$2:$B$65536)=3,ROW([1]Base!$A$2:$A$65536)-MIN(ROW([1]Base!$A$2:$A$65536))+1),ROWS([1]Base!$A$2:$A2)))</f>
        <v>1</v>
      </c>
      <c r="V4" s="39">
        <f>IF(ISNUMBER($U4),VLOOKUP([1]Trésorerie!$U4,[1]Base!$A$2:$P$65536,2,FALSE),"")</f>
        <v>41354</v>
      </c>
      <c r="W4" s="49" t="str">
        <f>IF(AND(ISNUMBER($U4),ISTEXT(VLOOKUP([1]Trésorerie!$U4,[1]Base!$A$2:$P$65536,3,FALSE))),VLOOKUP([1]Trésorerie!$U4,[1]Base!$A$2:$P$65536,3,FALSE)," ")</f>
        <v>XXX</v>
      </c>
      <c r="X4" s="49" t="str">
        <f>IF(AND(ISNUMBER($U4),ISTEXT(VLOOKUP([1]Trésorerie!$U4,[1]Base!$A$2:$P$65536,8,FALSE))),VLOOKUP([1]Trésorerie!$U4,[1]Base!$A$2:$P$65536,8,FALSE),"")</f>
        <v>2013FA001</v>
      </c>
      <c r="Y4" s="49" t="str">
        <f>IF(AND(ISNUMBER($U4),ISTEXT(VLOOKUP([1]Trésorerie!$U4,[1]Base!$A$2:$P$65536,14,FALSE))),VLOOKUP([1]Trésorerie!$U4,[1]Base!$A$2:$P$65536,14,FALSE),"")</f>
        <v>VIREMENT</v>
      </c>
      <c r="Z4" s="49" t="str">
        <f>IF(AND(ISNUMBER($U4),ISTEXT(VLOOKUP([1]Trésorerie!$U4,[1]Base!$A$2:$P$65536,5,FALSE))),VLOOKUP([1]Trésorerie!$U4,[1]Base!$A$2:$P$65536,5,FALSE),"")</f>
        <v/>
      </c>
      <c r="AA4" s="49">
        <f>IF(ISNUMBER($U4),VLOOKUP([1]Trésorerie!$U4,[1]Base!$A$2:$P$65536,15,FALSE),"")</f>
        <v>0</v>
      </c>
      <c r="AB4" s="49">
        <f>IF(ISNUMBER($U4),VLOOKUP([1]Trésorerie!$U4,[1]Base!$A$2:$P$65536,16,FALSE),"")</f>
        <v>226.89</v>
      </c>
      <c r="AC4" s="40">
        <f>IF(OR(ISBLANK(AB4),ISBLANK(AA4)),"",AC3+AB4-AA4)</f>
        <v>226.89</v>
      </c>
      <c r="AD4" s="41"/>
      <c r="AE4" s="2">
        <f t="array" ref="AE4">INDEX([1]Base!$A$2:$A$65536,SMALL(IF(MONTH([1]Base!$B$2:$B$65536)=4,ROW([1]Base!$A$2:$A$65536)-MIN(ROW([1]Base!$A$2:$A$65536))+1),ROWS([1]Base!$A$2:$A2)))</f>
        <v>4</v>
      </c>
      <c r="AF4" s="39">
        <f>IF(ISNUMBER($AE4),VLOOKUP([1]Trésorerie!$AE4,[1]Base!$A$2:$P$65536,2,FALSE),"")</f>
        <v>41365</v>
      </c>
      <c r="AG4" s="49" t="str">
        <f>IF(AND(ISNUMBER($AE4),ISTEXT(VLOOKUP([1]Trésorerie!$AE4,[1]Base!$A$2:$P$65536,3,FALSE))),VLOOKUP([1]Trésorerie!$AE4,[1]Base!$A$2:$P$65536,3,FALSE),"")</f>
        <v>YYY</v>
      </c>
      <c r="AH4" s="49" t="str">
        <f>IF(AND(ISNUMBER($AE4),ISTEXT(VLOOKUP([1]Trésorerie!$AE4,[1]Base!$A$2:$P$65536,8,FALSE))),VLOOKUP([1]Trésorerie!$AE4,[1]Base!$A$2:$P$65536,8,FALSE),"")</f>
        <v>2013FA002</v>
      </c>
      <c r="AI4" s="49" t="str">
        <f>IF(AND(ISNUMBER($AE4),ISTEXT(VLOOKUP([1]Trésorerie!$AE4,[1]Base!$A$2:$P$65536,14,FALSE))),VLOOKUP([1]Trésorerie!$AE4,[1]Base!$A$2:$P$65536,14,FALSE),"")</f>
        <v>CHEQUE</v>
      </c>
      <c r="AJ4" s="49" t="str">
        <f>IF(AND(ISNUMBER($AE4),ISTEXT(VLOOKUP([1]Trésorerie!$AE4,[1]Base!$A$2:$P$65536,5,FALSE))),VLOOKUP([1]Trésorerie!$AE4,[1]Base!$A$2:$P$65536,5,FALSE),"")</f>
        <v>YYY 2013FA002 CHQ N°</v>
      </c>
      <c r="AK4" s="48">
        <f>IF(ISNUMBER($AE4),VLOOKUP([1]Trésorerie!$AE4,[1]Base!$A$2:$P$65536,15,FALSE),"")</f>
        <v>0</v>
      </c>
      <c r="AL4" s="48">
        <f>IF(ISNUMBER($AE4),VLOOKUP([1]Trésorerie!$AE4,[1]Base!$A$2:$P$65536,16,FALSE),"")</f>
        <v>295.35000000000002</v>
      </c>
      <c r="AM4" s="40">
        <f>IF(ISTEXT(AL4),"",AM3+AL4-AK4)</f>
        <v>555.84</v>
      </c>
      <c r="AN4" s="41"/>
      <c r="AO4" s="2">
        <f t="array" ref="AO4">INDEX([1]Base!$A$2:$A$65536,SMALL(IF(MONTH([1]Base!$B$2:$B$65536)=5,ROW([1]Base!$A$2:$A$65536)-MIN(ROW([1]Base!$A$2:$A$65536))+1),ROWS([1]Base!$A$2:$A2)))</f>
        <v>7</v>
      </c>
      <c r="AP4" s="39">
        <f>IF(ISNUMBER(AO4),VLOOKUP([1]Trésorerie!AO4,[1]Base!$A$2:$P$65536,2,FALSE),"")</f>
        <v>41417</v>
      </c>
      <c r="AQ4" s="49" t="str">
        <f>IF(AND(ISNUMBER($AO4),ISTEXT(VLOOKUP([1]Trésorerie!$AO4,[1]Base!$A$2:$P$65536,3,FALSE))),VLOOKUP([1]Trésorerie!AO4,[1]Base!$A$2:$P$65536,3,FALSE),"")</f>
        <v>XXX</v>
      </c>
      <c r="AR4" s="49" t="str">
        <f>IF(AND(ISNUMBER($AO4),ISTEXT(VLOOKUP([1]Trésorerie!$AO4,[1]Base!$A$2:$P$65536,8,FALSE))),VLOOKUP([1]Trésorerie!AO4,[1]Base!$A$2:$P$65536,8,FALSE),"")</f>
        <v>2013FA004</v>
      </c>
      <c r="AS4" s="49" t="str">
        <f>IF(AND(ISNUMBER($AO4),ISTEXT(VLOOKUP([1]Trésorerie!$AO4,[1]Base!$A$2:$P$65536,14,FALSE))),VLOOKUP([1]Trésorerie!AO4,[1]Base!$A$2:$P$65536,14,FALSE),"")</f>
        <v>VIREMENT</v>
      </c>
      <c r="AT4" s="49" t="str">
        <f>IF(AND(ISNUMBER($AO4),ISTEXT(VLOOKUP([1]Trésorerie!$AO4,[1]Base!$A$2:$P$65536,5,FALSE))),VLOOKUP([1]Trésorerie!AO4,[1]Base!$A$2:$P$65536,5,FALSE),"")</f>
        <v/>
      </c>
      <c r="AU4" s="48">
        <f>IF(ISNUMBER(AO4),VLOOKUP([1]Trésorerie!AO4,[1]Base!$A$2:$P$65536,15,FALSE),"")</f>
        <v>0</v>
      </c>
      <c r="AV4" s="48">
        <f>IF(ISNUMBER(AO4),VLOOKUP([1]Trésorerie!AO4,[1]Base!$A$2:$P$65536,16,FALSE),"")</f>
        <v>878.83</v>
      </c>
      <c r="AW4" s="40">
        <f>IF(ISTEXT(AV4),"",AW3+AV4-AU4)</f>
        <v>2300.79</v>
      </c>
      <c r="AX4" s="41"/>
    </row>
    <row r="5" spans="1:50">
      <c r="A5" s="2">
        <f t="array" ref="A5">INDEX([1]Base!$A$2:$A$65536,SMALL(IF(MONTH([1]Base!$B$2:$B$65536)=1,ROW([1]Base!$A$2:$A$65536)-MIN(ROW([1]Base!$A$2:$A$65536))+1),ROWS([1]Base!$A$2:$A4)))</f>
        <v>12</v>
      </c>
      <c r="B5" s="39">
        <f>IF(VLOOKUP([1]Trésorerie!$A5,[1]Base!$A$2:$P$65536,2,FALSE)="","",VLOOKUP([1]Trésorerie!$A5,[1]Base!$A$2:$P$65536,2,FALSE))</f>
        <v>41279</v>
      </c>
      <c r="C5" s="39">
        <f>IF(VLOOKUP([1]Trésorerie!$A5,[1]Base!$A$2:$P$65536,2,FALSE)="","",VLOOKUP([1]Trésorerie!$A5,[1]Base!$A$2:$P$65536,3,FALSE))</f>
        <v>0</v>
      </c>
      <c r="D5" s="39">
        <f>IF(VLOOKUP([1]Trésorerie!$A5,[1]Base!$A$2:$P$65536,2,FALSE)="","",VLOOKUP([1]Trésorerie!$A5,[1]Base!$A$2:$P$65536,8,FALSE))</f>
        <v>0</v>
      </c>
      <c r="E5" s="39">
        <f>IF(VLOOKUP([1]Trésorerie!$A5,[1]Base!$A$2:$P$65536,2,FALSE)="","",VLOOKUP([1]Trésorerie!$A5,[1]Base!$A$2:$P$65536,14,FALSE))</f>
        <v>0</v>
      </c>
      <c r="F5" s="39">
        <f>IF(VLOOKUP([1]Trésorerie!$A5,[1]Base!$A$2:$P$65536,2,FALSE)="","",VLOOKUP([1]Trésorerie!$A5,[1]Base!$A$2:$P$65536,5,FALSE))</f>
        <v>0</v>
      </c>
      <c r="G5" s="39">
        <f>IF(VLOOKUP([1]Trésorerie!$A5,[1]Base!$A$2:$P$65536,2,FALSE)="","",VLOOKUP([1]Trésorerie!$A5,[1]Base!$A$2:$P$65536,15,FALSE))</f>
        <v>0</v>
      </c>
      <c r="H5" s="39">
        <f>IF(VLOOKUP([1]Trésorerie!$A5,[1]Base!$A$2:$P$65536,2,FALSE)="","",VLOOKUP([1]Trésorerie!$A5,[1]Base!$A$2:$P$65536,16,FALSE))</f>
        <v>0</v>
      </c>
      <c r="I5" s="40" t="str">
        <f t="shared" ref="I5:I34" si="1">IF(ISNUMBER(OR(G5&gt;0,H5&gt;0)),I4+H5-G5,"")</f>
        <v/>
      </c>
      <c r="J5" s="41"/>
      <c r="K5" s="2" t="e">
        <f t="array" ref="K5">INDEX([1]Base!$A$2:$A$65536,SMALL(IF(MONTH([1]Base!$B$2:$B$65536)=2,ROW([1]Base!$A$2:$A$65536)-MIN(ROW([1]Base!$A$2:$A$65536))+1),ROWS([1]Base!$A$2:$A3)))</f>
        <v>#NUM!</v>
      </c>
      <c r="L5" s="39" t="str">
        <f>IF(ISNUMBER($K5),VLOOKUP([1]Trésorerie!$K5,[1]Base!$A$2:$P$65536,2,FALSE),"")</f>
        <v/>
      </c>
      <c r="M5" s="39" t="str">
        <f>IF(ISNUMBER($K5),VLOOKUP([1]Trésorerie!$K5,[1]Base!$A$2:$P$65536,3,FALSE),"")</f>
        <v/>
      </c>
      <c r="N5" s="39" t="str">
        <f>IF(ISNUMBER($K5),VLOOKUP([1]Trésorerie!$K5,[1]Base!$A$2:$P$65536,8,FALSE),"")</f>
        <v/>
      </c>
      <c r="O5" s="39" t="str">
        <f>IF(ISNUMBER($K5),VLOOKUP([1]Trésorerie!$K5,[1]Base!$A$2:$P$65536,14,FALSE),"")</f>
        <v/>
      </c>
      <c r="P5" s="39" t="str">
        <f>IF(ISNUMBER($K5),VLOOKUP([1]Trésorerie!$K5,[1]Base!$A$2:$P$65536,5,FALSE),"")</f>
        <v/>
      </c>
      <c r="Q5" s="48" t="str">
        <f>IF(ISNUMBER($K5),VLOOKUP([1]Trésorerie!$K5,[1]Base!$A$2:$P$65536,15,FALSE),"")</f>
        <v/>
      </c>
      <c r="R5" s="48" t="str">
        <f>IF(ISNUMBER($K5),VLOOKUP([1]Trésorerie!$K5,[1]Base!$A$2:$P$65536,16,FALSE),"")</f>
        <v/>
      </c>
      <c r="S5" s="40" t="str">
        <f t="shared" si="0"/>
        <v/>
      </c>
      <c r="T5" s="41"/>
      <c r="U5" s="2">
        <f t="array" ref="U5">INDEX([1]Base!$A$2:$A$65536,SMALL(IF(MONTH([1]Base!$B$2:$B$65536)=3,ROW([1]Base!$A$2:$A$65536)-MIN(ROW([1]Base!$A$2:$A$65536))+1),ROWS([1]Base!$A$2:$A3)))</f>
        <v>2</v>
      </c>
      <c r="V5" s="39">
        <f>IF(ISNUMBER($U5),VLOOKUP([1]Trésorerie!$U5,[1]Base!$A$2:$P$65536,2,FALSE),"")</f>
        <v>41361</v>
      </c>
      <c r="W5" s="49" t="str">
        <f>IF(AND(ISNUMBER($U5),ISTEXT(VLOOKUP([1]Trésorerie!$U5,[1]Base!$A$2:$P$65536,3,FALSE))),VLOOKUP([1]Trésorerie!$U5,[1]Base!$A$2:$P$65536,3,FALSE)," ")</f>
        <v xml:space="preserve"> </v>
      </c>
      <c r="X5" s="49" t="str">
        <f>IF(AND(ISNUMBER($U5),ISTEXT(VLOOKUP([1]Trésorerie!$U5,[1]Base!$A$2:$P$65536,8,FALSE))),VLOOKUP([1]Trésorerie!$U5,[1]Base!$A$2:$P$65536,8,FALSE),"")</f>
        <v/>
      </c>
      <c r="Y5" s="49" t="str">
        <f>IF(AND(ISNUMBER($U5),ISTEXT(VLOOKUP([1]Trésorerie!$U5,[1]Base!$A$2:$P$65536,14,FALSE))),VLOOKUP([1]Trésorerie!$U5,[1]Base!$A$2:$P$65536,14,FALSE),"")</f>
        <v/>
      </c>
      <c r="Z5" s="49" t="str">
        <f>IF(AND(ISNUMBER($U5),ISTEXT(VLOOKUP([1]Trésorerie!$U5,[1]Base!$A$2:$P$65536,5,FALSE))),VLOOKUP([1]Trésorerie!$U5,[1]Base!$A$2:$P$65536,5,FALSE),"")</f>
        <v>APPORT PERSONNEL</v>
      </c>
      <c r="AA5" s="49">
        <f>IF(ISNUMBER($U5),VLOOKUP([1]Trésorerie!$U5,[1]Base!$A$2:$P$65536,15,FALSE),"")</f>
        <v>0</v>
      </c>
      <c r="AB5" s="49">
        <f>IF(ISNUMBER($U5),VLOOKUP([1]Trésorerie!$U5,[1]Base!$A$2:$P$65536,16,FALSE),"")</f>
        <v>80</v>
      </c>
      <c r="AC5" s="40">
        <f>IF(OR(ISBLANK(AB5),ISBLANK(AA5)),"",AC4+AB5-AA5)</f>
        <v>306.89</v>
      </c>
      <c r="AD5" s="41"/>
      <c r="AE5" s="2">
        <f t="array" ref="AE5">INDEX([1]Base!$A$2:$A$65536,SMALL(IF(MONTH([1]Base!$B$2:$B$65536)=4,ROW([1]Base!$A$2:$A$65536)-MIN(ROW([1]Base!$A$2:$A$65536))+1),ROWS([1]Base!$A$2:$A3)))</f>
        <v>5</v>
      </c>
      <c r="AF5" s="39">
        <f>IF(ISNUMBER($AE5),VLOOKUP([1]Trésorerie!$AE5,[1]Base!$A$2:$P$65536,2,FALSE),"")</f>
        <v>41365</v>
      </c>
      <c r="AG5" s="49" t="str">
        <f>IF(AND(ISNUMBER($AE5),ISTEXT(VLOOKUP([1]Trésorerie!$AE5,[1]Base!$A$2:$P$65536,3,FALSE))),VLOOKUP([1]Trésorerie!$AE5,[1]Base!$A$2:$P$65536,3,FALSE),"")</f>
        <v>XXX</v>
      </c>
      <c r="AH5" s="49" t="str">
        <f>IF(AND(ISNUMBER($AE5),ISTEXT(VLOOKUP([1]Trésorerie!$AE5,[1]Base!$A$2:$P$65536,8,FALSE))),VLOOKUP([1]Trésorerie!$AE5,[1]Base!$A$2:$P$65536,8,FALSE),"")</f>
        <v>2013FA003</v>
      </c>
      <c r="AI5" s="49" t="str">
        <f>IF(AND(ISNUMBER($AE5),ISTEXT(VLOOKUP([1]Trésorerie!$AE5,[1]Base!$A$2:$P$65536,14,FALSE))),VLOOKUP([1]Trésorerie!$AE5,[1]Base!$A$2:$P$65536,14,FALSE),"")</f>
        <v>VIREMENT</v>
      </c>
      <c r="AJ5" s="49" t="str">
        <f>IF(AND(ISNUMBER($AE5),ISTEXT(VLOOKUP([1]Trésorerie!$AE5,[1]Base!$A$2:$P$65536,5,FALSE))),VLOOKUP([1]Trésorerie!$AE5,[1]Base!$A$2:$P$65536,5,FALSE),"")</f>
        <v>XXX 2013FA003 VRT</v>
      </c>
      <c r="AK5" s="48">
        <f>IF(ISNUMBER($AE5),VLOOKUP([1]Trésorerie!$AE5,[1]Base!$A$2:$P$65536,15,FALSE),"")</f>
        <v>0</v>
      </c>
      <c r="AL5" s="48">
        <f>IF(ISNUMBER($AE5),VLOOKUP([1]Trésorerie!$AE5,[1]Base!$A$2:$P$65536,16,FALSE),"")</f>
        <v>866.12</v>
      </c>
      <c r="AM5" s="40">
        <f t="shared" ref="AM5:AM34" si="2">IF(ISTEXT(AL5),"",AM4+AL5-AK5)</f>
        <v>1421.96</v>
      </c>
      <c r="AN5" s="41"/>
      <c r="AO5" s="2">
        <f t="array" ref="AO5">INDEX([1]Base!$A$2:$A$65536,SMALL(IF(MONTH([1]Base!$B$2:$B$65536)=5,ROW([1]Base!$A$2:$A$65536)-MIN(ROW([1]Base!$A$2:$A$65536))+1),ROWS([1]Base!$A$2:$A3)))</f>
        <v>8</v>
      </c>
      <c r="AP5" s="39">
        <f>IF(ISNUMBER(AO5),VLOOKUP([1]Trésorerie!AO5,[1]Base!$A$2:$P$65536,2,FALSE),"")</f>
        <v>41401</v>
      </c>
      <c r="AQ5" s="49" t="str">
        <f>IF(AND(ISNUMBER($AO5),ISTEXT(VLOOKUP([1]Trésorerie!$AO5,[1]Base!$A$2:$P$65536,3,FALSE))),VLOOKUP([1]Trésorerie!AO5,[1]Base!$A$2:$P$65536,3,FALSE),"")</f>
        <v>YYY</v>
      </c>
      <c r="AR5" s="49" t="str">
        <f>IF(AND(ISNUMBER($AO5),ISTEXT(VLOOKUP([1]Trésorerie!$AO5,[1]Base!$A$2:$P$65536,8,FALSE))),VLOOKUP([1]Trésorerie!AO5,[1]Base!$A$2:$P$65536,8,FALSE),"")</f>
        <v>2013FA005</v>
      </c>
      <c r="AS5" s="49" t="str">
        <f>IF(AND(ISNUMBER($AO5),ISTEXT(VLOOKUP([1]Trésorerie!$AO5,[1]Base!$A$2:$P$65536,14,FALSE))),VLOOKUP([1]Trésorerie!AO5,[1]Base!$A$2:$P$65536,14,FALSE),"")</f>
        <v>CHEQUE</v>
      </c>
      <c r="AT5" s="49" t="str">
        <f>IF(AND(ISNUMBER($AO5),ISTEXT(VLOOKUP([1]Trésorerie!$AO5,[1]Base!$A$2:$P$65536,5,FALSE))),VLOOKUP([1]Trésorerie!AO5,[1]Base!$A$2:$P$65536,5,FALSE),"")</f>
        <v>YYY 2013FA005 CHQ N°</v>
      </c>
      <c r="AU5" s="48">
        <f>IF(ISNUMBER(AO5),VLOOKUP([1]Trésorerie!AO5,[1]Base!$A$2:$P$65536,15,FALSE),"")</f>
        <v>0</v>
      </c>
      <c r="AV5" s="48">
        <f>IF(ISNUMBER(AO5),VLOOKUP([1]Trésorerie!AO5,[1]Base!$A$2:$P$65536,16,FALSE),"")</f>
        <v>364.65</v>
      </c>
      <c r="AW5" s="40">
        <f t="shared" ref="AW5:AW34" si="3">IF(ISTEXT(AV5),"",AW4+AV5-AU5)</f>
        <v>2665.44</v>
      </c>
      <c r="AX5" s="41"/>
    </row>
    <row r="6" spans="1:50">
      <c r="A6" s="2">
        <f t="array" ref="A6">INDEX([1]Base!$A$2:$A$65536,SMALL(IF(MONTH([1]Base!$B$2:$B$65536)=1,ROW([1]Base!$A$2:$A$65536)-MIN(ROW([1]Base!$A$2:$A$65536))+1),ROWS([1]Base!$A$2:$A5)))</f>
        <v>0</v>
      </c>
      <c r="B6" s="39" t="e">
        <f>IF(VLOOKUP([1]Trésorerie!$A6,[1]Base!$A$2:$P$65536,2,FALSE)="","",VLOOKUP([1]Trésorerie!$A6,[1]Base!$A$2:$P$65536,2,FALSE))</f>
        <v>#N/A</v>
      </c>
      <c r="C6" s="39" t="e">
        <f>IF(VLOOKUP([1]Trésorerie!$A6,[1]Base!$A$2:$P$65536,2,FALSE)="","",VLOOKUP([1]Trésorerie!$A6,[1]Base!$A$2:$P$65536,3,FALSE))</f>
        <v>#N/A</v>
      </c>
      <c r="D6" s="39" t="e">
        <f>IF(VLOOKUP([1]Trésorerie!$A6,[1]Base!$A$2:$P$65536,2,FALSE)="","",VLOOKUP([1]Trésorerie!$A6,[1]Base!$A$2:$P$65536,8,FALSE))</f>
        <v>#N/A</v>
      </c>
      <c r="E6" s="39" t="e">
        <f>IF(VLOOKUP([1]Trésorerie!$A6,[1]Base!$A$2:$P$65536,2,FALSE)="","",VLOOKUP([1]Trésorerie!$A6,[1]Base!$A$2:$P$65536,14,FALSE))</f>
        <v>#N/A</v>
      </c>
      <c r="F6" s="39" t="e">
        <f>IF(VLOOKUP([1]Trésorerie!$A6,[1]Base!$A$2:$P$65536,2,FALSE)="","",VLOOKUP([1]Trésorerie!$A6,[1]Base!$A$2:$P$65536,5,FALSE))</f>
        <v>#N/A</v>
      </c>
      <c r="G6" s="39" t="e">
        <f>IF(VLOOKUP([1]Trésorerie!$A6,[1]Base!$A$2:$P$65536,2,FALSE)="","",VLOOKUP([1]Trésorerie!$A6,[1]Base!$A$2:$P$65536,15,FALSE))</f>
        <v>#N/A</v>
      </c>
      <c r="H6" s="39" t="e">
        <f>IF(VLOOKUP([1]Trésorerie!$A6,[1]Base!$A$2:$P$65536,2,FALSE)="","",VLOOKUP([1]Trésorerie!$A6,[1]Base!$A$2:$P$65536,16,FALSE))</f>
        <v>#N/A</v>
      </c>
      <c r="I6" s="40" t="str">
        <f t="shared" si="1"/>
        <v/>
      </c>
      <c r="J6" s="41"/>
      <c r="K6" s="2" t="e">
        <f t="array" ref="K6">INDEX([1]Base!$A$2:$A$65536,SMALL(IF(MONTH([1]Base!$B$2:$B$65536)=2,ROW([1]Base!$A$2:$A$65536)-MIN(ROW([1]Base!$A$2:$A$65536))+1),ROWS([1]Base!$A$2:$A4)))</f>
        <v>#NUM!</v>
      </c>
      <c r="L6" s="39" t="str">
        <f>IF(ISNUMBER($K6),VLOOKUP([1]Trésorerie!$K6,[1]Base!$A$2:$P$65536,2,FALSE),"")</f>
        <v/>
      </c>
      <c r="M6" s="39" t="str">
        <f>IF(ISNUMBER($K6),VLOOKUP([1]Trésorerie!$K6,[1]Base!$A$2:$P$65536,3,FALSE),"")</f>
        <v/>
      </c>
      <c r="N6" s="39" t="str">
        <f>IF(ISNUMBER($K6),VLOOKUP([1]Trésorerie!$K6,[1]Base!$A$2:$P$65536,8,FALSE),"")</f>
        <v/>
      </c>
      <c r="O6" s="39" t="str">
        <f>IF(ISNUMBER($K6),VLOOKUP([1]Trésorerie!$K6,[1]Base!$A$2:$P$65536,14,FALSE),"")</f>
        <v/>
      </c>
      <c r="P6" s="39" t="str">
        <f>IF(ISNUMBER($K6),VLOOKUP([1]Trésorerie!$K6,[1]Base!$A$2:$P$65536,5,FALSE),"")</f>
        <v/>
      </c>
      <c r="Q6" s="48" t="str">
        <f>IF(ISNUMBER($K6),VLOOKUP([1]Trésorerie!$K6,[1]Base!$A$2:$P$65536,15,FALSE),"")</f>
        <v/>
      </c>
      <c r="R6" s="48" t="str">
        <f>IF(ISNUMBER($K6),VLOOKUP([1]Trésorerie!$K6,[1]Base!$A$2:$P$65536,16,FALSE),"")</f>
        <v/>
      </c>
      <c r="S6" s="40" t="str">
        <f t="shared" si="0"/>
        <v/>
      </c>
      <c r="T6" s="41"/>
      <c r="U6" s="2">
        <f t="array" ref="U6">INDEX([1]Base!$A$2:$A$65536,SMALL(IF(MONTH([1]Base!$B$2:$B$65536)=3,ROW([1]Base!$A$2:$A$65536)-MIN(ROW([1]Base!$A$2:$A$65536))+1),ROWS([1]Base!$A$2:$A4)))</f>
        <v>3</v>
      </c>
      <c r="V6" s="39">
        <f>IF(ISNUMBER($U6),VLOOKUP([1]Trésorerie!$U6,[1]Base!$A$2:$P$65536,2,FALSE),"")</f>
        <v>41361</v>
      </c>
      <c r="W6" s="49" t="str">
        <f>IF(AND(ISNUMBER($U6),ISTEXT(VLOOKUP([1]Trésorerie!$U6,[1]Base!$A$2:$P$65536,3,FALSE))),VLOOKUP([1]Trésorerie!$U6,[1]Base!$A$2:$P$65536,3,FALSE)," ")</f>
        <v xml:space="preserve"> </v>
      </c>
      <c r="X6" s="49" t="str">
        <f>IF(AND(ISNUMBER($U6),ISTEXT(VLOOKUP([1]Trésorerie!$U6,[1]Base!$A$2:$P$65536,8,FALSE))),VLOOKUP([1]Trésorerie!$U6,[1]Base!$A$2:$P$65536,8,FALSE),"")</f>
        <v/>
      </c>
      <c r="Y6" s="49" t="str">
        <f>IF(AND(ISNUMBER($U6),ISTEXT(VLOOKUP([1]Trésorerie!$U6,[1]Base!$A$2:$P$65536,14,FALSE))),VLOOKUP([1]Trésorerie!$U6,[1]Base!$A$2:$P$65536,14,FALSE),"")</f>
        <v/>
      </c>
      <c r="Z6" s="49" t="str">
        <f>IF(AND(ISNUMBER($U6),ISTEXT(VLOOKUP([1]Trésorerie!$U6,[1]Base!$A$2:$P$65536,5,FALSE))),VLOOKUP([1]Trésorerie!$U6,[1]Base!$A$2:$P$65536,5,FALSE),"")</f>
        <v>LA POSTE MAILING CHQ N°</v>
      </c>
      <c r="AA6" s="49">
        <f>IF(ISNUMBER($U6),VLOOKUP([1]Trésorerie!$U6,[1]Base!$A$2:$P$65536,15,FALSE),"")</f>
        <v>46.4</v>
      </c>
      <c r="AB6" s="49">
        <f>IF(ISNUMBER($U6),VLOOKUP([1]Trésorerie!$U6,[1]Base!$A$2:$P$65536,16,FALSE),"")</f>
        <v>0</v>
      </c>
      <c r="AC6" s="40">
        <f>IF(OR(ISBLANK(AB6),ISBLANK(AA6)),"",AC5+AB6-AA6)</f>
        <v>260.49</v>
      </c>
      <c r="AD6" s="41"/>
      <c r="AE6" s="2" t="e">
        <f t="array" ref="AE6">INDEX([1]Base!$A$2:$A$65536,SMALL(IF(MONTH([1]Base!$B$2:$B$65536)=4,ROW([1]Base!$A$2:$A$65536)-MIN(ROW([1]Base!$A$2:$A$65536))+1),ROWS([1]Base!$A$2:$A4)))</f>
        <v>#NUM!</v>
      </c>
      <c r="AF6" s="39" t="str">
        <f>IF(ISNUMBER($AE6),VLOOKUP([1]Trésorerie!$AE6,[1]Base!$A$2:$P$65536,2,FALSE),"")</f>
        <v/>
      </c>
      <c r="AG6" s="49" t="str">
        <f>IF(AND(ISNUMBER($AE6),ISTEXT(VLOOKUP([1]Trésorerie!$AE6,[1]Base!$A$2:$P$65536,3,FALSE))),VLOOKUP([1]Trésorerie!$AE6,[1]Base!$A$2:$P$65536,3,FALSE),"")</f>
        <v/>
      </c>
      <c r="AH6" s="49" t="str">
        <f>IF(AND(ISNUMBER($AE6),ISTEXT(VLOOKUP([1]Trésorerie!$AE6,[1]Base!$A$2:$P$65536,8,FALSE))),VLOOKUP([1]Trésorerie!$AE6,[1]Base!$A$2:$P$65536,8,FALSE),"")</f>
        <v/>
      </c>
      <c r="AI6" s="49" t="str">
        <f>IF(AND(ISNUMBER($AE6),ISTEXT(VLOOKUP([1]Trésorerie!$AE6,[1]Base!$A$2:$P$65536,14,FALSE))),VLOOKUP([1]Trésorerie!$AE6,[1]Base!$A$2:$P$65536,14,FALSE),"")</f>
        <v/>
      </c>
      <c r="AJ6" s="49" t="str">
        <f>IF(AND(ISNUMBER($AE6),ISTEXT(VLOOKUP([1]Trésorerie!$AE6,[1]Base!$A$2:$P$65536,5,FALSE))),VLOOKUP([1]Trésorerie!$AE6,[1]Base!$A$2:$P$65536,5,FALSE),"")</f>
        <v/>
      </c>
      <c r="AK6" s="48" t="str">
        <f>IF(ISNUMBER($AE6),VLOOKUP([1]Trésorerie!$AE6,[1]Base!$A$2:$P$65536,15,FALSE),"")</f>
        <v/>
      </c>
      <c r="AL6" s="48" t="str">
        <f>IF(ISNUMBER($AE6),VLOOKUP([1]Trésorerie!$AE6,[1]Base!$A$2:$P$65536,16,FALSE),"")</f>
        <v/>
      </c>
      <c r="AM6" s="40" t="str">
        <f t="shared" si="2"/>
        <v/>
      </c>
      <c r="AN6" s="41"/>
      <c r="AO6" s="2">
        <f t="array" ref="AO6">INDEX([1]Base!$A$2:$A$65536,SMALL(IF(MONTH([1]Base!$B$2:$B$65536)=5,ROW([1]Base!$A$2:$A$65536)-MIN(ROW([1]Base!$A$2:$A$65536))+1),ROWS([1]Base!$A$2:$A4)))</f>
        <v>10</v>
      </c>
      <c r="AP6" s="39">
        <f>IF(ISNUMBER(AO6),VLOOKUP([1]Trésorerie!AO6,[1]Base!$A$2:$P$65536,2,FALSE),"")</f>
        <v>41401</v>
      </c>
      <c r="AQ6" s="49" t="str">
        <f>IF(AND(ISNUMBER($AO6),ISTEXT(VLOOKUP([1]Trésorerie!$AO6,[1]Base!$A$2:$P$65536,3,FALSE))),VLOOKUP([1]Trésorerie!AO6,[1]Base!$A$2:$P$65536,3,FALSE),"")</f>
        <v/>
      </c>
      <c r="AR6" s="49" t="str">
        <f>IF(AND(ISNUMBER($AO6),ISTEXT(VLOOKUP([1]Trésorerie!$AO6,[1]Base!$A$2:$P$65536,8,FALSE))),VLOOKUP([1]Trésorerie!AO6,[1]Base!$A$2:$P$65536,8,FALSE),"")</f>
        <v/>
      </c>
      <c r="AS6" s="49" t="str">
        <f>IF(AND(ISNUMBER($AO6),ISTEXT(VLOOKUP([1]Trésorerie!$AO6,[1]Base!$A$2:$P$65536,14,FALSE))),VLOOKUP([1]Trésorerie!AO6,[1]Base!$A$2:$P$65536,14,FALSE),"")</f>
        <v/>
      </c>
      <c r="AT6" s="49" t="str">
        <f>IF(AND(ISNUMBER($AO6),ISTEXT(VLOOKUP([1]Trésorerie!$AO6,[1]Base!$A$2:$P$65536,5,FALSE))),VLOOKUP([1]Trésorerie!AO6,[1]Base!$A$2:$P$65536,5,FALSE),"")</f>
        <v>REMUNERATION AVRIL 2013</v>
      </c>
      <c r="AU6" s="48">
        <f>IF(ISNUMBER(AO6),VLOOKUP([1]Trésorerie!AO6,[1]Base!$A$2:$P$65536,15,FALSE),"")</f>
        <v>650</v>
      </c>
      <c r="AV6" s="48">
        <f>IF(ISNUMBER(AO6),VLOOKUP([1]Trésorerie!AO6,[1]Base!$A$2:$P$65536,16,FALSE),"")</f>
        <v>0</v>
      </c>
      <c r="AW6" s="40">
        <f t="shared" si="3"/>
        <v>2015.44</v>
      </c>
      <c r="AX6" s="41"/>
    </row>
    <row r="7" spans="1:50">
      <c r="A7" s="2">
        <f t="array" ref="A7">INDEX([1]Base!$A$2:$A$65536,SMALL(IF(MONTH([1]Base!$B$2:$B$65536)=1,ROW([1]Base!$A$2:$A$65536)-MIN(ROW([1]Base!$A$2:$A$65536))+1),ROWS([1]Base!$A$2:$A6)))</f>
        <v>0</v>
      </c>
      <c r="B7" s="39" t="e">
        <f>IF(VLOOKUP([1]Trésorerie!$A7,[1]Base!$A$2:$P$65536,2,FALSE)="","",VLOOKUP([1]Trésorerie!$A7,[1]Base!$A$2:$P$65536,2,FALSE))</f>
        <v>#N/A</v>
      </c>
      <c r="C7" s="39" t="e">
        <f>IF(VLOOKUP([1]Trésorerie!$A7,[1]Base!$A$2:$P$65536,2,FALSE)="","",VLOOKUP([1]Trésorerie!$A7,[1]Base!$A$2:$P$65536,3,FALSE))</f>
        <v>#N/A</v>
      </c>
      <c r="D7" s="39" t="e">
        <f>IF(VLOOKUP([1]Trésorerie!$A7,[1]Base!$A$2:$P$65536,2,FALSE)="","",VLOOKUP([1]Trésorerie!$A7,[1]Base!$A$2:$P$65536,8,FALSE))</f>
        <v>#N/A</v>
      </c>
      <c r="E7" s="39" t="e">
        <f>IF(VLOOKUP([1]Trésorerie!$A7,[1]Base!$A$2:$P$65536,2,FALSE)="","",VLOOKUP([1]Trésorerie!$A7,[1]Base!$A$2:$P$65536,14,FALSE))</f>
        <v>#N/A</v>
      </c>
      <c r="F7" s="39" t="e">
        <f>IF(VLOOKUP([1]Trésorerie!$A7,[1]Base!$A$2:$P$65536,2,FALSE)="","",VLOOKUP([1]Trésorerie!$A7,[1]Base!$A$2:$P$65536,5,FALSE))</f>
        <v>#N/A</v>
      </c>
      <c r="G7" s="39" t="e">
        <f>IF(VLOOKUP([1]Trésorerie!$A7,[1]Base!$A$2:$P$65536,2,FALSE)="","",VLOOKUP([1]Trésorerie!$A7,[1]Base!$A$2:$P$65536,15,FALSE))</f>
        <v>#N/A</v>
      </c>
      <c r="H7" s="39" t="e">
        <f>IF(VLOOKUP([1]Trésorerie!$A7,[1]Base!$A$2:$P$65536,2,FALSE)="","",VLOOKUP([1]Trésorerie!$A7,[1]Base!$A$2:$P$65536,16,FALSE))</f>
        <v>#N/A</v>
      </c>
      <c r="I7" s="40" t="str">
        <f t="shared" si="1"/>
        <v/>
      </c>
      <c r="J7" s="41"/>
      <c r="K7" s="2" t="e">
        <f t="array" ref="K7">INDEX([1]Base!$A$2:$A$65536,SMALL(IF(MONTH([1]Base!$B$2:$B$65536)=2,ROW([1]Base!$A$2:$A$65536)-MIN(ROW([1]Base!$A$2:$A$65536))+1),ROWS([1]Base!$A$2:$A5)))</f>
        <v>#NUM!</v>
      </c>
      <c r="L7" s="39" t="str">
        <f>IF(ISNUMBER($K7),VLOOKUP([1]Trésorerie!$K7,[1]Base!$A$2:$P$65536,2,FALSE),"")</f>
        <v/>
      </c>
      <c r="M7" s="39" t="str">
        <f>IF(ISNUMBER($K7),VLOOKUP([1]Trésorerie!$K7,[1]Base!$A$2:$P$65536,3,FALSE),"")</f>
        <v/>
      </c>
      <c r="N7" s="39" t="str">
        <f>IF(ISNUMBER($K7),VLOOKUP([1]Trésorerie!$K7,[1]Base!$A$2:$P$65536,8,FALSE),"")</f>
        <v/>
      </c>
      <c r="O7" s="39" t="str">
        <f>IF(ISNUMBER($K7),VLOOKUP([1]Trésorerie!$K7,[1]Base!$A$2:$P$65536,14,FALSE),"")</f>
        <v/>
      </c>
      <c r="P7" s="39" t="str">
        <f>IF(ISNUMBER($K7),VLOOKUP([1]Trésorerie!$K7,[1]Base!$A$2:$P$65536,5,FALSE),"")</f>
        <v/>
      </c>
      <c r="Q7" s="48" t="str">
        <f>IF(ISNUMBER($K7),VLOOKUP([1]Trésorerie!$K7,[1]Base!$A$2:$P$65536,15,FALSE),"")</f>
        <v/>
      </c>
      <c r="R7" s="48" t="str">
        <f>IF(ISNUMBER($K7),VLOOKUP([1]Trésorerie!$K7,[1]Base!$A$2:$P$65536,16,FALSE),"")</f>
        <v/>
      </c>
      <c r="S7" s="40" t="str">
        <f t="shared" si="0"/>
        <v/>
      </c>
      <c r="T7" s="41"/>
      <c r="U7" s="2" t="e">
        <f t="array" ref="U7">INDEX([1]Base!$A$2:$A$65536,SMALL(IF(MONTH([1]Base!$B$2:$B$65536)=3,ROW([1]Base!$A$2:$A$65536)-MIN(ROW([1]Base!$A$2:$A$65536))+1),ROWS([1]Base!$A$2:$A5)))</f>
        <v>#NUM!</v>
      </c>
      <c r="V7" s="39" t="str">
        <f>IF(ISNUMBER($U7),VLOOKUP([1]Trésorerie!$U7,[1]Base!$A$2:$P$65536,2,FALSE),"")</f>
        <v/>
      </c>
      <c r="W7" s="49" t="str">
        <f>IF(AND(ISNUMBER($U7),ISTEXT(VLOOKUP([1]Trésorerie!$U7,[1]Base!$A$2:$P$65536,3,FALSE))),VLOOKUP([1]Trésorerie!$U7,[1]Base!$A$2:$P$65536,3,FALSE)," ")</f>
        <v xml:space="preserve"> </v>
      </c>
      <c r="X7" s="49" t="str">
        <f>IF(AND(ISNUMBER($U7),ISTEXT(VLOOKUP([1]Trésorerie!$U7,[1]Base!$A$2:$P$65536,8,FALSE))),VLOOKUP([1]Trésorerie!$U7,[1]Base!$A$2:$P$65536,8,FALSE),"")</f>
        <v/>
      </c>
      <c r="Y7" s="49" t="str">
        <f>IF(AND(ISNUMBER($U7),ISTEXT(VLOOKUP([1]Trésorerie!$U7,[1]Base!$A$2:$P$65536,14,FALSE))),VLOOKUP([1]Trésorerie!$U7,[1]Base!$A$2:$P$65536,14,FALSE),"")</f>
        <v/>
      </c>
      <c r="Z7" s="49" t="str">
        <f>IF(AND(ISNUMBER($U7),ISTEXT(VLOOKUP([1]Trésorerie!$U7,[1]Base!$A$2:$P$65536,5,FALSE))),VLOOKUP([1]Trésorerie!$U7,[1]Base!$A$2:$P$65536,5,FALSE),"")</f>
        <v/>
      </c>
      <c r="AA7" s="49" t="str">
        <f>IF(ISNUMBER($U7),VLOOKUP([1]Trésorerie!$U7,[1]Base!$A$2:$P$65536,15,FALSE),"")</f>
        <v/>
      </c>
      <c r="AB7" s="49" t="str">
        <f>IF(ISNUMBER($U7),VLOOKUP([1]Trésorerie!$U7,[1]Base!$A$2:$P$65536,16,FALSE),"")</f>
        <v/>
      </c>
      <c r="AC7" s="40" t="str">
        <f>IF(ISTEXT(AB7),"",AC6+AB7-AA7)</f>
        <v/>
      </c>
      <c r="AD7" s="41"/>
      <c r="AE7" s="2" t="e">
        <f t="array" ref="AE7">INDEX([1]Base!$A$2:$A$65536,SMALL(IF(MONTH([1]Base!$B$2:$B$65536)=4,ROW([1]Base!$A$2:$A$65536)-MIN(ROW([1]Base!$A$2:$A$65536))+1),ROWS([1]Base!$A$2:$A5)))</f>
        <v>#NUM!</v>
      </c>
      <c r="AF7" s="39" t="str">
        <f>IF(ISNUMBER($AE7),VLOOKUP([1]Trésorerie!$AE7,[1]Base!$A$2:$P$65536,2,FALSE),"")</f>
        <v/>
      </c>
      <c r="AG7" s="49" t="str">
        <f>IF(AND(ISNUMBER($AE7),ISTEXT(VLOOKUP([1]Trésorerie!$AE7,[1]Base!$A$2:$P$65536,3,FALSE))),VLOOKUP([1]Trésorerie!$AE7,[1]Base!$A$2:$P$65536,3,FALSE),"")</f>
        <v/>
      </c>
      <c r="AH7" s="49" t="str">
        <f>IF(AND(ISNUMBER($AE7),ISTEXT(VLOOKUP([1]Trésorerie!$AE7,[1]Base!$A$2:$P$65536,8,FALSE))),VLOOKUP([1]Trésorerie!$AE7,[1]Base!$A$2:$P$65536,8,FALSE),"")</f>
        <v/>
      </c>
      <c r="AI7" s="49" t="str">
        <f>IF(AND(ISNUMBER($AE7),ISTEXT(VLOOKUP([1]Trésorerie!$AE7,[1]Base!$A$2:$P$65536,14,FALSE))),VLOOKUP([1]Trésorerie!$AE7,[1]Base!$A$2:$P$65536,14,FALSE),"")</f>
        <v/>
      </c>
      <c r="AJ7" s="49" t="str">
        <f>IF(AND(ISNUMBER($AE7),ISTEXT(VLOOKUP([1]Trésorerie!$AE7,[1]Base!$A$2:$P$65536,5,FALSE))),VLOOKUP([1]Trésorerie!$AE7,[1]Base!$A$2:$P$65536,5,FALSE),"")</f>
        <v/>
      </c>
      <c r="AK7" s="48" t="str">
        <f>IF(ISNUMBER($AE7),VLOOKUP([1]Trésorerie!$AE7,[1]Base!$A$2:$P$65536,15,FALSE),"")</f>
        <v/>
      </c>
      <c r="AL7" s="48" t="str">
        <f>IF(ISNUMBER($AE7),VLOOKUP([1]Trésorerie!$AE7,[1]Base!$A$2:$P$65536,16,FALSE),"")</f>
        <v/>
      </c>
      <c r="AM7" s="40" t="str">
        <f t="shared" si="2"/>
        <v/>
      </c>
      <c r="AN7" s="41"/>
      <c r="AO7" s="2">
        <f t="array" ref="AO7">INDEX([1]Base!$A$2:$A$65536,SMALL(IF(MONTH([1]Base!$B$2:$B$65536)=5,ROW([1]Base!$A$2:$A$65536)-MIN(ROW([1]Base!$A$2:$A$65536))+1),ROWS([1]Base!$A$2:$A5)))</f>
        <v>11</v>
      </c>
      <c r="AP7" s="39">
        <f>IF(ISNUMBER(AO7),VLOOKUP([1]Trésorerie!AO7,[1]Base!$A$2:$P$65536,2,FALSE),"")</f>
        <v>41418</v>
      </c>
      <c r="AQ7" s="49" t="str">
        <f>IF(AND(ISNUMBER($AO7),ISTEXT(VLOOKUP([1]Trésorerie!$AO7,[1]Base!$A$2:$P$65536,3,FALSE))),VLOOKUP([1]Trésorerie!AO7,[1]Base!$A$2:$P$65536,3,FALSE),"")</f>
        <v/>
      </c>
      <c r="AR7" s="49" t="str">
        <f>IF(AND(ISNUMBER($AO7),ISTEXT(VLOOKUP([1]Trésorerie!$AO7,[1]Base!$A$2:$P$65536,8,FALSE))),VLOOKUP([1]Trésorerie!AO7,[1]Base!$A$2:$P$65536,8,FALSE),"")</f>
        <v/>
      </c>
      <c r="AS7" s="49" t="str">
        <f>IF(AND(ISNUMBER($AO7),ISTEXT(VLOOKUP([1]Trésorerie!$AO7,[1]Base!$A$2:$P$65536,14,FALSE))),VLOOKUP([1]Trésorerie!AO7,[1]Base!$A$2:$P$65536,14,FALSE),"")</f>
        <v/>
      </c>
      <c r="AT7" s="49" t="str">
        <f>IF(AND(ISNUMBER($AO7),ISTEXT(VLOOKUP([1]Trésorerie!$AO7,[1]Base!$A$2:$P$65536,5,FALSE))),VLOOKUP([1]Trésorerie!AO7,[1]Base!$A$2:$P$65536,5,FALSE),"")</f>
        <v>LA POSTE MAILING+TIMBRES CHQ N°</v>
      </c>
      <c r="AU7" s="48">
        <f>IF(ISNUMBER(AO7),VLOOKUP([1]Trésorerie!AO7,[1]Base!$A$2:$P$65536,15,FALSE),"")</f>
        <v>131.84</v>
      </c>
      <c r="AV7" s="48">
        <f>IF(ISNUMBER(AO7),VLOOKUP([1]Trésorerie!AO7,[1]Base!$A$2:$P$65536,16,FALSE),"")</f>
        <v>0</v>
      </c>
      <c r="AW7" s="40">
        <f t="shared" si="3"/>
        <v>1883.6000000000001</v>
      </c>
      <c r="AX7" s="41"/>
    </row>
    <row r="8" spans="1:50">
      <c r="A8" s="2">
        <f t="array" ref="A8">INDEX([1]Base!$A$2:$A$65536,SMALL(IF(MONTH([1]Base!$B$2:$B$65536)=1,ROW([1]Base!$A$2:$A$65536)-MIN(ROW([1]Base!$A$2:$A$65536))+1),ROWS([1]Base!$A$2:$A7)))</f>
        <v>0</v>
      </c>
      <c r="B8" s="39" t="e">
        <f>IF(VLOOKUP([1]Trésorerie!$A8,[1]Base!$A$2:$P$65536,2,FALSE)="","",VLOOKUP([1]Trésorerie!$A8,[1]Base!$A$2:$P$65536,2,FALSE))</f>
        <v>#N/A</v>
      </c>
      <c r="C8" s="39" t="e">
        <f>IF(VLOOKUP([1]Trésorerie!$A8,[1]Base!$A$2:$P$65536,2,FALSE)="","",VLOOKUP([1]Trésorerie!$A8,[1]Base!$A$2:$P$65536,3,FALSE))</f>
        <v>#N/A</v>
      </c>
      <c r="D8" s="39" t="e">
        <f>IF(VLOOKUP([1]Trésorerie!$A8,[1]Base!$A$2:$P$65536,2,FALSE)="","",VLOOKUP([1]Trésorerie!$A8,[1]Base!$A$2:$P$65536,8,FALSE))</f>
        <v>#N/A</v>
      </c>
      <c r="E8" s="39" t="e">
        <f>IF(VLOOKUP([1]Trésorerie!$A8,[1]Base!$A$2:$P$65536,2,FALSE)="","",VLOOKUP([1]Trésorerie!$A8,[1]Base!$A$2:$P$65536,14,FALSE))</f>
        <v>#N/A</v>
      </c>
      <c r="F8" s="39" t="e">
        <f>IF(VLOOKUP([1]Trésorerie!$A8,[1]Base!$A$2:$P$65536,2,FALSE)="","",VLOOKUP([1]Trésorerie!$A8,[1]Base!$A$2:$P$65536,5,FALSE))</f>
        <v>#N/A</v>
      </c>
      <c r="G8" s="39" t="e">
        <f>IF(VLOOKUP([1]Trésorerie!$A8,[1]Base!$A$2:$P$65536,2,FALSE)="","",VLOOKUP([1]Trésorerie!$A8,[1]Base!$A$2:$P$65536,15,FALSE))</f>
        <v>#N/A</v>
      </c>
      <c r="H8" s="39" t="e">
        <f>IF(VLOOKUP([1]Trésorerie!$A8,[1]Base!$A$2:$P$65536,2,FALSE)="","",VLOOKUP([1]Trésorerie!$A8,[1]Base!$A$2:$P$65536,16,FALSE))</f>
        <v>#N/A</v>
      </c>
      <c r="I8" s="40" t="str">
        <f t="shared" si="1"/>
        <v/>
      </c>
      <c r="J8" s="41"/>
      <c r="K8" s="2" t="e">
        <f t="array" ref="K8">INDEX([1]Base!$A$2:$A$65536,SMALL(IF(MONTH([1]Base!$B$2:$B$65536)=2,ROW([1]Base!$A$2:$A$65536)-MIN(ROW([1]Base!$A$2:$A$65536))+1),ROWS([1]Base!$A$2:$A6)))</f>
        <v>#NUM!</v>
      </c>
      <c r="L8" s="39" t="str">
        <f>IF(ISNUMBER($K8),VLOOKUP([1]Trésorerie!$K8,[1]Base!$A$2:$P$65536,2,FALSE),"")</f>
        <v/>
      </c>
      <c r="M8" s="39" t="str">
        <f>IF(ISNUMBER($K8),VLOOKUP([1]Trésorerie!$K8,[1]Base!$A$2:$P$65536,3,FALSE),"")</f>
        <v/>
      </c>
      <c r="N8" s="39" t="str">
        <f>IF(ISNUMBER($K8),VLOOKUP([1]Trésorerie!$K8,[1]Base!$A$2:$P$65536,8,FALSE),"")</f>
        <v/>
      </c>
      <c r="O8" s="39" t="str">
        <f>IF(ISNUMBER($K8),VLOOKUP([1]Trésorerie!$K8,[1]Base!$A$2:$P$65536,14,FALSE),"")</f>
        <v/>
      </c>
      <c r="P8" s="39" t="str">
        <f>IF(ISNUMBER($K8),VLOOKUP([1]Trésorerie!$K8,[1]Base!$A$2:$P$65536,5,FALSE),"")</f>
        <v/>
      </c>
      <c r="Q8" s="48" t="str">
        <f>IF(ISNUMBER($K8),VLOOKUP([1]Trésorerie!$K8,[1]Base!$A$2:$P$65536,15,FALSE),"")</f>
        <v/>
      </c>
      <c r="R8" s="48" t="str">
        <f>IF(ISNUMBER($K8),VLOOKUP([1]Trésorerie!$K8,[1]Base!$A$2:$P$65536,16,FALSE),"")</f>
        <v/>
      </c>
      <c r="S8" s="40" t="str">
        <f t="shared" si="0"/>
        <v/>
      </c>
      <c r="T8" s="41"/>
      <c r="U8" s="2" t="e">
        <f t="array" ref="U8">INDEX([1]Base!$A$2:$A$65536,SMALL(IF(MONTH([1]Base!$B$2:$B$65536)=3,ROW([1]Base!$A$2:$A$65536)-MIN(ROW([1]Base!$A$2:$A$65536))+1),ROWS([1]Base!$A$2:$A6)))</f>
        <v>#NUM!</v>
      </c>
      <c r="V8" s="39" t="str">
        <f>IF(ISNUMBER($U8),VLOOKUP([1]Trésorerie!$U8,[1]Base!$A$2:$P$65536,2,FALSE),"")</f>
        <v/>
      </c>
      <c r="W8" s="49" t="str">
        <f>IF(AND(ISNUMBER($U8),ISTEXT(VLOOKUP([1]Trésorerie!$U8,[1]Base!$A$2:$P$65536,3,FALSE))),VLOOKUP([1]Trésorerie!$U8,[1]Base!$A$2:$P$65536,3,FALSE)," ")</f>
        <v xml:space="preserve"> </v>
      </c>
      <c r="X8" s="49" t="str">
        <f>IF(AND(ISNUMBER($U8),ISTEXT(VLOOKUP([1]Trésorerie!$U8,[1]Base!$A$2:$P$65536,8,FALSE))),VLOOKUP([1]Trésorerie!$U8,[1]Base!$A$2:$P$65536,8,FALSE),"")</f>
        <v/>
      </c>
      <c r="Y8" s="49" t="str">
        <f>IF(AND(ISNUMBER($U8),ISTEXT(VLOOKUP([1]Trésorerie!$U8,[1]Base!$A$2:$P$65536,14,FALSE))),VLOOKUP([1]Trésorerie!$U8,[1]Base!$A$2:$P$65536,14,FALSE),"")</f>
        <v/>
      </c>
      <c r="Z8" s="49" t="str">
        <f>IF(AND(ISNUMBER($U8),ISTEXT(VLOOKUP([1]Trésorerie!$U8,[1]Base!$A$2:$P$65536,5,FALSE))),VLOOKUP([1]Trésorerie!$U8,[1]Base!$A$2:$P$65536,5,FALSE),"")</f>
        <v/>
      </c>
      <c r="AA8" s="49" t="str">
        <f>IF(ISNUMBER($U8),VLOOKUP([1]Trésorerie!$U8,[1]Base!$A$2:$P$65536,15,FALSE),"")</f>
        <v/>
      </c>
      <c r="AB8" s="49" t="str">
        <f>IF(ISNUMBER($U8),VLOOKUP([1]Trésorerie!$U8,[1]Base!$A$2:$P$65536,16,FALSE),"")</f>
        <v/>
      </c>
      <c r="AC8" s="40" t="str">
        <f t="shared" ref="AC8:AC34" si="4">IF(ISTEXT(AB8),"",AC7+AB8-AA8)</f>
        <v/>
      </c>
      <c r="AD8" s="41"/>
      <c r="AE8" s="2" t="e">
        <f t="array" ref="AE8">INDEX([1]Base!$A$2:$A$65536,SMALL(IF(MONTH([1]Base!$B$2:$B$65536)=4,ROW([1]Base!$A$2:$A$65536)-MIN(ROW([1]Base!$A$2:$A$65536))+1),ROWS([1]Base!$A$2:$A6)))</f>
        <v>#NUM!</v>
      </c>
      <c r="AF8" s="39" t="str">
        <f>IF(ISNUMBER($AE8),VLOOKUP([1]Trésorerie!$AE8,[1]Base!$A$2:$P$65536,2,FALSE),"")</f>
        <v/>
      </c>
      <c r="AG8" s="49" t="str">
        <f>IF(AND(ISNUMBER($AE8),ISTEXT(VLOOKUP([1]Trésorerie!$AE8,[1]Base!$A$2:$P$65536,3,FALSE))),VLOOKUP([1]Trésorerie!$AE8,[1]Base!$A$2:$P$65536,3,FALSE),"")</f>
        <v/>
      </c>
      <c r="AH8" s="49" t="str">
        <f>IF(AND(ISNUMBER($AE8),ISTEXT(VLOOKUP([1]Trésorerie!$AE8,[1]Base!$A$2:$P$65536,8,FALSE))),VLOOKUP([1]Trésorerie!$AE8,[1]Base!$A$2:$P$65536,8,FALSE),"")</f>
        <v/>
      </c>
      <c r="AI8" s="49" t="str">
        <f>IF(AND(ISNUMBER($AE8),ISTEXT(VLOOKUP([1]Trésorerie!$AE8,[1]Base!$A$2:$P$65536,14,FALSE))),VLOOKUP([1]Trésorerie!$AE8,[1]Base!$A$2:$P$65536,14,FALSE),"")</f>
        <v/>
      </c>
      <c r="AJ8" s="49" t="str">
        <f>IF(AND(ISNUMBER($AE8),ISTEXT(VLOOKUP([1]Trésorerie!$AE8,[1]Base!$A$2:$P$65536,5,FALSE))),VLOOKUP([1]Trésorerie!$AE8,[1]Base!$A$2:$P$65536,5,FALSE),"")</f>
        <v/>
      </c>
      <c r="AK8" s="48" t="str">
        <f>IF(ISNUMBER($AE8),VLOOKUP([1]Trésorerie!$AE8,[1]Base!$A$2:$P$65536,15,FALSE),"")</f>
        <v/>
      </c>
      <c r="AL8" s="48" t="str">
        <f>IF(ISNUMBER($AE8),VLOOKUP([1]Trésorerie!$AE8,[1]Base!$A$2:$P$65536,16,FALSE),"")</f>
        <v/>
      </c>
      <c r="AM8" s="40" t="str">
        <f t="shared" si="2"/>
        <v/>
      </c>
      <c r="AN8" s="41"/>
      <c r="AO8" s="2" t="e">
        <f t="array" ref="AO8">INDEX([1]Base!$A$2:$A$65536,SMALL(IF(MONTH([1]Base!$B$2:$B$65536)=5,ROW([1]Base!$A$2:$A$65536)-MIN(ROW([1]Base!$A$2:$A$65536))+1),ROWS([1]Base!$A$2:$A6)))</f>
        <v>#NUM!</v>
      </c>
      <c r="AP8" s="39" t="str">
        <f>IF(ISNUMBER(AO8),VLOOKUP([1]Trésorerie!AO8,[1]Base!$A$2:$P$65536,2,FALSE),"")</f>
        <v/>
      </c>
      <c r="AQ8" s="49" t="str">
        <f>IF(AND(ISNUMBER($AO8),ISTEXT(VLOOKUP([1]Trésorerie!$AO8,[1]Base!$A$2:$P$65536,3,FALSE))),VLOOKUP([1]Trésorerie!AO8,[1]Base!$A$2:$P$65536,3,FALSE),"")</f>
        <v/>
      </c>
      <c r="AR8" s="49" t="str">
        <f>IF(AND(ISNUMBER($AO8),ISTEXT(VLOOKUP([1]Trésorerie!$AO8,[1]Base!$A$2:$P$65536,8,FALSE))),VLOOKUP([1]Trésorerie!AO8,[1]Base!$A$2:$P$65536,8,FALSE),"")</f>
        <v/>
      </c>
      <c r="AS8" s="49" t="str">
        <f>IF(AND(ISNUMBER($AO8),ISTEXT(VLOOKUP([1]Trésorerie!$AO8,[1]Base!$A$2:$P$65536,14,FALSE))),VLOOKUP([1]Trésorerie!AO8,[1]Base!$A$2:$P$65536,14,FALSE),"")</f>
        <v/>
      </c>
      <c r="AT8" s="49" t="str">
        <f>IF(AND(ISNUMBER($AO8),ISTEXT(VLOOKUP([1]Trésorerie!$AO8,[1]Base!$A$2:$P$65536,5,FALSE))),VLOOKUP([1]Trésorerie!AO8,[1]Base!$A$2:$P$65536,5,FALSE),"")</f>
        <v/>
      </c>
      <c r="AU8" s="48" t="str">
        <f>IF(ISNUMBER(AO8),VLOOKUP([1]Trésorerie!AO8,[1]Base!$A$2:$P$65536,15,FALSE),"")</f>
        <v/>
      </c>
      <c r="AV8" s="48" t="str">
        <f>IF(ISNUMBER(AO8),VLOOKUP([1]Trésorerie!AO8,[1]Base!$A$2:$P$65536,16,FALSE),"")</f>
        <v/>
      </c>
      <c r="AW8" s="40" t="str">
        <f t="shared" si="3"/>
        <v/>
      </c>
      <c r="AX8" s="41"/>
    </row>
    <row r="9" spans="1:50">
      <c r="A9" s="2">
        <f t="array" ref="A9">INDEX([1]Base!$A$2:$A$65536,SMALL(IF(MONTH([1]Base!$B$2:$B$65536)=1,ROW([1]Base!$A$2:$A$65536)-MIN(ROW([1]Base!$A$2:$A$65536))+1),ROWS([1]Base!$A$2:$A8)))</f>
        <v>0</v>
      </c>
      <c r="B9" s="39" t="e">
        <f>IF(VLOOKUP([1]Trésorerie!$A9,[1]Base!$A$2:$P$65536,2,FALSE)="","",VLOOKUP([1]Trésorerie!$A9,[1]Base!$A$2:$P$65536,2,FALSE))</f>
        <v>#N/A</v>
      </c>
      <c r="C9" s="39" t="e">
        <f>IF(VLOOKUP([1]Trésorerie!$A9,[1]Base!$A$2:$P$65536,2,FALSE)="","",VLOOKUP([1]Trésorerie!$A9,[1]Base!$A$2:$P$65536,3,FALSE))</f>
        <v>#N/A</v>
      </c>
      <c r="D9" s="39" t="e">
        <f>IF(VLOOKUP([1]Trésorerie!$A9,[1]Base!$A$2:$P$65536,2,FALSE)="","",VLOOKUP([1]Trésorerie!$A9,[1]Base!$A$2:$P$65536,8,FALSE))</f>
        <v>#N/A</v>
      </c>
      <c r="E9" s="39" t="e">
        <f>IF(VLOOKUP([1]Trésorerie!$A9,[1]Base!$A$2:$P$65536,2,FALSE)="","",VLOOKUP([1]Trésorerie!$A9,[1]Base!$A$2:$P$65536,14,FALSE))</f>
        <v>#N/A</v>
      </c>
      <c r="F9" s="39" t="e">
        <f>IF(VLOOKUP([1]Trésorerie!$A9,[1]Base!$A$2:$P$65536,2,FALSE)="","",VLOOKUP([1]Trésorerie!$A9,[1]Base!$A$2:$P$65536,5,FALSE))</f>
        <v>#N/A</v>
      </c>
      <c r="G9" s="39" t="e">
        <f>IF(VLOOKUP([1]Trésorerie!$A9,[1]Base!$A$2:$P$65536,2,FALSE)="","",VLOOKUP([1]Trésorerie!$A9,[1]Base!$A$2:$P$65536,15,FALSE))</f>
        <v>#N/A</v>
      </c>
      <c r="H9" s="39" t="e">
        <f>IF(VLOOKUP([1]Trésorerie!$A9,[1]Base!$A$2:$P$65536,2,FALSE)="","",VLOOKUP([1]Trésorerie!$A9,[1]Base!$A$2:$P$65536,16,FALSE))</f>
        <v>#N/A</v>
      </c>
      <c r="I9" s="40" t="str">
        <f t="shared" si="1"/>
        <v/>
      </c>
      <c r="J9" s="41"/>
      <c r="K9" s="2" t="e">
        <f t="array" ref="K9">INDEX([1]Base!$A$2:$A$65536,SMALL(IF(MONTH([1]Base!$B$2:$B$65536)=2,ROW([1]Base!$A$2:$A$65536)-MIN(ROW([1]Base!$A$2:$A$65536))+1),ROWS([1]Base!$A$2:$A7)))</f>
        <v>#NUM!</v>
      </c>
      <c r="L9" s="39" t="str">
        <f>IF(ISNUMBER($K9),VLOOKUP([1]Trésorerie!$K9,[1]Base!$A$2:$P$65536,2,FALSE),"")</f>
        <v/>
      </c>
      <c r="M9" s="39" t="str">
        <f>IF(ISNUMBER($K9),VLOOKUP([1]Trésorerie!$K9,[1]Base!$A$2:$P$65536,3,FALSE),"")</f>
        <v/>
      </c>
      <c r="N9" s="39" t="str">
        <f>IF(ISNUMBER($K9),VLOOKUP([1]Trésorerie!$K9,[1]Base!$A$2:$P$65536,8,FALSE),"")</f>
        <v/>
      </c>
      <c r="O9" s="39" t="str">
        <f>IF(ISNUMBER($K9),VLOOKUP([1]Trésorerie!$K9,[1]Base!$A$2:$P$65536,14,FALSE),"")</f>
        <v/>
      </c>
      <c r="P9" s="39" t="str">
        <f>IF(ISNUMBER($K9),VLOOKUP([1]Trésorerie!$K9,[1]Base!$A$2:$P$65536,5,FALSE),"")</f>
        <v/>
      </c>
      <c r="Q9" s="48" t="str">
        <f>IF(ISNUMBER($K9),VLOOKUP([1]Trésorerie!$K9,[1]Base!$A$2:$P$65536,15,FALSE),"")</f>
        <v/>
      </c>
      <c r="R9" s="48" t="str">
        <f>IF(ISNUMBER($K9),VLOOKUP([1]Trésorerie!$K9,[1]Base!$A$2:$P$65536,16,FALSE),"")</f>
        <v/>
      </c>
      <c r="S9" s="40" t="str">
        <f t="shared" si="0"/>
        <v/>
      </c>
      <c r="T9" s="41"/>
      <c r="U9" s="2" t="e">
        <f t="array" ref="U9">INDEX([1]Base!$A$2:$A$65536,SMALL(IF(MONTH([1]Base!$B$2:$B$65536)=3,ROW([1]Base!$A$2:$A$65536)-MIN(ROW([1]Base!$A$2:$A$65536))+1),ROWS([1]Base!$A$2:$A7)))</f>
        <v>#NUM!</v>
      </c>
      <c r="V9" s="39" t="str">
        <f>IF(ISNUMBER($U9),VLOOKUP([1]Trésorerie!$U9,[1]Base!$A$2:$P$65536,2,FALSE),"")</f>
        <v/>
      </c>
      <c r="W9" s="49" t="str">
        <f>IF(AND(ISNUMBER($U9),ISTEXT(VLOOKUP([1]Trésorerie!$U9,[1]Base!$A$2:$P$65536,3,FALSE))),VLOOKUP([1]Trésorerie!$U9,[1]Base!$A$2:$P$65536,3,FALSE)," ")</f>
        <v xml:space="preserve"> </v>
      </c>
      <c r="X9" s="49" t="str">
        <f>IF(AND(ISNUMBER($U9),ISTEXT(VLOOKUP([1]Trésorerie!$U9,[1]Base!$A$2:$P$65536,8,FALSE))),VLOOKUP([1]Trésorerie!$U9,[1]Base!$A$2:$P$65536,8,FALSE),"")</f>
        <v/>
      </c>
      <c r="Y9" s="49" t="str">
        <f>IF(AND(ISNUMBER($U9),ISTEXT(VLOOKUP([1]Trésorerie!$U9,[1]Base!$A$2:$P$65536,14,FALSE))),VLOOKUP([1]Trésorerie!$U9,[1]Base!$A$2:$P$65536,14,FALSE),"")</f>
        <v/>
      </c>
      <c r="Z9" s="49" t="str">
        <f>IF(AND(ISNUMBER($U9),ISTEXT(VLOOKUP([1]Trésorerie!$U9,[1]Base!$A$2:$P$65536,5,FALSE))),VLOOKUP([1]Trésorerie!$U9,[1]Base!$A$2:$P$65536,5,FALSE),"")</f>
        <v/>
      </c>
      <c r="AA9" s="49" t="str">
        <f>IF(ISNUMBER($U9),VLOOKUP([1]Trésorerie!$U9,[1]Base!$A$2:$P$65536,15,FALSE),"")</f>
        <v/>
      </c>
      <c r="AB9" s="49" t="str">
        <f>IF(ISNUMBER($U9),VLOOKUP([1]Trésorerie!$U9,[1]Base!$A$2:$P$65536,16,FALSE),"")</f>
        <v/>
      </c>
      <c r="AC9" s="40" t="str">
        <f t="shared" si="4"/>
        <v/>
      </c>
      <c r="AD9" s="41"/>
      <c r="AE9" s="2" t="e">
        <f t="array" ref="AE9">INDEX([1]Base!$A$2:$A$65536,SMALL(IF(MONTH([1]Base!$B$2:$B$65536)=4,ROW([1]Base!$A$2:$A$65536)-MIN(ROW([1]Base!$A$2:$A$65536))+1),ROWS([1]Base!$A$2:$A7)))</f>
        <v>#NUM!</v>
      </c>
      <c r="AF9" s="39" t="str">
        <f>IF(ISNUMBER($AE9),VLOOKUP([1]Trésorerie!$AE9,[1]Base!$A$2:$P$65536,2,FALSE),"")</f>
        <v/>
      </c>
      <c r="AG9" s="49" t="str">
        <f>IF(AND(ISNUMBER($AE9),ISTEXT(VLOOKUP([1]Trésorerie!$AE9,[1]Base!$A$2:$P$65536,3,FALSE))),VLOOKUP([1]Trésorerie!$AE9,[1]Base!$A$2:$P$65536,3,FALSE),"")</f>
        <v/>
      </c>
      <c r="AH9" s="49" t="str">
        <f>IF(AND(ISNUMBER($AE9),ISTEXT(VLOOKUP([1]Trésorerie!$AE9,[1]Base!$A$2:$P$65536,8,FALSE))),VLOOKUP([1]Trésorerie!$AE9,[1]Base!$A$2:$P$65536,8,FALSE),"")</f>
        <v/>
      </c>
      <c r="AI9" s="49" t="str">
        <f>IF(AND(ISNUMBER($AE9),ISTEXT(VLOOKUP([1]Trésorerie!$AE9,[1]Base!$A$2:$P$65536,14,FALSE))),VLOOKUP([1]Trésorerie!$AE9,[1]Base!$A$2:$P$65536,14,FALSE),"")</f>
        <v/>
      </c>
      <c r="AJ9" s="49" t="str">
        <f>IF(AND(ISNUMBER($AE9),ISTEXT(VLOOKUP([1]Trésorerie!$AE9,[1]Base!$A$2:$P$65536,5,FALSE))),VLOOKUP([1]Trésorerie!$AE9,[1]Base!$A$2:$P$65536,5,FALSE),"")</f>
        <v/>
      </c>
      <c r="AK9" s="48" t="str">
        <f>IF(ISNUMBER($AE9),VLOOKUP([1]Trésorerie!$AE9,[1]Base!$A$2:$P$65536,15,FALSE),"")</f>
        <v/>
      </c>
      <c r="AL9" s="48" t="str">
        <f>IF(ISNUMBER($AE9),VLOOKUP([1]Trésorerie!$AE9,[1]Base!$A$2:$P$65536,16,FALSE),"")</f>
        <v/>
      </c>
      <c r="AM9" s="40" t="str">
        <f t="shared" si="2"/>
        <v/>
      </c>
      <c r="AN9" s="41"/>
      <c r="AO9" s="2" t="e">
        <f t="array" ref="AO9">INDEX([1]Base!$A$2:$A$65536,SMALL(IF(MONTH([1]Base!$B$2:$B$65536)=5,ROW([1]Base!$A$2:$A$65536)-MIN(ROW([1]Base!$A$2:$A$65536))+1),ROWS([1]Base!$A$2:$A7)))</f>
        <v>#NUM!</v>
      </c>
      <c r="AP9" s="39" t="str">
        <f>IF(ISNUMBER(AO9),VLOOKUP([1]Trésorerie!AO9,[1]Base!$A$2:$P$65536,2,FALSE),"")</f>
        <v/>
      </c>
      <c r="AQ9" s="49" t="str">
        <f>IF(AND(ISNUMBER($AO9),ISTEXT(VLOOKUP([1]Trésorerie!$AO9,[1]Base!$A$2:$P$65536,3,FALSE))),VLOOKUP([1]Trésorerie!AO9,[1]Base!$A$2:$P$65536,3,FALSE),"")</f>
        <v/>
      </c>
      <c r="AR9" s="49" t="str">
        <f>IF(AND(ISNUMBER($AO9),ISTEXT(VLOOKUP([1]Trésorerie!$AO9,[1]Base!$A$2:$P$65536,8,FALSE))),VLOOKUP([1]Trésorerie!AO9,[1]Base!$A$2:$P$65536,8,FALSE),"")</f>
        <v/>
      </c>
      <c r="AS9" s="49" t="str">
        <f>IF(AND(ISNUMBER($AO9),ISTEXT(VLOOKUP([1]Trésorerie!$AO9,[1]Base!$A$2:$P$65536,14,FALSE))),VLOOKUP([1]Trésorerie!AO9,[1]Base!$A$2:$P$65536,14,FALSE),"")</f>
        <v/>
      </c>
      <c r="AT9" s="49" t="str">
        <f>IF(AND(ISNUMBER($AO9),ISTEXT(VLOOKUP([1]Trésorerie!$AO9,[1]Base!$A$2:$P$65536,5,FALSE))),VLOOKUP([1]Trésorerie!AO9,[1]Base!$A$2:$P$65536,5,FALSE),"")</f>
        <v/>
      </c>
      <c r="AU9" s="48" t="str">
        <f>IF(ISNUMBER(AO9),VLOOKUP([1]Trésorerie!AO9,[1]Base!$A$2:$P$65536,15,FALSE),"")</f>
        <v/>
      </c>
      <c r="AV9" s="48" t="str">
        <f>IF(ISNUMBER(AO9),VLOOKUP([1]Trésorerie!AO9,[1]Base!$A$2:$P$65536,16,FALSE),"")</f>
        <v/>
      </c>
      <c r="AW9" s="40" t="str">
        <f t="shared" si="3"/>
        <v/>
      </c>
      <c r="AX9" s="41"/>
    </row>
    <row r="10" spans="1:50">
      <c r="A10" s="2">
        <f t="array" ref="A10">INDEX([1]Base!$A$2:$A$65536,SMALL(IF(MONTH([1]Base!$B$2:$B$65536)=1,ROW([1]Base!$A$2:$A$65536)-MIN(ROW([1]Base!$A$2:$A$65536))+1),ROWS([1]Base!$A$2:$A9)))</f>
        <v>0</v>
      </c>
      <c r="B10" s="39" t="e">
        <f>IF(VLOOKUP([1]Trésorerie!$A10,[1]Base!$A$2:$P$65536,2,FALSE)="","",VLOOKUP([1]Trésorerie!$A10,[1]Base!$A$2:$P$65536,2,FALSE))</f>
        <v>#N/A</v>
      </c>
      <c r="C10" s="39" t="e">
        <f>IF(VLOOKUP([1]Trésorerie!$A10,[1]Base!$A$2:$P$65536,2,FALSE)="","",VLOOKUP([1]Trésorerie!$A10,[1]Base!$A$2:$P$65536,3,FALSE))</f>
        <v>#N/A</v>
      </c>
      <c r="D10" s="39" t="e">
        <f>IF(VLOOKUP([1]Trésorerie!$A10,[1]Base!$A$2:$P$65536,2,FALSE)="","",VLOOKUP([1]Trésorerie!$A10,[1]Base!$A$2:$P$65536,8,FALSE))</f>
        <v>#N/A</v>
      </c>
      <c r="E10" s="39" t="e">
        <f>IF(VLOOKUP([1]Trésorerie!$A10,[1]Base!$A$2:$P$65536,2,FALSE)="","",VLOOKUP([1]Trésorerie!$A10,[1]Base!$A$2:$P$65536,14,FALSE))</f>
        <v>#N/A</v>
      </c>
      <c r="F10" s="39" t="e">
        <f>IF(VLOOKUP([1]Trésorerie!$A10,[1]Base!$A$2:$P$65536,2,FALSE)="","",VLOOKUP([1]Trésorerie!$A10,[1]Base!$A$2:$P$65536,5,FALSE))</f>
        <v>#N/A</v>
      </c>
      <c r="G10" s="39" t="e">
        <f>IF(VLOOKUP([1]Trésorerie!$A10,[1]Base!$A$2:$P$65536,2,FALSE)="","",VLOOKUP([1]Trésorerie!$A10,[1]Base!$A$2:$P$65536,15,FALSE))</f>
        <v>#N/A</v>
      </c>
      <c r="H10" s="39" t="e">
        <f>IF(VLOOKUP([1]Trésorerie!$A10,[1]Base!$A$2:$P$65536,2,FALSE)="","",VLOOKUP([1]Trésorerie!$A10,[1]Base!$A$2:$P$65536,16,FALSE))</f>
        <v>#N/A</v>
      </c>
      <c r="I10" s="40" t="str">
        <f t="shared" si="1"/>
        <v/>
      </c>
      <c r="J10" s="41"/>
      <c r="K10" s="2" t="e">
        <f t="array" ref="K10">INDEX([1]Base!$A$2:$A$65536,SMALL(IF(MONTH([1]Base!$B$2:$B$65536)=2,ROW([1]Base!$A$2:$A$65536)-MIN(ROW([1]Base!$A$2:$A$65536))+1),ROWS([1]Base!$A$2:$A8)))</f>
        <v>#NUM!</v>
      </c>
      <c r="L10" s="39" t="str">
        <f>IF(ISNUMBER($K10),VLOOKUP([1]Trésorerie!$K10,[1]Base!$A$2:$P$65536,2,FALSE),"")</f>
        <v/>
      </c>
      <c r="M10" s="39" t="str">
        <f>IF(ISNUMBER($K10),VLOOKUP([1]Trésorerie!$K10,[1]Base!$A$2:$P$65536,3,FALSE),"")</f>
        <v/>
      </c>
      <c r="N10" s="39" t="str">
        <f>IF(ISNUMBER($K10),VLOOKUP([1]Trésorerie!$K10,[1]Base!$A$2:$P$65536,8,FALSE),"")</f>
        <v/>
      </c>
      <c r="O10" s="39" t="str">
        <f>IF(ISNUMBER($K10),VLOOKUP([1]Trésorerie!$K10,[1]Base!$A$2:$P$65536,14,FALSE),"")</f>
        <v/>
      </c>
      <c r="P10" s="39" t="str">
        <f>IF(ISNUMBER($K10),VLOOKUP([1]Trésorerie!$K10,[1]Base!$A$2:$P$65536,5,FALSE),"")</f>
        <v/>
      </c>
      <c r="Q10" s="48" t="str">
        <f>IF(ISNUMBER($K10),VLOOKUP([1]Trésorerie!$K10,[1]Base!$A$2:$P$65536,15,FALSE),"")</f>
        <v/>
      </c>
      <c r="R10" s="48" t="str">
        <f>IF(ISNUMBER($K10),VLOOKUP([1]Trésorerie!$K10,[1]Base!$A$2:$P$65536,16,FALSE),"")</f>
        <v/>
      </c>
      <c r="S10" s="40" t="str">
        <f t="shared" si="0"/>
        <v/>
      </c>
      <c r="T10" s="41"/>
      <c r="U10" s="2" t="e">
        <f t="array" ref="U10">INDEX([1]Base!$A$2:$A$65536,SMALL(IF(MONTH([1]Base!$B$2:$B$65536)=3,ROW([1]Base!$A$2:$A$65536)-MIN(ROW([1]Base!$A$2:$A$65536))+1),ROWS([1]Base!$A$2:$A8)))</f>
        <v>#NUM!</v>
      </c>
      <c r="V10" s="39" t="str">
        <f>IF(ISNUMBER($U10),VLOOKUP([1]Trésorerie!$U10,[1]Base!$A$2:$P$65536,2,FALSE),"")</f>
        <v/>
      </c>
      <c r="W10" s="49" t="str">
        <f>IF(AND(ISNUMBER($U10),ISTEXT(VLOOKUP([1]Trésorerie!$U10,[1]Base!$A$2:$P$65536,3,FALSE))),VLOOKUP([1]Trésorerie!$U10,[1]Base!$A$2:$P$65536,3,FALSE)," ")</f>
        <v xml:space="preserve"> </v>
      </c>
      <c r="X10" s="49" t="str">
        <f>IF(AND(ISNUMBER($U10),ISTEXT(VLOOKUP([1]Trésorerie!$U10,[1]Base!$A$2:$P$65536,8,FALSE))),VLOOKUP([1]Trésorerie!$U10,[1]Base!$A$2:$P$65536,8,FALSE),"")</f>
        <v/>
      </c>
      <c r="Y10" s="49" t="str">
        <f>IF(AND(ISNUMBER($U10),ISTEXT(VLOOKUP([1]Trésorerie!$U10,[1]Base!$A$2:$P$65536,14,FALSE))),VLOOKUP([1]Trésorerie!$U10,[1]Base!$A$2:$P$65536,14,FALSE),"")</f>
        <v/>
      </c>
      <c r="Z10" s="49" t="str">
        <f>IF(AND(ISNUMBER($U10),ISTEXT(VLOOKUP([1]Trésorerie!$U10,[1]Base!$A$2:$P$65536,5,FALSE))),VLOOKUP([1]Trésorerie!$U10,[1]Base!$A$2:$P$65536,5,FALSE),"")</f>
        <v/>
      </c>
      <c r="AA10" s="49" t="str">
        <f>IF(ISNUMBER($U10),VLOOKUP([1]Trésorerie!$U10,[1]Base!$A$2:$P$65536,15,FALSE),"")</f>
        <v/>
      </c>
      <c r="AB10" s="49" t="str">
        <f>IF(ISNUMBER($U10),VLOOKUP([1]Trésorerie!$U10,[1]Base!$A$2:$P$65536,16,FALSE),"")</f>
        <v/>
      </c>
      <c r="AC10" s="40" t="str">
        <f t="shared" si="4"/>
        <v/>
      </c>
      <c r="AD10" s="41"/>
      <c r="AE10" s="2" t="e">
        <f t="array" ref="AE10">INDEX([1]Base!$A$2:$A$65536,SMALL(IF(MONTH([1]Base!$B$2:$B$65536)=4,ROW([1]Base!$A$2:$A$65536)-MIN(ROW([1]Base!$A$2:$A$65536))+1),ROWS([1]Base!$A$2:$A8)))</f>
        <v>#NUM!</v>
      </c>
      <c r="AF10" s="39" t="str">
        <f>IF(ISNUMBER($AE10),VLOOKUP([1]Trésorerie!$AE10,[1]Base!$A$2:$P$65536,2,FALSE),"")</f>
        <v/>
      </c>
      <c r="AG10" s="49" t="str">
        <f>IF(AND(ISNUMBER($AE10),ISTEXT(VLOOKUP([1]Trésorerie!$AE10,[1]Base!$A$2:$P$65536,3,FALSE))),VLOOKUP([1]Trésorerie!$AE10,[1]Base!$A$2:$P$65536,3,FALSE),"")</f>
        <v/>
      </c>
      <c r="AH10" s="49" t="str">
        <f>IF(AND(ISNUMBER($AE10),ISTEXT(VLOOKUP([1]Trésorerie!$AE10,[1]Base!$A$2:$P$65536,8,FALSE))),VLOOKUP([1]Trésorerie!$AE10,[1]Base!$A$2:$P$65536,8,FALSE),"")</f>
        <v/>
      </c>
      <c r="AI10" s="49" t="str">
        <f>IF(AND(ISNUMBER($AE10),ISTEXT(VLOOKUP([1]Trésorerie!$AE10,[1]Base!$A$2:$P$65536,14,FALSE))),VLOOKUP([1]Trésorerie!$AE10,[1]Base!$A$2:$P$65536,14,FALSE),"")</f>
        <v/>
      </c>
      <c r="AJ10" s="49" t="str">
        <f>IF(AND(ISNUMBER($AE10),ISTEXT(VLOOKUP([1]Trésorerie!$AE10,[1]Base!$A$2:$P$65536,5,FALSE))),VLOOKUP([1]Trésorerie!$AE10,[1]Base!$A$2:$P$65536,5,FALSE),"")</f>
        <v/>
      </c>
      <c r="AK10" s="48" t="str">
        <f>IF(ISNUMBER($AE10),VLOOKUP([1]Trésorerie!$AE10,[1]Base!$A$2:$P$65536,15,FALSE),"")</f>
        <v/>
      </c>
      <c r="AL10" s="48" t="str">
        <f>IF(ISNUMBER($AE10),VLOOKUP([1]Trésorerie!$AE10,[1]Base!$A$2:$P$65536,16,FALSE),"")</f>
        <v/>
      </c>
      <c r="AM10" s="40" t="str">
        <f t="shared" si="2"/>
        <v/>
      </c>
      <c r="AN10" s="41"/>
      <c r="AO10" s="2" t="e">
        <f t="array" ref="AO10">INDEX([1]Base!$A$2:$A$65536,SMALL(IF(MONTH([1]Base!$B$2:$B$65536)=5,ROW([1]Base!$A$2:$A$65536)-MIN(ROW([1]Base!$A$2:$A$65536))+1),ROWS([1]Base!$A$2:$A8)))</f>
        <v>#NUM!</v>
      </c>
      <c r="AP10" s="39" t="str">
        <f>IF(ISNUMBER(AO10),VLOOKUP([1]Trésorerie!AO10,[1]Base!$A$2:$P$65536,2,FALSE),"")</f>
        <v/>
      </c>
      <c r="AQ10" s="49" t="str">
        <f>IF(AND(ISNUMBER($AO10),ISTEXT(VLOOKUP([1]Trésorerie!$AO10,[1]Base!$A$2:$P$65536,3,FALSE))),VLOOKUP([1]Trésorerie!AO10,[1]Base!$A$2:$P$65536,3,FALSE),"")</f>
        <v/>
      </c>
      <c r="AR10" s="49" t="str">
        <f>IF(AND(ISNUMBER($AO10),ISTEXT(VLOOKUP([1]Trésorerie!$AO10,[1]Base!$A$2:$P$65536,8,FALSE))),VLOOKUP([1]Trésorerie!AO10,[1]Base!$A$2:$P$65536,8,FALSE),"")</f>
        <v/>
      </c>
      <c r="AS10" s="49" t="str">
        <f>IF(AND(ISNUMBER($AO10),ISTEXT(VLOOKUP([1]Trésorerie!$AO10,[1]Base!$A$2:$P$65536,14,FALSE))),VLOOKUP([1]Trésorerie!AO10,[1]Base!$A$2:$P$65536,14,FALSE),"")</f>
        <v/>
      </c>
      <c r="AT10" s="49" t="str">
        <f>IF(AND(ISNUMBER($AO10),ISTEXT(VLOOKUP([1]Trésorerie!$AO10,[1]Base!$A$2:$P$65536,5,FALSE))),VLOOKUP([1]Trésorerie!AO10,[1]Base!$A$2:$P$65536,5,FALSE),"")</f>
        <v/>
      </c>
      <c r="AU10" s="48" t="str">
        <f>IF(ISNUMBER(AO10),VLOOKUP([1]Trésorerie!AO10,[1]Base!$A$2:$P$65536,15,FALSE),"")</f>
        <v/>
      </c>
      <c r="AV10" s="48" t="str">
        <f>IF(ISNUMBER(AO10),VLOOKUP([1]Trésorerie!AO10,[1]Base!$A$2:$P$65536,16,FALSE),"")</f>
        <v/>
      </c>
      <c r="AW10" s="40" t="str">
        <f t="shared" si="3"/>
        <v/>
      </c>
      <c r="AX10" s="41"/>
    </row>
    <row r="11" spans="1:50">
      <c r="A11" s="2">
        <f t="array" ref="A11">INDEX([1]Base!$A$2:$A$65536,SMALL(IF(MONTH([1]Base!$B$2:$B$65536)=1,ROW([1]Base!$A$2:$A$65536)-MIN(ROW([1]Base!$A$2:$A$65536))+1),ROWS([1]Base!$A$2:$A10)))</f>
        <v>0</v>
      </c>
      <c r="B11" s="39" t="e">
        <f>IF(VLOOKUP([1]Trésorerie!$A11,[1]Base!$A$2:$P$65536,2,FALSE)="","",VLOOKUP([1]Trésorerie!$A11,[1]Base!$A$2:$P$65536,2,FALSE))</f>
        <v>#N/A</v>
      </c>
      <c r="C11" s="39" t="e">
        <f>IF(VLOOKUP([1]Trésorerie!$A11,[1]Base!$A$2:$P$65536,2,FALSE)="","",VLOOKUP([1]Trésorerie!$A11,[1]Base!$A$2:$P$65536,3,FALSE))</f>
        <v>#N/A</v>
      </c>
      <c r="D11" s="39" t="e">
        <f>IF(VLOOKUP([1]Trésorerie!$A11,[1]Base!$A$2:$P$65536,2,FALSE)="","",VLOOKUP([1]Trésorerie!$A11,[1]Base!$A$2:$P$65536,8,FALSE))</f>
        <v>#N/A</v>
      </c>
      <c r="E11" s="39" t="e">
        <f>IF(VLOOKUP([1]Trésorerie!$A11,[1]Base!$A$2:$P$65536,2,FALSE)="","",VLOOKUP([1]Trésorerie!$A11,[1]Base!$A$2:$P$65536,14,FALSE))</f>
        <v>#N/A</v>
      </c>
      <c r="F11" s="39" t="e">
        <f>IF(VLOOKUP([1]Trésorerie!$A11,[1]Base!$A$2:$P$65536,2,FALSE)="","",VLOOKUP([1]Trésorerie!$A11,[1]Base!$A$2:$P$65536,5,FALSE))</f>
        <v>#N/A</v>
      </c>
      <c r="G11" s="39" t="e">
        <f>IF(VLOOKUP([1]Trésorerie!$A11,[1]Base!$A$2:$P$65536,2,FALSE)="","",VLOOKUP([1]Trésorerie!$A11,[1]Base!$A$2:$P$65536,15,FALSE))</f>
        <v>#N/A</v>
      </c>
      <c r="H11" s="39" t="e">
        <f>IF(VLOOKUP([1]Trésorerie!$A11,[1]Base!$A$2:$P$65536,2,FALSE)="","",VLOOKUP([1]Trésorerie!$A11,[1]Base!$A$2:$P$65536,16,FALSE))</f>
        <v>#N/A</v>
      </c>
      <c r="I11" s="40" t="str">
        <f t="shared" si="1"/>
        <v/>
      </c>
      <c r="J11" s="41"/>
      <c r="K11" s="2" t="e">
        <f t="array" ref="K11">INDEX([1]Base!$A$2:$A$65536,SMALL(IF(MONTH([1]Base!$B$2:$B$65536)=2,ROW([1]Base!$A$2:$A$65536)-MIN(ROW([1]Base!$A$2:$A$65536))+1),ROWS([1]Base!$A$2:$A9)))</f>
        <v>#NUM!</v>
      </c>
      <c r="L11" s="39" t="str">
        <f>IF(ISNUMBER($K11),VLOOKUP([1]Trésorerie!$K11,[1]Base!$A$2:$P$65536,2,FALSE),"")</f>
        <v/>
      </c>
      <c r="M11" s="39" t="str">
        <f>IF(ISNUMBER($K11),VLOOKUP([1]Trésorerie!$K11,[1]Base!$A$2:$P$65536,3,FALSE),"")</f>
        <v/>
      </c>
      <c r="N11" s="39" t="str">
        <f>IF(ISNUMBER($K11),VLOOKUP([1]Trésorerie!$K11,[1]Base!$A$2:$P$65536,8,FALSE),"")</f>
        <v/>
      </c>
      <c r="O11" s="39" t="str">
        <f>IF(ISNUMBER($K11),VLOOKUP([1]Trésorerie!$K11,[1]Base!$A$2:$P$65536,14,FALSE),"")</f>
        <v/>
      </c>
      <c r="P11" s="39" t="str">
        <f>IF(ISNUMBER($K11),VLOOKUP([1]Trésorerie!$K11,[1]Base!$A$2:$P$65536,5,FALSE),"")</f>
        <v/>
      </c>
      <c r="Q11" s="48" t="str">
        <f>IF(ISNUMBER($K11),VLOOKUP([1]Trésorerie!$K11,[1]Base!$A$2:$P$65536,15,FALSE),"")</f>
        <v/>
      </c>
      <c r="R11" s="48" t="str">
        <f>IF(ISNUMBER($K11),VLOOKUP([1]Trésorerie!$K11,[1]Base!$A$2:$P$65536,16,FALSE),"")</f>
        <v/>
      </c>
      <c r="S11" s="40" t="str">
        <f t="shared" si="0"/>
        <v/>
      </c>
      <c r="T11" s="41"/>
      <c r="U11" s="2" t="e">
        <f t="array" ref="U11">INDEX([1]Base!$A$2:$A$65536,SMALL(IF(MONTH([1]Base!$B$2:$B$65536)=3,ROW([1]Base!$A$2:$A$65536)-MIN(ROW([1]Base!$A$2:$A$65536))+1),ROWS([1]Base!$A$2:$A9)))</f>
        <v>#NUM!</v>
      </c>
      <c r="V11" s="39" t="str">
        <f>IF(ISNUMBER($U11),VLOOKUP([1]Trésorerie!$U11,[1]Base!$A$2:$P$65536,2,FALSE),"")</f>
        <v/>
      </c>
      <c r="W11" s="49" t="str">
        <f>IF(AND(ISNUMBER($U11),ISTEXT(VLOOKUP([1]Trésorerie!$U11,[1]Base!$A$2:$P$65536,3,FALSE))),VLOOKUP([1]Trésorerie!$U11,[1]Base!$A$2:$P$65536,3,FALSE)," ")</f>
        <v xml:space="preserve"> </v>
      </c>
      <c r="X11" s="49" t="str">
        <f>IF(AND(ISNUMBER($U11),ISTEXT(VLOOKUP([1]Trésorerie!$U11,[1]Base!$A$2:$P$65536,8,FALSE))),VLOOKUP([1]Trésorerie!$U11,[1]Base!$A$2:$P$65536,8,FALSE),"")</f>
        <v/>
      </c>
      <c r="Y11" s="49" t="str">
        <f>IF(AND(ISNUMBER($U11),ISTEXT(VLOOKUP([1]Trésorerie!$U11,[1]Base!$A$2:$P$65536,14,FALSE))),VLOOKUP([1]Trésorerie!$U11,[1]Base!$A$2:$P$65536,14,FALSE),"")</f>
        <v/>
      </c>
      <c r="Z11" s="49" t="str">
        <f>IF(AND(ISNUMBER($U11),ISTEXT(VLOOKUP([1]Trésorerie!$U11,[1]Base!$A$2:$P$65536,5,FALSE))),VLOOKUP([1]Trésorerie!$U11,[1]Base!$A$2:$P$65536,5,FALSE),"")</f>
        <v/>
      </c>
      <c r="AA11" s="49" t="str">
        <f>IF(ISNUMBER($U11),VLOOKUP([1]Trésorerie!$U11,[1]Base!$A$2:$P$65536,15,FALSE),"")</f>
        <v/>
      </c>
      <c r="AB11" s="49" t="str">
        <f>IF(ISNUMBER($U11),VLOOKUP([1]Trésorerie!$U11,[1]Base!$A$2:$P$65536,16,FALSE),"")</f>
        <v/>
      </c>
      <c r="AC11" s="40" t="str">
        <f t="shared" si="4"/>
        <v/>
      </c>
      <c r="AD11" s="41"/>
      <c r="AE11" s="2" t="e">
        <f t="array" ref="AE11">INDEX([1]Base!$A$2:$A$65536,SMALL(IF(MONTH([1]Base!$B$2:$B$65536)=4,ROW([1]Base!$A$2:$A$65536)-MIN(ROW([1]Base!$A$2:$A$65536))+1),ROWS([1]Base!$A$2:$A9)))</f>
        <v>#NUM!</v>
      </c>
      <c r="AF11" s="39" t="str">
        <f>IF(ISNUMBER($AE11),VLOOKUP([1]Trésorerie!$AE11,[1]Base!$A$2:$P$65536,2,FALSE),"")</f>
        <v/>
      </c>
      <c r="AG11" s="49" t="str">
        <f>IF(AND(ISNUMBER($AE11),ISTEXT(VLOOKUP([1]Trésorerie!$AE11,[1]Base!$A$2:$P$65536,3,FALSE))),VLOOKUP([1]Trésorerie!$AE11,[1]Base!$A$2:$P$65536,3,FALSE),"")</f>
        <v/>
      </c>
      <c r="AH11" s="49" t="str">
        <f>IF(AND(ISNUMBER($AE11),ISTEXT(VLOOKUP([1]Trésorerie!$AE11,[1]Base!$A$2:$P$65536,8,FALSE))),VLOOKUP([1]Trésorerie!$AE11,[1]Base!$A$2:$P$65536,8,FALSE),"")</f>
        <v/>
      </c>
      <c r="AI11" s="49" t="str">
        <f>IF(AND(ISNUMBER($AE11),ISTEXT(VLOOKUP([1]Trésorerie!$AE11,[1]Base!$A$2:$P$65536,14,FALSE))),VLOOKUP([1]Trésorerie!$AE11,[1]Base!$A$2:$P$65536,14,FALSE),"")</f>
        <v/>
      </c>
      <c r="AJ11" s="49" t="str">
        <f>IF(AND(ISNUMBER($AE11),ISTEXT(VLOOKUP([1]Trésorerie!$AE11,[1]Base!$A$2:$P$65536,5,FALSE))),VLOOKUP([1]Trésorerie!$AE11,[1]Base!$A$2:$P$65536,5,FALSE),"")</f>
        <v/>
      </c>
      <c r="AK11" s="48" t="str">
        <f>IF(ISNUMBER($AE11),VLOOKUP([1]Trésorerie!$AE11,[1]Base!$A$2:$P$65536,15,FALSE),"")</f>
        <v/>
      </c>
      <c r="AL11" s="48" t="str">
        <f>IF(ISNUMBER($AE11),VLOOKUP([1]Trésorerie!$AE11,[1]Base!$A$2:$P$65536,16,FALSE),"")</f>
        <v/>
      </c>
      <c r="AM11" s="40" t="str">
        <f t="shared" si="2"/>
        <v/>
      </c>
      <c r="AN11" s="41"/>
      <c r="AO11" s="2" t="e">
        <f t="array" ref="AO11">INDEX([1]Base!$A$2:$A$65536,SMALL(IF(MONTH([1]Base!$B$2:$B$65536)=5,ROW([1]Base!$A$2:$A$65536)-MIN(ROW([1]Base!$A$2:$A$65536))+1),ROWS([1]Base!$A$2:$A9)))</f>
        <v>#NUM!</v>
      </c>
      <c r="AP11" s="39" t="str">
        <f>IF(ISNUMBER(AO11),VLOOKUP([1]Trésorerie!AO11,[1]Base!$A$2:$P$65536,2,FALSE),"")</f>
        <v/>
      </c>
      <c r="AQ11" s="49" t="str">
        <f>IF(AND(ISNUMBER($AO11),ISTEXT(VLOOKUP([1]Trésorerie!$AO11,[1]Base!$A$2:$P$65536,3,FALSE))),VLOOKUP([1]Trésorerie!AO11,[1]Base!$A$2:$P$65536,3,FALSE),"")</f>
        <v/>
      </c>
      <c r="AR11" s="49" t="str">
        <f>IF(AND(ISNUMBER($AO11),ISTEXT(VLOOKUP([1]Trésorerie!$AO11,[1]Base!$A$2:$P$65536,8,FALSE))),VLOOKUP([1]Trésorerie!AO11,[1]Base!$A$2:$P$65536,8,FALSE),"")</f>
        <v/>
      </c>
      <c r="AS11" s="49" t="str">
        <f>IF(AND(ISNUMBER($AO11),ISTEXT(VLOOKUP([1]Trésorerie!$AO11,[1]Base!$A$2:$P$65536,14,FALSE))),VLOOKUP([1]Trésorerie!AO11,[1]Base!$A$2:$P$65536,14,FALSE),"")</f>
        <v/>
      </c>
      <c r="AT11" s="49" t="str">
        <f>IF(AND(ISNUMBER($AO11),ISTEXT(VLOOKUP([1]Trésorerie!$AO11,[1]Base!$A$2:$P$65536,5,FALSE))),VLOOKUP([1]Trésorerie!AO11,[1]Base!$A$2:$P$65536,5,FALSE),"")</f>
        <v/>
      </c>
      <c r="AU11" s="48" t="str">
        <f>IF(ISNUMBER(AO11),VLOOKUP([1]Trésorerie!AO11,[1]Base!$A$2:$P$65536,15,FALSE),"")</f>
        <v/>
      </c>
      <c r="AV11" s="48" t="str">
        <f>IF(ISNUMBER(AO11),VLOOKUP([1]Trésorerie!AO11,[1]Base!$A$2:$P$65536,16,FALSE),"")</f>
        <v/>
      </c>
      <c r="AW11" s="40" t="str">
        <f t="shared" si="3"/>
        <v/>
      </c>
      <c r="AX11" s="41"/>
    </row>
    <row r="12" spans="1:50">
      <c r="A12" s="2">
        <f t="array" ref="A12">INDEX([1]Base!$A$2:$A$65536,SMALL(IF(MONTH([1]Base!$B$2:$B$65536)=1,ROW([1]Base!$A$2:$A$65536)-MIN(ROW([1]Base!$A$2:$A$65536))+1),ROWS([1]Base!$A$2:$A11)))</f>
        <v>0</v>
      </c>
      <c r="B12" s="39" t="e">
        <f>IF(VLOOKUP([1]Trésorerie!$A12,[1]Base!$A$2:$P$65536,2,FALSE)="","",VLOOKUP([1]Trésorerie!$A12,[1]Base!$A$2:$P$65536,2,FALSE))</f>
        <v>#N/A</v>
      </c>
      <c r="C12" s="39" t="e">
        <f>IF(VLOOKUP([1]Trésorerie!$A12,[1]Base!$A$2:$P$65536,2,FALSE)="","",VLOOKUP([1]Trésorerie!$A12,[1]Base!$A$2:$P$65536,3,FALSE))</f>
        <v>#N/A</v>
      </c>
      <c r="D12" s="39" t="e">
        <f>IF(VLOOKUP([1]Trésorerie!$A12,[1]Base!$A$2:$P$65536,2,FALSE)="","",VLOOKUP([1]Trésorerie!$A12,[1]Base!$A$2:$P$65536,8,FALSE))</f>
        <v>#N/A</v>
      </c>
      <c r="E12" s="39" t="e">
        <f>IF(VLOOKUP([1]Trésorerie!$A12,[1]Base!$A$2:$P$65536,2,FALSE)="","",VLOOKUP([1]Trésorerie!$A12,[1]Base!$A$2:$P$65536,14,FALSE))</f>
        <v>#N/A</v>
      </c>
      <c r="F12" s="39" t="e">
        <f>IF(VLOOKUP([1]Trésorerie!$A12,[1]Base!$A$2:$P$65536,2,FALSE)="","",VLOOKUP([1]Trésorerie!$A12,[1]Base!$A$2:$P$65536,5,FALSE))</f>
        <v>#N/A</v>
      </c>
      <c r="G12" s="39" t="e">
        <f>IF(VLOOKUP([1]Trésorerie!$A12,[1]Base!$A$2:$P$65536,2,FALSE)="","",VLOOKUP([1]Trésorerie!$A12,[1]Base!$A$2:$P$65536,15,FALSE))</f>
        <v>#N/A</v>
      </c>
      <c r="H12" s="39" t="e">
        <f>IF(VLOOKUP([1]Trésorerie!$A12,[1]Base!$A$2:$P$65536,2,FALSE)="","",VLOOKUP([1]Trésorerie!$A12,[1]Base!$A$2:$P$65536,16,FALSE))</f>
        <v>#N/A</v>
      </c>
      <c r="I12" s="40" t="str">
        <f t="shared" si="1"/>
        <v/>
      </c>
      <c r="J12" s="41"/>
      <c r="K12" s="2" t="e">
        <f t="array" ref="K12">INDEX([1]Base!$A$2:$A$65536,SMALL(IF(MONTH([1]Base!$B$2:$B$65536)=2,ROW([1]Base!$A$2:$A$65536)-MIN(ROW([1]Base!$A$2:$A$65536))+1),ROWS([1]Base!$A$2:$A10)))</f>
        <v>#NUM!</v>
      </c>
      <c r="L12" s="39" t="str">
        <f>IF(ISNUMBER($K12),VLOOKUP([1]Trésorerie!$K12,[1]Base!$A$2:$P$65536,2,FALSE),"")</f>
        <v/>
      </c>
      <c r="M12" s="39" t="str">
        <f>IF(ISNUMBER($K12),VLOOKUP([1]Trésorerie!$K12,[1]Base!$A$2:$P$65536,3,FALSE),"")</f>
        <v/>
      </c>
      <c r="N12" s="39" t="str">
        <f>IF(ISNUMBER($K12),VLOOKUP([1]Trésorerie!$K12,[1]Base!$A$2:$P$65536,8,FALSE),"")</f>
        <v/>
      </c>
      <c r="O12" s="39" t="str">
        <f>IF(ISNUMBER($K12),VLOOKUP([1]Trésorerie!$K12,[1]Base!$A$2:$P$65536,14,FALSE),"")</f>
        <v/>
      </c>
      <c r="P12" s="39" t="str">
        <f>IF(ISNUMBER($K12),VLOOKUP([1]Trésorerie!$K12,[1]Base!$A$2:$P$65536,5,FALSE),"")</f>
        <v/>
      </c>
      <c r="Q12" s="48" t="str">
        <f>IF(ISNUMBER($K12),VLOOKUP([1]Trésorerie!$K12,[1]Base!$A$2:$P$65536,15,FALSE),"")</f>
        <v/>
      </c>
      <c r="R12" s="48" t="str">
        <f>IF(ISNUMBER($K12),VLOOKUP([1]Trésorerie!$K12,[1]Base!$A$2:$P$65536,16,FALSE),"")</f>
        <v/>
      </c>
      <c r="S12" s="40" t="str">
        <f t="shared" si="0"/>
        <v/>
      </c>
      <c r="T12" s="41"/>
      <c r="U12" s="2" t="e">
        <f t="array" ref="U12">INDEX([1]Base!$A$2:$A$65536,SMALL(IF(MONTH([1]Base!$B$2:$B$65536)=3,ROW([1]Base!$A$2:$A$65536)-MIN(ROW([1]Base!$A$2:$A$65536))+1),ROWS([1]Base!$A$2:$A10)))</f>
        <v>#NUM!</v>
      </c>
      <c r="V12" s="39" t="str">
        <f>IF(ISNUMBER($U12),VLOOKUP([1]Trésorerie!$U12,[1]Base!$A$2:$P$65536,2,FALSE),"")</f>
        <v/>
      </c>
      <c r="W12" s="49" t="str">
        <f>IF(AND(ISNUMBER($U12),ISTEXT(VLOOKUP([1]Trésorerie!$U12,[1]Base!$A$2:$P$65536,3,FALSE))),VLOOKUP([1]Trésorerie!$U12,[1]Base!$A$2:$P$65536,3,FALSE)," ")</f>
        <v xml:space="preserve"> </v>
      </c>
      <c r="X12" s="49" t="str">
        <f>IF(AND(ISNUMBER($U12),ISTEXT(VLOOKUP([1]Trésorerie!$U12,[1]Base!$A$2:$P$65536,8,FALSE))),VLOOKUP([1]Trésorerie!$U12,[1]Base!$A$2:$P$65536,8,FALSE),"")</f>
        <v/>
      </c>
      <c r="Y12" s="49" t="str">
        <f>IF(AND(ISNUMBER($U12),ISTEXT(VLOOKUP([1]Trésorerie!$U12,[1]Base!$A$2:$P$65536,14,FALSE))),VLOOKUP([1]Trésorerie!$U12,[1]Base!$A$2:$P$65536,14,FALSE),"")</f>
        <v/>
      </c>
      <c r="Z12" s="49" t="str">
        <f>IF(AND(ISNUMBER($U12),ISTEXT(VLOOKUP([1]Trésorerie!$U12,[1]Base!$A$2:$P$65536,5,FALSE))),VLOOKUP([1]Trésorerie!$U12,[1]Base!$A$2:$P$65536,5,FALSE),"")</f>
        <v/>
      </c>
      <c r="AA12" s="49" t="str">
        <f>IF(ISNUMBER($U12),VLOOKUP([1]Trésorerie!$U12,[1]Base!$A$2:$P$65536,15,FALSE),"")</f>
        <v/>
      </c>
      <c r="AB12" s="49" t="str">
        <f>IF(ISNUMBER($U12),VLOOKUP([1]Trésorerie!$U12,[1]Base!$A$2:$P$65536,16,FALSE),"")</f>
        <v/>
      </c>
      <c r="AC12" s="40" t="str">
        <f t="shared" si="4"/>
        <v/>
      </c>
      <c r="AD12" s="41"/>
      <c r="AE12" s="2" t="e">
        <f t="array" ref="AE12">INDEX([1]Base!$A$2:$A$65536,SMALL(IF(MONTH([1]Base!$B$2:$B$65536)=4,ROW([1]Base!$A$2:$A$65536)-MIN(ROW([1]Base!$A$2:$A$65536))+1),ROWS([1]Base!$A$2:$A10)))</f>
        <v>#NUM!</v>
      </c>
      <c r="AF12" s="39" t="str">
        <f>IF(ISNUMBER($AE12),VLOOKUP([1]Trésorerie!$AE12,[1]Base!$A$2:$P$65536,2,FALSE),"")</f>
        <v/>
      </c>
      <c r="AG12" s="49" t="str">
        <f>IF(AND(ISNUMBER($AE12),ISTEXT(VLOOKUP([1]Trésorerie!$AE12,[1]Base!$A$2:$P$65536,3,FALSE))),VLOOKUP([1]Trésorerie!$AE12,[1]Base!$A$2:$P$65536,3,FALSE),"")</f>
        <v/>
      </c>
      <c r="AH12" s="49" t="str">
        <f>IF(AND(ISNUMBER($AE12),ISTEXT(VLOOKUP([1]Trésorerie!$AE12,[1]Base!$A$2:$P$65536,8,FALSE))),VLOOKUP([1]Trésorerie!$AE12,[1]Base!$A$2:$P$65536,8,FALSE),"")</f>
        <v/>
      </c>
      <c r="AI12" s="49" t="str">
        <f>IF(AND(ISNUMBER($AE12),ISTEXT(VLOOKUP([1]Trésorerie!$AE12,[1]Base!$A$2:$P$65536,14,FALSE))),VLOOKUP([1]Trésorerie!$AE12,[1]Base!$A$2:$P$65536,14,FALSE),"")</f>
        <v/>
      </c>
      <c r="AJ12" s="49" t="str">
        <f>IF(AND(ISNUMBER($AE12),ISTEXT(VLOOKUP([1]Trésorerie!$AE12,[1]Base!$A$2:$P$65536,5,FALSE))),VLOOKUP([1]Trésorerie!$AE12,[1]Base!$A$2:$P$65536,5,FALSE),"")</f>
        <v/>
      </c>
      <c r="AK12" s="48" t="str">
        <f>IF(ISNUMBER($AE12),VLOOKUP([1]Trésorerie!$AE12,[1]Base!$A$2:$P$65536,15,FALSE),"")</f>
        <v/>
      </c>
      <c r="AL12" s="48" t="str">
        <f>IF(ISNUMBER($AE12),VLOOKUP([1]Trésorerie!$AE12,[1]Base!$A$2:$P$65536,16,FALSE),"")</f>
        <v/>
      </c>
      <c r="AM12" s="40" t="str">
        <f t="shared" si="2"/>
        <v/>
      </c>
      <c r="AN12" s="41"/>
      <c r="AO12" s="2" t="e">
        <f t="array" ref="AO12">INDEX([1]Base!$A$2:$A$65536,SMALL(IF(MONTH([1]Base!$B$2:$B$65536)=5,ROW([1]Base!$A$2:$A$65536)-MIN(ROW([1]Base!$A$2:$A$65536))+1),ROWS([1]Base!$A$2:$A10)))</f>
        <v>#NUM!</v>
      </c>
      <c r="AP12" s="39" t="str">
        <f>IF(ISNUMBER(AO12),VLOOKUP([1]Trésorerie!AO12,[1]Base!$A$2:$P$65536,2,FALSE),"")</f>
        <v/>
      </c>
      <c r="AQ12" s="49" t="str">
        <f>IF(AND(ISNUMBER($AO12),ISTEXT(VLOOKUP([1]Trésorerie!$AO12,[1]Base!$A$2:$P$65536,3,FALSE))),VLOOKUP([1]Trésorerie!AO12,[1]Base!$A$2:$P$65536,3,FALSE),"")</f>
        <v/>
      </c>
      <c r="AR12" s="49" t="str">
        <f>IF(AND(ISNUMBER($AO12),ISTEXT(VLOOKUP([1]Trésorerie!$AO12,[1]Base!$A$2:$P$65536,8,FALSE))),VLOOKUP([1]Trésorerie!AO12,[1]Base!$A$2:$P$65536,8,FALSE),"")</f>
        <v/>
      </c>
      <c r="AS12" s="49" t="str">
        <f>IF(AND(ISNUMBER($AO12),ISTEXT(VLOOKUP([1]Trésorerie!$AO12,[1]Base!$A$2:$P$65536,14,FALSE))),VLOOKUP([1]Trésorerie!AO12,[1]Base!$A$2:$P$65536,14,FALSE),"")</f>
        <v/>
      </c>
      <c r="AT12" s="49" t="str">
        <f>IF(AND(ISNUMBER($AO12),ISTEXT(VLOOKUP([1]Trésorerie!$AO12,[1]Base!$A$2:$P$65536,5,FALSE))),VLOOKUP([1]Trésorerie!AO12,[1]Base!$A$2:$P$65536,5,FALSE),"")</f>
        <v/>
      </c>
      <c r="AU12" s="48" t="str">
        <f>IF(ISNUMBER(AO12),VLOOKUP([1]Trésorerie!AO12,[1]Base!$A$2:$P$65536,15,FALSE),"")</f>
        <v/>
      </c>
      <c r="AV12" s="48" t="str">
        <f>IF(ISNUMBER(AO12),VLOOKUP([1]Trésorerie!AO12,[1]Base!$A$2:$P$65536,16,FALSE),"")</f>
        <v/>
      </c>
      <c r="AW12" s="40" t="str">
        <f t="shared" si="3"/>
        <v/>
      </c>
      <c r="AX12" s="41"/>
    </row>
    <row r="13" spans="1:50">
      <c r="A13" s="2">
        <f t="array" ref="A13">INDEX([1]Base!$A$2:$A$65536,SMALL(IF(MONTH([1]Base!$B$2:$B$65536)=1,ROW([1]Base!$A$2:$A$65536)-MIN(ROW([1]Base!$A$2:$A$65536))+1),ROWS([1]Base!$A$2:$A12)))</f>
        <v>0</v>
      </c>
      <c r="B13" s="39" t="e">
        <f>IF(VLOOKUP([1]Trésorerie!$A13,[1]Base!$A$2:$P$65536,2,FALSE)="","",VLOOKUP([1]Trésorerie!$A13,[1]Base!$A$2:$P$65536,2,FALSE))</f>
        <v>#N/A</v>
      </c>
      <c r="C13" s="39" t="e">
        <f>IF(VLOOKUP([1]Trésorerie!$A13,[1]Base!$A$2:$P$65536,2,FALSE)="","",VLOOKUP([1]Trésorerie!$A13,[1]Base!$A$2:$P$65536,3,FALSE))</f>
        <v>#N/A</v>
      </c>
      <c r="D13" s="39" t="e">
        <f>IF(VLOOKUP([1]Trésorerie!$A13,[1]Base!$A$2:$P$65536,2,FALSE)="","",VLOOKUP([1]Trésorerie!$A13,[1]Base!$A$2:$P$65536,8,FALSE))</f>
        <v>#N/A</v>
      </c>
      <c r="E13" s="39" t="e">
        <f>IF(VLOOKUP([1]Trésorerie!$A13,[1]Base!$A$2:$P$65536,2,FALSE)="","",VLOOKUP([1]Trésorerie!$A13,[1]Base!$A$2:$P$65536,14,FALSE))</f>
        <v>#N/A</v>
      </c>
      <c r="F13" s="39" t="e">
        <f>IF(VLOOKUP([1]Trésorerie!$A13,[1]Base!$A$2:$P$65536,2,FALSE)="","",VLOOKUP([1]Trésorerie!$A13,[1]Base!$A$2:$P$65536,5,FALSE))</f>
        <v>#N/A</v>
      </c>
      <c r="G13" s="39" t="e">
        <f>IF(VLOOKUP([1]Trésorerie!$A13,[1]Base!$A$2:$P$65536,2,FALSE)="","",VLOOKUP([1]Trésorerie!$A13,[1]Base!$A$2:$P$65536,15,FALSE))</f>
        <v>#N/A</v>
      </c>
      <c r="H13" s="39" t="e">
        <f>IF(VLOOKUP([1]Trésorerie!$A13,[1]Base!$A$2:$P$65536,2,FALSE)="","",VLOOKUP([1]Trésorerie!$A13,[1]Base!$A$2:$P$65536,16,FALSE))</f>
        <v>#N/A</v>
      </c>
      <c r="I13" s="40" t="str">
        <f t="shared" si="1"/>
        <v/>
      </c>
      <c r="J13" s="41"/>
      <c r="K13" s="2" t="e">
        <f t="array" ref="K13">INDEX([1]Base!$A$2:$A$65536,SMALL(IF(MONTH([1]Base!$B$2:$B$65536)=2,ROW([1]Base!$A$2:$A$65536)-MIN(ROW([1]Base!$A$2:$A$65536))+1),ROWS([1]Base!$A$2:$A11)))</f>
        <v>#NUM!</v>
      </c>
      <c r="L13" s="39" t="str">
        <f>IF(ISNUMBER($K13),VLOOKUP([1]Trésorerie!$K13,[1]Base!$A$2:$P$65536,2,FALSE),"")</f>
        <v/>
      </c>
      <c r="M13" s="39" t="str">
        <f>IF(ISNUMBER($K13),VLOOKUP([1]Trésorerie!$K13,[1]Base!$A$2:$P$65536,3,FALSE),"")</f>
        <v/>
      </c>
      <c r="N13" s="39" t="str">
        <f>IF(ISNUMBER($K13),VLOOKUP([1]Trésorerie!$K13,[1]Base!$A$2:$P$65536,8,FALSE),"")</f>
        <v/>
      </c>
      <c r="O13" s="39" t="str">
        <f>IF(ISNUMBER($K13),VLOOKUP([1]Trésorerie!$K13,[1]Base!$A$2:$P$65536,14,FALSE),"")</f>
        <v/>
      </c>
      <c r="P13" s="39" t="str">
        <f>IF(ISNUMBER($K13),VLOOKUP([1]Trésorerie!$K13,[1]Base!$A$2:$P$65536,5,FALSE),"")</f>
        <v/>
      </c>
      <c r="Q13" s="48" t="str">
        <f>IF(ISNUMBER($K13),VLOOKUP([1]Trésorerie!$K13,[1]Base!$A$2:$P$65536,15,FALSE),"")</f>
        <v/>
      </c>
      <c r="R13" s="48" t="str">
        <f>IF(ISNUMBER($K13),VLOOKUP([1]Trésorerie!$K13,[1]Base!$A$2:$P$65536,16,FALSE),"")</f>
        <v/>
      </c>
      <c r="S13" s="40" t="str">
        <f t="shared" si="0"/>
        <v/>
      </c>
      <c r="T13" s="41"/>
      <c r="U13" s="2" t="e">
        <f t="array" ref="U13">INDEX([1]Base!$A$2:$A$65536,SMALL(IF(MONTH([1]Base!$B$2:$B$65536)=3,ROW([1]Base!$A$2:$A$65536)-MIN(ROW([1]Base!$A$2:$A$65536))+1),ROWS([1]Base!$A$2:$A11)))</f>
        <v>#NUM!</v>
      </c>
      <c r="V13" s="39" t="str">
        <f>IF(ISNUMBER($U13),VLOOKUP([1]Trésorerie!$U13,[1]Base!$A$2:$P$65536,2,FALSE),"")</f>
        <v/>
      </c>
      <c r="W13" s="49" t="str">
        <f>IF(AND(ISNUMBER($U13),ISTEXT(VLOOKUP([1]Trésorerie!$U13,[1]Base!$A$2:$P$65536,3,FALSE))),VLOOKUP([1]Trésorerie!$U13,[1]Base!$A$2:$P$65536,3,FALSE)," ")</f>
        <v xml:space="preserve"> </v>
      </c>
      <c r="X13" s="49" t="str">
        <f>IF(AND(ISNUMBER($U13),ISTEXT(VLOOKUP([1]Trésorerie!$U13,[1]Base!$A$2:$P$65536,8,FALSE))),VLOOKUP([1]Trésorerie!$U13,[1]Base!$A$2:$P$65536,8,FALSE),"")</f>
        <v/>
      </c>
      <c r="Y13" s="49" t="str">
        <f>IF(AND(ISNUMBER($U13),ISTEXT(VLOOKUP([1]Trésorerie!$U13,[1]Base!$A$2:$P$65536,14,FALSE))),VLOOKUP([1]Trésorerie!$U13,[1]Base!$A$2:$P$65536,14,FALSE),"")</f>
        <v/>
      </c>
      <c r="Z13" s="49" t="str">
        <f>IF(AND(ISNUMBER($U13),ISTEXT(VLOOKUP([1]Trésorerie!$U13,[1]Base!$A$2:$P$65536,5,FALSE))),VLOOKUP([1]Trésorerie!$U13,[1]Base!$A$2:$P$65536,5,FALSE),"")</f>
        <v/>
      </c>
      <c r="AA13" s="49" t="str">
        <f>IF(ISNUMBER($U13),VLOOKUP([1]Trésorerie!$U13,[1]Base!$A$2:$P$65536,15,FALSE),"")</f>
        <v/>
      </c>
      <c r="AB13" s="49" t="str">
        <f>IF(ISNUMBER($U13),VLOOKUP([1]Trésorerie!$U13,[1]Base!$A$2:$P$65536,16,FALSE),"")</f>
        <v/>
      </c>
      <c r="AC13" s="40" t="str">
        <f t="shared" si="4"/>
        <v/>
      </c>
      <c r="AD13" s="41"/>
      <c r="AE13" s="2" t="e">
        <f t="array" ref="AE13">INDEX([1]Base!$A$2:$A$65536,SMALL(IF(MONTH([1]Base!$B$2:$B$65536)=4,ROW([1]Base!$A$2:$A$65536)-MIN(ROW([1]Base!$A$2:$A$65536))+1),ROWS([1]Base!$A$2:$A11)))</f>
        <v>#NUM!</v>
      </c>
      <c r="AF13" s="39" t="str">
        <f>IF(ISNUMBER($AE13),VLOOKUP([1]Trésorerie!$AE13,[1]Base!$A$2:$P$65536,2,FALSE),"")</f>
        <v/>
      </c>
      <c r="AG13" s="49" t="str">
        <f>IF(AND(ISNUMBER($AE13),ISTEXT(VLOOKUP([1]Trésorerie!$AE13,[1]Base!$A$2:$P$65536,3,FALSE))),VLOOKUP([1]Trésorerie!$AE13,[1]Base!$A$2:$P$65536,3,FALSE),"")</f>
        <v/>
      </c>
      <c r="AH13" s="49" t="str">
        <f>IF(AND(ISNUMBER($AE13),ISTEXT(VLOOKUP([1]Trésorerie!$AE13,[1]Base!$A$2:$P$65536,8,FALSE))),VLOOKUP([1]Trésorerie!$AE13,[1]Base!$A$2:$P$65536,8,FALSE),"")</f>
        <v/>
      </c>
      <c r="AI13" s="49" t="str">
        <f>IF(AND(ISNUMBER($AE13),ISTEXT(VLOOKUP([1]Trésorerie!$AE13,[1]Base!$A$2:$P$65536,14,FALSE))),VLOOKUP([1]Trésorerie!$AE13,[1]Base!$A$2:$P$65536,14,FALSE),"")</f>
        <v/>
      </c>
      <c r="AJ13" s="49" t="str">
        <f>IF(AND(ISNUMBER($AE13),ISTEXT(VLOOKUP([1]Trésorerie!$AE13,[1]Base!$A$2:$P$65536,5,FALSE))),VLOOKUP([1]Trésorerie!$AE13,[1]Base!$A$2:$P$65536,5,FALSE),"")</f>
        <v/>
      </c>
      <c r="AK13" s="48" t="str">
        <f>IF(ISNUMBER($AE13),VLOOKUP([1]Trésorerie!$AE13,[1]Base!$A$2:$P$65536,15,FALSE),"")</f>
        <v/>
      </c>
      <c r="AL13" s="48" t="str">
        <f>IF(ISNUMBER($AE13),VLOOKUP([1]Trésorerie!$AE13,[1]Base!$A$2:$P$65536,16,FALSE),"")</f>
        <v/>
      </c>
      <c r="AM13" s="40" t="str">
        <f t="shared" si="2"/>
        <v/>
      </c>
      <c r="AN13" s="41"/>
      <c r="AO13" s="2" t="e">
        <f t="array" ref="AO13">INDEX([1]Base!$A$2:$A$65536,SMALL(IF(MONTH([1]Base!$B$2:$B$65536)=5,ROW([1]Base!$A$2:$A$65536)-MIN(ROW([1]Base!$A$2:$A$65536))+1),ROWS([1]Base!$A$2:$A11)))</f>
        <v>#NUM!</v>
      </c>
      <c r="AP13" s="39" t="str">
        <f>IF(ISNUMBER(AO13),VLOOKUP([1]Trésorerie!AO13,[1]Base!$A$2:$P$65536,2,FALSE),"")</f>
        <v/>
      </c>
      <c r="AQ13" s="49" t="str">
        <f>IF(AND(ISNUMBER($AO13),ISTEXT(VLOOKUP([1]Trésorerie!$AO13,[1]Base!$A$2:$P$65536,3,FALSE))),VLOOKUP([1]Trésorerie!AO13,[1]Base!$A$2:$P$65536,3,FALSE),"")</f>
        <v/>
      </c>
      <c r="AR13" s="49" t="str">
        <f>IF(AND(ISNUMBER($AO13),ISTEXT(VLOOKUP([1]Trésorerie!$AO13,[1]Base!$A$2:$P$65536,8,FALSE))),VLOOKUP([1]Trésorerie!AO13,[1]Base!$A$2:$P$65536,8,FALSE),"")</f>
        <v/>
      </c>
      <c r="AS13" s="49" t="str">
        <f>IF(AND(ISNUMBER($AO13),ISTEXT(VLOOKUP([1]Trésorerie!$AO13,[1]Base!$A$2:$P$65536,14,FALSE))),VLOOKUP([1]Trésorerie!AO13,[1]Base!$A$2:$P$65536,14,FALSE),"")</f>
        <v/>
      </c>
      <c r="AT13" s="49" t="str">
        <f>IF(AND(ISNUMBER($AO13),ISTEXT(VLOOKUP([1]Trésorerie!$AO13,[1]Base!$A$2:$P$65536,5,FALSE))),VLOOKUP([1]Trésorerie!AO13,[1]Base!$A$2:$P$65536,5,FALSE),"")</f>
        <v/>
      </c>
      <c r="AU13" s="48" t="str">
        <f>IF(ISNUMBER(AO13),VLOOKUP([1]Trésorerie!AO13,[1]Base!$A$2:$P$65536,15,FALSE),"")</f>
        <v/>
      </c>
      <c r="AV13" s="48" t="str">
        <f>IF(ISNUMBER(AO13),VLOOKUP([1]Trésorerie!AO13,[1]Base!$A$2:$P$65536,16,FALSE),"")</f>
        <v/>
      </c>
      <c r="AW13" s="40" t="str">
        <f t="shared" si="3"/>
        <v/>
      </c>
      <c r="AX13" s="41"/>
    </row>
    <row r="14" spans="1:50">
      <c r="A14" s="2">
        <f t="array" ref="A14">INDEX([1]Base!$A$2:$A$65536,SMALL(IF(MONTH([1]Base!$B$2:$B$65536)=1,ROW([1]Base!$A$2:$A$65536)-MIN(ROW([1]Base!$A$2:$A$65536))+1),ROWS([1]Base!$A$2:$A13)))</f>
        <v>0</v>
      </c>
      <c r="B14" s="39" t="e">
        <f>IF(VLOOKUP([1]Trésorerie!$A14,[1]Base!$A$2:$P$65536,2,FALSE)="","",VLOOKUP([1]Trésorerie!$A14,[1]Base!$A$2:$P$65536,2,FALSE))</f>
        <v>#N/A</v>
      </c>
      <c r="C14" s="39" t="e">
        <f>IF(VLOOKUP([1]Trésorerie!$A14,[1]Base!$A$2:$P$65536,2,FALSE)="","",VLOOKUP([1]Trésorerie!$A14,[1]Base!$A$2:$P$65536,3,FALSE))</f>
        <v>#N/A</v>
      </c>
      <c r="D14" s="39" t="e">
        <f>IF(VLOOKUP([1]Trésorerie!$A14,[1]Base!$A$2:$P$65536,2,FALSE)="","",VLOOKUP([1]Trésorerie!$A14,[1]Base!$A$2:$P$65536,8,FALSE))</f>
        <v>#N/A</v>
      </c>
      <c r="E14" s="39" t="e">
        <f>IF(VLOOKUP([1]Trésorerie!$A14,[1]Base!$A$2:$P$65536,2,FALSE)="","",VLOOKUP([1]Trésorerie!$A14,[1]Base!$A$2:$P$65536,14,FALSE))</f>
        <v>#N/A</v>
      </c>
      <c r="F14" s="39" t="e">
        <f>IF(VLOOKUP([1]Trésorerie!$A14,[1]Base!$A$2:$P$65536,2,FALSE)="","",VLOOKUP([1]Trésorerie!$A14,[1]Base!$A$2:$P$65536,5,FALSE))</f>
        <v>#N/A</v>
      </c>
      <c r="G14" s="39" t="e">
        <f>IF(VLOOKUP([1]Trésorerie!$A14,[1]Base!$A$2:$P$65536,2,FALSE)="","",VLOOKUP([1]Trésorerie!$A14,[1]Base!$A$2:$P$65536,15,FALSE))</f>
        <v>#N/A</v>
      </c>
      <c r="H14" s="39" t="e">
        <f>IF(VLOOKUP([1]Trésorerie!$A14,[1]Base!$A$2:$P$65536,2,FALSE)="","",VLOOKUP([1]Trésorerie!$A14,[1]Base!$A$2:$P$65536,16,FALSE))</f>
        <v>#N/A</v>
      </c>
      <c r="I14" s="40" t="str">
        <f t="shared" si="1"/>
        <v/>
      </c>
      <c r="J14" s="41"/>
      <c r="K14" s="2" t="e">
        <f t="array" ref="K14">INDEX([1]Base!$A$2:$A$65536,SMALL(IF(MONTH([1]Base!$B$2:$B$65536)=2,ROW([1]Base!$A$2:$A$65536)-MIN(ROW([1]Base!$A$2:$A$65536))+1),ROWS([1]Base!$A$2:$A12)))</f>
        <v>#NUM!</v>
      </c>
      <c r="L14" s="39" t="str">
        <f>IF(ISNUMBER($K14),VLOOKUP([1]Trésorerie!$K14,[1]Base!$A$2:$P$65536,2,FALSE),"")</f>
        <v/>
      </c>
      <c r="M14" s="39" t="str">
        <f>IF(ISNUMBER($K14),VLOOKUP([1]Trésorerie!$K14,[1]Base!$A$2:$P$65536,3,FALSE),"")</f>
        <v/>
      </c>
      <c r="N14" s="39" t="str">
        <f>IF(ISNUMBER($K14),VLOOKUP([1]Trésorerie!$K14,[1]Base!$A$2:$P$65536,8,FALSE),"")</f>
        <v/>
      </c>
      <c r="O14" s="39" t="str">
        <f>IF(ISNUMBER($K14),VLOOKUP([1]Trésorerie!$K14,[1]Base!$A$2:$P$65536,14,FALSE),"")</f>
        <v/>
      </c>
      <c r="P14" s="39" t="str">
        <f>IF(ISNUMBER($K14),VLOOKUP([1]Trésorerie!$K14,[1]Base!$A$2:$P$65536,5,FALSE),"")</f>
        <v/>
      </c>
      <c r="Q14" s="48" t="str">
        <f>IF(ISNUMBER($K14),VLOOKUP([1]Trésorerie!$K14,[1]Base!$A$2:$P$65536,15,FALSE),"")</f>
        <v/>
      </c>
      <c r="R14" s="48" t="str">
        <f>IF(ISNUMBER($K14),VLOOKUP([1]Trésorerie!$K14,[1]Base!$A$2:$P$65536,16,FALSE),"")</f>
        <v/>
      </c>
      <c r="S14" s="40" t="str">
        <f t="shared" si="0"/>
        <v/>
      </c>
      <c r="T14" s="41"/>
      <c r="U14" s="2" t="e">
        <f t="array" ref="U14">INDEX([1]Base!$A$2:$A$65536,SMALL(IF(MONTH([1]Base!$B$2:$B$65536)=3,ROW([1]Base!$A$2:$A$65536)-MIN(ROW([1]Base!$A$2:$A$65536))+1),ROWS([1]Base!$A$2:$A12)))</f>
        <v>#NUM!</v>
      </c>
      <c r="V14" s="39" t="str">
        <f>IF(ISNUMBER($U14),VLOOKUP([1]Trésorerie!$U14,[1]Base!$A$2:$P$65536,2,FALSE),"")</f>
        <v/>
      </c>
      <c r="W14" s="49" t="str">
        <f>IF(AND(ISNUMBER($U14),ISTEXT(VLOOKUP([1]Trésorerie!$U14,[1]Base!$A$2:$P$65536,3,FALSE))),VLOOKUP([1]Trésorerie!$U14,[1]Base!$A$2:$P$65536,3,FALSE)," ")</f>
        <v xml:space="preserve"> </v>
      </c>
      <c r="X14" s="49" t="str">
        <f>IF(AND(ISNUMBER($U14),ISTEXT(VLOOKUP([1]Trésorerie!$U14,[1]Base!$A$2:$P$65536,8,FALSE))),VLOOKUP([1]Trésorerie!$U14,[1]Base!$A$2:$P$65536,8,FALSE),"")</f>
        <v/>
      </c>
      <c r="Y14" s="49" t="str">
        <f>IF(AND(ISNUMBER($U14),ISTEXT(VLOOKUP([1]Trésorerie!$U14,[1]Base!$A$2:$P$65536,14,FALSE))),VLOOKUP([1]Trésorerie!$U14,[1]Base!$A$2:$P$65536,14,FALSE),"")</f>
        <v/>
      </c>
      <c r="Z14" s="49" t="str">
        <f>IF(AND(ISNUMBER($U14),ISTEXT(VLOOKUP([1]Trésorerie!$U14,[1]Base!$A$2:$P$65536,5,FALSE))),VLOOKUP([1]Trésorerie!$U14,[1]Base!$A$2:$P$65536,5,FALSE),"")</f>
        <v/>
      </c>
      <c r="AA14" s="49" t="str">
        <f>IF(ISNUMBER($U14),VLOOKUP([1]Trésorerie!$U14,[1]Base!$A$2:$P$65536,15,FALSE),"")</f>
        <v/>
      </c>
      <c r="AB14" s="49" t="str">
        <f>IF(ISNUMBER($U14),VLOOKUP([1]Trésorerie!$U14,[1]Base!$A$2:$P$65536,16,FALSE),"")</f>
        <v/>
      </c>
      <c r="AC14" s="40" t="str">
        <f t="shared" si="4"/>
        <v/>
      </c>
      <c r="AD14" s="41"/>
      <c r="AE14" s="2" t="e">
        <f t="array" ref="AE14">INDEX([1]Base!$A$2:$A$65536,SMALL(IF(MONTH([1]Base!$B$2:$B$65536)=4,ROW([1]Base!$A$2:$A$65536)-MIN(ROW([1]Base!$A$2:$A$65536))+1),ROWS([1]Base!$A$2:$A12)))</f>
        <v>#NUM!</v>
      </c>
      <c r="AF14" s="39" t="str">
        <f>IF(ISNUMBER($AE14),VLOOKUP([1]Trésorerie!$AE14,[1]Base!$A$2:$P$65536,2,FALSE),"")</f>
        <v/>
      </c>
      <c r="AG14" s="49" t="str">
        <f>IF(AND(ISNUMBER($AE14),ISTEXT(VLOOKUP([1]Trésorerie!$AE14,[1]Base!$A$2:$P$65536,3,FALSE))),VLOOKUP([1]Trésorerie!$AE14,[1]Base!$A$2:$P$65536,3,FALSE),"")</f>
        <v/>
      </c>
      <c r="AH14" s="49" t="str">
        <f>IF(AND(ISNUMBER($AE14),ISTEXT(VLOOKUP([1]Trésorerie!$AE14,[1]Base!$A$2:$P$65536,8,FALSE))),VLOOKUP([1]Trésorerie!$AE14,[1]Base!$A$2:$P$65536,8,FALSE),"")</f>
        <v/>
      </c>
      <c r="AI14" s="49" t="str">
        <f>IF(AND(ISNUMBER($AE14),ISTEXT(VLOOKUP([1]Trésorerie!$AE14,[1]Base!$A$2:$P$65536,14,FALSE))),VLOOKUP([1]Trésorerie!$AE14,[1]Base!$A$2:$P$65536,14,FALSE),"")</f>
        <v/>
      </c>
      <c r="AJ14" s="49" t="str">
        <f>IF(AND(ISNUMBER($AE14),ISTEXT(VLOOKUP([1]Trésorerie!$AE14,[1]Base!$A$2:$P$65536,5,FALSE))),VLOOKUP([1]Trésorerie!$AE14,[1]Base!$A$2:$P$65536,5,FALSE),"")</f>
        <v/>
      </c>
      <c r="AK14" s="48" t="str">
        <f>IF(ISNUMBER($AE14),VLOOKUP([1]Trésorerie!$AE14,[1]Base!$A$2:$P$65536,15,FALSE),"")</f>
        <v/>
      </c>
      <c r="AL14" s="48" t="str">
        <f>IF(ISNUMBER($AE14),VLOOKUP([1]Trésorerie!$AE14,[1]Base!$A$2:$P$65536,16,FALSE),"")</f>
        <v/>
      </c>
      <c r="AM14" s="40" t="str">
        <f t="shared" si="2"/>
        <v/>
      </c>
      <c r="AN14" s="41"/>
      <c r="AO14" s="2" t="e">
        <f t="array" ref="AO14">INDEX([1]Base!$A$2:$A$65536,SMALL(IF(MONTH([1]Base!$B$2:$B$65536)=5,ROW([1]Base!$A$2:$A$65536)-MIN(ROW([1]Base!$A$2:$A$65536))+1),ROWS([1]Base!$A$2:$A12)))</f>
        <v>#NUM!</v>
      </c>
      <c r="AP14" s="39" t="str">
        <f>IF(ISNUMBER(AO14),VLOOKUP([1]Trésorerie!AO14,[1]Base!$A$2:$P$65536,2,FALSE),"")</f>
        <v/>
      </c>
      <c r="AQ14" s="49" t="str">
        <f>IF(AND(ISNUMBER($AO14),ISTEXT(VLOOKUP([1]Trésorerie!$AO14,[1]Base!$A$2:$P$65536,3,FALSE))),VLOOKUP([1]Trésorerie!AO14,[1]Base!$A$2:$P$65536,3,FALSE),"")</f>
        <v/>
      </c>
      <c r="AR14" s="49" t="str">
        <f>IF(AND(ISNUMBER($AO14),ISTEXT(VLOOKUP([1]Trésorerie!$AO14,[1]Base!$A$2:$P$65536,8,FALSE))),VLOOKUP([1]Trésorerie!AO14,[1]Base!$A$2:$P$65536,8,FALSE),"")</f>
        <v/>
      </c>
      <c r="AS14" s="49" t="str">
        <f>IF(AND(ISNUMBER($AO14),ISTEXT(VLOOKUP([1]Trésorerie!$AO14,[1]Base!$A$2:$P$65536,14,FALSE))),VLOOKUP([1]Trésorerie!AO14,[1]Base!$A$2:$P$65536,14,FALSE),"")</f>
        <v/>
      </c>
      <c r="AT14" s="49" t="str">
        <f>IF(AND(ISNUMBER($AO14),ISTEXT(VLOOKUP([1]Trésorerie!$AO14,[1]Base!$A$2:$P$65536,5,FALSE))),VLOOKUP([1]Trésorerie!AO14,[1]Base!$A$2:$P$65536,5,FALSE),"")</f>
        <v/>
      </c>
      <c r="AU14" s="48" t="str">
        <f>IF(ISNUMBER(AO14),VLOOKUP([1]Trésorerie!AO14,[1]Base!$A$2:$P$65536,15,FALSE),"")</f>
        <v/>
      </c>
      <c r="AV14" s="48" t="str">
        <f>IF(ISNUMBER(AO14),VLOOKUP([1]Trésorerie!AO14,[1]Base!$A$2:$P$65536,16,FALSE),"")</f>
        <v/>
      </c>
      <c r="AW14" s="40" t="str">
        <f t="shared" si="3"/>
        <v/>
      </c>
      <c r="AX14" s="41"/>
    </row>
    <row r="15" spans="1:50">
      <c r="A15" s="2">
        <f t="array" ref="A15">INDEX([1]Base!$A$2:$A$65536,SMALL(IF(MONTH([1]Base!$B$2:$B$65536)=1,ROW([1]Base!$A$2:$A$65536)-MIN(ROW([1]Base!$A$2:$A$65536))+1),ROWS([1]Base!$A$2:$A14)))</f>
        <v>0</v>
      </c>
      <c r="B15" s="39" t="e">
        <f>IF(VLOOKUP([1]Trésorerie!$A15,[1]Base!$A$2:$P$65536,2,FALSE)="","",VLOOKUP([1]Trésorerie!$A15,[1]Base!$A$2:$P$65536,2,FALSE))</f>
        <v>#N/A</v>
      </c>
      <c r="C15" s="39" t="e">
        <f>IF(VLOOKUP([1]Trésorerie!$A15,[1]Base!$A$2:$P$65536,2,FALSE)="","",VLOOKUP([1]Trésorerie!$A15,[1]Base!$A$2:$P$65536,3,FALSE))</f>
        <v>#N/A</v>
      </c>
      <c r="D15" s="39" t="e">
        <f>IF(VLOOKUP([1]Trésorerie!$A15,[1]Base!$A$2:$P$65536,2,FALSE)="","",VLOOKUP([1]Trésorerie!$A15,[1]Base!$A$2:$P$65536,8,FALSE))</f>
        <v>#N/A</v>
      </c>
      <c r="E15" s="39" t="e">
        <f>IF(VLOOKUP([1]Trésorerie!$A15,[1]Base!$A$2:$P$65536,2,FALSE)="","",VLOOKUP([1]Trésorerie!$A15,[1]Base!$A$2:$P$65536,14,FALSE))</f>
        <v>#N/A</v>
      </c>
      <c r="F15" s="39" t="e">
        <f>IF(VLOOKUP([1]Trésorerie!$A15,[1]Base!$A$2:$P$65536,2,FALSE)="","",VLOOKUP([1]Trésorerie!$A15,[1]Base!$A$2:$P$65536,5,FALSE))</f>
        <v>#N/A</v>
      </c>
      <c r="G15" s="39" t="e">
        <f>IF(VLOOKUP([1]Trésorerie!$A15,[1]Base!$A$2:$P$65536,2,FALSE)="","",VLOOKUP([1]Trésorerie!$A15,[1]Base!$A$2:$P$65536,15,FALSE))</f>
        <v>#N/A</v>
      </c>
      <c r="H15" s="39" t="e">
        <f>IF(VLOOKUP([1]Trésorerie!$A15,[1]Base!$A$2:$P$65536,2,FALSE)="","",VLOOKUP([1]Trésorerie!$A15,[1]Base!$A$2:$P$65536,16,FALSE))</f>
        <v>#N/A</v>
      </c>
      <c r="I15" s="40" t="str">
        <f t="shared" si="1"/>
        <v/>
      </c>
      <c r="J15" s="41"/>
      <c r="K15" s="2" t="e">
        <f t="array" ref="K15">INDEX([1]Base!$A$2:$A$65536,SMALL(IF(MONTH([1]Base!$B$2:$B$65536)=2,ROW([1]Base!$A$2:$A$65536)-MIN(ROW([1]Base!$A$2:$A$65536))+1),ROWS([1]Base!$A$2:$A13)))</f>
        <v>#NUM!</v>
      </c>
      <c r="L15" s="39" t="str">
        <f>IF(ISNUMBER($K15),VLOOKUP([1]Trésorerie!$K15,[1]Base!$A$2:$P$65536,2,FALSE),"")</f>
        <v/>
      </c>
      <c r="M15" s="39" t="str">
        <f>IF(ISNUMBER($K15),VLOOKUP([1]Trésorerie!$K15,[1]Base!$A$2:$P$65536,3,FALSE),"")</f>
        <v/>
      </c>
      <c r="N15" s="39" t="str">
        <f>IF(ISNUMBER($K15),VLOOKUP([1]Trésorerie!$K15,[1]Base!$A$2:$P$65536,8,FALSE),"")</f>
        <v/>
      </c>
      <c r="O15" s="39" t="str">
        <f>IF(ISNUMBER($K15),VLOOKUP([1]Trésorerie!$K15,[1]Base!$A$2:$P$65536,14,FALSE),"")</f>
        <v/>
      </c>
      <c r="P15" s="39" t="str">
        <f>IF(ISNUMBER($K15),VLOOKUP([1]Trésorerie!$K15,[1]Base!$A$2:$P$65536,5,FALSE),"")</f>
        <v/>
      </c>
      <c r="Q15" s="48" t="str">
        <f>IF(ISNUMBER($K15),VLOOKUP([1]Trésorerie!$K15,[1]Base!$A$2:$P$65536,15,FALSE),"")</f>
        <v/>
      </c>
      <c r="R15" s="48" t="str">
        <f>IF(ISNUMBER($K15),VLOOKUP([1]Trésorerie!$K15,[1]Base!$A$2:$P$65536,16,FALSE),"")</f>
        <v/>
      </c>
      <c r="S15" s="40" t="str">
        <f t="shared" si="0"/>
        <v/>
      </c>
      <c r="T15" s="41"/>
      <c r="U15" s="2" t="e">
        <f t="array" ref="U15">INDEX([1]Base!$A$2:$A$65536,SMALL(IF(MONTH([1]Base!$B$2:$B$65536)=3,ROW([1]Base!$A$2:$A$65536)-MIN(ROW([1]Base!$A$2:$A$65536))+1),ROWS([1]Base!$A$2:$A13)))</f>
        <v>#NUM!</v>
      </c>
      <c r="V15" s="39" t="str">
        <f>IF(ISNUMBER($U15),VLOOKUP([1]Trésorerie!$U15,[1]Base!$A$2:$P$65536,2,FALSE),"")</f>
        <v/>
      </c>
      <c r="W15" s="49" t="str">
        <f>IF(AND(ISNUMBER($U15),ISTEXT(VLOOKUP([1]Trésorerie!$U15,[1]Base!$A$2:$P$65536,3,FALSE))),VLOOKUP([1]Trésorerie!$U15,[1]Base!$A$2:$P$65536,3,FALSE)," ")</f>
        <v xml:space="preserve"> </v>
      </c>
      <c r="X15" s="49" t="str">
        <f>IF(AND(ISNUMBER($U15),ISTEXT(VLOOKUP([1]Trésorerie!$U15,[1]Base!$A$2:$P$65536,8,FALSE))),VLOOKUP([1]Trésorerie!$U15,[1]Base!$A$2:$P$65536,8,FALSE),"")</f>
        <v/>
      </c>
      <c r="Y15" s="49" t="str">
        <f>IF(AND(ISNUMBER($U15),ISTEXT(VLOOKUP([1]Trésorerie!$U15,[1]Base!$A$2:$P$65536,14,FALSE))),VLOOKUP([1]Trésorerie!$U15,[1]Base!$A$2:$P$65536,14,FALSE),"")</f>
        <v/>
      </c>
      <c r="Z15" s="49" t="str">
        <f>IF(AND(ISNUMBER($U15),ISTEXT(VLOOKUP([1]Trésorerie!$U15,[1]Base!$A$2:$P$65536,5,FALSE))),VLOOKUP([1]Trésorerie!$U15,[1]Base!$A$2:$P$65536,5,FALSE),"")</f>
        <v/>
      </c>
      <c r="AA15" s="49" t="str">
        <f>IF(ISNUMBER($U15),VLOOKUP([1]Trésorerie!$U15,[1]Base!$A$2:$P$65536,15,FALSE),"")</f>
        <v/>
      </c>
      <c r="AB15" s="49" t="str">
        <f>IF(ISNUMBER($U15),VLOOKUP([1]Trésorerie!$U15,[1]Base!$A$2:$P$65536,16,FALSE),"")</f>
        <v/>
      </c>
      <c r="AC15" s="40" t="str">
        <f t="shared" si="4"/>
        <v/>
      </c>
      <c r="AD15" s="41"/>
      <c r="AE15" s="2" t="e">
        <f t="array" ref="AE15">INDEX([1]Base!$A$2:$A$65536,SMALL(IF(MONTH([1]Base!$B$2:$B$65536)=4,ROW([1]Base!$A$2:$A$65536)-MIN(ROW([1]Base!$A$2:$A$65536))+1),ROWS([1]Base!$A$2:$A13)))</f>
        <v>#NUM!</v>
      </c>
      <c r="AF15" s="39" t="str">
        <f>IF(ISNUMBER($AE15),VLOOKUP([1]Trésorerie!$AE15,[1]Base!$A$2:$P$65536,2,FALSE),"")</f>
        <v/>
      </c>
      <c r="AG15" s="49" t="str">
        <f>IF(AND(ISNUMBER($AE15),ISTEXT(VLOOKUP([1]Trésorerie!$AE15,[1]Base!$A$2:$P$65536,3,FALSE))),VLOOKUP([1]Trésorerie!$AE15,[1]Base!$A$2:$P$65536,3,FALSE),"")</f>
        <v/>
      </c>
      <c r="AH15" s="49" t="str">
        <f>IF(AND(ISNUMBER($AE15),ISTEXT(VLOOKUP([1]Trésorerie!$AE15,[1]Base!$A$2:$P$65536,8,FALSE))),VLOOKUP([1]Trésorerie!$AE15,[1]Base!$A$2:$P$65536,8,FALSE),"")</f>
        <v/>
      </c>
      <c r="AI15" s="49" t="str">
        <f>IF(AND(ISNUMBER($AE15),ISTEXT(VLOOKUP([1]Trésorerie!$AE15,[1]Base!$A$2:$P$65536,14,FALSE))),VLOOKUP([1]Trésorerie!$AE15,[1]Base!$A$2:$P$65536,14,FALSE),"")</f>
        <v/>
      </c>
      <c r="AJ15" s="49" t="str">
        <f>IF(AND(ISNUMBER($AE15),ISTEXT(VLOOKUP([1]Trésorerie!$AE15,[1]Base!$A$2:$P$65536,5,FALSE))),VLOOKUP([1]Trésorerie!$AE15,[1]Base!$A$2:$P$65536,5,FALSE),"")</f>
        <v/>
      </c>
      <c r="AK15" s="48" t="str">
        <f>IF(ISNUMBER($AE15),VLOOKUP([1]Trésorerie!$AE15,[1]Base!$A$2:$P$65536,15,FALSE),"")</f>
        <v/>
      </c>
      <c r="AL15" s="48" t="str">
        <f>IF(ISNUMBER($AE15),VLOOKUP([1]Trésorerie!$AE15,[1]Base!$A$2:$P$65536,16,FALSE),"")</f>
        <v/>
      </c>
      <c r="AM15" s="40" t="str">
        <f t="shared" si="2"/>
        <v/>
      </c>
      <c r="AN15" s="41"/>
      <c r="AO15" s="2" t="e">
        <f t="array" ref="AO15">INDEX([1]Base!$A$2:$A$65536,SMALL(IF(MONTH([1]Base!$B$2:$B$65536)=5,ROW([1]Base!$A$2:$A$65536)-MIN(ROW([1]Base!$A$2:$A$65536))+1),ROWS([1]Base!$A$2:$A13)))</f>
        <v>#NUM!</v>
      </c>
      <c r="AP15" s="39" t="str">
        <f>IF(ISNUMBER(AO15),VLOOKUP([1]Trésorerie!AO15,[1]Base!$A$2:$P$65536,2,FALSE),"")</f>
        <v/>
      </c>
      <c r="AQ15" s="49" t="str">
        <f>IF(AND(ISNUMBER($AO15),ISTEXT(VLOOKUP([1]Trésorerie!$AO15,[1]Base!$A$2:$P$65536,3,FALSE))),VLOOKUP([1]Trésorerie!AO15,[1]Base!$A$2:$P$65536,3,FALSE),"")</f>
        <v/>
      </c>
      <c r="AR15" s="49" t="str">
        <f>IF(AND(ISNUMBER($AO15),ISTEXT(VLOOKUP([1]Trésorerie!$AO15,[1]Base!$A$2:$P$65536,8,FALSE))),VLOOKUP([1]Trésorerie!AO15,[1]Base!$A$2:$P$65536,8,FALSE),"")</f>
        <v/>
      </c>
      <c r="AS15" s="49" t="str">
        <f>IF(AND(ISNUMBER($AO15),ISTEXT(VLOOKUP([1]Trésorerie!$AO15,[1]Base!$A$2:$P$65536,14,FALSE))),VLOOKUP([1]Trésorerie!AO15,[1]Base!$A$2:$P$65536,14,FALSE),"")</f>
        <v/>
      </c>
      <c r="AT15" s="49" t="str">
        <f>IF(AND(ISNUMBER($AO15),ISTEXT(VLOOKUP([1]Trésorerie!$AO15,[1]Base!$A$2:$P$65536,5,FALSE))),VLOOKUP([1]Trésorerie!AO15,[1]Base!$A$2:$P$65536,5,FALSE),"")</f>
        <v/>
      </c>
      <c r="AU15" s="48" t="str">
        <f>IF(ISNUMBER(AO15),VLOOKUP([1]Trésorerie!AO15,[1]Base!$A$2:$P$65536,15,FALSE),"")</f>
        <v/>
      </c>
      <c r="AV15" s="48" t="str">
        <f>IF(ISNUMBER(AO15),VLOOKUP([1]Trésorerie!AO15,[1]Base!$A$2:$P$65536,16,FALSE),"")</f>
        <v/>
      </c>
      <c r="AW15" s="40" t="str">
        <f t="shared" si="3"/>
        <v/>
      </c>
      <c r="AX15" s="41"/>
    </row>
    <row r="16" spans="1:50">
      <c r="A16" s="2">
        <f t="array" ref="A16">INDEX([1]Base!$A$2:$A$65536,SMALL(IF(MONTH([1]Base!$B$2:$B$65536)=1,ROW([1]Base!$A$2:$A$65536)-MIN(ROW([1]Base!$A$2:$A$65536))+1),ROWS([1]Base!$A$2:$A15)))</f>
        <v>0</v>
      </c>
      <c r="B16" s="39" t="e">
        <f>IF(VLOOKUP([1]Trésorerie!$A16,[1]Base!$A$2:$P$65536,2,FALSE)="","",VLOOKUP([1]Trésorerie!$A16,[1]Base!$A$2:$P$65536,2,FALSE))</f>
        <v>#N/A</v>
      </c>
      <c r="C16" s="39" t="e">
        <f>IF(VLOOKUP([1]Trésorerie!$A16,[1]Base!$A$2:$P$65536,2,FALSE)="","",VLOOKUP([1]Trésorerie!$A16,[1]Base!$A$2:$P$65536,3,FALSE))</f>
        <v>#N/A</v>
      </c>
      <c r="D16" s="39" t="e">
        <f>IF(VLOOKUP([1]Trésorerie!$A16,[1]Base!$A$2:$P$65536,2,FALSE)="","",VLOOKUP([1]Trésorerie!$A16,[1]Base!$A$2:$P$65536,8,FALSE))</f>
        <v>#N/A</v>
      </c>
      <c r="E16" s="39" t="e">
        <f>IF(VLOOKUP([1]Trésorerie!$A16,[1]Base!$A$2:$P$65536,2,FALSE)="","",VLOOKUP([1]Trésorerie!$A16,[1]Base!$A$2:$P$65536,14,FALSE))</f>
        <v>#N/A</v>
      </c>
      <c r="F16" s="39" t="e">
        <f>IF(VLOOKUP([1]Trésorerie!$A16,[1]Base!$A$2:$P$65536,2,FALSE)="","",VLOOKUP([1]Trésorerie!$A16,[1]Base!$A$2:$P$65536,5,FALSE))</f>
        <v>#N/A</v>
      </c>
      <c r="G16" s="39" t="e">
        <f>IF(VLOOKUP([1]Trésorerie!$A16,[1]Base!$A$2:$P$65536,2,FALSE)="","",VLOOKUP([1]Trésorerie!$A16,[1]Base!$A$2:$P$65536,15,FALSE))</f>
        <v>#N/A</v>
      </c>
      <c r="H16" s="39" t="e">
        <f>IF(VLOOKUP([1]Trésorerie!$A16,[1]Base!$A$2:$P$65536,2,FALSE)="","",VLOOKUP([1]Trésorerie!$A16,[1]Base!$A$2:$P$65536,16,FALSE))</f>
        <v>#N/A</v>
      </c>
      <c r="I16" s="40" t="str">
        <f t="shared" si="1"/>
        <v/>
      </c>
      <c r="J16" s="41"/>
      <c r="K16" s="2" t="e">
        <f t="array" ref="K16">INDEX([1]Base!$A$2:$A$65536,SMALL(IF(MONTH([1]Base!$B$2:$B$65536)=2,ROW([1]Base!$A$2:$A$65536)-MIN(ROW([1]Base!$A$2:$A$65536))+1),ROWS([1]Base!$A$2:$A14)))</f>
        <v>#NUM!</v>
      </c>
      <c r="L16" s="39" t="str">
        <f>IF(ISNUMBER($K16),VLOOKUP([1]Trésorerie!$K16,[1]Base!$A$2:$P$65536,2,FALSE),"")</f>
        <v/>
      </c>
      <c r="M16" s="39" t="str">
        <f>IF(ISNUMBER($K16),VLOOKUP([1]Trésorerie!$K16,[1]Base!$A$2:$P$65536,3,FALSE),"")</f>
        <v/>
      </c>
      <c r="N16" s="39" t="str">
        <f>IF(ISNUMBER($K16),VLOOKUP([1]Trésorerie!$K16,[1]Base!$A$2:$P$65536,8,FALSE),"")</f>
        <v/>
      </c>
      <c r="O16" s="39" t="str">
        <f>IF(ISNUMBER($K16),VLOOKUP([1]Trésorerie!$K16,[1]Base!$A$2:$P$65536,14,FALSE),"")</f>
        <v/>
      </c>
      <c r="P16" s="39" t="str">
        <f>IF(ISNUMBER($K16),VLOOKUP([1]Trésorerie!$K16,[1]Base!$A$2:$P$65536,5,FALSE),"")</f>
        <v/>
      </c>
      <c r="Q16" s="48" t="str">
        <f>IF(ISNUMBER($K16),VLOOKUP([1]Trésorerie!$K16,[1]Base!$A$2:$P$65536,15,FALSE),"")</f>
        <v/>
      </c>
      <c r="R16" s="48" t="str">
        <f>IF(ISNUMBER($K16),VLOOKUP([1]Trésorerie!$K16,[1]Base!$A$2:$P$65536,16,FALSE),"")</f>
        <v/>
      </c>
      <c r="S16" s="40" t="str">
        <f t="shared" si="0"/>
        <v/>
      </c>
      <c r="T16" s="41"/>
      <c r="U16" s="2" t="e">
        <f t="array" ref="U16">INDEX([1]Base!$A$2:$A$65536,SMALL(IF(MONTH([1]Base!$B$2:$B$65536)=3,ROW([1]Base!$A$2:$A$65536)-MIN(ROW([1]Base!$A$2:$A$65536))+1),ROWS([1]Base!$A$2:$A14)))</f>
        <v>#NUM!</v>
      </c>
      <c r="V16" s="39" t="str">
        <f>IF(ISNUMBER($U16),VLOOKUP([1]Trésorerie!$U16,[1]Base!$A$2:$P$65536,2,FALSE),"")</f>
        <v/>
      </c>
      <c r="W16" s="49" t="str">
        <f>IF(AND(ISNUMBER($U16),ISTEXT(VLOOKUP([1]Trésorerie!$U16,[1]Base!$A$2:$P$65536,3,FALSE))),VLOOKUP([1]Trésorerie!$U16,[1]Base!$A$2:$P$65536,3,FALSE)," ")</f>
        <v xml:space="preserve"> </v>
      </c>
      <c r="X16" s="49" t="str">
        <f>IF(AND(ISNUMBER($U16),ISTEXT(VLOOKUP([1]Trésorerie!$U16,[1]Base!$A$2:$P$65536,8,FALSE))),VLOOKUP([1]Trésorerie!$U16,[1]Base!$A$2:$P$65536,8,FALSE),"")</f>
        <v/>
      </c>
      <c r="Y16" s="49" t="str">
        <f>IF(AND(ISNUMBER($U16),ISTEXT(VLOOKUP([1]Trésorerie!$U16,[1]Base!$A$2:$P$65536,14,FALSE))),VLOOKUP([1]Trésorerie!$U16,[1]Base!$A$2:$P$65536,14,FALSE),"")</f>
        <v/>
      </c>
      <c r="Z16" s="49" t="str">
        <f>IF(AND(ISNUMBER($U16),ISTEXT(VLOOKUP([1]Trésorerie!$U16,[1]Base!$A$2:$P$65536,5,FALSE))),VLOOKUP([1]Trésorerie!$U16,[1]Base!$A$2:$P$65536,5,FALSE),"")</f>
        <v/>
      </c>
      <c r="AA16" s="49" t="str">
        <f>IF(ISNUMBER($U16),VLOOKUP([1]Trésorerie!$U16,[1]Base!$A$2:$P$65536,15,FALSE),"")</f>
        <v/>
      </c>
      <c r="AB16" s="49" t="str">
        <f>IF(ISNUMBER($U16),VLOOKUP([1]Trésorerie!$U16,[1]Base!$A$2:$P$65536,16,FALSE),"")</f>
        <v/>
      </c>
      <c r="AC16" s="40" t="str">
        <f t="shared" si="4"/>
        <v/>
      </c>
      <c r="AD16" s="41"/>
      <c r="AE16" s="2" t="e">
        <f t="array" ref="AE16">INDEX([1]Base!$A$2:$A$65536,SMALL(IF(MONTH([1]Base!$B$2:$B$65536)=4,ROW([1]Base!$A$2:$A$65536)-MIN(ROW([1]Base!$A$2:$A$65536))+1),ROWS([1]Base!$A$2:$A14)))</f>
        <v>#NUM!</v>
      </c>
      <c r="AF16" s="39" t="str">
        <f>IF(ISNUMBER($AE16),VLOOKUP([1]Trésorerie!$AE16,[1]Base!$A$2:$P$65536,2,FALSE),"")</f>
        <v/>
      </c>
      <c r="AG16" s="49" t="str">
        <f>IF(AND(ISNUMBER($AE16),ISTEXT(VLOOKUP([1]Trésorerie!$AE16,[1]Base!$A$2:$P$65536,3,FALSE))),VLOOKUP([1]Trésorerie!$AE16,[1]Base!$A$2:$P$65536,3,FALSE),"")</f>
        <v/>
      </c>
      <c r="AH16" s="49" t="str">
        <f>IF(AND(ISNUMBER($AE16),ISTEXT(VLOOKUP([1]Trésorerie!$AE16,[1]Base!$A$2:$P$65536,8,FALSE))),VLOOKUP([1]Trésorerie!$AE16,[1]Base!$A$2:$P$65536,8,FALSE),"")</f>
        <v/>
      </c>
      <c r="AI16" s="49" t="str">
        <f>IF(AND(ISNUMBER($AE16),ISTEXT(VLOOKUP([1]Trésorerie!$AE16,[1]Base!$A$2:$P$65536,14,FALSE))),VLOOKUP([1]Trésorerie!$AE16,[1]Base!$A$2:$P$65536,14,FALSE),"")</f>
        <v/>
      </c>
      <c r="AJ16" s="49" t="str">
        <f>IF(AND(ISNUMBER($AE16),ISTEXT(VLOOKUP([1]Trésorerie!$AE16,[1]Base!$A$2:$P$65536,5,FALSE))),VLOOKUP([1]Trésorerie!$AE16,[1]Base!$A$2:$P$65536,5,FALSE),"")</f>
        <v/>
      </c>
      <c r="AK16" s="48" t="str">
        <f>IF(ISNUMBER($AE16),VLOOKUP([1]Trésorerie!$AE16,[1]Base!$A$2:$P$65536,15,FALSE),"")</f>
        <v/>
      </c>
      <c r="AL16" s="48" t="str">
        <f>IF(ISNUMBER($AE16),VLOOKUP([1]Trésorerie!$AE16,[1]Base!$A$2:$P$65536,16,FALSE),"")</f>
        <v/>
      </c>
      <c r="AM16" s="40" t="str">
        <f t="shared" si="2"/>
        <v/>
      </c>
      <c r="AN16" s="41"/>
      <c r="AO16" s="2" t="e">
        <f t="array" ref="AO16">INDEX([1]Base!$A$2:$A$65536,SMALL(IF(MONTH([1]Base!$B$2:$B$65536)=5,ROW([1]Base!$A$2:$A$65536)-MIN(ROW([1]Base!$A$2:$A$65536))+1),ROWS([1]Base!$A$2:$A14)))</f>
        <v>#NUM!</v>
      </c>
      <c r="AP16" s="39" t="str">
        <f>IF(ISNUMBER(AO16),VLOOKUP([1]Trésorerie!AO16,[1]Base!$A$2:$P$65536,2,FALSE),"")</f>
        <v/>
      </c>
      <c r="AQ16" s="49" t="str">
        <f>IF(AND(ISNUMBER($AO16),ISTEXT(VLOOKUP([1]Trésorerie!$AO16,[1]Base!$A$2:$P$65536,3,FALSE))),VLOOKUP([1]Trésorerie!AO16,[1]Base!$A$2:$P$65536,3,FALSE),"")</f>
        <v/>
      </c>
      <c r="AR16" s="49" t="str">
        <f>IF(AND(ISNUMBER($AO16),ISTEXT(VLOOKUP([1]Trésorerie!$AO16,[1]Base!$A$2:$P$65536,8,FALSE))),VLOOKUP([1]Trésorerie!AO16,[1]Base!$A$2:$P$65536,8,FALSE),"")</f>
        <v/>
      </c>
      <c r="AS16" s="49" t="str">
        <f>IF(AND(ISNUMBER($AO16),ISTEXT(VLOOKUP([1]Trésorerie!$AO16,[1]Base!$A$2:$P$65536,14,FALSE))),VLOOKUP([1]Trésorerie!AO16,[1]Base!$A$2:$P$65536,14,FALSE),"")</f>
        <v/>
      </c>
      <c r="AT16" s="49" t="str">
        <f>IF(AND(ISNUMBER($AO16),ISTEXT(VLOOKUP([1]Trésorerie!$AO16,[1]Base!$A$2:$P$65536,5,FALSE))),VLOOKUP([1]Trésorerie!AO16,[1]Base!$A$2:$P$65536,5,FALSE),"")</f>
        <v/>
      </c>
      <c r="AU16" s="48" t="str">
        <f>IF(ISNUMBER(AO16),VLOOKUP([1]Trésorerie!AO16,[1]Base!$A$2:$P$65536,15,FALSE),"")</f>
        <v/>
      </c>
      <c r="AV16" s="48" t="str">
        <f>IF(ISNUMBER(AO16),VLOOKUP([1]Trésorerie!AO16,[1]Base!$A$2:$P$65536,16,FALSE),"")</f>
        <v/>
      </c>
      <c r="AW16" s="40" t="str">
        <f t="shared" si="3"/>
        <v/>
      </c>
      <c r="AX16" s="41"/>
    </row>
    <row r="17" spans="1:50">
      <c r="A17" s="2">
        <f t="array" ref="A17">INDEX([1]Base!$A$2:$A$65536,SMALL(IF(MONTH([1]Base!$B$2:$B$65536)=1,ROW([1]Base!$A$2:$A$65536)-MIN(ROW([1]Base!$A$2:$A$65536))+1),ROWS([1]Base!$A$2:$A16)))</f>
        <v>0</v>
      </c>
      <c r="B17" s="39" t="e">
        <f>IF(VLOOKUP([1]Trésorerie!$A17,[1]Base!$A$2:$P$65536,2,FALSE)="","",VLOOKUP([1]Trésorerie!$A17,[1]Base!$A$2:$P$65536,2,FALSE))</f>
        <v>#N/A</v>
      </c>
      <c r="C17" s="39" t="e">
        <f>IF(VLOOKUP([1]Trésorerie!$A17,[1]Base!$A$2:$P$65536,2,FALSE)="","",VLOOKUP([1]Trésorerie!$A17,[1]Base!$A$2:$P$65536,3,FALSE))</f>
        <v>#N/A</v>
      </c>
      <c r="D17" s="39" t="e">
        <f>IF(VLOOKUP([1]Trésorerie!$A17,[1]Base!$A$2:$P$65536,2,FALSE)="","",VLOOKUP([1]Trésorerie!$A17,[1]Base!$A$2:$P$65536,8,FALSE))</f>
        <v>#N/A</v>
      </c>
      <c r="E17" s="39" t="e">
        <f>IF(VLOOKUP([1]Trésorerie!$A17,[1]Base!$A$2:$P$65536,2,FALSE)="","",VLOOKUP([1]Trésorerie!$A17,[1]Base!$A$2:$P$65536,14,FALSE))</f>
        <v>#N/A</v>
      </c>
      <c r="F17" s="39" t="e">
        <f>IF(VLOOKUP([1]Trésorerie!$A17,[1]Base!$A$2:$P$65536,2,FALSE)="","",VLOOKUP([1]Trésorerie!$A17,[1]Base!$A$2:$P$65536,5,FALSE))</f>
        <v>#N/A</v>
      </c>
      <c r="G17" s="39" t="e">
        <f>IF(VLOOKUP([1]Trésorerie!$A17,[1]Base!$A$2:$P$65536,2,FALSE)="","",VLOOKUP([1]Trésorerie!$A17,[1]Base!$A$2:$P$65536,15,FALSE))</f>
        <v>#N/A</v>
      </c>
      <c r="H17" s="39" t="e">
        <f>IF(VLOOKUP([1]Trésorerie!$A17,[1]Base!$A$2:$P$65536,2,FALSE)="","",VLOOKUP([1]Trésorerie!$A17,[1]Base!$A$2:$P$65536,16,FALSE))</f>
        <v>#N/A</v>
      </c>
      <c r="I17" s="40" t="str">
        <f t="shared" si="1"/>
        <v/>
      </c>
      <c r="J17" s="41"/>
      <c r="K17" s="2" t="e">
        <f t="array" ref="K17">INDEX([1]Base!$A$2:$A$65536,SMALL(IF(MONTH([1]Base!$B$2:$B$65536)=2,ROW([1]Base!$A$2:$A$65536)-MIN(ROW([1]Base!$A$2:$A$65536))+1),ROWS([1]Base!$A$2:$A15)))</f>
        <v>#NUM!</v>
      </c>
      <c r="L17" s="39" t="str">
        <f>IF(ISNUMBER($K17),VLOOKUP([1]Trésorerie!$K17,[1]Base!$A$2:$P$65536,2,FALSE),"")</f>
        <v/>
      </c>
      <c r="M17" s="39" t="str">
        <f>IF(ISNUMBER($K17),VLOOKUP([1]Trésorerie!$K17,[1]Base!$A$2:$P$65536,3,FALSE),"")</f>
        <v/>
      </c>
      <c r="N17" s="39" t="str">
        <f>IF(ISNUMBER($K17),VLOOKUP([1]Trésorerie!$K17,[1]Base!$A$2:$P$65536,8,FALSE),"")</f>
        <v/>
      </c>
      <c r="O17" s="39" t="str">
        <f>IF(ISNUMBER($K17),VLOOKUP([1]Trésorerie!$K17,[1]Base!$A$2:$P$65536,14,FALSE),"")</f>
        <v/>
      </c>
      <c r="P17" s="39" t="str">
        <f>IF(ISNUMBER($K17),VLOOKUP([1]Trésorerie!$K17,[1]Base!$A$2:$P$65536,5,FALSE),"")</f>
        <v/>
      </c>
      <c r="Q17" s="48" t="str">
        <f>IF(ISNUMBER($K17),VLOOKUP([1]Trésorerie!$K17,[1]Base!$A$2:$P$65536,15,FALSE),"")</f>
        <v/>
      </c>
      <c r="R17" s="48" t="str">
        <f>IF(ISNUMBER($K17),VLOOKUP([1]Trésorerie!$K17,[1]Base!$A$2:$P$65536,16,FALSE),"")</f>
        <v/>
      </c>
      <c r="S17" s="40" t="str">
        <f t="shared" si="0"/>
        <v/>
      </c>
      <c r="T17" s="41"/>
      <c r="U17" s="2" t="e">
        <f t="array" ref="U17">INDEX([1]Base!$A$2:$A$65536,SMALL(IF(MONTH([1]Base!$B$2:$B$65536)=3,ROW([1]Base!$A$2:$A$65536)-MIN(ROW([1]Base!$A$2:$A$65536))+1),ROWS([1]Base!$A$2:$A15)))</f>
        <v>#NUM!</v>
      </c>
      <c r="V17" s="39" t="str">
        <f>IF(ISNUMBER($U17),VLOOKUP([1]Trésorerie!$U17,[1]Base!$A$2:$P$65536,2,FALSE),"")</f>
        <v/>
      </c>
      <c r="W17" s="49" t="str">
        <f>IF(AND(ISNUMBER($U17),ISTEXT(VLOOKUP([1]Trésorerie!$U17,[1]Base!$A$2:$P$65536,3,FALSE))),VLOOKUP([1]Trésorerie!$U17,[1]Base!$A$2:$P$65536,3,FALSE)," ")</f>
        <v xml:space="preserve"> </v>
      </c>
      <c r="X17" s="49" t="str">
        <f>IF(AND(ISNUMBER($U17),ISTEXT(VLOOKUP([1]Trésorerie!$U17,[1]Base!$A$2:$P$65536,8,FALSE))),VLOOKUP([1]Trésorerie!$U17,[1]Base!$A$2:$P$65536,8,FALSE),"")</f>
        <v/>
      </c>
      <c r="Y17" s="49" t="str">
        <f>IF(AND(ISNUMBER($U17),ISTEXT(VLOOKUP([1]Trésorerie!$U17,[1]Base!$A$2:$P$65536,14,FALSE))),VLOOKUP([1]Trésorerie!$U17,[1]Base!$A$2:$P$65536,14,FALSE),"")</f>
        <v/>
      </c>
      <c r="Z17" s="49" t="str">
        <f>IF(AND(ISNUMBER($U17),ISTEXT(VLOOKUP([1]Trésorerie!$U17,[1]Base!$A$2:$P$65536,5,FALSE))),VLOOKUP([1]Trésorerie!$U17,[1]Base!$A$2:$P$65536,5,FALSE),"")</f>
        <v/>
      </c>
      <c r="AA17" s="49" t="str">
        <f>IF(ISNUMBER($U17),VLOOKUP([1]Trésorerie!$U17,[1]Base!$A$2:$P$65536,15,FALSE),"")</f>
        <v/>
      </c>
      <c r="AB17" s="49" t="str">
        <f>IF(ISNUMBER($U17),VLOOKUP([1]Trésorerie!$U17,[1]Base!$A$2:$P$65536,16,FALSE),"")</f>
        <v/>
      </c>
      <c r="AC17" s="40" t="str">
        <f t="shared" si="4"/>
        <v/>
      </c>
      <c r="AD17" s="41"/>
      <c r="AE17" s="2" t="e">
        <f t="array" ref="AE17">INDEX([1]Base!$A$2:$A$65536,SMALL(IF(MONTH([1]Base!$B$2:$B$65536)=4,ROW([1]Base!$A$2:$A$65536)-MIN(ROW([1]Base!$A$2:$A$65536))+1),ROWS([1]Base!$A$2:$A15)))</f>
        <v>#NUM!</v>
      </c>
      <c r="AF17" s="39" t="str">
        <f>IF(ISNUMBER($AE17),VLOOKUP([1]Trésorerie!$AE17,[1]Base!$A$2:$P$65536,2,FALSE),"")</f>
        <v/>
      </c>
      <c r="AG17" s="49" t="str">
        <f>IF(AND(ISNUMBER($AE17),ISTEXT(VLOOKUP([1]Trésorerie!$AE17,[1]Base!$A$2:$P$65536,3,FALSE))),VLOOKUP([1]Trésorerie!$AE17,[1]Base!$A$2:$P$65536,3,FALSE),"")</f>
        <v/>
      </c>
      <c r="AH17" s="49" t="str">
        <f>IF(AND(ISNUMBER($AE17),ISTEXT(VLOOKUP([1]Trésorerie!$AE17,[1]Base!$A$2:$P$65536,8,FALSE))),VLOOKUP([1]Trésorerie!$AE17,[1]Base!$A$2:$P$65536,8,FALSE),"")</f>
        <v/>
      </c>
      <c r="AI17" s="49" t="str">
        <f>IF(AND(ISNUMBER($AE17),ISTEXT(VLOOKUP([1]Trésorerie!$AE17,[1]Base!$A$2:$P$65536,14,FALSE))),VLOOKUP([1]Trésorerie!$AE17,[1]Base!$A$2:$P$65536,14,FALSE),"")</f>
        <v/>
      </c>
      <c r="AJ17" s="49" t="str">
        <f>IF(AND(ISNUMBER($AE17),ISTEXT(VLOOKUP([1]Trésorerie!$AE17,[1]Base!$A$2:$P$65536,5,FALSE))),VLOOKUP([1]Trésorerie!$AE17,[1]Base!$A$2:$P$65536,5,FALSE),"")</f>
        <v/>
      </c>
      <c r="AK17" s="48" t="str">
        <f>IF(ISNUMBER($AE17),VLOOKUP([1]Trésorerie!$AE17,[1]Base!$A$2:$P$65536,15,FALSE),"")</f>
        <v/>
      </c>
      <c r="AL17" s="48" t="str">
        <f>IF(ISNUMBER($AE17),VLOOKUP([1]Trésorerie!$AE17,[1]Base!$A$2:$P$65536,16,FALSE),"")</f>
        <v/>
      </c>
      <c r="AM17" s="40" t="str">
        <f t="shared" si="2"/>
        <v/>
      </c>
      <c r="AN17" s="41"/>
      <c r="AO17" s="2" t="e">
        <f t="array" ref="AO17">INDEX([1]Base!$A$2:$A$65536,SMALL(IF(MONTH([1]Base!$B$2:$B$65536)=5,ROW([1]Base!$A$2:$A$65536)-MIN(ROW([1]Base!$A$2:$A$65536))+1),ROWS([1]Base!$A$2:$A15)))</f>
        <v>#NUM!</v>
      </c>
      <c r="AP17" s="39" t="str">
        <f>IF(ISNUMBER(AO17),VLOOKUP([1]Trésorerie!AO17,[1]Base!$A$2:$P$65536,2,FALSE),"")</f>
        <v/>
      </c>
      <c r="AQ17" s="49" t="str">
        <f>IF(AND(ISNUMBER($AO17),ISTEXT(VLOOKUP([1]Trésorerie!$AO17,[1]Base!$A$2:$P$65536,3,FALSE))),VLOOKUP([1]Trésorerie!AO17,[1]Base!$A$2:$P$65536,3,FALSE),"")</f>
        <v/>
      </c>
      <c r="AR17" s="49" t="str">
        <f>IF(AND(ISNUMBER($AO17),ISTEXT(VLOOKUP([1]Trésorerie!$AO17,[1]Base!$A$2:$P$65536,8,FALSE))),VLOOKUP([1]Trésorerie!AO17,[1]Base!$A$2:$P$65536,8,FALSE),"")</f>
        <v/>
      </c>
      <c r="AS17" s="49" t="str">
        <f>IF(AND(ISNUMBER($AO17),ISTEXT(VLOOKUP([1]Trésorerie!$AO17,[1]Base!$A$2:$P$65536,14,FALSE))),VLOOKUP([1]Trésorerie!AO17,[1]Base!$A$2:$P$65536,14,FALSE),"")</f>
        <v/>
      </c>
      <c r="AT17" s="49" t="str">
        <f>IF(AND(ISNUMBER($AO17),ISTEXT(VLOOKUP([1]Trésorerie!$AO17,[1]Base!$A$2:$P$65536,5,FALSE))),VLOOKUP([1]Trésorerie!AO17,[1]Base!$A$2:$P$65536,5,FALSE),"")</f>
        <v/>
      </c>
      <c r="AU17" s="48" t="str">
        <f>IF(ISNUMBER(AO17),VLOOKUP([1]Trésorerie!AO17,[1]Base!$A$2:$P$65536,15,FALSE),"")</f>
        <v/>
      </c>
      <c r="AV17" s="48" t="str">
        <f>IF(ISNUMBER(AO17),VLOOKUP([1]Trésorerie!AO17,[1]Base!$A$2:$P$65536,16,FALSE),"")</f>
        <v/>
      </c>
      <c r="AW17" s="40" t="str">
        <f t="shared" si="3"/>
        <v/>
      </c>
      <c r="AX17" s="41"/>
    </row>
    <row r="18" spans="1:50">
      <c r="A18" s="2">
        <f t="array" ref="A18">INDEX([1]Base!$A$2:$A$65536,SMALL(IF(MONTH([1]Base!$B$2:$B$65536)=1,ROW([1]Base!$A$2:$A$65536)-MIN(ROW([1]Base!$A$2:$A$65536))+1),ROWS([1]Base!$A$2:$A17)))</f>
        <v>0</v>
      </c>
      <c r="B18" s="39" t="e">
        <f>IF(VLOOKUP([1]Trésorerie!$A18,[1]Base!$A$2:$P$65536,2,FALSE)="","",VLOOKUP([1]Trésorerie!$A18,[1]Base!$A$2:$P$65536,2,FALSE))</f>
        <v>#N/A</v>
      </c>
      <c r="C18" s="39" t="e">
        <f>IF(VLOOKUP([1]Trésorerie!$A18,[1]Base!$A$2:$P$65536,2,FALSE)="","",VLOOKUP([1]Trésorerie!$A18,[1]Base!$A$2:$P$65536,3,FALSE))</f>
        <v>#N/A</v>
      </c>
      <c r="D18" s="39" t="e">
        <f>IF(VLOOKUP([1]Trésorerie!$A18,[1]Base!$A$2:$P$65536,2,FALSE)="","",VLOOKUP([1]Trésorerie!$A18,[1]Base!$A$2:$P$65536,8,FALSE))</f>
        <v>#N/A</v>
      </c>
      <c r="E18" s="39" t="e">
        <f>IF(VLOOKUP([1]Trésorerie!$A18,[1]Base!$A$2:$P$65536,2,FALSE)="","",VLOOKUP([1]Trésorerie!$A18,[1]Base!$A$2:$P$65536,14,FALSE))</f>
        <v>#N/A</v>
      </c>
      <c r="F18" s="39" t="e">
        <f>IF(VLOOKUP([1]Trésorerie!$A18,[1]Base!$A$2:$P$65536,2,FALSE)="","",VLOOKUP([1]Trésorerie!$A18,[1]Base!$A$2:$P$65536,5,FALSE))</f>
        <v>#N/A</v>
      </c>
      <c r="G18" s="39" t="e">
        <f>IF(VLOOKUP([1]Trésorerie!$A18,[1]Base!$A$2:$P$65536,2,FALSE)="","",VLOOKUP([1]Trésorerie!$A18,[1]Base!$A$2:$P$65536,15,FALSE))</f>
        <v>#N/A</v>
      </c>
      <c r="H18" s="39" t="e">
        <f>IF(VLOOKUP([1]Trésorerie!$A18,[1]Base!$A$2:$P$65536,2,FALSE)="","",VLOOKUP([1]Trésorerie!$A18,[1]Base!$A$2:$P$65536,16,FALSE))</f>
        <v>#N/A</v>
      </c>
      <c r="I18" s="40" t="str">
        <f t="shared" si="1"/>
        <v/>
      </c>
      <c r="J18" s="41"/>
      <c r="K18" s="2" t="e">
        <f t="array" ref="K18">INDEX([1]Base!$A$2:$A$65536,SMALL(IF(MONTH([1]Base!$B$2:$B$65536)=2,ROW([1]Base!$A$2:$A$65536)-MIN(ROW([1]Base!$A$2:$A$65536))+1),ROWS([1]Base!$A$2:$A16)))</f>
        <v>#NUM!</v>
      </c>
      <c r="L18" s="39" t="str">
        <f>IF(ISNUMBER($K18),VLOOKUP([1]Trésorerie!$K18,[1]Base!$A$2:$P$65536,2,FALSE),"")</f>
        <v/>
      </c>
      <c r="M18" s="39" t="str">
        <f>IF(ISNUMBER($K18),VLOOKUP([1]Trésorerie!$K18,[1]Base!$A$2:$P$65536,3,FALSE),"")</f>
        <v/>
      </c>
      <c r="N18" s="39" t="str">
        <f>IF(ISNUMBER($K18),VLOOKUP([1]Trésorerie!$K18,[1]Base!$A$2:$P$65536,8,FALSE),"")</f>
        <v/>
      </c>
      <c r="O18" s="39" t="str">
        <f>IF(ISNUMBER($K18),VLOOKUP([1]Trésorerie!$K18,[1]Base!$A$2:$P$65536,14,FALSE),"")</f>
        <v/>
      </c>
      <c r="P18" s="39" t="str">
        <f>IF(ISNUMBER($K18),VLOOKUP([1]Trésorerie!$K18,[1]Base!$A$2:$P$65536,5,FALSE),"")</f>
        <v/>
      </c>
      <c r="Q18" s="48" t="str">
        <f>IF(ISNUMBER($K18),VLOOKUP([1]Trésorerie!$K18,[1]Base!$A$2:$P$65536,15,FALSE),"")</f>
        <v/>
      </c>
      <c r="R18" s="48" t="str">
        <f>IF(ISNUMBER($K18),VLOOKUP([1]Trésorerie!$K18,[1]Base!$A$2:$P$65536,16,FALSE),"")</f>
        <v/>
      </c>
      <c r="S18" s="40" t="str">
        <f t="shared" si="0"/>
        <v/>
      </c>
      <c r="T18" s="41"/>
      <c r="U18" s="2" t="e">
        <f t="array" ref="U18">INDEX([1]Base!$A$2:$A$65536,SMALL(IF(MONTH([1]Base!$B$2:$B$65536)=3,ROW([1]Base!$A$2:$A$65536)-MIN(ROW([1]Base!$A$2:$A$65536))+1),ROWS([1]Base!$A$2:$A16)))</f>
        <v>#NUM!</v>
      </c>
      <c r="V18" s="39" t="str">
        <f>IF(ISNUMBER($U18),VLOOKUP([1]Trésorerie!$U18,[1]Base!$A$2:$P$65536,2,FALSE),"")</f>
        <v/>
      </c>
      <c r="W18" s="49" t="str">
        <f>IF(AND(ISNUMBER($U18),ISTEXT(VLOOKUP([1]Trésorerie!$U18,[1]Base!$A$2:$P$65536,3,FALSE))),VLOOKUP([1]Trésorerie!$U18,[1]Base!$A$2:$P$65536,3,FALSE)," ")</f>
        <v xml:space="preserve"> </v>
      </c>
      <c r="X18" s="49" t="str">
        <f>IF(AND(ISNUMBER($U18),ISTEXT(VLOOKUP([1]Trésorerie!$U18,[1]Base!$A$2:$P$65536,8,FALSE))),VLOOKUP([1]Trésorerie!$U18,[1]Base!$A$2:$P$65536,8,FALSE),"")</f>
        <v/>
      </c>
      <c r="Y18" s="49" t="str">
        <f>IF(AND(ISNUMBER($U18),ISTEXT(VLOOKUP([1]Trésorerie!$U18,[1]Base!$A$2:$P$65536,14,FALSE))),VLOOKUP([1]Trésorerie!$U18,[1]Base!$A$2:$P$65536,14,FALSE),"")</f>
        <v/>
      </c>
      <c r="Z18" s="49" t="str">
        <f>IF(AND(ISNUMBER($U18),ISTEXT(VLOOKUP([1]Trésorerie!$U18,[1]Base!$A$2:$P$65536,5,FALSE))),VLOOKUP([1]Trésorerie!$U18,[1]Base!$A$2:$P$65536,5,FALSE),"")</f>
        <v/>
      </c>
      <c r="AA18" s="49" t="str">
        <f>IF(ISNUMBER($U18),VLOOKUP([1]Trésorerie!$U18,[1]Base!$A$2:$P$65536,15,FALSE),"")</f>
        <v/>
      </c>
      <c r="AB18" s="49" t="str">
        <f>IF(ISNUMBER($U18),VLOOKUP([1]Trésorerie!$U18,[1]Base!$A$2:$P$65536,16,FALSE),"")</f>
        <v/>
      </c>
      <c r="AC18" s="40" t="str">
        <f t="shared" si="4"/>
        <v/>
      </c>
      <c r="AD18" s="41"/>
      <c r="AE18" s="2" t="e">
        <f t="array" ref="AE18">INDEX([1]Base!$A$2:$A$65536,SMALL(IF(MONTH([1]Base!$B$2:$B$65536)=4,ROW([1]Base!$A$2:$A$65536)-MIN(ROW([1]Base!$A$2:$A$65536))+1),ROWS([1]Base!$A$2:$A16)))</f>
        <v>#NUM!</v>
      </c>
      <c r="AF18" s="39" t="str">
        <f>IF(ISNUMBER($AE18),VLOOKUP([1]Trésorerie!$AE18,[1]Base!$A$2:$P$65536,2,FALSE),"")</f>
        <v/>
      </c>
      <c r="AG18" s="49" t="str">
        <f>IF(AND(ISNUMBER($AE18),ISTEXT(VLOOKUP([1]Trésorerie!$AE18,[1]Base!$A$2:$P$65536,3,FALSE))),VLOOKUP([1]Trésorerie!$AE18,[1]Base!$A$2:$P$65536,3,FALSE),"")</f>
        <v/>
      </c>
      <c r="AH18" s="49" t="str">
        <f>IF(AND(ISNUMBER($AE18),ISTEXT(VLOOKUP([1]Trésorerie!$AE18,[1]Base!$A$2:$P$65536,8,FALSE))),VLOOKUP([1]Trésorerie!$AE18,[1]Base!$A$2:$P$65536,8,FALSE),"")</f>
        <v/>
      </c>
      <c r="AI18" s="49" t="str">
        <f>IF(AND(ISNUMBER($AE18),ISTEXT(VLOOKUP([1]Trésorerie!$AE18,[1]Base!$A$2:$P$65536,14,FALSE))),VLOOKUP([1]Trésorerie!$AE18,[1]Base!$A$2:$P$65536,14,FALSE),"")</f>
        <v/>
      </c>
      <c r="AJ18" s="49" t="str">
        <f>IF(AND(ISNUMBER($AE18),ISTEXT(VLOOKUP([1]Trésorerie!$AE18,[1]Base!$A$2:$P$65536,5,FALSE))),VLOOKUP([1]Trésorerie!$AE18,[1]Base!$A$2:$P$65536,5,FALSE),"")</f>
        <v/>
      </c>
      <c r="AK18" s="48" t="str">
        <f>IF(ISNUMBER($AE18),VLOOKUP([1]Trésorerie!$AE18,[1]Base!$A$2:$P$65536,15,FALSE),"")</f>
        <v/>
      </c>
      <c r="AL18" s="48" t="str">
        <f>IF(ISNUMBER($AE18),VLOOKUP([1]Trésorerie!$AE18,[1]Base!$A$2:$P$65536,16,FALSE),"")</f>
        <v/>
      </c>
      <c r="AM18" s="40" t="str">
        <f t="shared" si="2"/>
        <v/>
      </c>
      <c r="AN18" s="41"/>
      <c r="AO18" s="2" t="e">
        <f t="array" ref="AO18">INDEX([1]Base!$A$2:$A$65536,SMALL(IF(MONTH([1]Base!$B$2:$B$65536)=5,ROW([1]Base!$A$2:$A$65536)-MIN(ROW([1]Base!$A$2:$A$65536))+1),ROWS([1]Base!$A$2:$A16)))</f>
        <v>#NUM!</v>
      </c>
      <c r="AP18" s="39" t="str">
        <f>IF(ISNUMBER(AO18),VLOOKUP([1]Trésorerie!AO18,[1]Base!$A$2:$P$65536,2,FALSE),"")</f>
        <v/>
      </c>
      <c r="AQ18" s="49" t="str">
        <f>IF(AND(ISNUMBER($AO18),ISTEXT(VLOOKUP([1]Trésorerie!$AO18,[1]Base!$A$2:$P$65536,3,FALSE))),VLOOKUP([1]Trésorerie!AO18,[1]Base!$A$2:$P$65536,3,FALSE),"")</f>
        <v/>
      </c>
      <c r="AR18" s="49" t="str">
        <f>IF(AND(ISNUMBER($AO18),ISTEXT(VLOOKUP([1]Trésorerie!$AO18,[1]Base!$A$2:$P$65536,8,FALSE))),VLOOKUP([1]Trésorerie!AO18,[1]Base!$A$2:$P$65536,8,FALSE),"")</f>
        <v/>
      </c>
      <c r="AS18" s="49" t="str">
        <f>IF(AND(ISNUMBER($AO18),ISTEXT(VLOOKUP([1]Trésorerie!$AO18,[1]Base!$A$2:$P$65536,14,FALSE))),VLOOKUP([1]Trésorerie!AO18,[1]Base!$A$2:$P$65536,14,FALSE),"")</f>
        <v/>
      </c>
      <c r="AT18" s="49" t="str">
        <f>IF(AND(ISNUMBER($AO18),ISTEXT(VLOOKUP([1]Trésorerie!$AO18,[1]Base!$A$2:$P$65536,5,FALSE))),VLOOKUP([1]Trésorerie!AO18,[1]Base!$A$2:$P$65536,5,FALSE),"")</f>
        <v/>
      </c>
      <c r="AU18" s="48" t="str">
        <f>IF(ISNUMBER(AO18),VLOOKUP([1]Trésorerie!AO18,[1]Base!$A$2:$P$65536,15,FALSE),"")</f>
        <v/>
      </c>
      <c r="AV18" s="48" t="str">
        <f>IF(ISNUMBER(AO18),VLOOKUP([1]Trésorerie!AO18,[1]Base!$A$2:$P$65536,16,FALSE),"")</f>
        <v/>
      </c>
      <c r="AW18" s="40" t="str">
        <f t="shared" si="3"/>
        <v/>
      </c>
      <c r="AX18" s="41"/>
    </row>
    <row r="19" spans="1:50">
      <c r="A19" s="2">
        <f t="array" ref="A19">INDEX([1]Base!$A$2:$A$65536,SMALL(IF(MONTH([1]Base!$B$2:$B$65536)=1,ROW([1]Base!$A$2:$A$65536)-MIN(ROW([1]Base!$A$2:$A$65536))+1),ROWS([1]Base!$A$2:$A18)))</f>
        <v>0</v>
      </c>
      <c r="B19" s="39" t="e">
        <f>IF(VLOOKUP([1]Trésorerie!$A19,[1]Base!$A$2:$P$65536,2,FALSE)="","",VLOOKUP([1]Trésorerie!$A19,[1]Base!$A$2:$P$65536,2,FALSE))</f>
        <v>#N/A</v>
      </c>
      <c r="C19" s="39" t="e">
        <f>IF(VLOOKUP([1]Trésorerie!$A19,[1]Base!$A$2:$P$65536,2,FALSE)="","",VLOOKUP([1]Trésorerie!$A19,[1]Base!$A$2:$P$65536,3,FALSE))</f>
        <v>#N/A</v>
      </c>
      <c r="D19" s="39" t="e">
        <f>IF(VLOOKUP([1]Trésorerie!$A19,[1]Base!$A$2:$P$65536,2,FALSE)="","",VLOOKUP([1]Trésorerie!$A19,[1]Base!$A$2:$P$65536,8,FALSE))</f>
        <v>#N/A</v>
      </c>
      <c r="E19" s="39" t="e">
        <f>IF(VLOOKUP([1]Trésorerie!$A19,[1]Base!$A$2:$P$65536,2,FALSE)="","",VLOOKUP([1]Trésorerie!$A19,[1]Base!$A$2:$P$65536,14,FALSE))</f>
        <v>#N/A</v>
      </c>
      <c r="F19" s="39" t="e">
        <f>IF(VLOOKUP([1]Trésorerie!$A19,[1]Base!$A$2:$P$65536,2,FALSE)="","",VLOOKUP([1]Trésorerie!$A19,[1]Base!$A$2:$P$65536,5,FALSE))</f>
        <v>#N/A</v>
      </c>
      <c r="G19" s="39" t="e">
        <f>IF(VLOOKUP([1]Trésorerie!$A19,[1]Base!$A$2:$P$65536,2,FALSE)="","",VLOOKUP([1]Trésorerie!$A19,[1]Base!$A$2:$P$65536,15,FALSE))</f>
        <v>#N/A</v>
      </c>
      <c r="H19" s="39" t="e">
        <f>IF(VLOOKUP([1]Trésorerie!$A19,[1]Base!$A$2:$P$65536,2,FALSE)="","",VLOOKUP([1]Trésorerie!$A19,[1]Base!$A$2:$P$65536,16,FALSE))</f>
        <v>#N/A</v>
      </c>
      <c r="I19" s="40" t="str">
        <f t="shared" si="1"/>
        <v/>
      </c>
      <c r="J19" s="41"/>
      <c r="K19" s="2" t="e">
        <f t="array" ref="K19">INDEX([1]Base!$A$2:$A$65536,SMALL(IF(MONTH([1]Base!$B$2:$B$65536)=2,ROW([1]Base!$A$2:$A$65536)-MIN(ROW([1]Base!$A$2:$A$65536))+1),ROWS([1]Base!$A$2:$A17)))</f>
        <v>#NUM!</v>
      </c>
      <c r="L19" s="39" t="str">
        <f>IF(ISNUMBER($K19),VLOOKUP([1]Trésorerie!$K19,[1]Base!$A$2:$P$65536,2,FALSE),"")</f>
        <v/>
      </c>
      <c r="M19" s="39" t="str">
        <f>IF(ISNUMBER($K19),VLOOKUP([1]Trésorerie!$K19,[1]Base!$A$2:$P$65536,3,FALSE),"")</f>
        <v/>
      </c>
      <c r="N19" s="39" t="str">
        <f>IF(ISNUMBER($K19),VLOOKUP([1]Trésorerie!$K19,[1]Base!$A$2:$P$65536,8,FALSE),"")</f>
        <v/>
      </c>
      <c r="O19" s="39" t="str">
        <f>IF(ISNUMBER($K19),VLOOKUP([1]Trésorerie!$K19,[1]Base!$A$2:$P$65536,14,FALSE),"")</f>
        <v/>
      </c>
      <c r="P19" s="39" t="str">
        <f>IF(ISNUMBER($K19),VLOOKUP([1]Trésorerie!$K19,[1]Base!$A$2:$P$65536,5,FALSE),"")</f>
        <v/>
      </c>
      <c r="Q19" s="48" t="str">
        <f>IF(ISNUMBER($K19),VLOOKUP([1]Trésorerie!$K19,[1]Base!$A$2:$P$65536,15,FALSE),"")</f>
        <v/>
      </c>
      <c r="R19" s="48" t="str">
        <f>IF(ISNUMBER($K19),VLOOKUP([1]Trésorerie!$K19,[1]Base!$A$2:$P$65536,16,FALSE),"")</f>
        <v/>
      </c>
      <c r="S19" s="40" t="str">
        <f t="shared" si="0"/>
        <v/>
      </c>
      <c r="T19" s="41"/>
      <c r="U19" s="2" t="e">
        <f t="array" ref="U19">INDEX([1]Base!$A$2:$A$65536,SMALL(IF(MONTH([1]Base!$B$2:$B$65536)=3,ROW([1]Base!$A$2:$A$65536)-MIN(ROW([1]Base!$A$2:$A$65536))+1),ROWS([1]Base!$A$2:$A17)))</f>
        <v>#NUM!</v>
      </c>
      <c r="V19" s="39" t="str">
        <f>IF(ISNUMBER($U19),VLOOKUP([1]Trésorerie!$U19,[1]Base!$A$2:$P$65536,2,FALSE),"")</f>
        <v/>
      </c>
      <c r="W19" s="49" t="str">
        <f>IF(AND(ISNUMBER($U19),ISTEXT(VLOOKUP([1]Trésorerie!$U19,[1]Base!$A$2:$P$65536,3,FALSE))),VLOOKUP([1]Trésorerie!$U19,[1]Base!$A$2:$P$65536,3,FALSE)," ")</f>
        <v xml:space="preserve"> </v>
      </c>
      <c r="X19" s="49" t="str">
        <f>IF(AND(ISNUMBER($U19),ISTEXT(VLOOKUP([1]Trésorerie!$U19,[1]Base!$A$2:$P$65536,8,FALSE))),VLOOKUP([1]Trésorerie!$U19,[1]Base!$A$2:$P$65536,8,FALSE),"")</f>
        <v/>
      </c>
      <c r="Y19" s="49" t="str">
        <f>IF(AND(ISNUMBER($U19),ISTEXT(VLOOKUP([1]Trésorerie!$U19,[1]Base!$A$2:$P$65536,14,FALSE))),VLOOKUP([1]Trésorerie!$U19,[1]Base!$A$2:$P$65536,14,FALSE),"")</f>
        <v/>
      </c>
      <c r="Z19" s="49" t="str">
        <f>IF(AND(ISNUMBER($U19),ISTEXT(VLOOKUP([1]Trésorerie!$U19,[1]Base!$A$2:$P$65536,5,FALSE))),VLOOKUP([1]Trésorerie!$U19,[1]Base!$A$2:$P$65536,5,FALSE),"")</f>
        <v/>
      </c>
      <c r="AA19" s="49" t="str">
        <f>IF(ISNUMBER($U19),VLOOKUP([1]Trésorerie!$U19,[1]Base!$A$2:$P$65536,15,FALSE),"")</f>
        <v/>
      </c>
      <c r="AB19" s="49" t="str">
        <f>IF(ISNUMBER($U19),VLOOKUP([1]Trésorerie!$U19,[1]Base!$A$2:$P$65536,16,FALSE),"")</f>
        <v/>
      </c>
      <c r="AC19" s="40" t="str">
        <f t="shared" si="4"/>
        <v/>
      </c>
      <c r="AD19" s="41"/>
      <c r="AE19" s="2" t="e">
        <f t="array" ref="AE19">INDEX([1]Base!$A$2:$A$65536,SMALL(IF(MONTH([1]Base!$B$2:$B$65536)=4,ROW([1]Base!$A$2:$A$65536)-MIN(ROW([1]Base!$A$2:$A$65536))+1),ROWS([1]Base!$A$2:$A17)))</f>
        <v>#NUM!</v>
      </c>
      <c r="AF19" s="39" t="str">
        <f>IF(ISNUMBER($AE19),VLOOKUP([1]Trésorerie!$AE19,[1]Base!$A$2:$P$65536,2,FALSE),"")</f>
        <v/>
      </c>
      <c r="AG19" s="49" t="str">
        <f>IF(AND(ISNUMBER($AE19),ISTEXT(VLOOKUP([1]Trésorerie!$AE19,[1]Base!$A$2:$P$65536,3,FALSE))),VLOOKUP([1]Trésorerie!$AE19,[1]Base!$A$2:$P$65536,3,FALSE),"")</f>
        <v/>
      </c>
      <c r="AH19" s="49" t="str">
        <f>IF(AND(ISNUMBER($AE19),ISTEXT(VLOOKUP([1]Trésorerie!$AE19,[1]Base!$A$2:$P$65536,8,FALSE))),VLOOKUP([1]Trésorerie!$AE19,[1]Base!$A$2:$P$65536,8,FALSE),"")</f>
        <v/>
      </c>
      <c r="AI19" s="49" t="str">
        <f>IF(AND(ISNUMBER($AE19),ISTEXT(VLOOKUP([1]Trésorerie!$AE19,[1]Base!$A$2:$P$65536,14,FALSE))),VLOOKUP([1]Trésorerie!$AE19,[1]Base!$A$2:$P$65536,14,FALSE),"")</f>
        <v/>
      </c>
      <c r="AJ19" s="49" t="str">
        <f>IF(AND(ISNUMBER($AE19),ISTEXT(VLOOKUP([1]Trésorerie!$AE19,[1]Base!$A$2:$P$65536,5,FALSE))),VLOOKUP([1]Trésorerie!$AE19,[1]Base!$A$2:$P$65536,5,FALSE),"")</f>
        <v/>
      </c>
      <c r="AK19" s="48" t="str">
        <f>IF(ISNUMBER($AE19),VLOOKUP([1]Trésorerie!$AE19,[1]Base!$A$2:$P$65536,15,FALSE),"")</f>
        <v/>
      </c>
      <c r="AL19" s="48" t="str">
        <f>IF(ISNUMBER($AE19),VLOOKUP([1]Trésorerie!$AE19,[1]Base!$A$2:$P$65536,16,FALSE),"")</f>
        <v/>
      </c>
      <c r="AM19" s="40" t="str">
        <f t="shared" si="2"/>
        <v/>
      </c>
      <c r="AN19" s="41"/>
      <c r="AO19" s="2" t="e">
        <f t="array" ref="AO19">INDEX([1]Base!$A$2:$A$65536,SMALL(IF(MONTH([1]Base!$B$2:$B$65536)=5,ROW([1]Base!$A$2:$A$65536)-MIN(ROW([1]Base!$A$2:$A$65536))+1),ROWS([1]Base!$A$2:$A17)))</f>
        <v>#NUM!</v>
      </c>
      <c r="AP19" s="39" t="str">
        <f>IF(ISNUMBER(AO19),VLOOKUP([1]Trésorerie!AO19,[1]Base!$A$2:$P$65536,2,FALSE),"")</f>
        <v/>
      </c>
      <c r="AQ19" s="49" t="str">
        <f>IF(AND(ISNUMBER($AO19),ISTEXT(VLOOKUP([1]Trésorerie!$AO19,[1]Base!$A$2:$P$65536,3,FALSE))),VLOOKUP([1]Trésorerie!AO19,[1]Base!$A$2:$P$65536,3,FALSE),"")</f>
        <v/>
      </c>
      <c r="AR19" s="49" t="str">
        <f>IF(AND(ISNUMBER($AO19),ISTEXT(VLOOKUP([1]Trésorerie!$AO19,[1]Base!$A$2:$P$65536,8,FALSE))),VLOOKUP([1]Trésorerie!AO19,[1]Base!$A$2:$P$65536,8,FALSE),"")</f>
        <v/>
      </c>
      <c r="AS19" s="49" t="str">
        <f>IF(AND(ISNUMBER($AO19),ISTEXT(VLOOKUP([1]Trésorerie!$AO19,[1]Base!$A$2:$P$65536,14,FALSE))),VLOOKUP([1]Trésorerie!AO19,[1]Base!$A$2:$P$65536,14,FALSE),"")</f>
        <v/>
      </c>
      <c r="AT19" s="49" t="str">
        <f>IF(AND(ISNUMBER($AO19),ISTEXT(VLOOKUP([1]Trésorerie!$AO19,[1]Base!$A$2:$P$65536,5,FALSE))),VLOOKUP([1]Trésorerie!AO19,[1]Base!$A$2:$P$65536,5,FALSE),"")</f>
        <v/>
      </c>
      <c r="AU19" s="48" t="str">
        <f>IF(ISNUMBER(AO19),VLOOKUP([1]Trésorerie!AO19,[1]Base!$A$2:$P$65536,15,FALSE),"")</f>
        <v/>
      </c>
      <c r="AV19" s="48" t="str">
        <f>IF(ISNUMBER(AO19),VLOOKUP([1]Trésorerie!AO19,[1]Base!$A$2:$P$65536,16,FALSE),"")</f>
        <v/>
      </c>
      <c r="AW19" s="40" t="str">
        <f t="shared" si="3"/>
        <v/>
      </c>
      <c r="AX19" s="41"/>
    </row>
    <row r="20" spans="1:50">
      <c r="A20" s="2">
        <f t="array" ref="A20">INDEX([1]Base!$A$2:$A$65536,SMALL(IF(MONTH([1]Base!$B$2:$B$65536)=1,ROW([1]Base!$A$2:$A$65536)-MIN(ROW([1]Base!$A$2:$A$65536))+1),ROWS([1]Base!$A$2:$A19)))</f>
        <v>0</v>
      </c>
      <c r="B20" s="39" t="e">
        <f>IF(VLOOKUP([1]Trésorerie!$A20,[1]Base!$A$2:$P$65536,2,FALSE)="","",VLOOKUP([1]Trésorerie!$A20,[1]Base!$A$2:$P$65536,2,FALSE))</f>
        <v>#N/A</v>
      </c>
      <c r="C20" s="39" t="e">
        <f>IF(VLOOKUP([1]Trésorerie!$A20,[1]Base!$A$2:$P$65536,2,FALSE)="","",VLOOKUP([1]Trésorerie!$A20,[1]Base!$A$2:$P$65536,3,FALSE))</f>
        <v>#N/A</v>
      </c>
      <c r="D20" s="39" t="e">
        <f>IF(VLOOKUP([1]Trésorerie!$A20,[1]Base!$A$2:$P$65536,2,FALSE)="","",VLOOKUP([1]Trésorerie!$A20,[1]Base!$A$2:$P$65536,8,FALSE))</f>
        <v>#N/A</v>
      </c>
      <c r="E20" s="39" t="e">
        <f>IF(VLOOKUP([1]Trésorerie!$A20,[1]Base!$A$2:$P$65536,2,FALSE)="","",VLOOKUP([1]Trésorerie!$A20,[1]Base!$A$2:$P$65536,14,FALSE))</f>
        <v>#N/A</v>
      </c>
      <c r="F20" s="39" t="e">
        <f>IF(VLOOKUP([1]Trésorerie!$A20,[1]Base!$A$2:$P$65536,2,FALSE)="","",VLOOKUP([1]Trésorerie!$A20,[1]Base!$A$2:$P$65536,5,FALSE))</f>
        <v>#N/A</v>
      </c>
      <c r="G20" s="39" t="e">
        <f>IF(VLOOKUP([1]Trésorerie!$A20,[1]Base!$A$2:$P$65536,2,FALSE)="","",VLOOKUP([1]Trésorerie!$A20,[1]Base!$A$2:$P$65536,15,FALSE))</f>
        <v>#N/A</v>
      </c>
      <c r="H20" s="39" t="e">
        <f>IF(VLOOKUP([1]Trésorerie!$A20,[1]Base!$A$2:$P$65536,2,FALSE)="","",VLOOKUP([1]Trésorerie!$A20,[1]Base!$A$2:$P$65536,16,FALSE))</f>
        <v>#N/A</v>
      </c>
      <c r="I20" s="40" t="str">
        <f t="shared" si="1"/>
        <v/>
      </c>
      <c r="J20" s="41"/>
      <c r="K20" s="2" t="e">
        <f t="array" ref="K20">INDEX([1]Base!$A$2:$A$65536,SMALL(IF(MONTH([1]Base!$B$2:$B$65536)=2,ROW([1]Base!$A$2:$A$65536)-MIN(ROW([1]Base!$A$2:$A$65536))+1),ROWS([1]Base!$A$2:$A18)))</f>
        <v>#NUM!</v>
      </c>
      <c r="L20" s="39" t="str">
        <f>IF(ISNUMBER($K20),VLOOKUP([1]Trésorerie!$K20,[1]Base!$A$2:$P$65536,2,FALSE),"")</f>
        <v/>
      </c>
      <c r="M20" s="39" t="str">
        <f>IF(ISNUMBER($K20),VLOOKUP([1]Trésorerie!$K20,[1]Base!$A$2:$P$65536,3,FALSE),"")</f>
        <v/>
      </c>
      <c r="N20" s="39" t="str">
        <f>IF(ISNUMBER($K20),VLOOKUP([1]Trésorerie!$K20,[1]Base!$A$2:$P$65536,8,FALSE),"")</f>
        <v/>
      </c>
      <c r="O20" s="39" t="str">
        <f>IF(ISNUMBER($K20),VLOOKUP([1]Trésorerie!$K20,[1]Base!$A$2:$P$65536,14,FALSE),"")</f>
        <v/>
      </c>
      <c r="P20" s="39" t="str">
        <f>IF(ISNUMBER($K20),VLOOKUP([1]Trésorerie!$K20,[1]Base!$A$2:$P$65536,5,FALSE),"")</f>
        <v/>
      </c>
      <c r="Q20" s="48" t="str">
        <f>IF(ISNUMBER($K20),VLOOKUP([1]Trésorerie!$K20,[1]Base!$A$2:$P$65536,15,FALSE),"")</f>
        <v/>
      </c>
      <c r="R20" s="48" t="str">
        <f>IF(ISNUMBER($K20),VLOOKUP([1]Trésorerie!$K20,[1]Base!$A$2:$P$65536,16,FALSE),"")</f>
        <v/>
      </c>
      <c r="S20" s="40" t="str">
        <f t="shared" si="0"/>
        <v/>
      </c>
      <c r="T20" s="41"/>
      <c r="U20" s="2" t="e">
        <f t="array" ref="U20">INDEX([1]Base!$A$2:$A$65536,SMALL(IF(MONTH([1]Base!$B$2:$B$65536)=3,ROW([1]Base!$A$2:$A$65536)-MIN(ROW([1]Base!$A$2:$A$65536))+1),ROWS([1]Base!$A$2:$A18)))</f>
        <v>#NUM!</v>
      </c>
      <c r="V20" s="39" t="str">
        <f>IF(ISNUMBER($U20),VLOOKUP([1]Trésorerie!$U20,[1]Base!$A$2:$P$65536,2,FALSE),"")</f>
        <v/>
      </c>
      <c r="W20" s="49" t="str">
        <f>IF(AND(ISNUMBER($U20),ISTEXT(VLOOKUP([1]Trésorerie!$U20,[1]Base!$A$2:$P$65536,3,FALSE))),VLOOKUP([1]Trésorerie!$U20,[1]Base!$A$2:$P$65536,3,FALSE)," ")</f>
        <v xml:space="preserve"> </v>
      </c>
      <c r="X20" s="49" t="str">
        <f>IF(AND(ISNUMBER($U20),ISTEXT(VLOOKUP([1]Trésorerie!$U20,[1]Base!$A$2:$P$65536,8,FALSE))),VLOOKUP([1]Trésorerie!$U20,[1]Base!$A$2:$P$65536,8,FALSE),"")</f>
        <v/>
      </c>
      <c r="Y20" s="49" t="str">
        <f>IF(AND(ISNUMBER($U20),ISTEXT(VLOOKUP([1]Trésorerie!$U20,[1]Base!$A$2:$P$65536,14,FALSE))),VLOOKUP([1]Trésorerie!$U20,[1]Base!$A$2:$P$65536,14,FALSE),"")</f>
        <v/>
      </c>
      <c r="Z20" s="49" t="str">
        <f>IF(AND(ISNUMBER($U20),ISTEXT(VLOOKUP([1]Trésorerie!$U20,[1]Base!$A$2:$P$65536,5,FALSE))),VLOOKUP([1]Trésorerie!$U20,[1]Base!$A$2:$P$65536,5,FALSE),"")</f>
        <v/>
      </c>
      <c r="AA20" s="49" t="str">
        <f>IF(ISNUMBER($U20),VLOOKUP([1]Trésorerie!$U20,[1]Base!$A$2:$P$65536,15,FALSE),"")</f>
        <v/>
      </c>
      <c r="AB20" s="49" t="str">
        <f>IF(ISNUMBER($U20),VLOOKUP([1]Trésorerie!$U20,[1]Base!$A$2:$P$65536,16,FALSE),"")</f>
        <v/>
      </c>
      <c r="AC20" s="40" t="str">
        <f t="shared" si="4"/>
        <v/>
      </c>
      <c r="AD20" s="41"/>
      <c r="AE20" s="2" t="e">
        <f t="array" ref="AE20">INDEX([1]Base!$A$2:$A$65536,SMALL(IF(MONTH([1]Base!$B$2:$B$65536)=4,ROW([1]Base!$A$2:$A$65536)-MIN(ROW([1]Base!$A$2:$A$65536))+1),ROWS([1]Base!$A$2:$A18)))</f>
        <v>#NUM!</v>
      </c>
      <c r="AF20" s="39" t="str">
        <f>IF(ISNUMBER($AE20),VLOOKUP([1]Trésorerie!$AE20,[1]Base!$A$2:$P$65536,2,FALSE),"")</f>
        <v/>
      </c>
      <c r="AG20" s="49" t="str">
        <f>IF(AND(ISNUMBER($AE20),ISTEXT(VLOOKUP([1]Trésorerie!$AE20,[1]Base!$A$2:$P$65536,3,FALSE))),VLOOKUP([1]Trésorerie!$AE20,[1]Base!$A$2:$P$65536,3,FALSE),"")</f>
        <v/>
      </c>
      <c r="AH20" s="49" t="str">
        <f>IF(AND(ISNUMBER($AE20),ISTEXT(VLOOKUP([1]Trésorerie!$AE20,[1]Base!$A$2:$P$65536,8,FALSE))),VLOOKUP([1]Trésorerie!$AE20,[1]Base!$A$2:$P$65536,8,FALSE),"")</f>
        <v/>
      </c>
      <c r="AI20" s="49" t="str">
        <f>IF(AND(ISNUMBER($AE20),ISTEXT(VLOOKUP([1]Trésorerie!$AE20,[1]Base!$A$2:$P$65536,14,FALSE))),VLOOKUP([1]Trésorerie!$AE20,[1]Base!$A$2:$P$65536,14,FALSE),"")</f>
        <v/>
      </c>
      <c r="AJ20" s="49" t="str">
        <f>IF(AND(ISNUMBER($AE20),ISTEXT(VLOOKUP([1]Trésorerie!$AE20,[1]Base!$A$2:$P$65536,5,FALSE))),VLOOKUP([1]Trésorerie!$AE20,[1]Base!$A$2:$P$65536,5,FALSE),"")</f>
        <v/>
      </c>
      <c r="AK20" s="48" t="str">
        <f>IF(ISNUMBER($AE20),VLOOKUP([1]Trésorerie!$AE20,[1]Base!$A$2:$P$65536,15,FALSE),"")</f>
        <v/>
      </c>
      <c r="AL20" s="48" t="str">
        <f>IF(ISNUMBER($AE20),VLOOKUP([1]Trésorerie!$AE20,[1]Base!$A$2:$P$65536,16,FALSE),"")</f>
        <v/>
      </c>
      <c r="AM20" s="40" t="str">
        <f t="shared" si="2"/>
        <v/>
      </c>
      <c r="AN20" s="41"/>
      <c r="AO20" s="2" t="e">
        <f t="array" ref="AO20">INDEX([1]Base!$A$2:$A$65536,SMALL(IF(MONTH([1]Base!$B$2:$B$65536)=5,ROW([1]Base!$A$2:$A$65536)-MIN(ROW([1]Base!$A$2:$A$65536))+1),ROWS([1]Base!$A$2:$A18)))</f>
        <v>#NUM!</v>
      </c>
      <c r="AP20" s="39" t="str">
        <f>IF(ISNUMBER(AO20),VLOOKUP([1]Trésorerie!AO20,[1]Base!$A$2:$P$65536,2,FALSE),"")</f>
        <v/>
      </c>
      <c r="AQ20" s="49" t="str">
        <f>IF(AND(ISNUMBER($AO20),ISTEXT(VLOOKUP([1]Trésorerie!$AO20,[1]Base!$A$2:$P$65536,3,FALSE))),VLOOKUP([1]Trésorerie!AO20,[1]Base!$A$2:$P$65536,3,FALSE),"")</f>
        <v/>
      </c>
      <c r="AR20" s="49" t="str">
        <f>IF(AND(ISNUMBER($AO20),ISTEXT(VLOOKUP([1]Trésorerie!$AO20,[1]Base!$A$2:$P$65536,8,FALSE))),VLOOKUP([1]Trésorerie!AO20,[1]Base!$A$2:$P$65536,8,FALSE),"")</f>
        <v/>
      </c>
      <c r="AS20" s="49" t="str">
        <f>IF(AND(ISNUMBER($AO20),ISTEXT(VLOOKUP([1]Trésorerie!$AO20,[1]Base!$A$2:$P$65536,14,FALSE))),VLOOKUP([1]Trésorerie!AO20,[1]Base!$A$2:$P$65536,14,FALSE),"")</f>
        <v/>
      </c>
      <c r="AT20" s="49" t="str">
        <f>IF(AND(ISNUMBER($AO20),ISTEXT(VLOOKUP([1]Trésorerie!$AO20,[1]Base!$A$2:$P$65536,5,FALSE))),VLOOKUP([1]Trésorerie!AO20,[1]Base!$A$2:$P$65536,5,FALSE),"")</f>
        <v/>
      </c>
      <c r="AU20" s="48" t="str">
        <f>IF(ISNUMBER(AO20),VLOOKUP([1]Trésorerie!AO20,[1]Base!$A$2:$P$65536,15,FALSE),"")</f>
        <v/>
      </c>
      <c r="AV20" s="48" t="str">
        <f>IF(ISNUMBER(AO20),VLOOKUP([1]Trésorerie!AO20,[1]Base!$A$2:$P$65536,16,FALSE),"")</f>
        <v/>
      </c>
      <c r="AW20" s="40" t="str">
        <f t="shared" si="3"/>
        <v/>
      </c>
      <c r="AX20" s="41"/>
    </row>
    <row r="21" spans="1:50">
      <c r="A21" s="2">
        <f t="array" ref="A21">INDEX([1]Base!$A$2:$A$65536,SMALL(IF(MONTH([1]Base!$B$2:$B$65536)=1,ROW([1]Base!$A$2:$A$65536)-MIN(ROW([1]Base!$A$2:$A$65536))+1),ROWS([1]Base!$A$2:$A20)))</f>
        <v>0</v>
      </c>
      <c r="B21" s="39" t="e">
        <f>IF(VLOOKUP([1]Trésorerie!$A21,[1]Base!$A$2:$P$65536,2,FALSE)="","",VLOOKUP([1]Trésorerie!$A21,[1]Base!$A$2:$P$65536,2,FALSE))</f>
        <v>#N/A</v>
      </c>
      <c r="C21" s="39" t="e">
        <f>IF(VLOOKUP([1]Trésorerie!$A21,[1]Base!$A$2:$P$65536,2,FALSE)="","",VLOOKUP([1]Trésorerie!$A21,[1]Base!$A$2:$P$65536,3,FALSE))</f>
        <v>#N/A</v>
      </c>
      <c r="D21" s="39" t="e">
        <f>IF(VLOOKUP([1]Trésorerie!$A21,[1]Base!$A$2:$P$65536,2,FALSE)="","",VLOOKUP([1]Trésorerie!$A21,[1]Base!$A$2:$P$65536,8,FALSE))</f>
        <v>#N/A</v>
      </c>
      <c r="E21" s="39" t="e">
        <f>IF(VLOOKUP([1]Trésorerie!$A21,[1]Base!$A$2:$P$65536,2,FALSE)="","",VLOOKUP([1]Trésorerie!$A21,[1]Base!$A$2:$P$65536,14,FALSE))</f>
        <v>#N/A</v>
      </c>
      <c r="F21" s="39" t="e">
        <f>IF(VLOOKUP([1]Trésorerie!$A21,[1]Base!$A$2:$P$65536,2,FALSE)="","",VLOOKUP([1]Trésorerie!$A21,[1]Base!$A$2:$P$65536,5,FALSE))</f>
        <v>#N/A</v>
      </c>
      <c r="G21" s="39" t="e">
        <f>IF(VLOOKUP([1]Trésorerie!$A21,[1]Base!$A$2:$P$65536,2,FALSE)="","",VLOOKUP([1]Trésorerie!$A21,[1]Base!$A$2:$P$65536,15,FALSE))</f>
        <v>#N/A</v>
      </c>
      <c r="H21" s="39" t="e">
        <f>IF(VLOOKUP([1]Trésorerie!$A21,[1]Base!$A$2:$P$65536,2,FALSE)="","",VLOOKUP([1]Trésorerie!$A21,[1]Base!$A$2:$P$65536,16,FALSE))</f>
        <v>#N/A</v>
      </c>
      <c r="I21" s="40" t="str">
        <f t="shared" si="1"/>
        <v/>
      </c>
      <c r="J21" s="41"/>
      <c r="K21" s="2" t="e">
        <f t="array" ref="K21">INDEX([1]Base!$A$2:$A$65536,SMALL(IF(MONTH([1]Base!$B$2:$B$65536)=2,ROW([1]Base!$A$2:$A$65536)-MIN(ROW([1]Base!$A$2:$A$65536))+1),ROWS([1]Base!$A$2:$A19)))</f>
        <v>#NUM!</v>
      </c>
      <c r="L21" s="39" t="str">
        <f>IF(ISNUMBER($K21),VLOOKUP([1]Trésorerie!$K21,[1]Base!$A$2:$P$65536,2,FALSE),"")</f>
        <v/>
      </c>
      <c r="M21" s="39" t="str">
        <f>IF(ISNUMBER($K21),VLOOKUP([1]Trésorerie!$K21,[1]Base!$A$2:$P$65536,3,FALSE),"")</f>
        <v/>
      </c>
      <c r="N21" s="39" t="str">
        <f>IF(ISNUMBER($K21),VLOOKUP([1]Trésorerie!$K21,[1]Base!$A$2:$P$65536,8,FALSE),"")</f>
        <v/>
      </c>
      <c r="O21" s="39" t="str">
        <f>IF(ISNUMBER($K21),VLOOKUP([1]Trésorerie!$K21,[1]Base!$A$2:$P$65536,14,FALSE),"")</f>
        <v/>
      </c>
      <c r="P21" s="39" t="str">
        <f>IF(ISNUMBER($K21),VLOOKUP([1]Trésorerie!$K21,[1]Base!$A$2:$P$65536,5,FALSE),"")</f>
        <v/>
      </c>
      <c r="Q21" s="48" t="str">
        <f>IF(ISNUMBER($K21),VLOOKUP([1]Trésorerie!$K21,[1]Base!$A$2:$P$65536,15,FALSE),"")</f>
        <v/>
      </c>
      <c r="R21" s="48" t="str">
        <f>IF(ISNUMBER($K21),VLOOKUP([1]Trésorerie!$K21,[1]Base!$A$2:$P$65536,16,FALSE),"")</f>
        <v/>
      </c>
      <c r="S21" s="40" t="str">
        <f t="shared" si="0"/>
        <v/>
      </c>
      <c r="T21" s="41"/>
      <c r="U21" s="2" t="e">
        <f t="array" ref="U21">INDEX([1]Base!$A$2:$A$65536,SMALL(IF(MONTH([1]Base!$B$2:$B$65536)=3,ROW([1]Base!$A$2:$A$65536)-MIN(ROW([1]Base!$A$2:$A$65536))+1),ROWS([1]Base!$A$2:$A19)))</f>
        <v>#NUM!</v>
      </c>
      <c r="V21" s="39" t="str">
        <f>IF(ISNUMBER($U21),VLOOKUP([1]Trésorerie!$U21,[1]Base!$A$2:$P$65536,2,FALSE),"")</f>
        <v/>
      </c>
      <c r="W21" s="49" t="str">
        <f>IF(AND(ISNUMBER($U21),ISTEXT(VLOOKUP([1]Trésorerie!$U21,[1]Base!$A$2:$P$65536,3,FALSE))),VLOOKUP([1]Trésorerie!$U21,[1]Base!$A$2:$P$65536,3,FALSE)," ")</f>
        <v xml:space="preserve"> </v>
      </c>
      <c r="X21" s="49" t="str">
        <f>IF(AND(ISNUMBER($U21),ISTEXT(VLOOKUP([1]Trésorerie!$U21,[1]Base!$A$2:$P$65536,8,FALSE))),VLOOKUP([1]Trésorerie!$U21,[1]Base!$A$2:$P$65536,8,FALSE),"")</f>
        <v/>
      </c>
      <c r="Y21" s="49" t="str">
        <f>IF(AND(ISNUMBER($U21),ISTEXT(VLOOKUP([1]Trésorerie!$U21,[1]Base!$A$2:$P$65536,14,FALSE))),VLOOKUP([1]Trésorerie!$U21,[1]Base!$A$2:$P$65536,14,FALSE),"")</f>
        <v/>
      </c>
      <c r="Z21" s="49" t="str">
        <f>IF(AND(ISNUMBER($U21),ISTEXT(VLOOKUP([1]Trésorerie!$U21,[1]Base!$A$2:$P$65536,5,FALSE))),VLOOKUP([1]Trésorerie!$U21,[1]Base!$A$2:$P$65536,5,FALSE),"")</f>
        <v/>
      </c>
      <c r="AA21" s="49" t="str">
        <f>IF(ISNUMBER($U21),VLOOKUP([1]Trésorerie!$U21,[1]Base!$A$2:$P$65536,15,FALSE),"")</f>
        <v/>
      </c>
      <c r="AB21" s="49" t="str">
        <f>IF(ISNUMBER($U21),VLOOKUP([1]Trésorerie!$U21,[1]Base!$A$2:$P$65536,16,FALSE),"")</f>
        <v/>
      </c>
      <c r="AC21" s="40" t="str">
        <f t="shared" si="4"/>
        <v/>
      </c>
      <c r="AD21" s="41"/>
      <c r="AE21" s="2" t="e">
        <f t="array" ref="AE21">INDEX([1]Base!$A$2:$A$65536,SMALL(IF(MONTH([1]Base!$B$2:$B$65536)=4,ROW([1]Base!$A$2:$A$65536)-MIN(ROW([1]Base!$A$2:$A$65536))+1),ROWS([1]Base!$A$2:$A19)))</f>
        <v>#NUM!</v>
      </c>
      <c r="AF21" s="39" t="str">
        <f>IF(ISNUMBER($AE21),VLOOKUP([1]Trésorerie!$AE21,[1]Base!$A$2:$P$65536,2,FALSE),"")</f>
        <v/>
      </c>
      <c r="AG21" s="49" t="str">
        <f>IF(AND(ISNUMBER($AE21),ISTEXT(VLOOKUP([1]Trésorerie!$AE21,[1]Base!$A$2:$P$65536,3,FALSE))),VLOOKUP([1]Trésorerie!$AE21,[1]Base!$A$2:$P$65536,3,FALSE),"")</f>
        <v/>
      </c>
      <c r="AH21" s="49" t="str">
        <f>IF(AND(ISNUMBER($AE21),ISTEXT(VLOOKUP([1]Trésorerie!$AE21,[1]Base!$A$2:$P$65536,8,FALSE))),VLOOKUP([1]Trésorerie!$AE21,[1]Base!$A$2:$P$65536,8,FALSE),"")</f>
        <v/>
      </c>
      <c r="AI21" s="49" t="str">
        <f>IF(AND(ISNUMBER($AE21),ISTEXT(VLOOKUP([1]Trésorerie!$AE21,[1]Base!$A$2:$P$65536,14,FALSE))),VLOOKUP([1]Trésorerie!$AE21,[1]Base!$A$2:$P$65536,14,FALSE),"")</f>
        <v/>
      </c>
      <c r="AJ21" s="49" t="str">
        <f>IF(AND(ISNUMBER($AE21),ISTEXT(VLOOKUP([1]Trésorerie!$AE21,[1]Base!$A$2:$P$65536,5,FALSE))),VLOOKUP([1]Trésorerie!$AE21,[1]Base!$A$2:$P$65536,5,FALSE),"")</f>
        <v/>
      </c>
      <c r="AK21" s="48" t="str">
        <f>IF(ISNUMBER($AE21),VLOOKUP([1]Trésorerie!$AE21,[1]Base!$A$2:$P$65536,15,FALSE),"")</f>
        <v/>
      </c>
      <c r="AL21" s="48" t="str">
        <f>IF(ISNUMBER($AE21),VLOOKUP([1]Trésorerie!$AE21,[1]Base!$A$2:$P$65536,16,FALSE),"")</f>
        <v/>
      </c>
      <c r="AM21" s="40" t="str">
        <f t="shared" si="2"/>
        <v/>
      </c>
      <c r="AN21" s="41"/>
      <c r="AO21" s="2" t="e">
        <f t="array" ref="AO21">INDEX([1]Base!$A$2:$A$65536,SMALL(IF(MONTH([1]Base!$B$2:$B$65536)=5,ROW([1]Base!$A$2:$A$65536)-MIN(ROW([1]Base!$A$2:$A$65536))+1),ROWS([1]Base!$A$2:$A19)))</f>
        <v>#NUM!</v>
      </c>
      <c r="AP21" s="39" t="str">
        <f>IF(ISNUMBER(AO21),VLOOKUP([1]Trésorerie!AO21,[1]Base!$A$2:$P$65536,2,FALSE),"")</f>
        <v/>
      </c>
      <c r="AQ21" s="49" t="str">
        <f>IF(AND(ISNUMBER($AO21),ISTEXT(VLOOKUP([1]Trésorerie!$AO21,[1]Base!$A$2:$P$65536,3,FALSE))),VLOOKUP([1]Trésorerie!AO21,[1]Base!$A$2:$P$65536,3,FALSE),"")</f>
        <v/>
      </c>
      <c r="AR21" s="49" t="str">
        <f>IF(AND(ISNUMBER($AO21),ISTEXT(VLOOKUP([1]Trésorerie!$AO21,[1]Base!$A$2:$P$65536,8,FALSE))),VLOOKUP([1]Trésorerie!AO21,[1]Base!$A$2:$P$65536,8,FALSE),"")</f>
        <v/>
      </c>
      <c r="AS21" s="49" t="str">
        <f>IF(AND(ISNUMBER($AO21),ISTEXT(VLOOKUP([1]Trésorerie!$AO21,[1]Base!$A$2:$P$65536,14,FALSE))),VLOOKUP([1]Trésorerie!AO21,[1]Base!$A$2:$P$65536,14,FALSE),"")</f>
        <v/>
      </c>
      <c r="AT21" s="49" t="str">
        <f>IF(AND(ISNUMBER($AO21),ISTEXT(VLOOKUP([1]Trésorerie!$AO21,[1]Base!$A$2:$P$65536,5,FALSE))),VLOOKUP([1]Trésorerie!AO21,[1]Base!$A$2:$P$65536,5,FALSE),"")</f>
        <v/>
      </c>
      <c r="AU21" s="48" t="str">
        <f>IF(ISNUMBER(AO21),VLOOKUP([1]Trésorerie!AO21,[1]Base!$A$2:$P$65536,15,FALSE),"")</f>
        <v/>
      </c>
      <c r="AV21" s="48" t="str">
        <f>IF(ISNUMBER(AO21),VLOOKUP([1]Trésorerie!AO21,[1]Base!$A$2:$P$65536,16,FALSE),"")</f>
        <v/>
      </c>
      <c r="AW21" s="40" t="str">
        <f t="shared" si="3"/>
        <v/>
      </c>
      <c r="AX21" s="41"/>
    </row>
    <row r="22" spans="1:50">
      <c r="A22" s="2">
        <f t="array" ref="A22">INDEX([1]Base!$A$2:$A$65536,SMALL(IF(MONTH([1]Base!$B$2:$B$65536)=1,ROW([1]Base!$A$2:$A$65536)-MIN(ROW([1]Base!$A$2:$A$65536))+1),ROWS([1]Base!$A$2:$A21)))</f>
        <v>0</v>
      </c>
      <c r="B22" s="39" t="e">
        <f>IF(VLOOKUP([1]Trésorerie!$A22,[1]Base!$A$2:$P$65536,2,FALSE)="","",VLOOKUP([1]Trésorerie!$A22,[1]Base!$A$2:$P$65536,2,FALSE))</f>
        <v>#N/A</v>
      </c>
      <c r="C22" s="39" t="e">
        <f>IF(VLOOKUP([1]Trésorerie!$A22,[1]Base!$A$2:$P$65536,2,FALSE)="","",VLOOKUP([1]Trésorerie!$A22,[1]Base!$A$2:$P$65536,3,FALSE))</f>
        <v>#N/A</v>
      </c>
      <c r="D22" s="39" t="e">
        <f>IF(VLOOKUP([1]Trésorerie!$A22,[1]Base!$A$2:$P$65536,2,FALSE)="","",VLOOKUP([1]Trésorerie!$A22,[1]Base!$A$2:$P$65536,8,FALSE))</f>
        <v>#N/A</v>
      </c>
      <c r="E22" s="39" t="e">
        <f>IF(VLOOKUP([1]Trésorerie!$A22,[1]Base!$A$2:$P$65536,2,FALSE)="","",VLOOKUP([1]Trésorerie!$A22,[1]Base!$A$2:$P$65536,14,FALSE))</f>
        <v>#N/A</v>
      </c>
      <c r="F22" s="39" t="e">
        <f>IF(VLOOKUP([1]Trésorerie!$A22,[1]Base!$A$2:$P$65536,2,FALSE)="","",VLOOKUP([1]Trésorerie!$A22,[1]Base!$A$2:$P$65536,5,FALSE))</f>
        <v>#N/A</v>
      </c>
      <c r="G22" s="39" t="e">
        <f>IF(VLOOKUP([1]Trésorerie!$A22,[1]Base!$A$2:$P$65536,2,FALSE)="","",VLOOKUP([1]Trésorerie!$A22,[1]Base!$A$2:$P$65536,15,FALSE))</f>
        <v>#N/A</v>
      </c>
      <c r="H22" s="39" t="e">
        <f>IF(VLOOKUP([1]Trésorerie!$A22,[1]Base!$A$2:$P$65536,2,FALSE)="","",VLOOKUP([1]Trésorerie!$A22,[1]Base!$A$2:$P$65536,16,FALSE))</f>
        <v>#N/A</v>
      </c>
      <c r="I22" s="40" t="str">
        <f t="shared" si="1"/>
        <v/>
      </c>
      <c r="J22" s="41"/>
      <c r="K22" s="2" t="e">
        <f t="array" ref="K22">INDEX([1]Base!$A$2:$A$65536,SMALL(IF(MONTH([1]Base!$B$2:$B$65536)=2,ROW([1]Base!$A$2:$A$65536)-MIN(ROW([1]Base!$A$2:$A$65536))+1),ROWS([1]Base!$A$2:$A20)))</f>
        <v>#NUM!</v>
      </c>
      <c r="L22" s="39" t="str">
        <f>IF(ISNUMBER($K22),VLOOKUP([1]Trésorerie!$K22,[1]Base!$A$2:$P$65536,2,FALSE),"")</f>
        <v/>
      </c>
      <c r="M22" s="39" t="str">
        <f>IF(ISNUMBER($K22),VLOOKUP([1]Trésorerie!$K22,[1]Base!$A$2:$P$65536,3,FALSE),"")</f>
        <v/>
      </c>
      <c r="N22" s="39" t="str">
        <f>IF(ISNUMBER($K22),VLOOKUP([1]Trésorerie!$K22,[1]Base!$A$2:$P$65536,8,FALSE),"")</f>
        <v/>
      </c>
      <c r="O22" s="39" t="str">
        <f>IF(ISNUMBER($K22),VLOOKUP([1]Trésorerie!$K22,[1]Base!$A$2:$P$65536,14,FALSE),"")</f>
        <v/>
      </c>
      <c r="P22" s="39" t="str">
        <f>IF(ISNUMBER($K22),VLOOKUP([1]Trésorerie!$K22,[1]Base!$A$2:$P$65536,5,FALSE),"")</f>
        <v/>
      </c>
      <c r="Q22" s="48" t="str">
        <f>IF(ISNUMBER($K22),VLOOKUP([1]Trésorerie!$K22,[1]Base!$A$2:$P$65536,15,FALSE),"")</f>
        <v/>
      </c>
      <c r="R22" s="48" t="str">
        <f>IF(ISNUMBER($K22),VLOOKUP([1]Trésorerie!$K22,[1]Base!$A$2:$P$65536,16,FALSE),"")</f>
        <v/>
      </c>
      <c r="S22" s="40" t="str">
        <f t="shared" si="0"/>
        <v/>
      </c>
      <c r="T22" s="41"/>
      <c r="U22" s="2" t="e">
        <f t="array" ref="U22">INDEX([1]Base!$A$2:$A$65536,SMALL(IF(MONTH([1]Base!$B$2:$B$65536)=3,ROW([1]Base!$A$2:$A$65536)-MIN(ROW([1]Base!$A$2:$A$65536))+1),ROWS([1]Base!$A$2:$A20)))</f>
        <v>#NUM!</v>
      </c>
      <c r="V22" s="39" t="str">
        <f>IF(ISNUMBER($U22),VLOOKUP([1]Trésorerie!$U22,[1]Base!$A$2:$P$65536,2,FALSE),"")</f>
        <v/>
      </c>
      <c r="W22" s="49" t="str">
        <f>IF(AND(ISNUMBER($U22),ISTEXT(VLOOKUP([1]Trésorerie!$U22,[1]Base!$A$2:$P$65536,3,FALSE))),VLOOKUP([1]Trésorerie!$U22,[1]Base!$A$2:$P$65536,3,FALSE)," ")</f>
        <v xml:space="preserve"> </v>
      </c>
      <c r="X22" s="49" t="str">
        <f>IF(AND(ISNUMBER($U22),ISTEXT(VLOOKUP([1]Trésorerie!$U22,[1]Base!$A$2:$P$65536,8,FALSE))),VLOOKUP([1]Trésorerie!$U22,[1]Base!$A$2:$P$65536,8,FALSE),"")</f>
        <v/>
      </c>
      <c r="Y22" s="49" t="str">
        <f>IF(AND(ISNUMBER($U22),ISTEXT(VLOOKUP([1]Trésorerie!$U22,[1]Base!$A$2:$P$65536,14,FALSE))),VLOOKUP([1]Trésorerie!$U22,[1]Base!$A$2:$P$65536,14,FALSE),"")</f>
        <v/>
      </c>
      <c r="Z22" s="49" t="str">
        <f>IF(AND(ISNUMBER($U22),ISTEXT(VLOOKUP([1]Trésorerie!$U22,[1]Base!$A$2:$P$65536,5,FALSE))),VLOOKUP([1]Trésorerie!$U22,[1]Base!$A$2:$P$65536,5,FALSE),"")</f>
        <v/>
      </c>
      <c r="AA22" s="49" t="str">
        <f>IF(ISNUMBER($U22),VLOOKUP([1]Trésorerie!$U22,[1]Base!$A$2:$P$65536,15,FALSE),"")</f>
        <v/>
      </c>
      <c r="AB22" s="49" t="str">
        <f>IF(ISNUMBER($U22),VLOOKUP([1]Trésorerie!$U22,[1]Base!$A$2:$P$65536,16,FALSE),"")</f>
        <v/>
      </c>
      <c r="AC22" s="40" t="str">
        <f t="shared" si="4"/>
        <v/>
      </c>
      <c r="AD22" s="41"/>
      <c r="AE22" s="2" t="e">
        <f t="array" ref="AE22">INDEX([1]Base!$A$2:$A$65536,SMALL(IF(MONTH([1]Base!$B$2:$B$65536)=4,ROW([1]Base!$A$2:$A$65536)-MIN(ROW([1]Base!$A$2:$A$65536))+1),ROWS([1]Base!$A$2:$A20)))</f>
        <v>#NUM!</v>
      </c>
      <c r="AF22" s="39" t="str">
        <f>IF(ISNUMBER($AE22),VLOOKUP([1]Trésorerie!$AE22,[1]Base!$A$2:$P$65536,2,FALSE),"")</f>
        <v/>
      </c>
      <c r="AG22" s="49" t="str">
        <f>IF(AND(ISNUMBER($AE22),ISTEXT(VLOOKUP([1]Trésorerie!$AE22,[1]Base!$A$2:$P$65536,3,FALSE))),VLOOKUP([1]Trésorerie!$AE22,[1]Base!$A$2:$P$65536,3,FALSE),"")</f>
        <v/>
      </c>
      <c r="AH22" s="49" t="str">
        <f>IF(AND(ISNUMBER($AE22),ISTEXT(VLOOKUP([1]Trésorerie!$AE22,[1]Base!$A$2:$P$65536,8,FALSE))),VLOOKUP([1]Trésorerie!$AE22,[1]Base!$A$2:$P$65536,8,FALSE),"")</f>
        <v/>
      </c>
      <c r="AI22" s="49" t="str">
        <f>IF(AND(ISNUMBER($AE22),ISTEXT(VLOOKUP([1]Trésorerie!$AE22,[1]Base!$A$2:$P$65536,14,FALSE))),VLOOKUP([1]Trésorerie!$AE22,[1]Base!$A$2:$P$65536,14,FALSE),"")</f>
        <v/>
      </c>
      <c r="AJ22" s="49" t="str">
        <f>IF(AND(ISNUMBER($AE22),ISTEXT(VLOOKUP([1]Trésorerie!$AE22,[1]Base!$A$2:$P$65536,5,FALSE))),VLOOKUP([1]Trésorerie!$AE22,[1]Base!$A$2:$P$65536,5,FALSE),"")</f>
        <v/>
      </c>
      <c r="AK22" s="48" t="str">
        <f>IF(ISNUMBER($AE22),VLOOKUP([1]Trésorerie!$AE22,[1]Base!$A$2:$P$65536,15,FALSE),"")</f>
        <v/>
      </c>
      <c r="AL22" s="48" t="str">
        <f>IF(ISNUMBER($AE22),VLOOKUP([1]Trésorerie!$AE22,[1]Base!$A$2:$P$65536,16,FALSE),"")</f>
        <v/>
      </c>
      <c r="AM22" s="40" t="str">
        <f t="shared" si="2"/>
        <v/>
      </c>
      <c r="AN22" s="41"/>
      <c r="AO22" s="2" t="e">
        <f t="array" ref="AO22">INDEX([1]Base!$A$2:$A$65536,SMALL(IF(MONTH([1]Base!$B$2:$B$65536)=5,ROW([1]Base!$A$2:$A$65536)-MIN(ROW([1]Base!$A$2:$A$65536))+1),ROWS([1]Base!$A$2:$A20)))</f>
        <v>#NUM!</v>
      </c>
      <c r="AP22" s="39" t="str">
        <f>IF(ISNUMBER(AO22),VLOOKUP([1]Trésorerie!AO22,[1]Base!$A$2:$P$65536,2,FALSE),"")</f>
        <v/>
      </c>
      <c r="AQ22" s="49" t="str">
        <f>IF(AND(ISNUMBER($AO22),ISTEXT(VLOOKUP([1]Trésorerie!$AO22,[1]Base!$A$2:$P$65536,3,FALSE))),VLOOKUP([1]Trésorerie!AO22,[1]Base!$A$2:$P$65536,3,FALSE),"")</f>
        <v/>
      </c>
      <c r="AR22" s="49" t="str">
        <f>IF(AND(ISNUMBER($AO22),ISTEXT(VLOOKUP([1]Trésorerie!$AO22,[1]Base!$A$2:$P$65536,8,FALSE))),VLOOKUP([1]Trésorerie!AO22,[1]Base!$A$2:$P$65536,8,FALSE),"")</f>
        <v/>
      </c>
      <c r="AS22" s="49" t="str">
        <f>IF(AND(ISNUMBER($AO22),ISTEXT(VLOOKUP([1]Trésorerie!$AO22,[1]Base!$A$2:$P$65536,14,FALSE))),VLOOKUP([1]Trésorerie!AO22,[1]Base!$A$2:$P$65536,14,FALSE),"")</f>
        <v/>
      </c>
      <c r="AT22" s="49" t="str">
        <f>IF(AND(ISNUMBER($AO22),ISTEXT(VLOOKUP([1]Trésorerie!$AO22,[1]Base!$A$2:$P$65536,5,FALSE))),VLOOKUP([1]Trésorerie!AO22,[1]Base!$A$2:$P$65536,5,FALSE),"")</f>
        <v/>
      </c>
      <c r="AU22" s="48" t="str">
        <f>IF(ISNUMBER(AO22),VLOOKUP([1]Trésorerie!AO22,[1]Base!$A$2:$P$65536,15,FALSE),"")</f>
        <v/>
      </c>
      <c r="AV22" s="48" t="str">
        <f>IF(ISNUMBER(AO22),VLOOKUP([1]Trésorerie!AO22,[1]Base!$A$2:$P$65536,16,FALSE),"")</f>
        <v/>
      </c>
      <c r="AW22" s="40" t="str">
        <f t="shared" si="3"/>
        <v/>
      </c>
      <c r="AX22" s="41"/>
    </row>
    <row r="23" spans="1:50">
      <c r="A23" s="2">
        <f t="array" ref="A23">INDEX([1]Base!$A$2:$A$65536,SMALL(IF(MONTH([1]Base!$B$2:$B$65536)=1,ROW([1]Base!$A$2:$A$65536)-MIN(ROW([1]Base!$A$2:$A$65536))+1),ROWS([1]Base!$A$2:$A22)))</f>
        <v>0</v>
      </c>
      <c r="B23" s="39" t="e">
        <f>IF(VLOOKUP([1]Trésorerie!$A23,[1]Base!$A$2:$P$65536,2,FALSE)="","",VLOOKUP([1]Trésorerie!$A23,[1]Base!$A$2:$P$65536,2,FALSE))</f>
        <v>#N/A</v>
      </c>
      <c r="C23" s="39" t="e">
        <f>IF(VLOOKUP([1]Trésorerie!$A23,[1]Base!$A$2:$P$65536,2,FALSE)="","",VLOOKUP([1]Trésorerie!$A23,[1]Base!$A$2:$P$65536,3,FALSE))</f>
        <v>#N/A</v>
      </c>
      <c r="D23" s="39" t="e">
        <f>IF(VLOOKUP([1]Trésorerie!$A23,[1]Base!$A$2:$P$65536,2,FALSE)="","",VLOOKUP([1]Trésorerie!$A23,[1]Base!$A$2:$P$65536,8,FALSE))</f>
        <v>#N/A</v>
      </c>
      <c r="E23" s="39" t="e">
        <f>IF(VLOOKUP([1]Trésorerie!$A23,[1]Base!$A$2:$P$65536,2,FALSE)="","",VLOOKUP([1]Trésorerie!$A23,[1]Base!$A$2:$P$65536,14,FALSE))</f>
        <v>#N/A</v>
      </c>
      <c r="F23" s="39" t="e">
        <f>IF(VLOOKUP([1]Trésorerie!$A23,[1]Base!$A$2:$P$65536,2,FALSE)="","",VLOOKUP([1]Trésorerie!$A23,[1]Base!$A$2:$P$65536,5,FALSE))</f>
        <v>#N/A</v>
      </c>
      <c r="G23" s="39" t="e">
        <f>IF(VLOOKUP([1]Trésorerie!$A23,[1]Base!$A$2:$P$65536,2,FALSE)="","",VLOOKUP([1]Trésorerie!$A23,[1]Base!$A$2:$P$65536,15,FALSE))</f>
        <v>#N/A</v>
      </c>
      <c r="H23" s="39" t="e">
        <f>IF(VLOOKUP([1]Trésorerie!$A23,[1]Base!$A$2:$P$65536,2,FALSE)="","",VLOOKUP([1]Trésorerie!$A23,[1]Base!$A$2:$P$65536,16,FALSE))</f>
        <v>#N/A</v>
      </c>
      <c r="I23" s="40" t="str">
        <f t="shared" si="1"/>
        <v/>
      </c>
      <c r="J23" s="41"/>
      <c r="K23" s="2" t="e">
        <f t="array" ref="K23">INDEX([1]Base!$A$2:$A$65536,SMALL(IF(MONTH([1]Base!$B$2:$B$65536)=2,ROW([1]Base!$A$2:$A$65536)-MIN(ROW([1]Base!$A$2:$A$65536))+1),ROWS([1]Base!$A$2:$A21)))</f>
        <v>#NUM!</v>
      </c>
      <c r="L23" s="39" t="str">
        <f>IF(ISNUMBER($K23),VLOOKUP([1]Trésorerie!$K23,[1]Base!$A$2:$P$65536,2,FALSE),"")</f>
        <v/>
      </c>
      <c r="M23" s="39" t="str">
        <f>IF(ISNUMBER($K23),VLOOKUP([1]Trésorerie!$K23,[1]Base!$A$2:$P$65536,3,FALSE),"")</f>
        <v/>
      </c>
      <c r="N23" s="39" t="str">
        <f>IF(ISNUMBER($K23),VLOOKUP([1]Trésorerie!$K23,[1]Base!$A$2:$P$65536,8,FALSE),"")</f>
        <v/>
      </c>
      <c r="O23" s="39" t="str">
        <f>IF(ISNUMBER($K23),VLOOKUP([1]Trésorerie!$K23,[1]Base!$A$2:$P$65536,14,FALSE),"")</f>
        <v/>
      </c>
      <c r="P23" s="39" t="str">
        <f>IF(ISNUMBER($K23),VLOOKUP([1]Trésorerie!$K23,[1]Base!$A$2:$P$65536,5,FALSE),"")</f>
        <v/>
      </c>
      <c r="Q23" s="48" t="str">
        <f>IF(ISNUMBER($K23),VLOOKUP([1]Trésorerie!$K23,[1]Base!$A$2:$P$65536,15,FALSE),"")</f>
        <v/>
      </c>
      <c r="R23" s="48" t="str">
        <f>IF(ISNUMBER($K23),VLOOKUP([1]Trésorerie!$K23,[1]Base!$A$2:$P$65536,16,FALSE),"")</f>
        <v/>
      </c>
      <c r="S23" s="40" t="str">
        <f t="shared" si="0"/>
        <v/>
      </c>
      <c r="T23" s="41"/>
      <c r="U23" s="2" t="e">
        <f t="array" ref="U23">INDEX([1]Base!$A$2:$A$65536,SMALL(IF(MONTH([1]Base!$B$2:$B$65536)=3,ROW([1]Base!$A$2:$A$65536)-MIN(ROW([1]Base!$A$2:$A$65536))+1),ROWS([1]Base!$A$2:$A21)))</f>
        <v>#NUM!</v>
      </c>
      <c r="V23" s="39" t="str">
        <f>IF(ISNUMBER($U23),VLOOKUP([1]Trésorerie!$U23,[1]Base!$A$2:$P$65536,2,FALSE),"")</f>
        <v/>
      </c>
      <c r="W23" s="49" t="str">
        <f>IF(AND(ISNUMBER($U23),ISTEXT(VLOOKUP([1]Trésorerie!$U23,[1]Base!$A$2:$P$65536,3,FALSE))),VLOOKUP([1]Trésorerie!$U23,[1]Base!$A$2:$P$65536,3,FALSE)," ")</f>
        <v xml:space="preserve"> </v>
      </c>
      <c r="X23" s="49" t="str">
        <f>IF(AND(ISNUMBER($U23),ISTEXT(VLOOKUP([1]Trésorerie!$U23,[1]Base!$A$2:$P$65536,8,FALSE))),VLOOKUP([1]Trésorerie!$U23,[1]Base!$A$2:$P$65536,8,FALSE),"")</f>
        <v/>
      </c>
      <c r="Y23" s="49" t="str">
        <f>IF(AND(ISNUMBER($U23),ISTEXT(VLOOKUP([1]Trésorerie!$U23,[1]Base!$A$2:$P$65536,14,FALSE))),VLOOKUP([1]Trésorerie!$U23,[1]Base!$A$2:$P$65536,14,FALSE),"")</f>
        <v/>
      </c>
      <c r="Z23" s="49" t="str">
        <f>IF(AND(ISNUMBER($U23),ISTEXT(VLOOKUP([1]Trésorerie!$U23,[1]Base!$A$2:$P$65536,5,FALSE))),VLOOKUP([1]Trésorerie!$U23,[1]Base!$A$2:$P$65536,5,FALSE),"")</f>
        <v/>
      </c>
      <c r="AA23" s="49" t="str">
        <f>IF(ISNUMBER($U23),VLOOKUP([1]Trésorerie!$U23,[1]Base!$A$2:$P$65536,15,FALSE),"")</f>
        <v/>
      </c>
      <c r="AB23" s="49" t="str">
        <f>IF(ISNUMBER($U23),VLOOKUP([1]Trésorerie!$U23,[1]Base!$A$2:$P$65536,16,FALSE),"")</f>
        <v/>
      </c>
      <c r="AC23" s="40" t="str">
        <f t="shared" si="4"/>
        <v/>
      </c>
      <c r="AD23" s="41"/>
      <c r="AE23" s="2" t="e">
        <f t="array" ref="AE23">INDEX([1]Base!$A$2:$A$65536,SMALL(IF(MONTH([1]Base!$B$2:$B$65536)=4,ROW([1]Base!$A$2:$A$65536)-MIN(ROW([1]Base!$A$2:$A$65536))+1),ROWS([1]Base!$A$2:$A21)))</f>
        <v>#NUM!</v>
      </c>
      <c r="AF23" s="39" t="str">
        <f>IF(ISNUMBER($AE23),VLOOKUP([1]Trésorerie!$AE23,[1]Base!$A$2:$P$65536,2,FALSE),"")</f>
        <v/>
      </c>
      <c r="AG23" s="49" t="str">
        <f>IF(AND(ISNUMBER($AE23),ISTEXT(VLOOKUP([1]Trésorerie!$AE23,[1]Base!$A$2:$P$65536,3,FALSE))),VLOOKUP([1]Trésorerie!$AE23,[1]Base!$A$2:$P$65536,3,FALSE),"")</f>
        <v/>
      </c>
      <c r="AH23" s="49" t="str">
        <f>IF(AND(ISNUMBER($AE23),ISTEXT(VLOOKUP([1]Trésorerie!$AE23,[1]Base!$A$2:$P$65536,8,FALSE))),VLOOKUP([1]Trésorerie!$AE23,[1]Base!$A$2:$P$65536,8,FALSE),"")</f>
        <v/>
      </c>
      <c r="AI23" s="49" t="str">
        <f>IF(AND(ISNUMBER($AE23),ISTEXT(VLOOKUP([1]Trésorerie!$AE23,[1]Base!$A$2:$P$65536,14,FALSE))),VLOOKUP([1]Trésorerie!$AE23,[1]Base!$A$2:$P$65536,14,FALSE),"")</f>
        <v/>
      </c>
      <c r="AJ23" s="49" t="str">
        <f>IF(AND(ISNUMBER($AE23),ISTEXT(VLOOKUP([1]Trésorerie!$AE23,[1]Base!$A$2:$P$65536,5,FALSE))),VLOOKUP([1]Trésorerie!$AE23,[1]Base!$A$2:$P$65536,5,FALSE),"")</f>
        <v/>
      </c>
      <c r="AK23" s="48" t="str">
        <f>IF(ISNUMBER($AE23),VLOOKUP([1]Trésorerie!$AE23,[1]Base!$A$2:$P$65536,15,FALSE),"")</f>
        <v/>
      </c>
      <c r="AL23" s="48" t="str">
        <f>IF(ISNUMBER($AE23),VLOOKUP([1]Trésorerie!$AE23,[1]Base!$A$2:$P$65536,16,FALSE),"")</f>
        <v/>
      </c>
      <c r="AM23" s="40" t="str">
        <f t="shared" si="2"/>
        <v/>
      </c>
      <c r="AN23" s="41"/>
      <c r="AO23" s="2" t="e">
        <f t="array" ref="AO23">INDEX([1]Base!$A$2:$A$65536,SMALL(IF(MONTH([1]Base!$B$2:$B$65536)=5,ROW([1]Base!$A$2:$A$65536)-MIN(ROW([1]Base!$A$2:$A$65536))+1),ROWS([1]Base!$A$2:$A21)))</f>
        <v>#NUM!</v>
      </c>
      <c r="AP23" s="39" t="str">
        <f>IF(ISNUMBER(AO23),VLOOKUP([1]Trésorerie!AO23,[1]Base!$A$2:$P$65536,2,FALSE),"")</f>
        <v/>
      </c>
      <c r="AQ23" s="49" t="str">
        <f>IF(AND(ISNUMBER($AO23),ISTEXT(VLOOKUP([1]Trésorerie!$AO23,[1]Base!$A$2:$P$65536,3,FALSE))),VLOOKUP([1]Trésorerie!AO23,[1]Base!$A$2:$P$65536,3,FALSE),"")</f>
        <v/>
      </c>
      <c r="AR23" s="49" t="str">
        <f>IF(AND(ISNUMBER($AO23),ISTEXT(VLOOKUP([1]Trésorerie!$AO23,[1]Base!$A$2:$P$65536,8,FALSE))),VLOOKUP([1]Trésorerie!AO23,[1]Base!$A$2:$P$65536,8,FALSE),"")</f>
        <v/>
      </c>
      <c r="AS23" s="49" t="str">
        <f>IF(AND(ISNUMBER($AO23),ISTEXT(VLOOKUP([1]Trésorerie!$AO23,[1]Base!$A$2:$P$65536,14,FALSE))),VLOOKUP([1]Trésorerie!AO23,[1]Base!$A$2:$P$65536,14,FALSE),"")</f>
        <v/>
      </c>
      <c r="AT23" s="49" t="str">
        <f>IF(AND(ISNUMBER($AO23),ISTEXT(VLOOKUP([1]Trésorerie!$AO23,[1]Base!$A$2:$P$65536,5,FALSE))),VLOOKUP([1]Trésorerie!AO23,[1]Base!$A$2:$P$65536,5,FALSE),"")</f>
        <v/>
      </c>
      <c r="AU23" s="48" t="str">
        <f>IF(ISNUMBER(AO23),VLOOKUP([1]Trésorerie!AO23,[1]Base!$A$2:$P$65536,15,FALSE),"")</f>
        <v/>
      </c>
      <c r="AV23" s="48" t="str">
        <f>IF(ISNUMBER(AO23),VLOOKUP([1]Trésorerie!AO23,[1]Base!$A$2:$P$65536,16,FALSE),"")</f>
        <v/>
      </c>
      <c r="AW23" s="40" t="str">
        <f t="shared" si="3"/>
        <v/>
      </c>
      <c r="AX23" s="41"/>
    </row>
    <row r="24" spans="1:50">
      <c r="A24" s="2">
        <f t="array" ref="A24">INDEX([1]Base!$A$2:$A$65536,SMALL(IF(MONTH([1]Base!$B$2:$B$65536)=1,ROW([1]Base!$A$2:$A$65536)-MIN(ROW([1]Base!$A$2:$A$65536))+1),ROWS([1]Base!$A$2:$A23)))</f>
        <v>0</v>
      </c>
      <c r="B24" s="39" t="e">
        <f>IF(VLOOKUP([1]Trésorerie!$A24,[1]Base!$A$2:$P$65536,2,FALSE)="","",VLOOKUP([1]Trésorerie!$A24,[1]Base!$A$2:$P$65536,2,FALSE))</f>
        <v>#N/A</v>
      </c>
      <c r="C24" s="39" t="e">
        <f>IF(VLOOKUP([1]Trésorerie!$A24,[1]Base!$A$2:$P$65536,2,FALSE)="","",VLOOKUP([1]Trésorerie!$A24,[1]Base!$A$2:$P$65536,3,FALSE))</f>
        <v>#N/A</v>
      </c>
      <c r="D24" s="39" t="e">
        <f>IF(VLOOKUP([1]Trésorerie!$A24,[1]Base!$A$2:$P$65536,2,FALSE)="","",VLOOKUP([1]Trésorerie!$A24,[1]Base!$A$2:$P$65536,8,FALSE))</f>
        <v>#N/A</v>
      </c>
      <c r="E24" s="39" t="e">
        <f>IF(VLOOKUP([1]Trésorerie!$A24,[1]Base!$A$2:$P$65536,2,FALSE)="","",VLOOKUP([1]Trésorerie!$A24,[1]Base!$A$2:$P$65536,14,FALSE))</f>
        <v>#N/A</v>
      </c>
      <c r="F24" s="39" t="e">
        <f>IF(VLOOKUP([1]Trésorerie!$A24,[1]Base!$A$2:$P$65536,2,FALSE)="","",VLOOKUP([1]Trésorerie!$A24,[1]Base!$A$2:$P$65536,5,FALSE))</f>
        <v>#N/A</v>
      </c>
      <c r="G24" s="39" t="e">
        <f>IF(VLOOKUP([1]Trésorerie!$A24,[1]Base!$A$2:$P$65536,2,FALSE)="","",VLOOKUP([1]Trésorerie!$A24,[1]Base!$A$2:$P$65536,15,FALSE))</f>
        <v>#N/A</v>
      </c>
      <c r="H24" s="39" t="e">
        <f>IF(VLOOKUP([1]Trésorerie!$A24,[1]Base!$A$2:$P$65536,2,FALSE)="","",VLOOKUP([1]Trésorerie!$A24,[1]Base!$A$2:$P$65536,16,FALSE))</f>
        <v>#N/A</v>
      </c>
      <c r="I24" s="40" t="str">
        <f t="shared" si="1"/>
        <v/>
      </c>
      <c r="J24" s="41"/>
      <c r="K24" s="2" t="e">
        <f t="array" ref="K24">INDEX([1]Base!$A$2:$A$65536,SMALL(IF(MONTH([1]Base!$B$2:$B$65536)=2,ROW([1]Base!$A$2:$A$65536)-MIN(ROW([1]Base!$A$2:$A$65536))+1),ROWS([1]Base!$A$2:$A22)))</f>
        <v>#NUM!</v>
      </c>
      <c r="L24" s="39" t="str">
        <f>IF(ISNUMBER($K24),VLOOKUP([1]Trésorerie!$K24,[1]Base!$A$2:$P$65536,2,FALSE),"")</f>
        <v/>
      </c>
      <c r="M24" s="39" t="str">
        <f>IF(ISNUMBER($K24),VLOOKUP([1]Trésorerie!$K24,[1]Base!$A$2:$P$65536,3,FALSE),"")</f>
        <v/>
      </c>
      <c r="N24" s="39" t="str">
        <f>IF(ISNUMBER($K24),VLOOKUP([1]Trésorerie!$K24,[1]Base!$A$2:$P$65536,8,FALSE),"")</f>
        <v/>
      </c>
      <c r="O24" s="39" t="str">
        <f>IF(ISNUMBER($K24),VLOOKUP([1]Trésorerie!$K24,[1]Base!$A$2:$P$65536,14,FALSE),"")</f>
        <v/>
      </c>
      <c r="P24" s="39" t="str">
        <f>IF(ISNUMBER($K24),VLOOKUP([1]Trésorerie!$K24,[1]Base!$A$2:$P$65536,5,FALSE),"")</f>
        <v/>
      </c>
      <c r="Q24" s="48" t="str">
        <f>IF(ISNUMBER($K24),VLOOKUP([1]Trésorerie!$K24,[1]Base!$A$2:$P$65536,15,FALSE),"")</f>
        <v/>
      </c>
      <c r="R24" s="48" t="str">
        <f>IF(ISNUMBER($K24),VLOOKUP([1]Trésorerie!$K24,[1]Base!$A$2:$P$65536,16,FALSE),"")</f>
        <v/>
      </c>
      <c r="S24" s="40" t="str">
        <f t="shared" si="0"/>
        <v/>
      </c>
      <c r="T24" s="41"/>
      <c r="U24" s="2" t="e">
        <f t="array" ref="U24">INDEX([1]Base!$A$2:$A$65536,SMALL(IF(MONTH([1]Base!$B$2:$B$65536)=3,ROW([1]Base!$A$2:$A$65536)-MIN(ROW([1]Base!$A$2:$A$65536))+1),ROWS([1]Base!$A$2:$A22)))</f>
        <v>#NUM!</v>
      </c>
      <c r="V24" s="39" t="str">
        <f>IF(ISNUMBER($U24),VLOOKUP([1]Trésorerie!$U24,[1]Base!$A$2:$P$65536,2,FALSE),"")</f>
        <v/>
      </c>
      <c r="W24" s="49" t="str">
        <f>IF(AND(ISNUMBER($U24),ISTEXT(VLOOKUP([1]Trésorerie!$U24,[1]Base!$A$2:$P$65536,3,FALSE))),VLOOKUP([1]Trésorerie!$U24,[1]Base!$A$2:$P$65536,3,FALSE)," ")</f>
        <v xml:space="preserve"> </v>
      </c>
      <c r="X24" s="49" t="str">
        <f>IF(AND(ISNUMBER($U24),ISTEXT(VLOOKUP([1]Trésorerie!$U24,[1]Base!$A$2:$P$65536,8,FALSE))),VLOOKUP([1]Trésorerie!$U24,[1]Base!$A$2:$P$65536,8,FALSE),"")</f>
        <v/>
      </c>
      <c r="Y24" s="49" t="str">
        <f>IF(AND(ISNUMBER($U24),ISTEXT(VLOOKUP([1]Trésorerie!$U24,[1]Base!$A$2:$P$65536,14,FALSE))),VLOOKUP([1]Trésorerie!$U24,[1]Base!$A$2:$P$65536,14,FALSE),"")</f>
        <v/>
      </c>
      <c r="Z24" s="49" t="str">
        <f>IF(AND(ISNUMBER($U24),ISTEXT(VLOOKUP([1]Trésorerie!$U24,[1]Base!$A$2:$P$65536,5,FALSE))),VLOOKUP([1]Trésorerie!$U24,[1]Base!$A$2:$P$65536,5,FALSE),"")</f>
        <v/>
      </c>
      <c r="AA24" s="49" t="str">
        <f>IF(ISNUMBER($U24),VLOOKUP([1]Trésorerie!$U24,[1]Base!$A$2:$P$65536,15,FALSE),"")</f>
        <v/>
      </c>
      <c r="AB24" s="49" t="str">
        <f>IF(ISNUMBER($U24),VLOOKUP([1]Trésorerie!$U24,[1]Base!$A$2:$P$65536,16,FALSE),"")</f>
        <v/>
      </c>
      <c r="AC24" s="40" t="str">
        <f t="shared" si="4"/>
        <v/>
      </c>
      <c r="AD24" s="41"/>
      <c r="AE24" s="2" t="e">
        <f t="array" ref="AE24">INDEX([1]Base!$A$2:$A$65536,SMALL(IF(MONTH([1]Base!$B$2:$B$65536)=4,ROW([1]Base!$A$2:$A$65536)-MIN(ROW([1]Base!$A$2:$A$65536))+1),ROWS([1]Base!$A$2:$A22)))</f>
        <v>#NUM!</v>
      </c>
      <c r="AF24" s="39" t="str">
        <f>IF(ISNUMBER($AE24),VLOOKUP([1]Trésorerie!$AE24,[1]Base!$A$2:$P$65536,2,FALSE),"")</f>
        <v/>
      </c>
      <c r="AG24" s="49" t="str">
        <f>IF(AND(ISNUMBER($AE24),ISTEXT(VLOOKUP([1]Trésorerie!$AE24,[1]Base!$A$2:$P$65536,3,FALSE))),VLOOKUP([1]Trésorerie!$AE24,[1]Base!$A$2:$P$65536,3,FALSE),"")</f>
        <v/>
      </c>
      <c r="AH24" s="49" t="str">
        <f>IF(AND(ISNUMBER($AE24),ISTEXT(VLOOKUP([1]Trésorerie!$AE24,[1]Base!$A$2:$P$65536,8,FALSE))),VLOOKUP([1]Trésorerie!$AE24,[1]Base!$A$2:$P$65536,8,FALSE),"")</f>
        <v/>
      </c>
      <c r="AI24" s="49" t="str">
        <f>IF(AND(ISNUMBER($AE24),ISTEXT(VLOOKUP([1]Trésorerie!$AE24,[1]Base!$A$2:$P$65536,14,FALSE))),VLOOKUP([1]Trésorerie!$AE24,[1]Base!$A$2:$P$65536,14,FALSE),"")</f>
        <v/>
      </c>
      <c r="AJ24" s="49" t="str">
        <f>IF(AND(ISNUMBER($AE24),ISTEXT(VLOOKUP([1]Trésorerie!$AE24,[1]Base!$A$2:$P$65536,5,FALSE))),VLOOKUP([1]Trésorerie!$AE24,[1]Base!$A$2:$P$65536,5,FALSE),"")</f>
        <v/>
      </c>
      <c r="AK24" s="48" t="str">
        <f>IF(ISNUMBER($AE24),VLOOKUP([1]Trésorerie!$AE24,[1]Base!$A$2:$P$65536,15,FALSE),"")</f>
        <v/>
      </c>
      <c r="AL24" s="48" t="str">
        <f>IF(ISNUMBER($AE24),VLOOKUP([1]Trésorerie!$AE24,[1]Base!$A$2:$P$65536,16,FALSE),"")</f>
        <v/>
      </c>
      <c r="AM24" s="40" t="str">
        <f t="shared" si="2"/>
        <v/>
      </c>
      <c r="AN24" s="41"/>
      <c r="AO24" s="2" t="e">
        <f t="array" ref="AO24">INDEX([1]Base!$A$2:$A$65536,SMALL(IF(MONTH([1]Base!$B$2:$B$65536)=5,ROW([1]Base!$A$2:$A$65536)-MIN(ROW([1]Base!$A$2:$A$65536))+1),ROWS([1]Base!$A$2:$A22)))</f>
        <v>#NUM!</v>
      </c>
      <c r="AP24" s="39" t="str">
        <f>IF(ISNUMBER(AO24),VLOOKUP([1]Trésorerie!AO24,[1]Base!$A$2:$P$65536,2,FALSE),"")</f>
        <v/>
      </c>
      <c r="AQ24" s="49" t="str">
        <f>IF(AND(ISNUMBER($AO24),ISTEXT(VLOOKUP([1]Trésorerie!$AO24,[1]Base!$A$2:$P$65536,3,FALSE))),VLOOKUP([1]Trésorerie!AO24,[1]Base!$A$2:$P$65536,3,FALSE),"")</f>
        <v/>
      </c>
      <c r="AR24" s="49" t="str">
        <f>IF(AND(ISNUMBER($AO24),ISTEXT(VLOOKUP([1]Trésorerie!$AO24,[1]Base!$A$2:$P$65536,8,FALSE))),VLOOKUP([1]Trésorerie!AO24,[1]Base!$A$2:$P$65536,8,FALSE),"")</f>
        <v/>
      </c>
      <c r="AS24" s="49" t="str">
        <f>IF(AND(ISNUMBER($AO24),ISTEXT(VLOOKUP([1]Trésorerie!$AO24,[1]Base!$A$2:$P$65536,14,FALSE))),VLOOKUP([1]Trésorerie!AO24,[1]Base!$A$2:$P$65536,14,FALSE),"")</f>
        <v/>
      </c>
      <c r="AT24" s="49" t="str">
        <f>IF(AND(ISNUMBER($AO24),ISTEXT(VLOOKUP([1]Trésorerie!$AO24,[1]Base!$A$2:$P$65536,5,FALSE))),VLOOKUP([1]Trésorerie!AO24,[1]Base!$A$2:$P$65536,5,FALSE),"")</f>
        <v/>
      </c>
      <c r="AU24" s="48" t="str">
        <f>IF(ISNUMBER(AO24),VLOOKUP([1]Trésorerie!AO24,[1]Base!$A$2:$P$65536,15,FALSE),"")</f>
        <v/>
      </c>
      <c r="AV24" s="48" t="str">
        <f>IF(ISNUMBER(AO24),VLOOKUP([1]Trésorerie!AO24,[1]Base!$A$2:$P$65536,16,FALSE),"")</f>
        <v/>
      </c>
      <c r="AW24" s="40" t="str">
        <f t="shared" si="3"/>
        <v/>
      </c>
      <c r="AX24" s="41"/>
    </row>
    <row r="25" spans="1:50">
      <c r="A25" s="2">
        <f t="array" ref="A25">INDEX([1]Base!$A$2:$A$65536,SMALL(IF(MONTH([1]Base!$B$2:$B$65536)=1,ROW([1]Base!$A$2:$A$65536)-MIN(ROW([1]Base!$A$2:$A$65536))+1),ROWS([1]Base!$A$2:$A24)))</f>
        <v>0</v>
      </c>
      <c r="B25" s="39" t="e">
        <f>IF(VLOOKUP([1]Trésorerie!$A25,[1]Base!$A$2:$P$65536,2,FALSE)="","",VLOOKUP([1]Trésorerie!$A25,[1]Base!$A$2:$P$65536,2,FALSE))</f>
        <v>#N/A</v>
      </c>
      <c r="C25" s="39" t="e">
        <f>IF(VLOOKUP([1]Trésorerie!$A25,[1]Base!$A$2:$P$65536,2,FALSE)="","",VLOOKUP([1]Trésorerie!$A25,[1]Base!$A$2:$P$65536,3,FALSE))</f>
        <v>#N/A</v>
      </c>
      <c r="D25" s="39" t="e">
        <f>IF(VLOOKUP([1]Trésorerie!$A25,[1]Base!$A$2:$P$65536,2,FALSE)="","",VLOOKUP([1]Trésorerie!$A25,[1]Base!$A$2:$P$65536,8,FALSE))</f>
        <v>#N/A</v>
      </c>
      <c r="E25" s="39" t="e">
        <f>IF(VLOOKUP([1]Trésorerie!$A25,[1]Base!$A$2:$P$65536,2,FALSE)="","",VLOOKUP([1]Trésorerie!$A25,[1]Base!$A$2:$P$65536,14,FALSE))</f>
        <v>#N/A</v>
      </c>
      <c r="F25" s="39" t="e">
        <f>IF(VLOOKUP([1]Trésorerie!$A25,[1]Base!$A$2:$P$65536,2,FALSE)="","",VLOOKUP([1]Trésorerie!$A25,[1]Base!$A$2:$P$65536,5,FALSE))</f>
        <v>#N/A</v>
      </c>
      <c r="G25" s="39" t="e">
        <f>IF(VLOOKUP([1]Trésorerie!$A25,[1]Base!$A$2:$P$65536,2,FALSE)="","",VLOOKUP([1]Trésorerie!$A25,[1]Base!$A$2:$P$65536,15,FALSE))</f>
        <v>#N/A</v>
      </c>
      <c r="H25" s="39" t="e">
        <f>IF(VLOOKUP([1]Trésorerie!$A25,[1]Base!$A$2:$P$65536,2,FALSE)="","",VLOOKUP([1]Trésorerie!$A25,[1]Base!$A$2:$P$65536,16,FALSE))</f>
        <v>#N/A</v>
      </c>
      <c r="I25" s="40" t="str">
        <f t="shared" si="1"/>
        <v/>
      </c>
      <c r="J25" s="41"/>
      <c r="K25" s="2" t="e">
        <f t="array" ref="K25">INDEX([1]Base!$A$2:$A$65536,SMALL(IF(MONTH([1]Base!$B$2:$B$65536)=2,ROW([1]Base!$A$2:$A$65536)-MIN(ROW([1]Base!$A$2:$A$65536))+1),ROWS([1]Base!$A$2:$A23)))</f>
        <v>#NUM!</v>
      </c>
      <c r="L25" s="39" t="str">
        <f>IF(ISNUMBER($K25),VLOOKUP([1]Trésorerie!$K25,[1]Base!$A$2:$P$65536,2,FALSE),"")</f>
        <v/>
      </c>
      <c r="M25" s="39" t="str">
        <f>IF(ISNUMBER($K25),VLOOKUP([1]Trésorerie!$K25,[1]Base!$A$2:$P$65536,3,FALSE),"")</f>
        <v/>
      </c>
      <c r="N25" s="39" t="str">
        <f>IF(ISNUMBER($K25),VLOOKUP([1]Trésorerie!$K25,[1]Base!$A$2:$P$65536,8,FALSE),"")</f>
        <v/>
      </c>
      <c r="O25" s="39" t="str">
        <f>IF(ISNUMBER($K25),VLOOKUP([1]Trésorerie!$K25,[1]Base!$A$2:$P$65536,14,FALSE),"")</f>
        <v/>
      </c>
      <c r="P25" s="39" t="str">
        <f>IF(ISNUMBER($K25),VLOOKUP([1]Trésorerie!$K25,[1]Base!$A$2:$P$65536,5,FALSE),"")</f>
        <v/>
      </c>
      <c r="Q25" s="48" t="str">
        <f>IF(ISNUMBER($K25),VLOOKUP([1]Trésorerie!$K25,[1]Base!$A$2:$P$65536,15,FALSE),"")</f>
        <v/>
      </c>
      <c r="R25" s="48" t="str">
        <f>IF(ISNUMBER($K25),VLOOKUP([1]Trésorerie!$K25,[1]Base!$A$2:$P$65536,16,FALSE),"")</f>
        <v/>
      </c>
      <c r="S25" s="40" t="str">
        <f t="shared" si="0"/>
        <v/>
      </c>
      <c r="T25" s="41"/>
      <c r="U25" s="2" t="e">
        <f t="array" ref="U25">INDEX([1]Base!$A$2:$A$65536,SMALL(IF(MONTH([1]Base!$B$2:$B$65536)=3,ROW([1]Base!$A$2:$A$65536)-MIN(ROW([1]Base!$A$2:$A$65536))+1),ROWS([1]Base!$A$2:$A23)))</f>
        <v>#NUM!</v>
      </c>
      <c r="V25" s="39" t="str">
        <f>IF(ISNUMBER($U25),VLOOKUP([1]Trésorerie!$U25,[1]Base!$A$2:$P$65536,2,FALSE),"")</f>
        <v/>
      </c>
      <c r="W25" s="49" t="str">
        <f>IF(AND(ISNUMBER($U25),ISTEXT(VLOOKUP([1]Trésorerie!$U25,[1]Base!$A$2:$P$65536,3,FALSE))),VLOOKUP([1]Trésorerie!$U25,[1]Base!$A$2:$P$65536,3,FALSE)," ")</f>
        <v xml:space="preserve"> </v>
      </c>
      <c r="X25" s="49" t="str">
        <f>IF(AND(ISNUMBER($U25),ISTEXT(VLOOKUP([1]Trésorerie!$U25,[1]Base!$A$2:$P$65536,8,FALSE))),VLOOKUP([1]Trésorerie!$U25,[1]Base!$A$2:$P$65536,8,FALSE),"")</f>
        <v/>
      </c>
      <c r="Y25" s="49" t="str">
        <f>IF(AND(ISNUMBER($U25),ISTEXT(VLOOKUP([1]Trésorerie!$U25,[1]Base!$A$2:$P$65536,14,FALSE))),VLOOKUP([1]Trésorerie!$U25,[1]Base!$A$2:$P$65536,14,FALSE),"")</f>
        <v/>
      </c>
      <c r="Z25" s="49" t="str">
        <f>IF(AND(ISNUMBER($U25),ISTEXT(VLOOKUP([1]Trésorerie!$U25,[1]Base!$A$2:$P$65536,5,FALSE))),VLOOKUP([1]Trésorerie!$U25,[1]Base!$A$2:$P$65536,5,FALSE),"")</f>
        <v/>
      </c>
      <c r="AA25" s="49" t="str">
        <f>IF(ISNUMBER($U25),VLOOKUP([1]Trésorerie!$U25,[1]Base!$A$2:$P$65536,15,FALSE),"")</f>
        <v/>
      </c>
      <c r="AB25" s="49" t="str">
        <f>IF(ISNUMBER($U25),VLOOKUP([1]Trésorerie!$U25,[1]Base!$A$2:$P$65536,16,FALSE),"")</f>
        <v/>
      </c>
      <c r="AC25" s="40" t="str">
        <f t="shared" si="4"/>
        <v/>
      </c>
      <c r="AD25" s="41"/>
      <c r="AE25" s="2" t="e">
        <f t="array" ref="AE25">INDEX([1]Base!$A$2:$A$65536,SMALL(IF(MONTH([1]Base!$B$2:$B$65536)=4,ROW([1]Base!$A$2:$A$65536)-MIN(ROW([1]Base!$A$2:$A$65536))+1),ROWS([1]Base!$A$2:$A23)))</f>
        <v>#NUM!</v>
      </c>
      <c r="AF25" s="39" t="str">
        <f>IF(ISNUMBER($AE25),VLOOKUP([1]Trésorerie!$AE25,[1]Base!$A$2:$P$65536,2,FALSE),"")</f>
        <v/>
      </c>
      <c r="AG25" s="49" t="str">
        <f>IF(AND(ISNUMBER($AE25),ISTEXT(VLOOKUP([1]Trésorerie!$AE25,[1]Base!$A$2:$P$65536,3,FALSE))),VLOOKUP([1]Trésorerie!$AE25,[1]Base!$A$2:$P$65536,3,FALSE),"")</f>
        <v/>
      </c>
      <c r="AH25" s="49" t="str">
        <f>IF(AND(ISNUMBER($AE25),ISTEXT(VLOOKUP([1]Trésorerie!$AE25,[1]Base!$A$2:$P$65536,8,FALSE))),VLOOKUP([1]Trésorerie!$AE25,[1]Base!$A$2:$P$65536,8,FALSE),"")</f>
        <v/>
      </c>
      <c r="AI25" s="49" t="str">
        <f>IF(AND(ISNUMBER($AE25),ISTEXT(VLOOKUP([1]Trésorerie!$AE25,[1]Base!$A$2:$P$65536,14,FALSE))),VLOOKUP([1]Trésorerie!$AE25,[1]Base!$A$2:$P$65536,14,FALSE),"")</f>
        <v/>
      </c>
      <c r="AJ25" s="49" t="str">
        <f>IF(AND(ISNUMBER($AE25),ISTEXT(VLOOKUP([1]Trésorerie!$AE25,[1]Base!$A$2:$P$65536,5,FALSE))),VLOOKUP([1]Trésorerie!$AE25,[1]Base!$A$2:$P$65536,5,FALSE),"")</f>
        <v/>
      </c>
      <c r="AK25" s="48" t="str">
        <f>IF(ISNUMBER($AE25),VLOOKUP([1]Trésorerie!$AE25,[1]Base!$A$2:$P$65536,15,FALSE),"")</f>
        <v/>
      </c>
      <c r="AL25" s="48" t="str">
        <f>IF(ISNUMBER($AE25),VLOOKUP([1]Trésorerie!$AE25,[1]Base!$A$2:$P$65536,16,FALSE),"")</f>
        <v/>
      </c>
      <c r="AM25" s="40" t="str">
        <f t="shared" si="2"/>
        <v/>
      </c>
      <c r="AN25" s="41"/>
      <c r="AO25" s="2" t="e">
        <f t="array" ref="AO25">INDEX([1]Base!$A$2:$A$65536,SMALL(IF(MONTH([1]Base!$B$2:$B$65536)=5,ROW([1]Base!$A$2:$A$65536)-MIN(ROW([1]Base!$A$2:$A$65536))+1),ROWS([1]Base!$A$2:$A23)))</f>
        <v>#NUM!</v>
      </c>
      <c r="AP25" s="39" t="str">
        <f>IF(ISNUMBER(AO25),VLOOKUP([1]Trésorerie!AO25,[1]Base!$A$2:$P$65536,2,FALSE),"")</f>
        <v/>
      </c>
      <c r="AQ25" s="49" t="str">
        <f>IF(AND(ISNUMBER($AO25),ISTEXT(VLOOKUP([1]Trésorerie!$AO25,[1]Base!$A$2:$P$65536,3,FALSE))),VLOOKUP([1]Trésorerie!AO25,[1]Base!$A$2:$P$65536,3,FALSE),"")</f>
        <v/>
      </c>
      <c r="AR25" s="49" t="str">
        <f>IF(AND(ISNUMBER($AO25),ISTEXT(VLOOKUP([1]Trésorerie!$AO25,[1]Base!$A$2:$P$65536,8,FALSE))),VLOOKUP([1]Trésorerie!AO25,[1]Base!$A$2:$P$65536,8,FALSE),"")</f>
        <v/>
      </c>
      <c r="AS25" s="49" t="str">
        <f>IF(AND(ISNUMBER($AO25),ISTEXT(VLOOKUP([1]Trésorerie!$AO25,[1]Base!$A$2:$P$65536,14,FALSE))),VLOOKUP([1]Trésorerie!AO25,[1]Base!$A$2:$P$65536,14,FALSE),"")</f>
        <v/>
      </c>
      <c r="AT25" s="49" t="str">
        <f>IF(AND(ISNUMBER($AO25),ISTEXT(VLOOKUP([1]Trésorerie!$AO25,[1]Base!$A$2:$P$65536,5,FALSE))),VLOOKUP([1]Trésorerie!AO25,[1]Base!$A$2:$P$65536,5,FALSE),"")</f>
        <v/>
      </c>
      <c r="AU25" s="48" t="str">
        <f>IF(ISNUMBER(AO25),VLOOKUP([1]Trésorerie!AO25,[1]Base!$A$2:$P$65536,15,FALSE),"")</f>
        <v/>
      </c>
      <c r="AV25" s="48" t="str">
        <f>IF(ISNUMBER(AO25),VLOOKUP([1]Trésorerie!AO25,[1]Base!$A$2:$P$65536,16,FALSE),"")</f>
        <v/>
      </c>
      <c r="AW25" s="40" t="str">
        <f t="shared" si="3"/>
        <v/>
      </c>
      <c r="AX25" s="41"/>
    </row>
    <row r="26" spans="1:50">
      <c r="A26" s="2">
        <f t="array" ref="A26">INDEX([1]Base!$A$2:$A$65536,SMALL(IF(MONTH([1]Base!$B$2:$B$65536)=1,ROW([1]Base!$A$2:$A$65536)-MIN(ROW([1]Base!$A$2:$A$65536))+1),ROWS([1]Base!$A$2:$A25)))</f>
        <v>0</v>
      </c>
      <c r="B26" s="39" t="e">
        <f>IF(VLOOKUP([1]Trésorerie!$A26,[1]Base!$A$2:$P$65536,2,FALSE)="","",VLOOKUP([1]Trésorerie!$A26,[1]Base!$A$2:$P$65536,2,FALSE))</f>
        <v>#N/A</v>
      </c>
      <c r="C26" s="39" t="e">
        <f>IF(VLOOKUP([1]Trésorerie!$A26,[1]Base!$A$2:$P$65536,2,FALSE)="","",VLOOKUP([1]Trésorerie!$A26,[1]Base!$A$2:$P$65536,3,FALSE))</f>
        <v>#N/A</v>
      </c>
      <c r="D26" s="39" t="e">
        <f>IF(VLOOKUP([1]Trésorerie!$A26,[1]Base!$A$2:$P$65536,2,FALSE)="","",VLOOKUP([1]Trésorerie!$A26,[1]Base!$A$2:$P$65536,8,FALSE))</f>
        <v>#N/A</v>
      </c>
      <c r="E26" s="39" t="e">
        <f>IF(VLOOKUP([1]Trésorerie!$A26,[1]Base!$A$2:$P$65536,2,FALSE)="","",VLOOKUP([1]Trésorerie!$A26,[1]Base!$A$2:$P$65536,14,FALSE))</f>
        <v>#N/A</v>
      </c>
      <c r="F26" s="39" t="e">
        <f>IF(VLOOKUP([1]Trésorerie!$A26,[1]Base!$A$2:$P$65536,2,FALSE)="","",VLOOKUP([1]Trésorerie!$A26,[1]Base!$A$2:$P$65536,5,FALSE))</f>
        <v>#N/A</v>
      </c>
      <c r="G26" s="39" t="e">
        <f>IF(VLOOKUP([1]Trésorerie!$A26,[1]Base!$A$2:$P$65536,2,FALSE)="","",VLOOKUP([1]Trésorerie!$A26,[1]Base!$A$2:$P$65536,15,FALSE))</f>
        <v>#N/A</v>
      </c>
      <c r="H26" s="39" t="e">
        <f>IF(VLOOKUP([1]Trésorerie!$A26,[1]Base!$A$2:$P$65536,2,FALSE)="","",VLOOKUP([1]Trésorerie!$A26,[1]Base!$A$2:$P$65536,16,FALSE))</f>
        <v>#N/A</v>
      </c>
      <c r="I26" s="40" t="str">
        <f t="shared" si="1"/>
        <v/>
      </c>
      <c r="J26" s="41"/>
      <c r="K26" s="2" t="e">
        <f t="array" ref="K26">INDEX([1]Base!$A$2:$A$65536,SMALL(IF(MONTH([1]Base!$B$2:$B$65536)=2,ROW([1]Base!$A$2:$A$65536)-MIN(ROW([1]Base!$A$2:$A$65536))+1),ROWS([1]Base!$A$2:$A24)))</f>
        <v>#NUM!</v>
      </c>
      <c r="L26" s="39" t="str">
        <f>IF(ISNUMBER($K26),VLOOKUP([1]Trésorerie!$K26,[1]Base!$A$2:$P$65536,2,FALSE),"")</f>
        <v/>
      </c>
      <c r="M26" s="39" t="str">
        <f>IF(ISNUMBER($K26),VLOOKUP([1]Trésorerie!$K26,[1]Base!$A$2:$P$65536,3,FALSE),"")</f>
        <v/>
      </c>
      <c r="N26" s="39" t="str">
        <f>IF(ISNUMBER($K26),VLOOKUP([1]Trésorerie!$K26,[1]Base!$A$2:$P$65536,8,FALSE),"")</f>
        <v/>
      </c>
      <c r="O26" s="39" t="str">
        <f>IF(ISNUMBER($K26),VLOOKUP([1]Trésorerie!$K26,[1]Base!$A$2:$P$65536,14,FALSE),"")</f>
        <v/>
      </c>
      <c r="P26" s="39" t="str">
        <f>IF(ISNUMBER($K26),VLOOKUP([1]Trésorerie!$K26,[1]Base!$A$2:$P$65536,5,FALSE),"")</f>
        <v/>
      </c>
      <c r="Q26" s="48" t="str">
        <f>IF(ISNUMBER($K26),VLOOKUP([1]Trésorerie!$K26,[1]Base!$A$2:$P$65536,15,FALSE),"")</f>
        <v/>
      </c>
      <c r="R26" s="48" t="str">
        <f>IF(ISNUMBER($K26),VLOOKUP([1]Trésorerie!$K26,[1]Base!$A$2:$P$65536,16,FALSE),"")</f>
        <v/>
      </c>
      <c r="S26" s="40" t="str">
        <f t="shared" si="0"/>
        <v/>
      </c>
      <c r="T26" s="41"/>
      <c r="U26" s="2" t="e">
        <f t="array" ref="U26">INDEX([1]Base!$A$2:$A$65536,SMALL(IF(MONTH([1]Base!$B$2:$B$65536)=3,ROW([1]Base!$A$2:$A$65536)-MIN(ROW([1]Base!$A$2:$A$65536))+1),ROWS([1]Base!$A$2:$A24)))</f>
        <v>#NUM!</v>
      </c>
      <c r="V26" s="39" t="str">
        <f>IF(ISNUMBER($U26),VLOOKUP([1]Trésorerie!$U26,[1]Base!$A$2:$P$65536,2,FALSE),"")</f>
        <v/>
      </c>
      <c r="W26" s="49" t="str">
        <f>IF(AND(ISNUMBER($U26),ISTEXT(VLOOKUP([1]Trésorerie!$U26,[1]Base!$A$2:$P$65536,3,FALSE))),VLOOKUP([1]Trésorerie!$U26,[1]Base!$A$2:$P$65536,3,FALSE)," ")</f>
        <v xml:space="preserve"> </v>
      </c>
      <c r="X26" s="49" t="str">
        <f>IF(AND(ISNUMBER($U26),ISTEXT(VLOOKUP([1]Trésorerie!$U26,[1]Base!$A$2:$P$65536,8,FALSE))),VLOOKUP([1]Trésorerie!$U26,[1]Base!$A$2:$P$65536,8,FALSE),"")</f>
        <v/>
      </c>
      <c r="Y26" s="49" t="str">
        <f>IF(AND(ISNUMBER($U26),ISTEXT(VLOOKUP([1]Trésorerie!$U26,[1]Base!$A$2:$P$65536,14,FALSE))),VLOOKUP([1]Trésorerie!$U26,[1]Base!$A$2:$P$65536,14,FALSE),"")</f>
        <v/>
      </c>
      <c r="Z26" s="49" t="str">
        <f>IF(AND(ISNUMBER($U26),ISTEXT(VLOOKUP([1]Trésorerie!$U26,[1]Base!$A$2:$P$65536,5,FALSE))),VLOOKUP([1]Trésorerie!$U26,[1]Base!$A$2:$P$65536,5,FALSE),"")</f>
        <v/>
      </c>
      <c r="AA26" s="49" t="str">
        <f>IF(ISNUMBER($U26),VLOOKUP([1]Trésorerie!$U26,[1]Base!$A$2:$P$65536,15,FALSE),"")</f>
        <v/>
      </c>
      <c r="AB26" s="49" t="str">
        <f>IF(ISNUMBER($U26),VLOOKUP([1]Trésorerie!$U26,[1]Base!$A$2:$P$65536,16,FALSE),"")</f>
        <v/>
      </c>
      <c r="AC26" s="40" t="str">
        <f t="shared" si="4"/>
        <v/>
      </c>
      <c r="AD26" s="41"/>
      <c r="AE26" s="2" t="e">
        <f t="array" ref="AE26">INDEX([1]Base!$A$2:$A$65536,SMALL(IF(MONTH([1]Base!$B$2:$B$65536)=4,ROW([1]Base!$A$2:$A$65536)-MIN(ROW([1]Base!$A$2:$A$65536))+1),ROWS([1]Base!$A$2:$A24)))</f>
        <v>#NUM!</v>
      </c>
      <c r="AF26" s="39" t="str">
        <f>IF(ISNUMBER($AE26),VLOOKUP([1]Trésorerie!$AE26,[1]Base!$A$2:$P$65536,2,FALSE),"")</f>
        <v/>
      </c>
      <c r="AG26" s="49" t="str">
        <f>IF(AND(ISNUMBER($AE26),ISTEXT(VLOOKUP([1]Trésorerie!$AE26,[1]Base!$A$2:$P$65536,3,FALSE))),VLOOKUP([1]Trésorerie!$AE26,[1]Base!$A$2:$P$65536,3,FALSE),"")</f>
        <v/>
      </c>
      <c r="AH26" s="49" t="str">
        <f>IF(AND(ISNUMBER($AE26),ISTEXT(VLOOKUP([1]Trésorerie!$AE26,[1]Base!$A$2:$P$65536,8,FALSE))),VLOOKUP([1]Trésorerie!$AE26,[1]Base!$A$2:$P$65536,8,FALSE),"")</f>
        <v/>
      </c>
      <c r="AI26" s="49" t="str">
        <f>IF(AND(ISNUMBER($AE26),ISTEXT(VLOOKUP([1]Trésorerie!$AE26,[1]Base!$A$2:$P$65536,14,FALSE))),VLOOKUP([1]Trésorerie!$AE26,[1]Base!$A$2:$P$65536,14,FALSE),"")</f>
        <v/>
      </c>
      <c r="AJ26" s="49" t="str">
        <f>IF(AND(ISNUMBER($AE26),ISTEXT(VLOOKUP([1]Trésorerie!$AE26,[1]Base!$A$2:$P$65536,5,FALSE))),VLOOKUP([1]Trésorerie!$AE26,[1]Base!$A$2:$P$65536,5,FALSE),"")</f>
        <v/>
      </c>
      <c r="AK26" s="48" t="str">
        <f>IF(ISNUMBER($AE26),VLOOKUP([1]Trésorerie!$AE26,[1]Base!$A$2:$P$65536,15,FALSE),"")</f>
        <v/>
      </c>
      <c r="AL26" s="48" t="str">
        <f>IF(ISNUMBER($AE26),VLOOKUP([1]Trésorerie!$AE26,[1]Base!$A$2:$P$65536,16,FALSE),"")</f>
        <v/>
      </c>
      <c r="AM26" s="40" t="str">
        <f t="shared" si="2"/>
        <v/>
      </c>
      <c r="AN26" s="41"/>
      <c r="AO26" s="2" t="e">
        <f t="array" ref="AO26">INDEX([1]Base!$A$2:$A$65536,SMALL(IF(MONTH([1]Base!$B$2:$B$65536)=5,ROW([1]Base!$A$2:$A$65536)-MIN(ROW([1]Base!$A$2:$A$65536))+1),ROWS([1]Base!$A$2:$A24)))</f>
        <v>#NUM!</v>
      </c>
      <c r="AP26" s="39" t="str">
        <f>IF(ISNUMBER(AO26),VLOOKUP([1]Trésorerie!AO26,[1]Base!$A$2:$P$65536,2,FALSE),"")</f>
        <v/>
      </c>
      <c r="AQ26" s="49" t="str">
        <f>IF(AND(ISNUMBER($AO26),ISTEXT(VLOOKUP([1]Trésorerie!$AO26,[1]Base!$A$2:$P$65536,3,FALSE))),VLOOKUP([1]Trésorerie!AO26,[1]Base!$A$2:$P$65536,3,FALSE),"")</f>
        <v/>
      </c>
      <c r="AR26" s="49" t="str">
        <f>IF(AND(ISNUMBER($AO26),ISTEXT(VLOOKUP([1]Trésorerie!$AO26,[1]Base!$A$2:$P$65536,8,FALSE))),VLOOKUP([1]Trésorerie!AO26,[1]Base!$A$2:$P$65536,8,FALSE),"")</f>
        <v/>
      </c>
      <c r="AS26" s="49" t="str">
        <f>IF(AND(ISNUMBER($AO26),ISTEXT(VLOOKUP([1]Trésorerie!$AO26,[1]Base!$A$2:$P$65536,14,FALSE))),VLOOKUP([1]Trésorerie!AO26,[1]Base!$A$2:$P$65536,14,FALSE),"")</f>
        <v/>
      </c>
      <c r="AT26" s="49" t="str">
        <f>IF(AND(ISNUMBER($AO26),ISTEXT(VLOOKUP([1]Trésorerie!$AO26,[1]Base!$A$2:$P$65536,5,FALSE))),VLOOKUP([1]Trésorerie!AO26,[1]Base!$A$2:$P$65536,5,FALSE),"")</f>
        <v/>
      </c>
      <c r="AU26" s="48" t="str">
        <f>IF(ISNUMBER(AO26),VLOOKUP([1]Trésorerie!AO26,[1]Base!$A$2:$P$65536,15,FALSE),"")</f>
        <v/>
      </c>
      <c r="AV26" s="48" t="str">
        <f>IF(ISNUMBER(AO26),VLOOKUP([1]Trésorerie!AO26,[1]Base!$A$2:$P$65536,16,FALSE),"")</f>
        <v/>
      </c>
      <c r="AW26" s="40" t="str">
        <f t="shared" si="3"/>
        <v/>
      </c>
      <c r="AX26" s="41"/>
    </row>
    <row r="27" spans="1:50">
      <c r="A27" s="2">
        <f t="array" ref="A27">INDEX([1]Base!$A$2:$A$65536,SMALL(IF(MONTH([1]Base!$B$2:$B$65536)=1,ROW([1]Base!$A$2:$A$65536)-MIN(ROW([1]Base!$A$2:$A$65536))+1),ROWS([1]Base!$A$2:$A26)))</f>
        <v>0</v>
      </c>
      <c r="B27" s="39" t="e">
        <f>IF(VLOOKUP([1]Trésorerie!$A27,[1]Base!$A$2:$P$65536,2,FALSE)="","",VLOOKUP([1]Trésorerie!$A27,[1]Base!$A$2:$P$65536,2,FALSE))</f>
        <v>#N/A</v>
      </c>
      <c r="C27" s="39" t="e">
        <f>IF(VLOOKUP([1]Trésorerie!$A27,[1]Base!$A$2:$P$65536,2,FALSE)="","",VLOOKUP([1]Trésorerie!$A27,[1]Base!$A$2:$P$65536,3,FALSE))</f>
        <v>#N/A</v>
      </c>
      <c r="D27" s="39" t="e">
        <f>IF(VLOOKUP([1]Trésorerie!$A27,[1]Base!$A$2:$P$65536,2,FALSE)="","",VLOOKUP([1]Trésorerie!$A27,[1]Base!$A$2:$P$65536,8,FALSE))</f>
        <v>#N/A</v>
      </c>
      <c r="E27" s="39" t="e">
        <f>IF(VLOOKUP([1]Trésorerie!$A27,[1]Base!$A$2:$P$65536,2,FALSE)="","",VLOOKUP([1]Trésorerie!$A27,[1]Base!$A$2:$P$65536,14,FALSE))</f>
        <v>#N/A</v>
      </c>
      <c r="F27" s="39" t="e">
        <f>IF(VLOOKUP([1]Trésorerie!$A27,[1]Base!$A$2:$P$65536,2,FALSE)="","",VLOOKUP([1]Trésorerie!$A27,[1]Base!$A$2:$P$65536,5,FALSE))</f>
        <v>#N/A</v>
      </c>
      <c r="G27" s="39" t="e">
        <f>IF(VLOOKUP([1]Trésorerie!$A27,[1]Base!$A$2:$P$65536,2,FALSE)="","",VLOOKUP([1]Trésorerie!$A27,[1]Base!$A$2:$P$65536,15,FALSE))</f>
        <v>#N/A</v>
      </c>
      <c r="H27" s="39" t="e">
        <f>IF(VLOOKUP([1]Trésorerie!$A27,[1]Base!$A$2:$P$65536,2,FALSE)="","",VLOOKUP([1]Trésorerie!$A27,[1]Base!$A$2:$P$65536,16,FALSE))</f>
        <v>#N/A</v>
      </c>
      <c r="I27" s="40" t="str">
        <f t="shared" si="1"/>
        <v/>
      </c>
      <c r="J27" s="41"/>
      <c r="K27" s="2" t="e">
        <f t="array" ref="K27">INDEX([1]Base!$A$2:$A$65536,SMALL(IF(MONTH([1]Base!$B$2:$B$65536)=2,ROW([1]Base!$A$2:$A$65536)-MIN(ROW([1]Base!$A$2:$A$65536))+1),ROWS([1]Base!$A$2:$A25)))</f>
        <v>#NUM!</v>
      </c>
      <c r="L27" s="39" t="str">
        <f>IF(ISNUMBER($K27),VLOOKUP([1]Trésorerie!$K27,[1]Base!$A$2:$P$65536,2,FALSE),"")</f>
        <v/>
      </c>
      <c r="M27" s="39" t="str">
        <f>IF(ISNUMBER($K27),VLOOKUP([1]Trésorerie!$K27,[1]Base!$A$2:$P$65536,3,FALSE),"")</f>
        <v/>
      </c>
      <c r="N27" s="39" t="str">
        <f>IF(ISNUMBER($K27),VLOOKUP([1]Trésorerie!$K27,[1]Base!$A$2:$P$65536,8,FALSE),"")</f>
        <v/>
      </c>
      <c r="O27" s="39" t="str">
        <f>IF(ISNUMBER($K27),VLOOKUP([1]Trésorerie!$K27,[1]Base!$A$2:$P$65536,14,FALSE),"")</f>
        <v/>
      </c>
      <c r="P27" s="39" t="str">
        <f>IF(ISNUMBER($K27),VLOOKUP([1]Trésorerie!$K27,[1]Base!$A$2:$P$65536,5,FALSE),"")</f>
        <v/>
      </c>
      <c r="Q27" s="48" t="str">
        <f>IF(ISNUMBER($K27),VLOOKUP([1]Trésorerie!$K27,[1]Base!$A$2:$P$65536,15,FALSE),"")</f>
        <v/>
      </c>
      <c r="R27" s="48" t="str">
        <f>IF(ISNUMBER($K27),VLOOKUP([1]Trésorerie!$K27,[1]Base!$A$2:$P$65536,16,FALSE),"")</f>
        <v/>
      </c>
      <c r="S27" s="40" t="str">
        <f t="shared" si="0"/>
        <v/>
      </c>
      <c r="T27" s="41"/>
      <c r="U27" s="2" t="e">
        <f t="array" ref="U27">INDEX([1]Base!$A$2:$A$65536,SMALL(IF(MONTH([1]Base!$B$2:$B$65536)=3,ROW([1]Base!$A$2:$A$65536)-MIN(ROW([1]Base!$A$2:$A$65536))+1),ROWS([1]Base!$A$2:$A25)))</f>
        <v>#NUM!</v>
      </c>
      <c r="V27" s="39" t="str">
        <f>IF(ISNUMBER($U27),VLOOKUP([1]Trésorerie!$U27,[1]Base!$A$2:$P$65536,2,FALSE),"")</f>
        <v/>
      </c>
      <c r="W27" s="49" t="str">
        <f>IF(AND(ISNUMBER($U27),ISTEXT(VLOOKUP([1]Trésorerie!$U27,[1]Base!$A$2:$P$65536,3,FALSE))),VLOOKUP([1]Trésorerie!$U27,[1]Base!$A$2:$P$65536,3,FALSE)," ")</f>
        <v xml:space="preserve"> </v>
      </c>
      <c r="X27" s="49" t="str">
        <f>IF(AND(ISNUMBER($U27),ISTEXT(VLOOKUP([1]Trésorerie!$U27,[1]Base!$A$2:$P$65536,8,FALSE))),VLOOKUP([1]Trésorerie!$U27,[1]Base!$A$2:$P$65536,8,FALSE),"")</f>
        <v/>
      </c>
      <c r="Y27" s="49" t="str">
        <f>IF(AND(ISNUMBER($U27),ISTEXT(VLOOKUP([1]Trésorerie!$U27,[1]Base!$A$2:$P$65536,14,FALSE))),VLOOKUP([1]Trésorerie!$U27,[1]Base!$A$2:$P$65536,14,FALSE),"")</f>
        <v/>
      </c>
      <c r="Z27" s="49" t="str">
        <f>IF(AND(ISNUMBER($U27),ISTEXT(VLOOKUP([1]Trésorerie!$U27,[1]Base!$A$2:$P$65536,5,FALSE))),VLOOKUP([1]Trésorerie!$U27,[1]Base!$A$2:$P$65536,5,FALSE),"")</f>
        <v/>
      </c>
      <c r="AA27" s="49" t="str">
        <f>IF(ISNUMBER($U27),VLOOKUP([1]Trésorerie!$U27,[1]Base!$A$2:$P$65536,15,FALSE),"")</f>
        <v/>
      </c>
      <c r="AB27" s="49" t="str">
        <f>IF(ISNUMBER($U27),VLOOKUP([1]Trésorerie!$U27,[1]Base!$A$2:$P$65536,16,FALSE),"")</f>
        <v/>
      </c>
      <c r="AC27" s="40" t="str">
        <f t="shared" si="4"/>
        <v/>
      </c>
      <c r="AD27" s="41"/>
      <c r="AE27" s="2" t="e">
        <f t="array" ref="AE27">INDEX([1]Base!$A$2:$A$65536,SMALL(IF(MONTH([1]Base!$B$2:$B$65536)=4,ROW([1]Base!$A$2:$A$65536)-MIN(ROW([1]Base!$A$2:$A$65536))+1),ROWS([1]Base!$A$2:$A25)))</f>
        <v>#NUM!</v>
      </c>
      <c r="AF27" s="39" t="str">
        <f>IF(ISNUMBER($AE27),VLOOKUP([1]Trésorerie!$AE27,[1]Base!$A$2:$P$65536,2,FALSE),"")</f>
        <v/>
      </c>
      <c r="AG27" s="49" t="str">
        <f>IF(AND(ISNUMBER($AE27),ISTEXT(VLOOKUP([1]Trésorerie!$AE27,[1]Base!$A$2:$P$65536,3,FALSE))),VLOOKUP([1]Trésorerie!$AE27,[1]Base!$A$2:$P$65536,3,FALSE),"")</f>
        <v/>
      </c>
      <c r="AH27" s="49" t="str">
        <f>IF(AND(ISNUMBER($AE27),ISTEXT(VLOOKUP([1]Trésorerie!$AE27,[1]Base!$A$2:$P$65536,8,FALSE))),VLOOKUP([1]Trésorerie!$AE27,[1]Base!$A$2:$P$65536,8,FALSE),"")</f>
        <v/>
      </c>
      <c r="AI27" s="49" t="str">
        <f>IF(AND(ISNUMBER($AE27),ISTEXT(VLOOKUP([1]Trésorerie!$AE27,[1]Base!$A$2:$P$65536,14,FALSE))),VLOOKUP([1]Trésorerie!$AE27,[1]Base!$A$2:$P$65536,14,FALSE),"")</f>
        <v/>
      </c>
      <c r="AJ27" s="49" t="str">
        <f>IF(AND(ISNUMBER($AE27),ISTEXT(VLOOKUP([1]Trésorerie!$AE27,[1]Base!$A$2:$P$65536,5,FALSE))),VLOOKUP([1]Trésorerie!$AE27,[1]Base!$A$2:$P$65536,5,FALSE),"")</f>
        <v/>
      </c>
      <c r="AK27" s="48" t="str">
        <f>IF(ISNUMBER($AE27),VLOOKUP([1]Trésorerie!$AE27,[1]Base!$A$2:$P$65536,15,FALSE),"")</f>
        <v/>
      </c>
      <c r="AL27" s="48" t="str">
        <f>IF(ISNUMBER($AE27),VLOOKUP([1]Trésorerie!$AE27,[1]Base!$A$2:$P$65536,16,FALSE),"")</f>
        <v/>
      </c>
      <c r="AM27" s="40" t="str">
        <f t="shared" si="2"/>
        <v/>
      </c>
      <c r="AN27" s="41"/>
      <c r="AO27" s="2" t="e">
        <f t="array" ref="AO27">INDEX([1]Base!$A$2:$A$65536,SMALL(IF(MONTH([1]Base!$B$2:$B$65536)=5,ROW([1]Base!$A$2:$A$65536)-MIN(ROW([1]Base!$A$2:$A$65536))+1),ROWS([1]Base!$A$2:$A25)))</f>
        <v>#NUM!</v>
      </c>
      <c r="AP27" s="39" t="str">
        <f>IF(ISNUMBER(AO27),VLOOKUP([1]Trésorerie!AO27,[1]Base!$A$2:$P$65536,2,FALSE),"")</f>
        <v/>
      </c>
      <c r="AQ27" s="49" t="str">
        <f>IF(AND(ISNUMBER($AO27),ISTEXT(VLOOKUP([1]Trésorerie!$AO27,[1]Base!$A$2:$P$65536,3,FALSE))),VLOOKUP([1]Trésorerie!AO27,[1]Base!$A$2:$P$65536,3,FALSE),"")</f>
        <v/>
      </c>
      <c r="AR27" s="49" t="str">
        <f>IF(AND(ISNUMBER($AO27),ISTEXT(VLOOKUP([1]Trésorerie!$AO27,[1]Base!$A$2:$P$65536,8,FALSE))),VLOOKUP([1]Trésorerie!AO27,[1]Base!$A$2:$P$65536,8,FALSE),"")</f>
        <v/>
      </c>
      <c r="AS27" s="49" t="str">
        <f>IF(AND(ISNUMBER($AO27),ISTEXT(VLOOKUP([1]Trésorerie!$AO27,[1]Base!$A$2:$P$65536,14,FALSE))),VLOOKUP([1]Trésorerie!AO27,[1]Base!$A$2:$P$65536,14,FALSE),"")</f>
        <v/>
      </c>
      <c r="AT27" s="49" t="str">
        <f>IF(AND(ISNUMBER($AO27),ISTEXT(VLOOKUP([1]Trésorerie!$AO27,[1]Base!$A$2:$P$65536,5,FALSE))),VLOOKUP([1]Trésorerie!AO27,[1]Base!$A$2:$P$65536,5,FALSE),"")</f>
        <v/>
      </c>
      <c r="AU27" s="48" t="str">
        <f>IF(ISNUMBER(AO27),VLOOKUP([1]Trésorerie!AO27,[1]Base!$A$2:$P$65536,15,FALSE),"")</f>
        <v/>
      </c>
      <c r="AV27" s="48" t="str">
        <f>IF(ISNUMBER(AO27),VLOOKUP([1]Trésorerie!AO27,[1]Base!$A$2:$P$65536,16,FALSE),"")</f>
        <v/>
      </c>
      <c r="AW27" s="40" t="str">
        <f t="shared" si="3"/>
        <v/>
      </c>
      <c r="AX27" s="41"/>
    </row>
    <row r="28" spans="1:50">
      <c r="A28" s="2">
        <f t="array" ref="A28">INDEX([1]Base!$A$2:$A$65536,SMALL(IF(MONTH([1]Base!$B$2:$B$65536)=1,ROW([1]Base!$A$2:$A$65536)-MIN(ROW([1]Base!$A$2:$A$65536))+1),ROWS([1]Base!$A$2:$A27)))</f>
        <v>0</v>
      </c>
      <c r="B28" s="39" t="e">
        <f>IF(VLOOKUP([1]Trésorerie!$A28,[1]Base!$A$2:$P$65536,2,FALSE)="","",VLOOKUP([1]Trésorerie!$A28,[1]Base!$A$2:$P$65536,2,FALSE))</f>
        <v>#N/A</v>
      </c>
      <c r="C28" s="39" t="e">
        <f>IF(VLOOKUP([1]Trésorerie!$A28,[1]Base!$A$2:$P$65536,2,FALSE)="","",VLOOKUP([1]Trésorerie!$A28,[1]Base!$A$2:$P$65536,3,FALSE))</f>
        <v>#N/A</v>
      </c>
      <c r="D28" s="39" t="e">
        <f>IF(VLOOKUP([1]Trésorerie!$A28,[1]Base!$A$2:$P$65536,2,FALSE)="","",VLOOKUP([1]Trésorerie!$A28,[1]Base!$A$2:$P$65536,8,FALSE))</f>
        <v>#N/A</v>
      </c>
      <c r="E28" s="39" t="e">
        <f>IF(VLOOKUP([1]Trésorerie!$A28,[1]Base!$A$2:$P$65536,2,FALSE)="","",VLOOKUP([1]Trésorerie!$A28,[1]Base!$A$2:$P$65536,14,FALSE))</f>
        <v>#N/A</v>
      </c>
      <c r="F28" s="39" t="e">
        <f>IF(VLOOKUP([1]Trésorerie!$A28,[1]Base!$A$2:$P$65536,2,FALSE)="","",VLOOKUP([1]Trésorerie!$A28,[1]Base!$A$2:$P$65536,5,FALSE))</f>
        <v>#N/A</v>
      </c>
      <c r="G28" s="39" t="e">
        <f>IF(VLOOKUP([1]Trésorerie!$A28,[1]Base!$A$2:$P$65536,2,FALSE)="","",VLOOKUP([1]Trésorerie!$A28,[1]Base!$A$2:$P$65536,15,FALSE))</f>
        <v>#N/A</v>
      </c>
      <c r="H28" s="39" t="e">
        <f>IF(VLOOKUP([1]Trésorerie!$A28,[1]Base!$A$2:$P$65536,2,FALSE)="","",VLOOKUP([1]Trésorerie!$A28,[1]Base!$A$2:$P$65536,16,FALSE))</f>
        <v>#N/A</v>
      </c>
      <c r="I28" s="40" t="str">
        <f t="shared" si="1"/>
        <v/>
      </c>
      <c r="J28" s="41"/>
      <c r="K28" s="2" t="e">
        <f t="array" ref="K28">INDEX([1]Base!$A$2:$A$65536,SMALL(IF(MONTH([1]Base!$B$2:$B$65536)=2,ROW([1]Base!$A$2:$A$65536)-MIN(ROW([1]Base!$A$2:$A$65536))+1),ROWS([1]Base!$A$2:$A26)))</f>
        <v>#NUM!</v>
      </c>
      <c r="L28" s="39" t="str">
        <f>IF(ISNUMBER($K28),VLOOKUP([1]Trésorerie!$K28,[1]Base!$A$2:$P$65536,2,FALSE),"")</f>
        <v/>
      </c>
      <c r="M28" s="39" t="str">
        <f>IF(ISNUMBER($K28),VLOOKUP([1]Trésorerie!$K28,[1]Base!$A$2:$P$65536,3,FALSE),"")</f>
        <v/>
      </c>
      <c r="N28" s="39" t="str">
        <f>IF(ISNUMBER($K28),VLOOKUP([1]Trésorerie!$K28,[1]Base!$A$2:$P$65536,8,FALSE),"")</f>
        <v/>
      </c>
      <c r="O28" s="39" t="str">
        <f>IF(ISNUMBER($K28),VLOOKUP([1]Trésorerie!$K28,[1]Base!$A$2:$P$65536,14,FALSE),"")</f>
        <v/>
      </c>
      <c r="P28" s="39" t="str">
        <f>IF(ISNUMBER($K28),VLOOKUP([1]Trésorerie!$K28,[1]Base!$A$2:$P$65536,5,FALSE),"")</f>
        <v/>
      </c>
      <c r="Q28" s="48" t="str">
        <f>IF(ISNUMBER($K28),VLOOKUP([1]Trésorerie!$K28,[1]Base!$A$2:$P$65536,15,FALSE),"")</f>
        <v/>
      </c>
      <c r="R28" s="48" t="str">
        <f>IF(ISNUMBER($K28),VLOOKUP([1]Trésorerie!$K28,[1]Base!$A$2:$P$65536,16,FALSE),"")</f>
        <v/>
      </c>
      <c r="S28" s="40" t="str">
        <f t="shared" si="0"/>
        <v/>
      </c>
      <c r="T28" s="41"/>
      <c r="U28" s="2" t="e">
        <f t="array" ref="U28">INDEX([1]Base!$A$2:$A$65536,SMALL(IF(MONTH([1]Base!$B$2:$B$65536)=3,ROW([1]Base!$A$2:$A$65536)-MIN(ROW([1]Base!$A$2:$A$65536))+1),ROWS([1]Base!$A$2:$A26)))</f>
        <v>#NUM!</v>
      </c>
      <c r="V28" s="39" t="str">
        <f>IF(ISNUMBER($U28),VLOOKUP([1]Trésorerie!$U28,[1]Base!$A$2:$P$65536,2,FALSE),"")</f>
        <v/>
      </c>
      <c r="W28" s="49" t="str">
        <f>IF(AND(ISNUMBER($U28),ISTEXT(VLOOKUP([1]Trésorerie!$U28,[1]Base!$A$2:$P$65536,3,FALSE))),VLOOKUP([1]Trésorerie!$U28,[1]Base!$A$2:$P$65536,3,FALSE)," ")</f>
        <v xml:space="preserve"> </v>
      </c>
      <c r="X28" s="49" t="str">
        <f>IF(AND(ISNUMBER($U28),ISTEXT(VLOOKUP([1]Trésorerie!$U28,[1]Base!$A$2:$P$65536,8,FALSE))),VLOOKUP([1]Trésorerie!$U28,[1]Base!$A$2:$P$65536,8,FALSE),"")</f>
        <v/>
      </c>
      <c r="Y28" s="49" t="str">
        <f>IF(AND(ISNUMBER($U28),ISTEXT(VLOOKUP([1]Trésorerie!$U28,[1]Base!$A$2:$P$65536,14,FALSE))),VLOOKUP([1]Trésorerie!$U28,[1]Base!$A$2:$P$65536,14,FALSE),"")</f>
        <v/>
      </c>
      <c r="Z28" s="49" t="str">
        <f>IF(AND(ISNUMBER($U28),ISTEXT(VLOOKUP([1]Trésorerie!$U28,[1]Base!$A$2:$P$65536,5,FALSE))),VLOOKUP([1]Trésorerie!$U28,[1]Base!$A$2:$P$65536,5,FALSE),"")</f>
        <v/>
      </c>
      <c r="AA28" s="49" t="str">
        <f>IF(ISNUMBER($U28),VLOOKUP([1]Trésorerie!$U28,[1]Base!$A$2:$P$65536,15,FALSE),"")</f>
        <v/>
      </c>
      <c r="AB28" s="49" t="str">
        <f>IF(ISNUMBER($U28),VLOOKUP([1]Trésorerie!$U28,[1]Base!$A$2:$P$65536,16,FALSE),"")</f>
        <v/>
      </c>
      <c r="AC28" s="40" t="str">
        <f t="shared" si="4"/>
        <v/>
      </c>
      <c r="AD28" s="41"/>
      <c r="AE28" s="2" t="e">
        <f t="array" ref="AE28">INDEX([1]Base!$A$2:$A$65536,SMALL(IF(MONTH([1]Base!$B$2:$B$65536)=4,ROW([1]Base!$A$2:$A$65536)-MIN(ROW([1]Base!$A$2:$A$65536))+1),ROWS([1]Base!$A$2:$A26)))</f>
        <v>#NUM!</v>
      </c>
      <c r="AF28" s="39" t="str">
        <f>IF(ISNUMBER($AE28),VLOOKUP([1]Trésorerie!$AE28,[1]Base!$A$2:$P$65536,2,FALSE),"")</f>
        <v/>
      </c>
      <c r="AG28" s="49" t="str">
        <f>IF(AND(ISNUMBER($AE28),ISTEXT(VLOOKUP([1]Trésorerie!$AE28,[1]Base!$A$2:$P$65536,3,FALSE))),VLOOKUP([1]Trésorerie!$AE28,[1]Base!$A$2:$P$65536,3,FALSE),"")</f>
        <v/>
      </c>
      <c r="AH28" s="49" t="str">
        <f>IF(AND(ISNUMBER($AE28),ISTEXT(VLOOKUP([1]Trésorerie!$AE28,[1]Base!$A$2:$P$65536,8,FALSE))),VLOOKUP([1]Trésorerie!$AE28,[1]Base!$A$2:$P$65536,8,FALSE),"")</f>
        <v/>
      </c>
      <c r="AI28" s="49" t="str">
        <f>IF(AND(ISNUMBER($AE28),ISTEXT(VLOOKUP([1]Trésorerie!$AE28,[1]Base!$A$2:$P$65536,14,FALSE))),VLOOKUP([1]Trésorerie!$AE28,[1]Base!$A$2:$P$65536,14,FALSE),"")</f>
        <v/>
      </c>
      <c r="AJ28" s="49" t="str">
        <f>IF(AND(ISNUMBER($AE28),ISTEXT(VLOOKUP([1]Trésorerie!$AE28,[1]Base!$A$2:$P$65536,5,FALSE))),VLOOKUP([1]Trésorerie!$AE28,[1]Base!$A$2:$P$65536,5,FALSE),"")</f>
        <v/>
      </c>
      <c r="AK28" s="48" t="str">
        <f>IF(ISNUMBER($AE28),VLOOKUP([1]Trésorerie!$AE28,[1]Base!$A$2:$P$65536,15,FALSE),"")</f>
        <v/>
      </c>
      <c r="AL28" s="48" t="str">
        <f>IF(ISNUMBER($AE28),VLOOKUP([1]Trésorerie!$AE28,[1]Base!$A$2:$P$65536,16,FALSE),"")</f>
        <v/>
      </c>
      <c r="AM28" s="40" t="str">
        <f t="shared" si="2"/>
        <v/>
      </c>
      <c r="AN28" s="41"/>
      <c r="AO28" s="2" t="e">
        <f t="array" ref="AO28">INDEX([1]Base!$A$2:$A$65536,SMALL(IF(MONTH([1]Base!$B$2:$B$65536)=5,ROW([1]Base!$A$2:$A$65536)-MIN(ROW([1]Base!$A$2:$A$65536))+1),ROWS([1]Base!$A$2:$A26)))</f>
        <v>#NUM!</v>
      </c>
      <c r="AP28" s="39" t="str">
        <f>IF(ISNUMBER(AO28),VLOOKUP([1]Trésorerie!AO28,[1]Base!$A$2:$P$65536,2,FALSE),"")</f>
        <v/>
      </c>
      <c r="AQ28" s="49" t="str">
        <f>IF(AND(ISNUMBER($AO28),ISTEXT(VLOOKUP([1]Trésorerie!$AO28,[1]Base!$A$2:$P$65536,3,FALSE))),VLOOKUP([1]Trésorerie!AO28,[1]Base!$A$2:$P$65536,3,FALSE),"")</f>
        <v/>
      </c>
      <c r="AR28" s="49" t="str">
        <f>IF(AND(ISNUMBER($AO28),ISTEXT(VLOOKUP([1]Trésorerie!$AO28,[1]Base!$A$2:$P$65536,8,FALSE))),VLOOKUP([1]Trésorerie!AO28,[1]Base!$A$2:$P$65536,8,FALSE),"")</f>
        <v/>
      </c>
      <c r="AS28" s="49" t="str">
        <f>IF(AND(ISNUMBER($AO28),ISTEXT(VLOOKUP([1]Trésorerie!$AO28,[1]Base!$A$2:$P$65536,14,FALSE))),VLOOKUP([1]Trésorerie!AO28,[1]Base!$A$2:$P$65536,14,FALSE),"")</f>
        <v/>
      </c>
      <c r="AT28" s="49" t="str">
        <f>IF(AND(ISNUMBER($AO28),ISTEXT(VLOOKUP([1]Trésorerie!$AO28,[1]Base!$A$2:$P$65536,5,FALSE))),VLOOKUP([1]Trésorerie!AO28,[1]Base!$A$2:$P$65536,5,FALSE),"")</f>
        <v/>
      </c>
      <c r="AU28" s="48" t="str">
        <f>IF(ISNUMBER(AO28),VLOOKUP([1]Trésorerie!AO28,[1]Base!$A$2:$P$65536,15,FALSE),"")</f>
        <v/>
      </c>
      <c r="AV28" s="48" t="str">
        <f>IF(ISNUMBER(AO28),VLOOKUP([1]Trésorerie!AO28,[1]Base!$A$2:$P$65536,16,FALSE),"")</f>
        <v/>
      </c>
      <c r="AW28" s="40" t="str">
        <f t="shared" si="3"/>
        <v/>
      </c>
      <c r="AX28" s="41"/>
    </row>
    <row r="29" spans="1:50">
      <c r="A29" s="2">
        <f t="array" ref="A29">INDEX([1]Base!$A$2:$A$65536,SMALL(IF(MONTH([1]Base!$B$2:$B$65536)=1,ROW([1]Base!$A$2:$A$65536)-MIN(ROW([1]Base!$A$2:$A$65536))+1),ROWS([1]Base!$A$2:$A28)))</f>
        <v>0</v>
      </c>
      <c r="B29" s="39" t="e">
        <f>IF(VLOOKUP([1]Trésorerie!$A29,[1]Base!$A$2:$P$65536,2,FALSE)="","",VLOOKUP([1]Trésorerie!$A29,[1]Base!$A$2:$P$65536,2,FALSE))</f>
        <v>#N/A</v>
      </c>
      <c r="C29" s="39" t="e">
        <f>IF(VLOOKUP([1]Trésorerie!$A29,[1]Base!$A$2:$P$65536,2,FALSE)="","",VLOOKUP([1]Trésorerie!$A29,[1]Base!$A$2:$P$65536,3,FALSE))</f>
        <v>#N/A</v>
      </c>
      <c r="D29" s="39" t="e">
        <f>IF(VLOOKUP([1]Trésorerie!$A29,[1]Base!$A$2:$P$65536,2,FALSE)="","",VLOOKUP([1]Trésorerie!$A29,[1]Base!$A$2:$P$65536,8,FALSE))</f>
        <v>#N/A</v>
      </c>
      <c r="E29" s="39" t="e">
        <f>IF(VLOOKUP([1]Trésorerie!$A29,[1]Base!$A$2:$P$65536,2,FALSE)="","",VLOOKUP([1]Trésorerie!$A29,[1]Base!$A$2:$P$65536,14,FALSE))</f>
        <v>#N/A</v>
      </c>
      <c r="F29" s="39" t="e">
        <f>IF(VLOOKUP([1]Trésorerie!$A29,[1]Base!$A$2:$P$65536,2,FALSE)="","",VLOOKUP([1]Trésorerie!$A29,[1]Base!$A$2:$P$65536,5,FALSE))</f>
        <v>#N/A</v>
      </c>
      <c r="G29" s="39" t="e">
        <f>IF(VLOOKUP([1]Trésorerie!$A29,[1]Base!$A$2:$P$65536,2,FALSE)="","",VLOOKUP([1]Trésorerie!$A29,[1]Base!$A$2:$P$65536,15,FALSE))</f>
        <v>#N/A</v>
      </c>
      <c r="H29" s="39" t="e">
        <f>IF(VLOOKUP([1]Trésorerie!$A29,[1]Base!$A$2:$P$65536,2,FALSE)="","",VLOOKUP([1]Trésorerie!$A29,[1]Base!$A$2:$P$65536,16,FALSE))</f>
        <v>#N/A</v>
      </c>
      <c r="I29" s="40" t="str">
        <f t="shared" si="1"/>
        <v/>
      </c>
      <c r="J29" s="41"/>
      <c r="K29" s="2" t="e">
        <f t="array" ref="K29">INDEX([1]Base!$A$2:$A$65536,SMALL(IF(MONTH([1]Base!$B$2:$B$65536)=2,ROW([1]Base!$A$2:$A$65536)-MIN(ROW([1]Base!$A$2:$A$65536))+1),ROWS([1]Base!$A$2:$A27)))</f>
        <v>#NUM!</v>
      </c>
      <c r="L29" s="39" t="str">
        <f>IF(ISNUMBER($K29),VLOOKUP([1]Trésorerie!$K29,[1]Base!$A$2:$P$65536,2,FALSE),"")</f>
        <v/>
      </c>
      <c r="M29" s="39" t="str">
        <f>IF(ISNUMBER($K29),VLOOKUP([1]Trésorerie!$K29,[1]Base!$A$2:$P$65536,3,FALSE),"")</f>
        <v/>
      </c>
      <c r="N29" s="39" t="str">
        <f>IF(ISNUMBER($K29),VLOOKUP([1]Trésorerie!$K29,[1]Base!$A$2:$P$65536,8,FALSE),"")</f>
        <v/>
      </c>
      <c r="O29" s="39" t="str">
        <f>IF(ISNUMBER($K29),VLOOKUP([1]Trésorerie!$K29,[1]Base!$A$2:$P$65536,14,FALSE),"")</f>
        <v/>
      </c>
      <c r="P29" s="39" t="str">
        <f>IF(ISNUMBER($K29),VLOOKUP([1]Trésorerie!$K29,[1]Base!$A$2:$P$65536,5,FALSE),"")</f>
        <v/>
      </c>
      <c r="Q29" s="48" t="str">
        <f>IF(ISNUMBER($K29),VLOOKUP([1]Trésorerie!$K29,[1]Base!$A$2:$P$65536,15,FALSE),"")</f>
        <v/>
      </c>
      <c r="R29" s="48" t="str">
        <f>IF(ISNUMBER($K29),VLOOKUP([1]Trésorerie!$K29,[1]Base!$A$2:$P$65536,16,FALSE),"")</f>
        <v/>
      </c>
      <c r="S29" s="40" t="str">
        <f t="shared" si="0"/>
        <v/>
      </c>
      <c r="T29" s="41"/>
      <c r="U29" s="2" t="e">
        <f t="array" ref="U29">INDEX([1]Base!$A$2:$A$65536,SMALL(IF(MONTH([1]Base!$B$2:$B$65536)=3,ROW([1]Base!$A$2:$A$65536)-MIN(ROW([1]Base!$A$2:$A$65536))+1),ROWS([1]Base!$A$2:$A27)))</f>
        <v>#NUM!</v>
      </c>
      <c r="V29" s="39" t="str">
        <f>IF(ISNUMBER($U29),VLOOKUP([1]Trésorerie!$U29,[1]Base!$A$2:$P$65536,2,FALSE),"")</f>
        <v/>
      </c>
      <c r="W29" s="49" t="str">
        <f>IF(AND(ISNUMBER($U29),ISTEXT(VLOOKUP([1]Trésorerie!$U29,[1]Base!$A$2:$P$65536,3,FALSE))),VLOOKUP([1]Trésorerie!$U29,[1]Base!$A$2:$P$65536,3,FALSE)," ")</f>
        <v xml:space="preserve"> </v>
      </c>
      <c r="X29" s="49" t="str">
        <f>IF(AND(ISNUMBER($U29),ISTEXT(VLOOKUP([1]Trésorerie!$U29,[1]Base!$A$2:$P$65536,8,FALSE))),VLOOKUP([1]Trésorerie!$U29,[1]Base!$A$2:$P$65536,8,FALSE),"")</f>
        <v/>
      </c>
      <c r="Y29" s="49" t="str">
        <f>IF(AND(ISNUMBER($U29),ISTEXT(VLOOKUP([1]Trésorerie!$U29,[1]Base!$A$2:$P$65536,14,FALSE))),VLOOKUP([1]Trésorerie!$U29,[1]Base!$A$2:$P$65536,14,FALSE),"")</f>
        <v/>
      </c>
      <c r="Z29" s="49" t="str">
        <f>IF(AND(ISNUMBER($U29),ISTEXT(VLOOKUP([1]Trésorerie!$U29,[1]Base!$A$2:$P$65536,5,FALSE))),VLOOKUP([1]Trésorerie!$U29,[1]Base!$A$2:$P$65536,5,FALSE),"")</f>
        <v/>
      </c>
      <c r="AA29" s="49" t="str">
        <f>IF(ISNUMBER($U29),VLOOKUP([1]Trésorerie!$U29,[1]Base!$A$2:$P$65536,15,FALSE),"")</f>
        <v/>
      </c>
      <c r="AB29" s="49" t="str">
        <f>IF(ISNUMBER($U29),VLOOKUP([1]Trésorerie!$U29,[1]Base!$A$2:$P$65536,16,FALSE),"")</f>
        <v/>
      </c>
      <c r="AC29" s="40" t="str">
        <f t="shared" si="4"/>
        <v/>
      </c>
      <c r="AD29" s="41"/>
      <c r="AE29" s="2" t="e">
        <f t="array" ref="AE29">INDEX([1]Base!$A$2:$A$65536,SMALL(IF(MONTH([1]Base!$B$2:$B$65536)=4,ROW([1]Base!$A$2:$A$65536)-MIN(ROW([1]Base!$A$2:$A$65536))+1),ROWS([1]Base!$A$2:$A27)))</f>
        <v>#NUM!</v>
      </c>
      <c r="AF29" s="39" t="str">
        <f>IF(ISNUMBER($AE29),VLOOKUP([1]Trésorerie!$AE29,[1]Base!$A$2:$P$65536,2,FALSE),"")</f>
        <v/>
      </c>
      <c r="AG29" s="49" t="str">
        <f>IF(AND(ISNUMBER($AE29),ISTEXT(VLOOKUP([1]Trésorerie!$AE29,[1]Base!$A$2:$P$65536,3,FALSE))),VLOOKUP([1]Trésorerie!$AE29,[1]Base!$A$2:$P$65536,3,FALSE),"")</f>
        <v/>
      </c>
      <c r="AH29" s="49" t="str">
        <f>IF(AND(ISNUMBER($AE29),ISTEXT(VLOOKUP([1]Trésorerie!$AE29,[1]Base!$A$2:$P$65536,8,FALSE))),VLOOKUP([1]Trésorerie!$AE29,[1]Base!$A$2:$P$65536,8,FALSE),"")</f>
        <v/>
      </c>
      <c r="AI29" s="49" t="str">
        <f>IF(AND(ISNUMBER($AE29),ISTEXT(VLOOKUP([1]Trésorerie!$AE29,[1]Base!$A$2:$P$65536,14,FALSE))),VLOOKUP([1]Trésorerie!$AE29,[1]Base!$A$2:$P$65536,14,FALSE),"")</f>
        <v/>
      </c>
      <c r="AJ29" s="49" t="str">
        <f>IF(AND(ISNUMBER($AE29),ISTEXT(VLOOKUP([1]Trésorerie!$AE29,[1]Base!$A$2:$P$65536,5,FALSE))),VLOOKUP([1]Trésorerie!$AE29,[1]Base!$A$2:$P$65536,5,FALSE),"")</f>
        <v/>
      </c>
      <c r="AK29" s="48" t="str">
        <f>IF(ISNUMBER($AE29),VLOOKUP([1]Trésorerie!$AE29,[1]Base!$A$2:$P$65536,15,FALSE),"")</f>
        <v/>
      </c>
      <c r="AL29" s="48" t="str">
        <f>IF(ISNUMBER($AE29),VLOOKUP([1]Trésorerie!$AE29,[1]Base!$A$2:$P$65536,16,FALSE),"")</f>
        <v/>
      </c>
      <c r="AM29" s="40" t="str">
        <f t="shared" si="2"/>
        <v/>
      </c>
      <c r="AN29" s="41"/>
      <c r="AO29" s="2" t="e">
        <f t="array" ref="AO29">INDEX([1]Base!$A$2:$A$65536,SMALL(IF(MONTH([1]Base!$B$2:$B$65536)=5,ROW([1]Base!$A$2:$A$65536)-MIN(ROW([1]Base!$A$2:$A$65536))+1),ROWS([1]Base!$A$2:$A27)))</f>
        <v>#NUM!</v>
      </c>
      <c r="AP29" s="39" t="str">
        <f>IF(ISNUMBER(AO29),VLOOKUP([1]Trésorerie!AO29,[1]Base!$A$2:$P$65536,2,FALSE),"")</f>
        <v/>
      </c>
      <c r="AQ29" s="49" t="str">
        <f>IF(AND(ISNUMBER($AO29),ISTEXT(VLOOKUP([1]Trésorerie!$AO29,[1]Base!$A$2:$P$65536,3,FALSE))),VLOOKUP([1]Trésorerie!AO29,[1]Base!$A$2:$P$65536,3,FALSE),"")</f>
        <v/>
      </c>
      <c r="AR29" s="49" t="str">
        <f>IF(AND(ISNUMBER($AO29),ISTEXT(VLOOKUP([1]Trésorerie!$AO29,[1]Base!$A$2:$P$65536,8,FALSE))),VLOOKUP([1]Trésorerie!AO29,[1]Base!$A$2:$P$65536,8,FALSE),"")</f>
        <v/>
      </c>
      <c r="AS29" s="49" t="str">
        <f>IF(AND(ISNUMBER($AO29),ISTEXT(VLOOKUP([1]Trésorerie!$AO29,[1]Base!$A$2:$P$65536,14,FALSE))),VLOOKUP([1]Trésorerie!AO29,[1]Base!$A$2:$P$65536,14,FALSE),"")</f>
        <v/>
      </c>
      <c r="AT29" s="49" t="str">
        <f>IF(AND(ISNUMBER($AO29),ISTEXT(VLOOKUP([1]Trésorerie!$AO29,[1]Base!$A$2:$P$65536,5,FALSE))),VLOOKUP([1]Trésorerie!AO29,[1]Base!$A$2:$P$65536,5,FALSE),"")</f>
        <v/>
      </c>
      <c r="AU29" s="48" t="str">
        <f>IF(ISNUMBER(AO29),VLOOKUP([1]Trésorerie!AO29,[1]Base!$A$2:$P$65536,15,FALSE),"")</f>
        <v/>
      </c>
      <c r="AV29" s="48" t="str">
        <f>IF(ISNUMBER(AO29),VLOOKUP([1]Trésorerie!AO29,[1]Base!$A$2:$P$65536,16,FALSE),"")</f>
        <v/>
      </c>
      <c r="AW29" s="40" t="str">
        <f t="shared" si="3"/>
        <v/>
      </c>
      <c r="AX29" s="41"/>
    </row>
    <row r="30" spans="1:50">
      <c r="A30" s="2">
        <f t="array" ref="A30">INDEX([1]Base!$A$2:$A$65536,SMALL(IF(MONTH([1]Base!$B$2:$B$65536)=1,ROW([1]Base!$A$2:$A$65536)-MIN(ROW([1]Base!$A$2:$A$65536))+1),ROWS([1]Base!$A$2:$A29)))</f>
        <v>0</v>
      </c>
      <c r="B30" s="39" t="e">
        <f>IF(VLOOKUP([1]Trésorerie!$A30,[1]Base!$A$2:$P$65536,2,FALSE)="","",VLOOKUP([1]Trésorerie!$A30,[1]Base!$A$2:$P$65536,2,FALSE))</f>
        <v>#N/A</v>
      </c>
      <c r="C30" s="39" t="e">
        <f>IF(VLOOKUP([1]Trésorerie!$A30,[1]Base!$A$2:$P$65536,2,FALSE)="","",VLOOKUP([1]Trésorerie!$A30,[1]Base!$A$2:$P$65536,3,FALSE))</f>
        <v>#N/A</v>
      </c>
      <c r="D30" s="39" t="e">
        <f>IF(VLOOKUP([1]Trésorerie!$A30,[1]Base!$A$2:$P$65536,2,FALSE)="","",VLOOKUP([1]Trésorerie!$A30,[1]Base!$A$2:$P$65536,8,FALSE))</f>
        <v>#N/A</v>
      </c>
      <c r="E30" s="39" t="e">
        <f>IF(VLOOKUP([1]Trésorerie!$A30,[1]Base!$A$2:$P$65536,2,FALSE)="","",VLOOKUP([1]Trésorerie!$A30,[1]Base!$A$2:$P$65536,14,FALSE))</f>
        <v>#N/A</v>
      </c>
      <c r="F30" s="39" t="e">
        <f>IF(VLOOKUP([1]Trésorerie!$A30,[1]Base!$A$2:$P$65536,2,FALSE)="","",VLOOKUP([1]Trésorerie!$A30,[1]Base!$A$2:$P$65536,5,FALSE))</f>
        <v>#N/A</v>
      </c>
      <c r="G30" s="39" t="e">
        <f>IF(VLOOKUP([1]Trésorerie!$A30,[1]Base!$A$2:$P$65536,2,FALSE)="","",VLOOKUP([1]Trésorerie!$A30,[1]Base!$A$2:$P$65536,15,FALSE))</f>
        <v>#N/A</v>
      </c>
      <c r="H30" s="39" t="e">
        <f>IF(VLOOKUP([1]Trésorerie!$A30,[1]Base!$A$2:$P$65536,2,FALSE)="","",VLOOKUP([1]Trésorerie!$A30,[1]Base!$A$2:$P$65536,16,FALSE))</f>
        <v>#N/A</v>
      </c>
      <c r="I30" s="40" t="str">
        <f t="shared" si="1"/>
        <v/>
      </c>
      <c r="J30" s="41"/>
      <c r="K30" s="2" t="e">
        <f t="array" ref="K30">INDEX([1]Base!$A$2:$A$65536,SMALL(IF(MONTH([1]Base!$B$2:$B$65536)=2,ROW([1]Base!$A$2:$A$65536)-MIN(ROW([1]Base!$A$2:$A$65536))+1),ROWS([1]Base!$A$2:$A28)))</f>
        <v>#NUM!</v>
      </c>
      <c r="L30" s="39" t="str">
        <f>IF(ISNUMBER($K30),VLOOKUP([1]Trésorerie!$K30,[1]Base!$A$2:$P$65536,2,FALSE),"")</f>
        <v/>
      </c>
      <c r="M30" s="39" t="str">
        <f>IF(ISNUMBER($K30),VLOOKUP([1]Trésorerie!$K30,[1]Base!$A$2:$P$65536,3,FALSE),"")</f>
        <v/>
      </c>
      <c r="N30" s="39" t="str">
        <f>IF(ISNUMBER($K30),VLOOKUP([1]Trésorerie!$K30,[1]Base!$A$2:$P$65536,8,FALSE),"")</f>
        <v/>
      </c>
      <c r="O30" s="39" t="str">
        <f>IF(ISNUMBER($K30),VLOOKUP([1]Trésorerie!$K30,[1]Base!$A$2:$P$65536,14,FALSE),"")</f>
        <v/>
      </c>
      <c r="P30" s="39" t="str">
        <f>IF(ISNUMBER($K30),VLOOKUP([1]Trésorerie!$K30,[1]Base!$A$2:$P$65536,5,FALSE),"")</f>
        <v/>
      </c>
      <c r="Q30" s="48" t="str">
        <f>IF(ISNUMBER($K30),VLOOKUP([1]Trésorerie!$K30,[1]Base!$A$2:$P$65536,15,FALSE),"")</f>
        <v/>
      </c>
      <c r="R30" s="48" t="str">
        <f>IF(ISNUMBER($K30),VLOOKUP([1]Trésorerie!$K30,[1]Base!$A$2:$P$65536,16,FALSE),"")</f>
        <v/>
      </c>
      <c r="S30" s="40" t="str">
        <f t="shared" si="0"/>
        <v/>
      </c>
      <c r="T30" s="41"/>
      <c r="U30" s="2" t="e">
        <f t="array" ref="U30">INDEX([1]Base!$A$2:$A$65536,SMALL(IF(MONTH([1]Base!$B$2:$B$65536)=3,ROW([1]Base!$A$2:$A$65536)-MIN(ROW([1]Base!$A$2:$A$65536))+1),ROWS([1]Base!$A$2:$A28)))</f>
        <v>#NUM!</v>
      </c>
      <c r="V30" s="39" t="str">
        <f>IF(ISNUMBER($U30),VLOOKUP([1]Trésorerie!$U30,[1]Base!$A$2:$P$65536,2,FALSE),"")</f>
        <v/>
      </c>
      <c r="W30" s="49" t="str">
        <f>IF(AND(ISNUMBER($U30),ISTEXT(VLOOKUP([1]Trésorerie!$U30,[1]Base!$A$2:$P$65536,3,FALSE))),VLOOKUP([1]Trésorerie!$U30,[1]Base!$A$2:$P$65536,3,FALSE)," ")</f>
        <v xml:space="preserve"> </v>
      </c>
      <c r="X30" s="49" t="str">
        <f>IF(AND(ISNUMBER($U30),ISTEXT(VLOOKUP([1]Trésorerie!$U30,[1]Base!$A$2:$P$65536,8,FALSE))),VLOOKUP([1]Trésorerie!$U30,[1]Base!$A$2:$P$65536,8,FALSE),"")</f>
        <v/>
      </c>
      <c r="Y30" s="49" t="str">
        <f>IF(AND(ISNUMBER($U30),ISTEXT(VLOOKUP([1]Trésorerie!$U30,[1]Base!$A$2:$P$65536,14,FALSE))),VLOOKUP([1]Trésorerie!$U30,[1]Base!$A$2:$P$65536,14,FALSE),"")</f>
        <v/>
      </c>
      <c r="Z30" s="49" t="str">
        <f>IF(AND(ISNUMBER($U30),ISTEXT(VLOOKUP([1]Trésorerie!$U30,[1]Base!$A$2:$P$65536,5,FALSE))),VLOOKUP([1]Trésorerie!$U30,[1]Base!$A$2:$P$65536,5,FALSE),"")</f>
        <v/>
      </c>
      <c r="AA30" s="49" t="str">
        <f>IF(ISNUMBER($U30),VLOOKUP([1]Trésorerie!$U30,[1]Base!$A$2:$P$65536,15,FALSE),"")</f>
        <v/>
      </c>
      <c r="AB30" s="49" t="str">
        <f>IF(ISNUMBER($U30),VLOOKUP([1]Trésorerie!$U30,[1]Base!$A$2:$P$65536,16,FALSE),"")</f>
        <v/>
      </c>
      <c r="AC30" s="40" t="str">
        <f t="shared" si="4"/>
        <v/>
      </c>
      <c r="AD30" s="41"/>
      <c r="AE30" s="2" t="e">
        <f t="array" ref="AE30">INDEX([1]Base!$A$2:$A$65536,SMALL(IF(MONTH([1]Base!$B$2:$B$65536)=4,ROW([1]Base!$A$2:$A$65536)-MIN(ROW([1]Base!$A$2:$A$65536))+1),ROWS([1]Base!$A$2:$A28)))</f>
        <v>#NUM!</v>
      </c>
      <c r="AF30" s="39" t="str">
        <f>IF(ISNUMBER($AE30),VLOOKUP([1]Trésorerie!$AE30,[1]Base!$A$2:$P$65536,2,FALSE),"")</f>
        <v/>
      </c>
      <c r="AG30" s="49" t="str">
        <f>IF(AND(ISNUMBER($AE30),ISTEXT(VLOOKUP([1]Trésorerie!$AE30,[1]Base!$A$2:$P$65536,3,FALSE))),VLOOKUP([1]Trésorerie!$AE30,[1]Base!$A$2:$P$65536,3,FALSE),"")</f>
        <v/>
      </c>
      <c r="AH30" s="49" t="str">
        <f>IF(AND(ISNUMBER($AE30),ISTEXT(VLOOKUP([1]Trésorerie!$AE30,[1]Base!$A$2:$P$65536,8,FALSE))),VLOOKUP([1]Trésorerie!$AE30,[1]Base!$A$2:$P$65536,8,FALSE),"")</f>
        <v/>
      </c>
      <c r="AI30" s="49" t="str">
        <f>IF(AND(ISNUMBER($AE30),ISTEXT(VLOOKUP([1]Trésorerie!$AE30,[1]Base!$A$2:$P$65536,14,FALSE))),VLOOKUP([1]Trésorerie!$AE30,[1]Base!$A$2:$P$65536,14,FALSE),"")</f>
        <v/>
      </c>
      <c r="AJ30" s="49" t="str">
        <f>IF(AND(ISNUMBER($AE30),ISTEXT(VLOOKUP([1]Trésorerie!$AE30,[1]Base!$A$2:$P$65536,5,FALSE))),VLOOKUP([1]Trésorerie!$AE30,[1]Base!$A$2:$P$65536,5,FALSE),"")</f>
        <v/>
      </c>
      <c r="AK30" s="48" t="str">
        <f>IF(ISNUMBER($AE30),VLOOKUP([1]Trésorerie!$AE30,[1]Base!$A$2:$P$65536,15,FALSE),"")</f>
        <v/>
      </c>
      <c r="AL30" s="48" t="str">
        <f>IF(ISNUMBER($AE30),VLOOKUP([1]Trésorerie!$AE30,[1]Base!$A$2:$P$65536,16,FALSE),"")</f>
        <v/>
      </c>
      <c r="AM30" s="40" t="str">
        <f t="shared" si="2"/>
        <v/>
      </c>
      <c r="AN30" s="41"/>
      <c r="AO30" s="2" t="e">
        <f t="array" ref="AO30">INDEX([1]Base!$A$2:$A$65536,SMALL(IF(MONTH([1]Base!$B$2:$B$65536)=5,ROW([1]Base!$A$2:$A$65536)-MIN(ROW([1]Base!$A$2:$A$65536))+1),ROWS([1]Base!$A$2:$A28)))</f>
        <v>#NUM!</v>
      </c>
      <c r="AP30" s="39" t="str">
        <f>IF(ISNUMBER(AO30),VLOOKUP([1]Trésorerie!AO30,[1]Base!$A$2:$P$65536,2,FALSE),"")</f>
        <v/>
      </c>
      <c r="AQ30" s="49" t="str">
        <f>IF(AND(ISNUMBER($AO30),ISTEXT(VLOOKUP([1]Trésorerie!$AO30,[1]Base!$A$2:$P$65536,3,FALSE))),VLOOKUP([1]Trésorerie!AO30,[1]Base!$A$2:$P$65536,3,FALSE),"")</f>
        <v/>
      </c>
      <c r="AR30" s="49" t="str">
        <f>IF(AND(ISNUMBER($AO30),ISTEXT(VLOOKUP([1]Trésorerie!$AO30,[1]Base!$A$2:$P$65536,8,FALSE))),VLOOKUP([1]Trésorerie!AO30,[1]Base!$A$2:$P$65536,8,FALSE),"")</f>
        <v/>
      </c>
      <c r="AS30" s="49" t="str">
        <f>IF(AND(ISNUMBER($AO30),ISTEXT(VLOOKUP([1]Trésorerie!$AO30,[1]Base!$A$2:$P$65536,14,FALSE))),VLOOKUP([1]Trésorerie!AO30,[1]Base!$A$2:$P$65536,14,FALSE),"")</f>
        <v/>
      </c>
      <c r="AT30" s="49" t="str">
        <f>IF(AND(ISNUMBER($AO30),ISTEXT(VLOOKUP([1]Trésorerie!$AO30,[1]Base!$A$2:$P$65536,5,FALSE))),VLOOKUP([1]Trésorerie!AO30,[1]Base!$A$2:$P$65536,5,FALSE),"")</f>
        <v/>
      </c>
      <c r="AU30" s="48" t="str">
        <f>IF(ISNUMBER(AO30),VLOOKUP([1]Trésorerie!AO30,[1]Base!$A$2:$P$65536,15,FALSE),"")</f>
        <v/>
      </c>
      <c r="AV30" s="48" t="str">
        <f>IF(ISNUMBER(AO30),VLOOKUP([1]Trésorerie!AO30,[1]Base!$A$2:$P$65536,16,FALSE),"")</f>
        <v/>
      </c>
      <c r="AW30" s="40" t="str">
        <f t="shared" si="3"/>
        <v/>
      </c>
      <c r="AX30" s="41"/>
    </row>
    <row r="31" spans="1:50">
      <c r="A31" s="2">
        <f t="array" ref="A31">INDEX([1]Base!$A$2:$A$65536,SMALL(IF(MONTH([1]Base!$B$2:$B$65536)=1,ROW([1]Base!$A$2:$A$65536)-MIN(ROW([1]Base!$A$2:$A$65536))+1),ROWS([1]Base!$A$2:$A30)))</f>
        <v>0</v>
      </c>
      <c r="B31" s="39" t="e">
        <f>IF(VLOOKUP([1]Trésorerie!$A31,[1]Base!$A$2:$P$65536,2,FALSE)="","",VLOOKUP([1]Trésorerie!$A31,[1]Base!$A$2:$P$65536,2,FALSE))</f>
        <v>#N/A</v>
      </c>
      <c r="C31" s="39" t="e">
        <f>IF(VLOOKUP([1]Trésorerie!$A31,[1]Base!$A$2:$P$65536,2,FALSE)="","",VLOOKUP([1]Trésorerie!$A31,[1]Base!$A$2:$P$65536,3,FALSE))</f>
        <v>#N/A</v>
      </c>
      <c r="D31" s="39" t="e">
        <f>IF(VLOOKUP([1]Trésorerie!$A31,[1]Base!$A$2:$P$65536,2,FALSE)="","",VLOOKUP([1]Trésorerie!$A31,[1]Base!$A$2:$P$65536,8,FALSE))</f>
        <v>#N/A</v>
      </c>
      <c r="E31" s="39" t="e">
        <f>IF(VLOOKUP([1]Trésorerie!$A31,[1]Base!$A$2:$P$65536,2,FALSE)="","",VLOOKUP([1]Trésorerie!$A31,[1]Base!$A$2:$P$65536,14,FALSE))</f>
        <v>#N/A</v>
      </c>
      <c r="F31" s="39" t="e">
        <f>IF(VLOOKUP([1]Trésorerie!$A31,[1]Base!$A$2:$P$65536,2,FALSE)="","",VLOOKUP([1]Trésorerie!$A31,[1]Base!$A$2:$P$65536,5,FALSE))</f>
        <v>#N/A</v>
      </c>
      <c r="G31" s="39" t="e">
        <f>IF(VLOOKUP([1]Trésorerie!$A31,[1]Base!$A$2:$P$65536,2,FALSE)="","",VLOOKUP([1]Trésorerie!$A31,[1]Base!$A$2:$P$65536,15,FALSE))</f>
        <v>#N/A</v>
      </c>
      <c r="H31" s="39" t="e">
        <f>IF(VLOOKUP([1]Trésorerie!$A31,[1]Base!$A$2:$P$65536,2,FALSE)="","",VLOOKUP([1]Trésorerie!$A31,[1]Base!$A$2:$P$65536,16,FALSE))</f>
        <v>#N/A</v>
      </c>
      <c r="I31" s="40" t="str">
        <f t="shared" si="1"/>
        <v/>
      </c>
      <c r="J31" s="41"/>
      <c r="K31" s="2" t="e">
        <f t="array" ref="K31">INDEX([1]Base!$A$2:$A$65536,SMALL(IF(MONTH([1]Base!$B$2:$B$65536)=2,ROW([1]Base!$A$2:$A$65536)-MIN(ROW([1]Base!$A$2:$A$65536))+1),ROWS([1]Base!$A$2:$A29)))</f>
        <v>#NUM!</v>
      </c>
      <c r="L31" s="39" t="str">
        <f>IF(ISNUMBER($K31),VLOOKUP([1]Trésorerie!$K31,[1]Base!$A$2:$P$65536,2,FALSE),"")</f>
        <v/>
      </c>
      <c r="M31" s="39" t="str">
        <f>IF(ISNUMBER($K31),VLOOKUP([1]Trésorerie!$K31,[1]Base!$A$2:$P$65536,3,FALSE),"")</f>
        <v/>
      </c>
      <c r="N31" s="39" t="str">
        <f>IF(ISNUMBER($K31),VLOOKUP([1]Trésorerie!$K31,[1]Base!$A$2:$P$65536,8,FALSE),"")</f>
        <v/>
      </c>
      <c r="O31" s="39" t="str">
        <f>IF(ISNUMBER($K31),VLOOKUP([1]Trésorerie!$K31,[1]Base!$A$2:$P$65536,14,FALSE),"")</f>
        <v/>
      </c>
      <c r="P31" s="39" t="str">
        <f>IF(ISNUMBER($K31),VLOOKUP([1]Trésorerie!$K31,[1]Base!$A$2:$P$65536,5,FALSE),"")</f>
        <v/>
      </c>
      <c r="Q31" s="48" t="str">
        <f>IF(ISNUMBER($K31),VLOOKUP([1]Trésorerie!$K31,[1]Base!$A$2:$P$65536,15,FALSE),"")</f>
        <v/>
      </c>
      <c r="R31" s="48" t="str">
        <f>IF(ISNUMBER($K31),VLOOKUP([1]Trésorerie!$K31,[1]Base!$A$2:$P$65536,16,FALSE),"")</f>
        <v/>
      </c>
      <c r="S31" s="40" t="str">
        <f t="shared" si="0"/>
        <v/>
      </c>
      <c r="T31" s="41"/>
      <c r="U31" s="2" t="e">
        <f t="array" ref="U31">INDEX([1]Base!$A$2:$A$65536,SMALL(IF(MONTH([1]Base!$B$2:$B$65536)=3,ROW([1]Base!$A$2:$A$65536)-MIN(ROW([1]Base!$A$2:$A$65536))+1),ROWS([1]Base!$A$2:$A29)))</f>
        <v>#NUM!</v>
      </c>
      <c r="V31" s="39" t="str">
        <f>IF(ISNUMBER($U31),VLOOKUP([1]Trésorerie!$U31,[1]Base!$A$2:$P$65536,2,FALSE),"")</f>
        <v/>
      </c>
      <c r="W31" s="49" t="str">
        <f>IF(AND(ISNUMBER($U31),ISTEXT(VLOOKUP([1]Trésorerie!$U31,[1]Base!$A$2:$P$65536,3,FALSE))),VLOOKUP([1]Trésorerie!$U31,[1]Base!$A$2:$P$65536,3,FALSE)," ")</f>
        <v xml:space="preserve"> </v>
      </c>
      <c r="X31" s="49" t="str">
        <f>IF(AND(ISNUMBER($U31),ISTEXT(VLOOKUP([1]Trésorerie!$U31,[1]Base!$A$2:$P$65536,8,FALSE))),VLOOKUP([1]Trésorerie!$U31,[1]Base!$A$2:$P$65536,8,FALSE),"")</f>
        <v/>
      </c>
      <c r="Y31" s="49" t="str">
        <f>IF(AND(ISNUMBER($U31),ISTEXT(VLOOKUP([1]Trésorerie!$U31,[1]Base!$A$2:$P$65536,14,FALSE))),VLOOKUP([1]Trésorerie!$U31,[1]Base!$A$2:$P$65536,14,FALSE),"")</f>
        <v/>
      </c>
      <c r="Z31" s="49" t="str">
        <f>IF(AND(ISNUMBER($U31),ISTEXT(VLOOKUP([1]Trésorerie!$U31,[1]Base!$A$2:$P$65536,5,FALSE))),VLOOKUP([1]Trésorerie!$U31,[1]Base!$A$2:$P$65536,5,FALSE),"")</f>
        <v/>
      </c>
      <c r="AA31" s="49" t="str">
        <f>IF(ISNUMBER($U31),VLOOKUP([1]Trésorerie!$U31,[1]Base!$A$2:$P$65536,15,FALSE),"")</f>
        <v/>
      </c>
      <c r="AB31" s="49" t="str">
        <f>IF(ISNUMBER($U31),VLOOKUP([1]Trésorerie!$U31,[1]Base!$A$2:$P$65536,16,FALSE),"")</f>
        <v/>
      </c>
      <c r="AC31" s="40" t="str">
        <f t="shared" si="4"/>
        <v/>
      </c>
      <c r="AD31" s="41"/>
      <c r="AE31" s="2" t="e">
        <f t="array" ref="AE31">INDEX([1]Base!$A$2:$A$65536,SMALL(IF(MONTH([1]Base!$B$2:$B$65536)=4,ROW([1]Base!$A$2:$A$65536)-MIN(ROW([1]Base!$A$2:$A$65536))+1),ROWS([1]Base!$A$2:$A29)))</f>
        <v>#NUM!</v>
      </c>
      <c r="AF31" s="39" t="str">
        <f>IF(ISNUMBER($AE31),VLOOKUP([1]Trésorerie!$AE31,[1]Base!$A$2:$P$65536,2,FALSE),"")</f>
        <v/>
      </c>
      <c r="AG31" s="49" t="str">
        <f>IF(AND(ISNUMBER($AE31),ISTEXT(VLOOKUP([1]Trésorerie!$AE31,[1]Base!$A$2:$P$65536,3,FALSE))),VLOOKUP([1]Trésorerie!$AE31,[1]Base!$A$2:$P$65536,3,FALSE),"")</f>
        <v/>
      </c>
      <c r="AH31" s="49" t="str">
        <f>IF(AND(ISNUMBER($AE31),ISTEXT(VLOOKUP([1]Trésorerie!$AE31,[1]Base!$A$2:$P$65536,8,FALSE))),VLOOKUP([1]Trésorerie!$AE31,[1]Base!$A$2:$P$65536,8,FALSE),"")</f>
        <v/>
      </c>
      <c r="AI31" s="49" t="str">
        <f>IF(AND(ISNUMBER($AE31),ISTEXT(VLOOKUP([1]Trésorerie!$AE31,[1]Base!$A$2:$P$65536,14,FALSE))),VLOOKUP([1]Trésorerie!$AE31,[1]Base!$A$2:$P$65536,14,FALSE),"")</f>
        <v/>
      </c>
      <c r="AJ31" s="49" t="str">
        <f>IF(AND(ISNUMBER($AE31),ISTEXT(VLOOKUP([1]Trésorerie!$AE31,[1]Base!$A$2:$P$65536,5,FALSE))),VLOOKUP([1]Trésorerie!$AE31,[1]Base!$A$2:$P$65536,5,FALSE),"")</f>
        <v/>
      </c>
      <c r="AK31" s="48" t="str">
        <f>IF(ISNUMBER($AE31),VLOOKUP([1]Trésorerie!$AE31,[1]Base!$A$2:$P$65536,15,FALSE),"")</f>
        <v/>
      </c>
      <c r="AL31" s="48" t="str">
        <f>IF(ISNUMBER($AE31),VLOOKUP([1]Trésorerie!$AE31,[1]Base!$A$2:$P$65536,16,FALSE),"")</f>
        <v/>
      </c>
      <c r="AM31" s="40" t="str">
        <f t="shared" si="2"/>
        <v/>
      </c>
      <c r="AN31" s="41"/>
      <c r="AO31" s="2" t="e">
        <f t="array" ref="AO31">INDEX([1]Base!$A$2:$A$65536,SMALL(IF(MONTH([1]Base!$B$2:$B$65536)=5,ROW([1]Base!$A$2:$A$65536)-MIN(ROW([1]Base!$A$2:$A$65536))+1),ROWS([1]Base!$A$2:$A29)))</f>
        <v>#NUM!</v>
      </c>
      <c r="AP31" s="39" t="str">
        <f>IF(ISNUMBER(AO31),VLOOKUP([1]Trésorerie!AO31,[1]Base!$A$2:$P$65536,2,FALSE),"")</f>
        <v/>
      </c>
      <c r="AQ31" s="49" t="str">
        <f>IF(AND(ISNUMBER($AO31),ISTEXT(VLOOKUP([1]Trésorerie!$AO31,[1]Base!$A$2:$P$65536,3,FALSE))),VLOOKUP([1]Trésorerie!AO31,[1]Base!$A$2:$P$65536,3,FALSE),"")</f>
        <v/>
      </c>
      <c r="AR31" s="49" t="str">
        <f>IF(AND(ISNUMBER($AO31),ISTEXT(VLOOKUP([1]Trésorerie!$AO31,[1]Base!$A$2:$P$65536,8,FALSE))),VLOOKUP([1]Trésorerie!AO31,[1]Base!$A$2:$P$65536,8,FALSE),"")</f>
        <v/>
      </c>
      <c r="AS31" s="49" t="str">
        <f>IF(AND(ISNUMBER($AO31),ISTEXT(VLOOKUP([1]Trésorerie!$AO31,[1]Base!$A$2:$P$65536,14,FALSE))),VLOOKUP([1]Trésorerie!AO31,[1]Base!$A$2:$P$65536,14,FALSE),"")</f>
        <v/>
      </c>
      <c r="AT31" s="49" t="str">
        <f>IF(AND(ISNUMBER($AO31),ISTEXT(VLOOKUP([1]Trésorerie!$AO31,[1]Base!$A$2:$P$65536,5,FALSE))),VLOOKUP([1]Trésorerie!AO31,[1]Base!$A$2:$P$65536,5,FALSE),"")</f>
        <v/>
      </c>
      <c r="AU31" s="48" t="str">
        <f>IF(ISNUMBER(AO31),VLOOKUP([1]Trésorerie!AO31,[1]Base!$A$2:$P$65536,15,FALSE),"")</f>
        <v/>
      </c>
      <c r="AV31" s="48" t="str">
        <f>IF(ISNUMBER(AO31),VLOOKUP([1]Trésorerie!AO31,[1]Base!$A$2:$P$65536,16,FALSE),"")</f>
        <v/>
      </c>
      <c r="AW31" s="40" t="str">
        <f t="shared" si="3"/>
        <v/>
      </c>
      <c r="AX31" s="41"/>
    </row>
    <row r="32" spans="1:50">
      <c r="A32" s="2">
        <f t="array" ref="A32">INDEX([1]Base!$A$2:$A$65536,SMALL(IF(MONTH([1]Base!$B$2:$B$65536)=1,ROW([1]Base!$A$2:$A$65536)-MIN(ROW([1]Base!$A$2:$A$65536))+1),ROWS([1]Base!$A$2:$A31)))</f>
        <v>0</v>
      </c>
      <c r="B32" s="39" t="e">
        <f>IF(VLOOKUP([1]Trésorerie!$A32,[1]Base!$A$2:$P$65536,2,FALSE)="","",VLOOKUP([1]Trésorerie!$A32,[1]Base!$A$2:$P$65536,2,FALSE))</f>
        <v>#N/A</v>
      </c>
      <c r="C32" s="39" t="e">
        <f>IF(VLOOKUP([1]Trésorerie!$A32,[1]Base!$A$2:$P$65536,2,FALSE)="","",VLOOKUP([1]Trésorerie!$A32,[1]Base!$A$2:$P$65536,3,FALSE))</f>
        <v>#N/A</v>
      </c>
      <c r="D32" s="39" t="e">
        <f>IF(VLOOKUP([1]Trésorerie!$A32,[1]Base!$A$2:$P$65536,2,FALSE)="","",VLOOKUP([1]Trésorerie!$A32,[1]Base!$A$2:$P$65536,8,FALSE))</f>
        <v>#N/A</v>
      </c>
      <c r="E32" s="39" t="e">
        <f>IF(VLOOKUP([1]Trésorerie!$A32,[1]Base!$A$2:$P$65536,2,FALSE)="","",VLOOKUP([1]Trésorerie!$A32,[1]Base!$A$2:$P$65536,14,FALSE))</f>
        <v>#N/A</v>
      </c>
      <c r="F32" s="39" t="e">
        <f>IF(VLOOKUP([1]Trésorerie!$A32,[1]Base!$A$2:$P$65536,2,FALSE)="","",VLOOKUP([1]Trésorerie!$A32,[1]Base!$A$2:$P$65536,5,FALSE))</f>
        <v>#N/A</v>
      </c>
      <c r="G32" s="39" t="e">
        <f>IF(VLOOKUP([1]Trésorerie!$A32,[1]Base!$A$2:$P$65536,2,FALSE)="","",VLOOKUP([1]Trésorerie!$A32,[1]Base!$A$2:$P$65536,15,FALSE))</f>
        <v>#N/A</v>
      </c>
      <c r="H32" s="39" t="e">
        <f>IF(VLOOKUP([1]Trésorerie!$A32,[1]Base!$A$2:$P$65536,2,FALSE)="","",VLOOKUP([1]Trésorerie!$A32,[1]Base!$A$2:$P$65536,16,FALSE))</f>
        <v>#N/A</v>
      </c>
      <c r="I32" s="40" t="str">
        <f t="shared" si="1"/>
        <v/>
      </c>
      <c r="J32" s="41"/>
      <c r="K32" s="2" t="e">
        <f t="array" ref="K32">INDEX([1]Base!$A$2:$A$65536,SMALL(IF(MONTH([1]Base!$B$2:$B$65536)=2,ROW([1]Base!$A$2:$A$65536)-MIN(ROW([1]Base!$A$2:$A$65536))+1),ROWS([1]Base!$A$2:$A30)))</f>
        <v>#NUM!</v>
      </c>
      <c r="L32" s="39" t="str">
        <f>IF(ISNUMBER($K32),VLOOKUP([1]Trésorerie!$K32,[1]Base!$A$2:$P$65536,2,FALSE),"")</f>
        <v/>
      </c>
      <c r="M32" s="39" t="str">
        <f>IF(ISNUMBER($K32),VLOOKUP([1]Trésorerie!$K32,[1]Base!$A$2:$P$65536,3,FALSE),"")</f>
        <v/>
      </c>
      <c r="N32" s="39" t="str">
        <f>IF(ISNUMBER($K32),VLOOKUP([1]Trésorerie!$K32,[1]Base!$A$2:$P$65536,8,FALSE),"")</f>
        <v/>
      </c>
      <c r="O32" s="39" t="str">
        <f>IF(ISNUMBER($K32),VLOOKUP([1]Trésorerie!$K32,[1]Base!$A$2:$P$65536,14,FALSE),"")</f>
        <v/>
      </c>
      <c r="P32" s="39" t="str">
        <f>IF(ISNUMBER($K32),VLOOKUP([1]Trésorerie!$K32,[1]Base!$A$2:$P$65536,5,FALSE),"")</f>
        <v/>
      </c>
      <c r="Q32" s="48" t="str">
        <f>IF(ISNUMBER($K32),VLOOKUP([1]Trésorerie!$K32,[1]Base!$A$2:$P$65536,15,FALSE),"")</f>
        <v/>
      </c>
      <c r="R32" s="48" t="str">
        <f>IF(ISNUMBER($K32),VLOOKUP([1]Trésorerie!$K32,[1]Base!$A$2:$P$65536,16,FALSE),"")</f>
        <v/>
      </c>
      <c r="S32" s="40" t="str">
        <f t="shared" si="0"/>
        <v/>
      </c>
      <c r="T32" s="41"/>
      <c r="U32" s="2" t="e">
        <f t="array" ref="U32">INDEX([1]Base!$A$2:$A$65536,SMALL(IF(MONTH([1]Base!$B$2:$B$65536)=3,ROW([1]Base!$A$2:$A$65536)-MIN(ROW([1]Base!$A$2:$A$65536))+1),ROWS([1]Base!$A$2:$A30)))</f>
        <v>#NUM!</v>
      </c>
      <c r="V32" s="39" t="str">
        <f>IF(ISNUMBER($U32),VLOOKUP([1]Trésorerie!$U32,[1]Base!$A$2:$P$65536,2,FALSE),"")</f>
        <v/>
      </c>
      <c r="W32" s="49" t="str">
        <f>IF(AND(ISNUMBER($U32),ISTEXT(VLOOKUP([1]Trésorerie!$U32,[1]Base!$A$2:$P$65536,3,FALSE))),VLOOKUP([1]Trésorerie!$U32,[1]Base!$A$2:$P$65536,3,FALSE)," ")</f>
        <v xml:space="preserve"> </v>
      </c>
      <c r="X32" s="49" t="str">
        <f>IF(AND(ISNUMBER($U32),ISTEXT(VLOOKUP([1]Trésorerie!$U32,[1]Base!$A$2:$P$65536,8,FALSE))),VLOOKUP([1]Trésorerie!$U32,[1]Base!$A$2:$P$65536,8,FALSE),"")</f>
        <v/>
      </c>
      <c r="Y32" s="49" t="str">
        <f>IF(AND(ISNUMBER($U32),ISTEXT(VLOOKUP([1]Trésorerie!$U32,[1]Base!$A$2:$P$65536,14,FALSE))),VLOOKUP([1]Trésorerie!$U32,[1]Base!$A$2:$P$65536,14,FALSE),"")</f>
        <v/>
      </c>
      <c r="Z32" s="49" t="str">
        <f>IF(AND(ISNUMBER($U32),ISTEXT(VLOOKUP([1]Trésorerie!$U32,[1]Base!$A$2:$P$65536,5,FALSE))),VLOOKUP([1]Trésorerie!$U32,[1]Base!$A$2:$P$65536,5,FALSE),"")</f>
        <v/>
      </c>
      <c r="AA32" s="49" t="str">
        <f>IF(ISNUMBER($U32),VLOOKUP([1]Trésorerie!$U32,[1]Base!$A$2:$P$65536,15,FALSE),"")</f>
        <v/>
      </c>
      <c r="AB32" s="49" t="str">
        <f>IF(ISNUMBER($U32),VLOOKUP([1]Trésorerie!$U32,[1]Base!$A$2:$P$65536,16,FALSE),"")</f>
        <v/>
      </c>
      <c r="AC32" s="40" t="str">
        <f t="shared" si="4"/>
        <v/>
      </c>
      <c r="AD32" s="41"/>
      <c r="AE32" s="2" t="e">
        <f t="array" ref="AE32">INDEX([1]Base!$A$2:$A$65536,SMALL(IF(MONTH([1]Base!$B$2:$B$65536)=4,ROW([1]Base!$A$2:$A$65536)-MIN(ROW([1]Base!$A$2:$A$65536))+1),ROWS([1]Base!$A$2:$A30)))</f>
        <v>#NUM!</v>
      </c>
      <c r="AF32" s="39" t="str">
        <f>IF(ISNUMBER($AE32),VLOOKUP([1]Trésorerie!$AE32,[1]Base!$A$2:$P$65536,2,FALSE),"")</f>
        <v/>
      </c>
      <c r="AG32" s="49" t="str">
        <f>IF(AND(ISNUMBER($AE32),ISTEXT(VLOOKUP([1]Trésorerie!$AE32,[1]Base!$A$2:$P$65536,3,FALSE))),VLOOKUP([1]Trésorerie!$AE32,[1]Base!$A$2:$P$65536,3,FALSE),"")</f>
        <v/>
      </c>
      <c r="AH32" s="49" t="str">
        <f>IF(AND(ISNUMBER($AE32),ISTEXT(VLOOKUP([1]Trésorerie!$AE32,[1]Base!$A$2:$P$65536,8,FALSE))),VLOOKUP([1]Trésorerie!$AE32,[1]Base!$A$2:$P$65536,8,FALSE),"")</f>
        <v/>
      </c>
      <c r="AI32" s="49" t="str">
        <f>IF(AND(ISNUMBER($AE32),ISTEXT(VLOOKUP([1]Trésorerie!$AE32,[1]Base!$A$2:$P$65536,14,FALSE))),VLOOKUP([1]Trésorerie!$AE32,[1]Base!$A$2:$P$65536,14,FALSE),"")</f>
        <v/>
      </c>
      <c r="AJ32" s="49" t="str">
        <f>IF(AND(ISNUMBER($AE32),ISTEXT(VLOOKUP([1]Trésorerie!$AE32,[1]Base!$A$2:$P$65536,5,FALSE))),VLOOKUP([1]Trésorerie!$AE32,[1]Base!$A$2:$P$65536,5,FALSE),"")</f>
        <v/>
      </c>
      <c r="AK32" s="48" t="str">
        <f>IF(ISNUMBER($AE32),VLOOKUP([1]Trésorerie!$AE32,[1]Base!$A$2:$P$65536,15,FALSE),"")</f>
        <v/>
      </c>
      <c r="AL32" s="48" t="str">
        <f>IF(ISNUMBER($AE32),VLOOKUP([1]Trésorerie!$AE32,[1]Base!$A$2:$P$65536,16,FALSE),"")</f>
        <v/>
      </c>
      <c r="AM32" s="40" t="str">
        <f t="shared" si="2"/>
        <v/>
      </c>
      <c r="AN32" s="41"/>
      <c r="AO32" s="2" t="e">
        <f t="array" ref="AO32">INDEX([1]Base!$A$2:$A$65536,SMALL(IF(MONTH([1]Base!$B$2:$B$65536)=5,ROW([1]Base!$A$2:$A$65536)-MIN(ROW([1]Base!$A$2:$A$65536))+1),ROWS([1]Base!$A$2:$A30)))</f>
        <v>#NUM!</v>
      </c>
      <c r="AP32" s="39" t="str">
        <f>IF(ISNUMBER(AO32),VLOOKUP([1]Trésorerie!AO32,[1]Base!$A$2:$P$65536,2,FALSE),"")</f>
        <v/>
      </c>
      <c r="AQ32" s="49" t="str">
        <f>IF(AND(ISNUMBER($AO32),ISTEXT(VLOOKUP([1]Trésorerie!$AO32,[1]Base!$A$2:$P$65536,3,FALSE))),VLOOKUP([1]Trésorerie!AO32,[1]Base!$A$2:$P$65536,3,FALSE),"")</f>
        <v/>
      </c>
      <c r="AR32" s="49" t="str">
        <f>IF(AND(ISNUMBER($AO32),ISTEXT(VLOOKUP([1]Trésorerie!$AO32,[1]Base!$A$2:$P$65536,8,FALSE))),VLOOKUP([1]Trésorerie!AO32,[1]Base!$A$2:$P$65536,8,FALSE),"")</f>
        <v/>
      </c>
      <c r="AS32" s="49" t="str">
        <f>IF(AND(ISNUMBER($AO32),ISTEXT(VLOOKUP([1]Trésorerie!$AO32,[1]Base!$A$2:$P$65536,14,FALSE))),VLOOKUP([1]Trésorerie!AO32,[1]Base!$A$2:$P$65536,14,FALSE),"")</f>
        <v/>
      </c>
      <c r="AT32" s="49" t="str">
        <f>IF(AND(ISNUMBER($AO32),ISTEXT(VLOOKUP([1]Trésorerie!$AO32,[1]Base!$A$2:$P$65536,5,FALSE))),VLOOKUP([1]Trésorerie!AO32,[1]Base!$A$2:$P$65536,5,FALSE),"")</f>
        <v/>
      </c>
      <c r="AU32" s="48" t="str">
        <f>IF(ISNUMBER(AO32),VLOOKUP([1]Trésorerie!AO32,[1]Base!$A$2:$P$65536,15,FALSE),"")</f>
        <v/>
      </c>
      <c r="AV32" s="48" t="str">
        <f>IF(ISNUMBER(AO32),VLOOKUP([1]Trésorerie!AO32,[1]Base!$A$2:$P$65536,16,FALSE),"")</f>
        <v/>
      </c>
      <c r="AW32" s="40" t="str">
        <f t="shared" si="3"/>
        <v/>
      </c>
      <c r="AX32" s="41"/>
    </row>
    <row r="33" spans="1:50">
      <c r="A33" s="2">
        <f t="array" ref="A33">INDEX([1]Base!$A$2:$A$65536,SMALL(IF(MONTH([1]Base!$B$2:$B$65536)=1,ROW([1]Base!$A$2:$A$65536)-MIN(ROW([1]Base!$A$2:$A$65536))+1),ROWS([1]Base!$A$2:$A32)))</f>
        <v>0</v>
      </c>
      <c r="B33" s="39" t="e">
        <f>IF(VLOOKUP([1]Trésorerie!$A33,[1]Base!$A$2:$P$65536,2,FALSE)="","",VLOOKUP([1]Trésorerie!$A33,[1]Base!$A$2:$P$65536,2,FALSE))</f>
        <v>#N/A</v>
      </c>
      <c r="C33" s="39" t="e">
        <f>IF(VLOOKUP([1]Trésorerie!$A33,[1]Base!$A$2:$P$65536,2,FALSE)="","",VLOOKUP([1]Trésorerie!$A33,[1]Base!$A$2:$P$65536,3,FALSE))</f>
        <v>#N/A</v>
      </c>
      <c r="D33" s="39" t="e">
        <f>IF(VLOOKUP([1]Trésorerie!$A33,[1]Base!$A$2:$P$65536,2,FALSE)="","",VLOOKUP([1]Trésorerie!$A33,[1]Base!$A$2:$P$65536,8,FALSE))</f>
        <v>#N/A</v>
      </c>
      <c r="E33" s="39" t="e">
        <f>IF(VLOOKUP([1]Trésorerie!$A33,[1]Base!$A$2:$P$65536,2,FALSE)="","",VLOOKUP([1]Trésorerie!$A33,[1]Base!$A$2:$P$65536,14,FALSE))</f>
        <v>#N/A</v>
      </c>
      <c r="F33" s="39" t="e">
        <f>IF(VLOOKUP([1]Trésorerie!$A33,[1]Base!$A$2:$P$65536,2,FALSE)="","",VLOOKUP([1]Trésorerie!$A33,[1]Base!$A$2:$P$65536,5,FALSE))</f>
        <v>#N/A</v>
      </c>
      <c r="G33" s="39" t="e">
        <f>IF(VLOOKUP([1]Trésorerie!$A33,[1]Base!$A$2:$P$65536,2,FALSE)="","",VLOOKUP([1]Trésorerie!$A33,[1]Base!$A$2:$P$65536,15,FALSE))</f>
        <v>#N/A</v>
      </c>
      <c r="H33" s="39" t="e">
        <f>IF(VLOOKUP([1]Trésorerie!$A33,[1]Base!$A$2:$P$65536,2,FALSE)="","",VLOOKUP([1]Trésorerie!$A33,[1]Base!$A$2:$P$65536,16,FALSE))</f>
        <v>#N/A</v>
      </c>
      <c r="I33" s="40" t="str">
        <f t="shared" si="1"/>
        <v/>
      </c>
      <c r="J33" s="41"/>
      <c r="K33" s="2" t="e">
        <f t="array" ref="K33">INDEX([1]Base!$A$2:$A$65536,SMALL(IF(MONTH([1]Base!$B$2:$B$65536)=2,ROW([1]Base!$A$2:$A$65536)-MIN(ROW([1]Base!$A$2:$A$65536))+1),ROWS([1]Base!$A$2:$A31)))</f>
        <v>#NUM!</v>
      </c>
      <c r="L33" s="39" t="str">
        <f>IF(ISNUMBER($K33),VLOOKUP([1]Trésorerie!$K33,[1]Base!$A$2:$P$65536,2,FALSE),"")</f>
        <v/>
      </c>
      <c r="M33" s="39" t="str">
        <f>IF(ISNUMBER($K33),VLOOKUP([1]Trésorerie!$K33,[1]Base!$A$2:$P$65536,3,FALSE),"")</f>
        <v/>
      </c>
      <c r="N33" s="39" t="str">
        <f>IF(ISNUMBER($K33),VLOOKUP([1]Trésorerie!$K33,[1]Base!$A$2:$P$65536,8,FALSE),"")</f>
        <v/>
      </c>
      <c r="O33" s="39" t="str">
        <f>IF(ISNUMBER($K33),VLOOKUP([1]Trésorerie!$K33,[1]Base!$A$2:$P$65536,14,FALSE),"")</f>
        <v/>
      </c>
      <c r="P33" s="39" t="str">
        <f>IF(ISNUMBER($K33),VLOOKUP([1]Trésorerie!$K33,[1]Base!$A$2:$P$65536,5,FALSE),"")</f>
        <v/>
      </c>
      <c r="Q33" s="48" t="str">
        <f>IF(ISNUMBER($K33),VLOOKUP([1]Trésorerie!$K33,[1]Base!$A$2:$P$65536,15,FALSE),"")</f>
        <v/>
      </c>
      <c r="R33" s="48" t="str">
        <f>IF(ISNUMBER($K33),VLOOKUP([1]Trésorerie!$K33,[1]Base!$A$2:$P$65536,16,FALSE),"")</f>
        <v/>
      </c>
      <c r="S33" s="40" t="str">
        <f t="shared" si="0"/>
        <v/>
      </c>
      <c r="T33" s="41"/>
      <c r="U33" s="2" t="e">
        <f t="array" ref="U33">INDEX([1]Base!$A$2:$A$65536,SMALL(IF(MONTH([1]Base!$B$2:$B$65536)=3,ROW([1]Base!$A$2:$A$65536)-MIN(ROW([1]Base!$A$2:$A$65536))+1),ROWS([1]Base!$A$2:$A31)))</f>
        <v>#NUM!</v>
      </c>
      <c r="V33" s="39" t="str">
        <f>IF(ISNUMBER($U33),VLOOKUP([1]Trésorerie!$U33,[1]Base!$A$2:$P$65536,2,FALSE),"")</f>
        <v/>
      </c>
      <c r="W33" s="49" t="str">
        <f>IF(AND(ISNUMBER($U33),ISTEXT(VLOOKUP([1]Trésorerie!$U33,[1]Base!$A$2:$P$65536,3,FALSE))),VLOOKUP([1]Trésorerie!$U33,[1]Base!$A$2:$P$65536,3,FALSE)," ")</f>
        <v xml:space="preserve"> </v>
      </c>
      <c r="X33" s="49" t="str">
        <f>IF(AND(ISNUMBER($U33),ISTEXT(VLOOKUP([1]Trésorerie!$U33,[1]Base!$A$2:$P$65536,8,FALSE))),VLOOKUP([1]Trésorerie!$U33,[1]Base!$A$2:$P$65536,8,FALSE),"")</f>
        <v/>
      </c>
      <c r="Y33" s="49" t="str">
        <f>IF(AND(ISNUMBER($U33),ISTEXT(VLOOKUP([1]Trésorerie!$U33,[1]Base!$A$2:$P$65536,14,FALSE))),VLOOKUP([1]Trésorerie!$U33,[1]Base!$A$2:$P$65536,14,FALSE),"")</f>
        <v/>
      </c>
      <c r="Z33" s="49" t="str">
        <f>IF(AND(ISNUMBER($U33),ISTEXT(VLOOKUP([1]Trésorerie!$U33,[1]Base!$A$2:$P$65536,5,FALSE))),VLOOKUP([1]Trésorerie!$U33,[1]Base!$A$2:$P$65536,5,FALSE),"")</f>
        <v/>
      </c>
      <c r="AA33" s="49" t="str">
        <f>IF(ISNUMBER($U33),VLOOKUP([1]Trésorerie!$U33,[1]Base!$A$2:$P$65536,15,FALSE),"")</f>
        <v/>
      </c>
      <c r="AB33" s="49" t="str">
        <f>IF(ISNUMBER($U33),VLOOKUP([1]Trésorerie!$U33,[1]Base!$A$2:$P$65536,16,FALSE),"")</f>
        <v/>
      </c>
      <c r="AC33" s="40" t="str">
        <f t="shared" si="4"/>
        <v/>
      </c>
      <c r="AD33" s="41"/>
      <c r="AE33" s="2" t="e">
        <f t="array" ref="AE33">INDEX([1]Base!$A$2:$A$65536,SMALL(IF(MONTH([1]Base!$B$2:$B$65536)=4,ROW([1]Base!$A$2:$A$65536)-MIN(ROW([1]Base!$A$2:$A$65536))+1),ROWS([1]Base!$A$2:$A31)))</f>
        <v>#NUM!</v>
      </c>
      <c r="AF33" s="39" t="str">
        <f>IF(ISNUMBER($AE33),VLOOKUP([1]Trésorerie!$AE33,[1]Base!$A$2:$P$65536,2,FALSE),"")</f>
        <v/>
      </c>
      <c r="AG33" s="49" t="str">
        <f>IF(AND(ISNUMBER($AE33),ISTEXT(VLOOKUP([1]Trésorerie!$AE33,[1]Base!$A$2:$P$65536,3,FALSE))),VLOOKUP([1]Trésorerie!$AE33,[1]Base!$A$2:$P$65536,3,FALSE),"")</f>
        <v/>
      </c>
      <c r="AH33" s="49" t="str">
        <f>IF(AND(ISNUMBER($AE33),ISTEXT(VLOOKUP([1]Trésorerie!$AE33,[1]Base!$A$2:$P$65536,8,FALSE))),VLOOKUP([1]Trésorerie!$AE33,[1]Base!$A$2:$P$65536,8,FALSE),"")</f>
        <v/>
      </c>
      <c r="AI33" s="49" t="str">
        <f>IF(AND(ISNUMBER($AE33),ISTEXT(VLOOKUP([1]Trésorerie!$AE33,[1]Base!$A$2:$P$65536,14,FALSE))),VLOOKUP([1]Trésorerie!$AE33,[1]Base!$A$2:$P$65536,14,FALSE),"")</f>
        <v/>
      </c>
      <c r="AJ33" s="49" t="str">
        <f>IF(AND(ISNUMBER($AE33),ISTEXT(VLOOKUP([1]Trésorerie!$AE33,[1]Base!$A$2:$P$65536,5,FALSE))),VLOOKUP([1]Trésorerie!$AE33,[1]Base!$A$2:$P$65536,5,FALSE),"")</f>
        <v/>
      </c>
      <c r="AK33" s="48" t="str">
        <f>IF(ISNUMBER($AE33),VLOOKUP([1]Trésorerie!$AE33,[1]Base!$A$2:$P$65536,15,FALSE),"")</f>
        <v/>
      </c>
      <c r="AL33" s="48" t="str">
        <f>IF(ISNUMBER($AE33),VLOOKUP([1]Trésorerie!$AE33,[1]Base!$A$2:$P$65536,16,FALSE),"")</f>
        <v/>
      </c>
      <c r="AM33" s="40" t="str">
        <f t="shared" si="2"/>
        <v/>
      </c>
      <c r="AN33" s="41"/>
      <c r="AO33" s="2" t="e">
        <f t="array" ref="AO33">INDEX([1]Base!$A$2:$A$65536,SMALL(IF(MONTH([1]Base!$B$2:$B$65536)=5,ROW([1]Base!$A$2:$A$65536)-MIN(ROW([1]Base!$A$2:$A$65536))+1),ROWS([1]Base!$A$2:$A31)))</f>
        <v>#NUM!</v>
      </c>
      <c r="AP33" s="39" t="str">
        <f>IF(ISNUMBER(AO33),VLOOKUP([1]Trésorerie!AO33,[1]Base!$A$2:$P$65536,2,FALSE),"")</f>
        <v/>
      </c>
      <c r="AQ33" s="49" t="str">
        <f>IF(AND(ISNUMBER($AO33),ISTEXT(VLOOKUP([1]Trésorerie!$AO33,[1]Base!$A$2:$P$65536,3,FALSE))),VLOOKUP([1]Trésorerie!AO33,[1]Base!$A$2:$P$65536,3,FALSE),"")</f>
        <v/>
      </c>
      <c r="AR33" s="49" t="str">
        <f>IF(AND(ISNUMBER($AO33),ISTEXT(VLOOKUP([1]Trésorerie!$AO33,[1]Base!$A$2:$P$65536,8,FALSE))),VLOOKUP([1]Trésorerie!AO33,[1]Base!$A$2:$P$65536,8,FALSE),"")</f>
        <v/>
      </c>
      <c r="AS33" s="49" t="str">
        <f>IF(AND(ISNUMBER($AO33),ISTEXT(VLOOKUP([1]Trésorerie!$AO33,[1]Base!$A$2:$P$65536,14,FALSE))),VLOOKUP([1]Trésorerie!AO33,[1]Base!$A$2:$P$65536,14,FALSE),"")</f>
        <v/>
      </c>
      <c r="AT33" s="49" t="str">
        <f>IF(AND(ISNUMBER($AO33),ISTEXT(VLOOKUP([1]Trésorerie!$AO33,[1]Base!$A$2:$P$65536,5,FALSE))),VLOOKUP([1]Trésorerie!AO33,[1]Base!$A$2:$P$65536,5,FALSE),"")</f>
        <v/>
      </c>
      <c r="AU33" s="48" t="str">
        <f>IF(ISNUMBER(AO33),VLOOKUP([1]Trésorerie!AO33,[1]Base!$A$2:$P$65536,15,FALSE),"")</f>
        <v/>
      </c>
      <c r="AV33" s="48" t="str">
        <f>IF(ISNUMBER(AO33),VLOOKUP([1]Trésorerie!AO33,[1]Base!$A$2:$P$65536,16,FALSE),"")</f>
        <v/>
      </c>
      <c r="AW33" s="40" t="str">
        <f t="shared" si="3"/>
        <v/>
      </c>
      <c r="AX33" s="41"/>
    </row>
    <row r="34" spans="1:50" ht="15.75" thickBot="1">
      <c r="A34" s="2">
        <f t="array" ref="A34">INDEX([1]Base!$A$2:$A$65536,SMALL(IF(MONTH([1]Base!$B$2:$B$65536)=1,ROW([1]Base!$A$2:$A$65536)-MIN(ROW([1]Base!$A$2:$A$65536))+1),ROWS([1]Base!$A$2:$A33)))</f>
        <v>0</v>
      </c>
      <c r="B34" s="39" t="e">
        <f>IF(VLOOKUP([1]Trésorerie!$A34,[1]Base!$A$2:$P$65536,2,FALSE)="","",VLOOKUP([1]Trésorerie!$A34,[1]Base!$A$2:$P$65536,2,FALSE))</f>
        <v>#N/A</v>
      </c>
      <c r="C34" s="39" t="e">
        <f>IF(VLOOKUP([1]Trésorerie!$A34,[1]Base!$A$2:$P$65536,2,FALSE)="","",VLOOKUP([1]Trésorerie!$A34,[1]Base!$A$2:$P$65536,3,FALSE))</f>
        <v>#N/A</v>
      </c>
      <c r="D34" s="39" t="e">
        <f>IF(VLOOKUP([1]Trésorerie!$A34,[1]Base!$A$2:$P$65536,2,FALSE)="","",VLOOKUP([1]Trésorerie!$A34,[1]Base!$A$2:$P$65536,8,FALSE))</f>
        <v>#N/A</v>
      </c>
      <c r="E34" s="39" t="e">
        <f>IF(VLOOKUP([1]Trésorerie!$A34,[1]Base!$A$2:$P$65536,2,FALSE)="","",VLOOKUP([1]Trésorerie!$A34,[1]Base!$A$2:$P$65536,14,FALSE))</f>
        <v>#N/A</v>
      </c>
      <c r="F34" s="39" t="e">
        <f>IF(VLOOKUP([1]Trésorerie!$A34,[1]Base!$A$2:$P$65536,2,FALSE)="","",VLOOKUP([1]Trésorerie!$A34,[1]Base!$A$2:$P$65536,5,FALSE))</f>
        <v>#N/A</v>
      </c>
      <c r="G34" s="39" t="e">
        <f>IF(VLOOKUP([1]Trésorerie!$A34,[1]Base!$A$2:$P$65536,2,FALSE)="","",VLOOKUP([1]Trésorerie!$A34,[1]Base!$A$2:$P$65536,15,FALSE))</f>
        <v>#N/A</v>
      </c>
      <c r="H34" s="39" t="e">
        <f>IF(VLOOKUP([1]Trésorerie!$A34,[1]Base!$A$2:$P$65536,2,FALSE)="","",VLOOKUP([1]Trésorerie!$A34,[1]Base!$A$2:$P$65536,16,FALSE))</f>
        <v>#N/A</v>
      </c>
      <c r="I34" s="40" t="str">
        <f t="shared" si="1"/>
        <v/>
      </c>
      <c r="J34" s="50"/>
      <c r="K34" s="2" t="e">
        <f t="array" ref="K34">INDEX([1]Base!$A$2:$A$65536,SMALL(IF(MONTH([1]Base!$B$2:$B$65536)=2,ROW([1]Base!$A$2:$A$65536)-MIN(ROW([1]Base!$A$2:$A$65536))+1),ROWS([1]Base!$A$2:$A32)))</f>
        <v>#NUM!</v>
      </c>
      <c r="L34" s="39" t="str">
        <f>IF(ISNUMBER($K34),VLOOKUP([1]Trésorerie!$K34,[1]Base!$A$2:$P$65536,2,FALSE),"")</f>
        <v/>
      </c>
      <c r="M34" s="39" t="str">
        <f>IF(ISNUMBER($K34),VLOOKUP([1]Trésorerie!$K34,[1]Base!$A$2:$P$65536,3,FALSE),"")</f>
        <v/>
      </c>
      <c r="N34" s="39" t="str">
        <f>IF(ISNUMBER($K34),VLOOKUP([1]Trésorerie!$K34,[1]Base!$A$2:$P$65536,8,FALSE),"")</f>
        <v/>
      </c>
      <c r="O34" s="39" t="str">
        <f>IF(ISNUMBER($K34),VLOOKUP([1]Trésorerie!$K34,[1]Base!$A$2:$P$65536,14,FALSE),"")</f>
        <v/>
      </c>
      <c r="P34" s="39" t="str">
        <f>IF(ISNUMBER($K34),VLOOKUP([1]Trésorerie!$K34,[1]Base!$A$2:$P$65536,5,FALSE),"")</f>
        <v/>
      </c>
      <c r="Q34" s="48" t="str">
        <f>IF(ISNUMBER($K34),VLOOKUP([1]Trésorerie!$K34,[1]Base!$A$2:$P$65536,15,FALSE),"")</f>
        <v/>
      </c>
      <c r="R34" s="48" t="str">
        <f>IF(ISNUMBER($K34),VLOOKUP([1]Trésorerie!$K34,[1]Base!$A$2:$P$65536,16,FALSE),"")</f>
        <v/>
      </c>
      <c r="S34" s="40" t="str">
        <f t="shared" si="0"/>
        <v/>
      </c>
      <c r="T34" s="50"/>
      <c r="U34" s="2" t="e">
        <f t="array" ref="U34">INDEX([1]Base!$A$2:$A$65536,SMALL(IF(MONTH([1]Base!$B$2:$B$65536)=3,ROW([1]Base!$A$2:$A$65536)-MIN(ROW([1]Base!$A$2:$A$65536))+1),ROWS([1]Base!$A$2:$A32)))</f>
        <v>#NUM!</v>
      </c>
      <c r="V34" s="39" t="str">
        <f>IF(ISNUMBER($U34),VLOOKUP([1]Trésorerie!$U34,[1]Base!$A$2:$P$65536,2,FALSE),"")</f>
        <v/>
      </c>
      <c r="W34" s="49" t="str">
        <f>IF(AND(ISNUMBER($U34),ISTEXT(VLOOKUP([1]Trésorerie!$U34,[1]Base!$A$2:$P$65536,3,FALSE))),VLOOKUP([1]Trésorerie!$U34,[1]Base!$A$2:$P$65536,3,FALSE)," ")</f>
        <v xml:space="preserve"> </v>
      </c>
      <c r="X34" s="49" t="str">
        <f>IF(AND(ISNUMBER($U34),ISTEXT(VLOOKUP([1]Trésorerie!$U34,[1]Base!$A$2:$P$65536,8,FALSE))),VLOOKUP([1]Trésorerie!$U34,[1]Base!$A$2:$P$65536,8,FALSE),"")</f>
        <v/>
      </c>
      <c r="Y34" s="49" t="str">
        <f>IF(AND(ISNUMBER($U34),ISTEXT(VLOOKUP([1]Trésorerie!$U34,[1]Base!$A$2:$P$65536,14,FALSE))),VLOOKUP([1]Trésorerie!$U34,[1]Base!$A$2:$P$65536,14,FALSE),"")</f>
        <v/>
      </c>
      <c r="Z34" s="49" t="str">
        <f>IF(AND(ISNUMBER($U34),ISTEXT(VLOOKUP([1]Trésorerie!$U34,[1]Base!$A$2:$P$65536,5,FALSE))),VLOOKUP([1]Trésorerie!$U34,[1]Base!$A$2:$P$65536,5,FALSE),"")</f>
        <v/>
      </c>
      <c r="AA34" s="49" t="str">
        <f>IF(ISNUMBER($U34),VLOOKUP([1]Trésorerie!$U34,[1]Base!$A$2:$P$65536,15,FALSE),"")</f>
        <v/>
      </c>
      <c r="AB34" s="49" t="str">
        <f>IF(ISNUMBER($U34),VLOOKUP([1]Trésorerie!$U34,[1]Base!$A$2:$P$65536,16,FALSE),"")</f>
        <v/>
      </c>
      <c r="AC34" s="40" t="str">
        <f t="shared" si="4"/>
        <v/>
      </c>
      <c r="AD34" s="50"/>
      <c r="AE34" s="2" t="e">
        <f t="array" ref="AE34">INDEX([1]Base!$A$2:$A$65536,SMALL(IF(MONTH([1]Base!$B$2:$B$65536)=4,ROW([1]Base!$A$2:$A$65536)-MIN(ROW([1]Base!$A$2:$A$65536))+1),ROWS([1]Base!$A$2:$A32)))</f>
        <v>#NUM!</v>
      </c>
      <c r="AF34" s="39" t="str">
        <f>IF(ISNUMBER($AE34),VLOOKUP([1]Trésorerie!$AE34,[1]Base!$A$2:$P$65536,2,FALSE),"")</f>
        <v/>
      </c>
      <c r="AG34" s="49" t="str">
        <f>IF(AND(ISNUMBER($AE34),ISTEXT(VLOOKUP([1]Trésorerie!$AE34,[1]Base!$A$2:$P$65536,3,FALSE))),VLOOKUP([1]Trésorerie!$AE34,[1]Base!$A$2:$P$65536,3,FALSE),"")</f>
        <v/>
      </c>
      <c r="AH34" s="49" t="str">
        <f>IF(AND(ISNUMBER($AE34),ISTEXT(VLOOKUP([1]Trésorerie!$AE34,[1]Base!$A$2:$P$65536,8,FALSE))),VLOOKUP([1]Trésorerie!$AE34,[1]Base!$A$2:$P$65536,8,FALSE),"")</f>
        <v/>
      </c>
      <c r="AI34" s="49" t="str">
        <f>IF(AND(ISNUMBER($AE34),ISTEXT(VLOOKUP([1]Trésorerie!$AE34,[1]Base!$A$2:$P$65536,14,FALSE))),VLOOKUP([1]Trésorerie!$AE34,[1]Base!$A$2:$P$65536,14,FALSE),"")</f>
        <v/>
      </c>
      <c r="AJ34" s="49" t="str">
        <f>IF(AND(ISNUMBER($AE34),ISTEXT(VLOOKUP([1]Trésorerie!$AE34,[1]Base!$A$2:$P$65536,5,FALSE))),VLOOKUP([1]Trésorerie!$AE34,[1]Base!$A$2:$P$65536,5,FALSE),"")</f>
        <v/>
      </c>
      <c r="AK34" s="48" t="str">
        <f>IF(ISNUMBER($AE34),VLOOKUP([1]Trésorerie!$AE34,[1]Base!$A$2:$P$65536,15,FALSE),"")</f>
        <v/>
      </c>
      <c r="AL34" s="48" t="str">
        <f>IF(ISNUMBER($AE34),VLOOKUP([1]Trésorerie!$AE34,[1]Base!$A$2:$P$65536,16,FALSE),"")</f>
        <v/>
      </c>
      <c r="AM34" s="40" t="str">
        <f t="shared" si="2"/>
        <v/>
      </c>
      <c r="AN34" s="50"/>
      <c r="AO34" s="2" t="e">
        <f t="array" ref="AO34">INDEX([1]Base!$A$2:$A$65536,SMALL(IF(MONTH([1]Base!$B$2:$B$65536)=5,ROW([1]Base!$A$2:$A$65536)-MIN(ROW([1]Base!$A$2:$A$65536))+1),ROWS([1]Base!$A$2:$A32)))</f>
        <v>#NUM!</v>
      </c>
      <c r="AP34" s="39" t="str">
        <f>IF(ISNUMBER(AO34),VLOOKUP([1]Trésorerie!AO34,[1]Base!$A$2:$P$65536,2,FALSE),"")</f>
        <v/>
      </c>
      <c r="AQ34" s="49" t="str">
        <f>IF(AND(ISNUMBER($AO34),ISTEXT(VLOOKUP([1]Trésorerie!$AO34,[1]Base!$A$2:$P$65536,3,FALSE))),VLOOKUP([1]Trésorerie!AO34,[1]Base!$A$2:$P$65536,3,FALSE),"")</f>
        <v/>
      </c>
      <c r="AR34" s="49" t="str">
        <f>IF(AND(ISNUMBER($AO34),ISTEXT(VLOOKUP([1]Trésorerie!$AO34,[1]Base!$A$2:$P$65536,8,FALSE))),VLOOKUP([1]Trésorerie!AO34,[1]Base!$A$2:$P$65536,8,FALSE),"")</f>
        <v/>
      </c>
      <c r="AS34" s="49" t="str">
        <f>IF(AND(ISNUMBER($AO34),ISTEXT(VLOOKUP([1]Trésorerie!$AO34,[1]Base!$A$2:$P$65536,14,FALSE))),VLOOKUP([1]Trésorerie!AO34,[1]Base!$A$2:$P$65536,14,FALSE),"")</f>
        <v/>
      </c>
      <c r="AT34" s="49" t="str">
        <f>IF(AND(ISNUMBER($AO34),ISTEXT(VLOOKUP([1]Trésorerie!$AO34,[1]Base!$A$2:$P$65536,5,FALSE))),VLOOKUP([1]Trésorerie!AO34,[1]Base!$A$2:$P$65536,5,FALSE),"")</f>
        <v/>
      </c>
      <c r="AU34" s="48" t="str">
        <f>IF(ISNUMBER(AO34),VLOOKUP([1]Trésorerie!AO34,[1]Base!$A$2:$P$65536,15,FALSE),"")</f>
        <v/>
      </c>
      <c r="AV34" s="48" t="str">
        <f>IF(ISNUMBER(AO34),VLOOKUP([1]Trésorerie!AO34,[1]Base!$A$2:$P$65536,16,FALSE),"")</f>
        <v/>
      </c>
      <c r="AW34" s="40" t="str">
        <f t="shared" si="3"/>
        <v/>
      </c>
      <c r="AX34" s="50"/>
    </row>
    <row r="35" spans="1:50" ht="15.75" thickTop="1"/>
  </sheetData>
  <mergeCells count="5">
    <mergeCell ref="U1:AD1"/>
    <mergeCell ref="AE1:AN1"/>
    <mergeCell ref="AO1:AX1"/>
    <mergeCell ref="A1:J1"/>
    <mergeCell ref="K1:T1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COMPTE CLIENT</vt:lpstr>
      <vt:lpstr>TRESORERIE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2013-06-03T15:38:14Z</dcterms:modified>
</cp:coreProperties>
</file>