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25" windowWidth="14805" windowHeight="7890" activeTab="7"/>
  </bookViews>
  <sheets>
    <sheet name="matériel" sheetId="1" r:id="rId1"/>
    <sheet name="note de credit" sheetId="10" r:id="rId2"/>
    <sheet name="frais de déplacement" sheetId="6" r:id="rId3"/>
    <sheet name="biens et services" sheetId="7" r:id="rId4"/>
    <sheet name="investissement" sheetId="8" r:id="rId5"/>
    <sheet name="amortissement" sheetId="9" r:id="rId6"/>
    <sheet name="Chiffre d'affaire" sheetId="2" r:id="rId7"/>
    <sheet name="Déclaration TVA" sheetId="5" r:id="rId8"/>
    <sheet name="bilan" sheetId="3" r:id="rId9"/>
  </sheets>
  <externalReferences>
    <externalReference r:id="rId10"/>
  </externalReferences>
  <calcPr calcId="145621"/>
</workbook>
</file>

<file path=xl/calcChain.xml><?xml version="1.0" encoding="utf-8"?>
<calcChain xmlns="http://schemas.openxmlformats.org/spreadsheetml/2006/main">
  <c r="F8" i="7" l="1"/>
  <c r="I8" i="7" s="1"/>
  <c r="G8" i="7"/>
  <c r="H8" i="7"/>
  <c r="G12" i="7" l="1"/>
  <c r="H12" i="7"/>
  <c r="F12" i="7"/>
  <c r="I12" i="7" s="1"/>
  <c r="E4" i="6" l="1"/>
  <c r="F4" i="6" s="1"/>
  <c r="F7" i="10" l="1"/>
  <c r="E7" i="10"/>
  <c r="D7" i="10"/>
  <c r="F26" i="5" l="1"/>
  <c r="F7" i="3"/>
  <c r="F13" i="1"/>
  <c r="E13" i="1"/>
  <c r="D13" i="1"/>
  <c r="D6" i="10"/>
  <c r="E6" i="10" s="1"/>
  <c r="F6" i="10" s="1"/>
  <c r="F5" i="10"/>
  <c r="E5" i="10"/>
  <c r="D5" i="10"/>
  <c r="D63" i="9"/>
  <c r="D64" i="9" s="1"/>
  <c r="D65" i="9" s="1"/>
  <c r="D62" i="9"/>
  <c r="D61" i="9"/>
  <c r="E61" i="9" s="1"/>
  <c r="F61" i="9" s="1"/>
  <c r="C62" i="9" s="1"/>
  <c r="F62" i="9" l="1"/>
  <c r="C63" i="9" s="1"/>
  <c r="E62" i="9"/>
  <c r="F63" i="9" l="1"/>
  <c r="C64" i="9" s="1"/>
  <c r="E63" i="9" l="1"/>
  <c r="E64" i="9" s="1"/>
  <c r="F64" i="9"/>
  <c r="C65" i="9" s="1"/>
  <c r="D6" i="6"/>
  <c r="E6" i="6" s="1"/>
  <c r="F6" i="6" s="1"/>
  <c r="D7" i="6"/>
  <c r="E7" i="6" s="1"/>
  <c r="F7" i="6" s="1"/>
  <c r="D8" i="6"/>
  <c r="E8" i="6"/>
  <c r="F8" i="6" s="1"/>
  <c r="D9" i="6"/>
  <c r="E9" i="6" s="1"/>
  <c r="F9" i="6" s="1"/>
  <c r="D10" i="6"/>
  <c r="E10" i="6"/>
  <c r="F10" i="6" s="1"/>
  <c r="D11" i="6"/>
  <c r="E11" i="6" s="1"/>
  <c r="F11" i="6" s="1"/>
  <c r="D12" i="6"/>
  <c r="E12" i="6"/>
  <c r="F12" i="6" s="1"/>
  <c r="D13" i="6"/>
  <c r="E13" i="6" s="1"/>
  <c r="F13" i="6" s="1"/>
  <c r="D14" i="6"/>
  <c r="E14" i="6"/>
  <c r="F14" i="6" s="1"/>
  <c r="D15" i="6"/>
  <c r="E15" i="6" s="1"/>
  <c r="F15" i="6" s="1"/>
  <c r="D16" i="6"/>
  <c r="E16" i="6"/>
  <c r="F16" i="6" s="1"/>
  <c r="D17" i="6"/>
  <c r="E17" i="6" s="1"/>
  <c r="F17" i="6" s="1"/>
  <c r="F65" i="9" l="1"/>
  <c r="E65" i="9"/>
  <c r="E7" i="1"/>
  <c r="F7" i="1" s="1"/>
  <c r="D5" i="1"/>
  <c r="D6" i="1"/>
  <c r="D7" i="1"/>
  <c r="D8" i="1"/>
  <c r="D9" i="1"/>
  <c r="D10" i="1"/>
  <c r="E10" i="1" s="1"/>
  <c r="F10" i="1" s="1"/>
  <c r="D11" i="1"/>
  <c r="E11" i="1"/>
  <c r="F11" i="1" s="1"/>
  <c r="F6" i="3"/>
  <c r="F8" i="3"/>
  <c r="H5" i="7"/>
  <c r="H6" i="7"/>
  <c r="G5" i="7"/>
  <c r="G6" i="7"/>
  <c r="F5" i="7"/>
  <c r="I5" i="7" s="1"/>
  <c r="F6" i="7"/>
  <c r="I6" i="7" s="1"/>
  <c r="C9" i="3"/>
  <c r="C8" i="3"/>
  <c r="C7" i="3"/>
  <c r="C30" i="3" s="1"/>
  <c r="C6" i="3"/>
  <c r="C29" i="3" s="1"/>
  <c r="C31" i="3" l="1"/>
  <c r="G7" i="7"/>
  <c r="G9" i="7"/>
  <c r="G10" i="7"/>
  <c r="G11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4" i="7"/>
  <c r="H19" i="7" l="1"/>
  <c r="F19" i="7"/>
  <c r="I19" i="7" s="1"/>
  <c r="D52" i="9" l="1"/>
  <c r="E52" i="9" s="1"/>
  <c r="F52" i="9" l="1"/>
  <c r="C53" i="9" s="1"/>
  <c r="D53" i="9"/>
  <c r="D54" i="9" s="1"/>
  <c r="D55" i="9" s="1"/>
  <c r="D23" i="2"/>
  <c r="E53" i="9" l="1"/>
  <c r="E54" i="9" s="1"/>
  <c r="E55" i="9" s="1"/>
  <c r="F53" i="9"/>
  <c r="C54" i="9" s="1"/>
  <c r="F54" i="9" s="1"/>
  <c r="C55" i="9" s="1"/>
  <c r="F55" i="9" s="1"/>
  <c r="F22" i="2"/>
  <c r="G13" i="2"/>
  <c r="F13" i="2" s="1"/>
  <c r="G14" i="2"/>
  <c r="F14" i="2" s="1"/>
  <c r="G15" i="2"/>
  <c r="F15" i="2" s="1"/>
  <c r="G16" i="2"/>
  <c r="F16" i="2" s="1"/>
  <c r="G17" i="2"/>
  <c r="F17" i="2" s="1"/>
  <c r="G18" i="2"/>
  <c r="F18" i="2" s="1"/>
  <c r="G19" i="2"/>
  <c r="F19" i="2" s="1"/>
  <c r="G20" i="2"/>
  <c r="F20" i="2" s="1"/>
  <c r="G21" i="2"/>
  <c r="F21" i="2" s="1"/>
  <c r="G22" i="2"/>
  <c r="I23" i="7" l="1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H21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15" i="7"/>
  <c r="H17" i="7"/>
  <c r="H18" i="7"/>
  <c r="H16" i="7"/>
  <c r="H20" i="7"/>
  <c r="I21" i="7"/>
  <c r="G32" i="7"/>
  <c r="G33" i="7"/>
  <c r="G34" i="7"/>
  <c r="G35" i="7"/>
  <c r="G36" i="7"/>
  <c r="G37" i="7"/>
  <c r="G38" i="7"/>
  <c r="G39" i="7"/>
  <c r="G40" i="7"/>
  <c r="G41" i="7"/>
  <c r="F18" i="7"/>
  <c r="F16" i="7"/>
  <c r="F20" i="7"/>
  <c r="I20" i="7" s="1"/>
  <c r="F21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17" i="7"/>
  <c r="I17" i="7" s="1"/>
  <c r="I16" i="7" l="1"/>
  <c r="I18" i="7"/>
  <c r="D43" i="9" l="1"/>
  <c r="D44" i="9" s="1"/>
  <c r="D45" i="9" s="1"/>
  <c r="D46" i="9" s="1"/>
  <c r="E43" i="9" l="1"/>
  <c r="F43" i="9" s="1"/>
  <c r="C44" i="9" s="1"/>
  <c r="F44" i="9"/>
  <c r="C45" i="9" s="1"/>
  <c r="F45" i="9" s="1"/>
  <c r="C46" i="9" s="1"/>
  <c r="F46" i="9" s="1"/>
  <c r="E44" i="9" l="1"/>
  <c r="E45" i="9" s="1"/>
  <c r="E46" i="9" s="1"/>
  <c r="D25" i="1" l="1"/>
  <c r="E25" i="1" s="1"/>
  <c r="F25" i="1" s="1"/>
  <c r="D26" i="1"/>
  <c r="E26" i="1" s="1"/>
  <c r="F26" i="1" s="1"/>
  <c r="D23" i="1"/>
  <c r="E23" i="1" s="1"/>
  <c r="F23" i="1" s="1"/>
  <c r="D24" i="1"/>
  <c r="E24" i="1" s="1"/>
  <c r="F24" i="1" s="1"/>
  <c r="D27" i="1"/>
  <c r="E27" i="1" s="1"/>
  <c r="F27" i="1" s="1"/>
  <c r="D28" i="1"/>
  <c r="E28" i="1" s="1"/>
  <c r="F28" i="1" s="1"/>
  <c r="D29" i="1"/>
  <c r="E29" i="1" s="1"/>
  <c r="F29" i="1" s="1"/>
  <c r="D30" i="1"/>
  <c r="E30" i="1" s="1"/>
  <c r="F30" i="1" s="1"/>
  <c r="D31" i="1"/>
  <c r="E31" i="1" s="1"/>
  <c r="F31" i="1" s="1"/>
  <c r="D32" i="1"/>
  <c r="E32" i="1" s="1"/>
  <c r="F32" i="1" s="1"/>
  <c r="D33" i="1"/>
  <c r="E33" i="1" s="1"/>
  <c r="F33" i="1" s="1"/>
  <c r="D34" i="1"/>
  <c r="E34" i="1" s="1"/>
  <c r="F34" i="1" s="1"/>
  <c r="D35" i="1"/>
  <c r="D36" i="1"/>
  <c r="E36" i="1" s="1"/>
  <c r="D37" i="1"/>
  <c r="E37" i="1" s="1"/>
  <c r="D38" i="1"/>
  <c r="D39" i="1"/>
  <c r="D40" i="1"/>
  <c r="D41" i="1"/>
  <c r="D42" i="1"/>
  <c r="D43" i="1"/>
  <c r="D44" i="1"/>
  <c r="E35" i="1"/>
  <c r="E38" i="1"/>
  <c r="E5" i="1" l="1"/>
  <c r="F5" i="1" s="1"/>
  <c r="E6" i="1"/>
  <c r="F6" i="1" s="1"/>
  <c r="F24" i="5" l="1"/>
  <c r="D34" i="9"/>
  <c r="E34" i="9" s="1"/>
  <c r="D25" i="9"/>
  <c r="D26" i="9" s="1"/>
  <c r="D27" i="9" s="1"/>
  <c r="D28" i="9" s="1"/>
  <c r="F34" i="9" l="1"/>
  <c r="C35" i="9" s="1"/>
  <c r="D35" i="9"/>
  <c r="D36" i="9" s="1"/>
  <c r="D37" i="9" s="1"/>
  <c r="E25" i="9"/>
  <c r="F25" i="9" s="1"/>
  <c r="C26" i="9" s="1"/>
  <c r="F26" i="9" s="1"/>
  <c r="C27" i="9" s="1"/>
  <c r="F27" i="9" s="1"/>
  <c r="C28" i="9" s="1"/>
  <c r="F28" i="9" s="1"/>
  <c r="D22" i="1"/>
  <c r="E22" i="1" s="1"/>
  <c r="F22" i="1" s="1"/>
  <c r="D21" i="1"/>
  <c r="E21" i="1" s="1"/>
  <c r="F21" i="1" s="1"/>
  <c r="E26" i="9" l="1"/>
  <c r="E27" i="9" s="1"/>
  <c r="E28" i="9" s="1"/>
  <c r="E35" i="9"/>
  <c r="E36" i="9" s="1"/>
  <c r="E37" i="9" s="1"/>
  <c r="F35" i="9"/>
  <c r="C36" i="9" s="1"/>
  <c r="F36" i="9" s="1"/>
  <c r="C37" i="9" s="1"/>
  <c r="F37" i="9" s="1"/>
  <c r="D20" i="1"/>
  <c r="E20" i="1" s="1"/>
  <c r="F20" i="1" s="1"/>
  <c r="D18" i="1"/>
  <c r="E18" i="1" s="1"/>
  <c r="F18" i="1" s="1"/>
  <c r="D19" i="1"/>
  <c r="E19" i="1" s="1"/>
  <c r="F19" i="1" s="1"/>
  <c r="H7" i="7"/>
  <c r="F7" i="7"/>
  <c r="I7" i="7" l="1"/>
  <c r="D5" i="6"/>
  <c r="H9" i="7"/>
  <c r="H11" i="7"/>
  <c r="H13" i="7"/>
  <c r="H14" i="7"/>
  <c r="F9" i="7"/>
  <c r="F11" i="7"/>
  <c r="F13" i="7"/>
  <c r="F14" i="7"/>
  <c r="F15" i="7"/>
  <c r="I15" i="7" s="1"/>
  <c r="H4" i="7"/>
  <c r="F4" i="7"/>
  <c r="I4" i="7" s="1"/>
  <c r="G3" i="2"/>
  <c r="F3" i="2" s="1"/>
  <c r="G4" i="2"/>
  <c r="F4" i="2" s="1"/>
  <c r="G5" i="2"/>
  <c r="F5" i="2" s="1"/>
  <c r="G6" i="2"/>
  <c r="F6" i="2" s="1"/>
  <c r="G7" i="2"/>
  <c r="F7" i="2" s="1"/>
  <c r="G8" i="2"/>
  <c r="F8" i="2" s="1"/>
  <c r="G9" i="2"/>
  <c r="F9" i="2" s="1"/>
  <c r="G10" i="2"/>
  <c r="F10" i="2" s="1"/>
  <c r="G11" i="2"/>
  <c r="F11" i="2" s="1"/>
  <c r="G12" i="2"/>
  <c r="F12" i="2" s="1"/>
  <c r="I13" i="7" l="1"/>
  <c r="F23" i="2"/>
  <c r="I23" i="2" s="1"/>
  <c r="I14" i="7"/>
  <c r="I11" i="7"/>
  <c r="I9" i="7"/>
  <c r="E5" i="6"/>
  <c r="F5" i="6" s="1"/>
  <c r="H10" i="7"/>
  <c r="F10" i="7"/>
  <c r="I10" i="7" s="1"/>
  <c r="F22" i="5" l="1"/>
  <c r="F9" i="3"/>
  <c r="D12" i="1"/>
  <c r="E12" i="1" s="1"/>
  <c r="F12" i="1" s="1"/>
  <c r="D15" i="1"/>
  <c r="E15" i="1" s="1"/>
  <c r="F15" i="1" s="1"/>
  <c r="D16" i="1"/>
  <c r="E16" i="1" s="1"/>
  <c r="F16" i="1" s="1"/>
  <c r="D17" i="1"/>
  <c r="E17" i="1" s="1"/>
  <c r="F17" i="1" l="1"/>
  <c r="F32" i="5"/>
  <c r="C32" i="3"/>
  <c r="E9" i="1"/>
  <c r="F9" i="1" s="1"/>
  <c r="E8" i="1"/>
  <c r="F8" i="1" s="1"/>
  <c r="F28" i="5"/>
  <c r="F6" i="8"/>
  <c r="F7" i="8"/>
  <c r="F8" i="8"/>
  <c r="F9" i="8"/>
  <c r="F10" i="8"/>
  <c r="F11" i="8"/>
  <c r="F12" i="8"/>
  <c r="F13" i="8"/>
  <c r="F14" i="8"/>
  <c r="F15" i="8"/>
  <c r="F16" i="8"/>
  <c r="F17" i="8"/>
  <c r="E6" i="8"/>
  <c r="E7" i="8"/>
  <c r="E8" i="8"/>
  <c r="E9" i="8"/>
  <c r="E10" i="8"/>
  <c r="E11" i="8"/>
  <c r="E12" i="8"/>
  <c r="E13" i="8"/>
  <c r="E14" i="8"/>
  <c r="E15" i="8"/>
  <c r="E16" i="8"/>
  <c r="E17" i="8"/>
  <c r="D5" i="8"/>
  <c r="E5" i="8" s="1"/>
  <c r="D6" i="8"/>
  <c r="D7" i="8"/>
  <c r="D8" i="8"/>
  <c r="D9" i="8"/>
  <c r="D10" i="8"/>
  <c r="D11" i="8"/>
  <c r="D12" i="8"/>
  <c r="D13" i="8"/>
  <c r="D14" i="8"/>
  <c r="D15" i="8"/>
  <c r="D16" i="8"/>
  <c r="D17" i="8"/>
  <c r="D4" i="8"/>
  <c r="E4" i="8" s="1"/>
  <c r="F4" i="8" s="1"/>
  <c r="D14" i="1"/>
  <c r="E14" i="1" s="1"/>
  <c r="F14" i="1" s="1"/>
  <c r="F5" i="8" l="1"/>
  <c r="F34" i="5"/>
  <c r="D16" i="9" l="1"/>
  <c r="E16" i="9" s="1"/>
  <c r="D7" i="9"/>
  <c r="E7" i="9" s="1"/>
  <c r="F7" i="9" s="1"/>
  <c r="C8" i="9" s="1"/>
  <c r="D8" i="9" l="1"/>
  <c r="E8" i="9"/>
  <c r="F16" i="9"/>
  <c r="C17" i="9" s="1"/>
  <c r="D17" i="9"/>
  <c r="D18" i="9" l="1"/>
  <c r="D19" i="9" s="1"/>
  <c r="C10" i="3"/>
  <c r="D9" i="9"/>
  <c r="D10" i="9" s="1"/>
  <c r="F8" i="9"/>
  <c r="C9" i="9" s="1"/>
  <c r="E17" i="9"/>
  <c r="E18" i="9" s="1"/>
  <c r="E19" i="9" s="1"/>
  <c r="F17" i="9"/>
  <c r="C18" i="9" s="1"/>
  <c r="F18" i="9" s="1"/>
  <c r="C19" i="9" s="1"/>
  <c r="F19" i="9" s="1"/>
  <c r="C20" i="3" l="1"/>
  <c r="C23" i="3" s="1"/>
  <c r="F10" i="3"/>
  <c r="E9" i="9"/>
  <c r="E10" i="9" s="1"/>
  <c r="F9" i="9"/>
  <c r="C10" i="9" s="1"/>
  <c r="F10" i="9" s="1"/>
  <c r="F20" i="3" l="1"/>
  <c r="F23" i="3" s="1"/>
  <c r="F13" i="3"/>
  <c r="C33" i="3"/>
  <c r="C36" i="3" s="1"/>
  <c r="F12" i="5"/>
  <c r="F10" i="5"/>
  <c r="F6" i="5"/>
  <c r="F8" i="5"/>
  <c r="F16" i="5" l="1"/>
  <c r="F38" i="5" s="1"/>
  <c r="F40" i="5" l="1"/>
  <c r="F42" i="5" s="1"/>
  <c r="F44" i="5" l="1"/>
  <c r="F20" i="5" l="1"/>
  <c r="C13" i="3"/>
</calcChain>
</file>

<file path=xl/sharedStrings.xml><?xml version="1.0" encoding="utf-8"?>
<sst xmlns="http://schemas.openxmlformats.org/spreadsheetml/2006/main" count="210" uniqueCount="107">
  <si>
    <t>TVA</t>
  </si>
  <si>
    <t>HTVA</t>
  </si>
  <si>
    <t>TVAC</t>
  </si>
  <si>
    <t>Electric</t>
  </si>
  <si>
    <t>Materiel</t>
  </si>
  <si>
    <t>bien et services</t>
  </si>
  <si>
    <t>Date</t>
  </si>
  <si>
    <t>investissement</t>
  </si>
  <si>
    <t>date</t>
  </si>
  <si>
    <t>numero de facture</t>
  </si>
  <si>
    <t>Destinataire</t>
  </si>
  <si>
    <t>Montant HTVA</t>
  </si>
  <si>
    <t>Payé</t>
  </si>
  <si>
    <t xml:space="preserve">Chiffre Affaire </t>
  </si>
  <si>
    <t>Fournisseur</t>
  </si>
  <si>
    <t>01</t>
  </si>
  <si>
    <t>59</t>
  </si>
  <si>
    <t>TVA déductible</t>
  </si>
  <si>
    <t>82</t>
  </si>
  <si>
    <t>83</t>
  </si>
  <si>
    <t>87</t>
  </si>
  <si>
    <t>Opération a la sortie</t>
  </si>
  <si>
    <r>
      <rPr>
        <b/>
        <sz val="11"/>
        <color theme="1"/>
        <rFont val="Calibri"/>
        <family val="2"/>
        <scheme val="minor"/>
      </rPr>
      <t>A / Cadre 4</t>
    </r>
    <r>
      <rPr>
        <sz val="11"/>
        <color theme="1"/>
        <rFont val="Calibri"/>
        <family val="2"/>
        <scheme val="minor"/>
      </rPr>
      <t xml:space="preserve"> taxes dues relatives aux opérations en grille 01,02 et 03</t>
    </r>
  </si>
  <si>
    <r>
      <rPr>
        <b/>
        <sz val="11"/>
        <color theme="1"/>
        <rFont val="Calibri"/>
        <family val="2"/>
        <scheme val="minor"/>
      </rPr>
      <t>A /</t>
    </r>
    <r>
      <rPr>
        <sz val="11"/>
        <color theme="1"/>
        <rFont val="Calibri"/>
        <family val="2"/>
        <scheme val="minor"/>
      </rPr>
      <t xml:space="preserve"> Régime Particulier</t>
    </r>
  </si>
  <si>
    <r>
      <rPr>
        <b/>
        <sz val="11"/>
        <color theme="1"/>
        <rFont val="Calibri"/>
        <family val="2"/>
        <scheme val="minor"/>
      </rPr>
      <t>C /</t>
    </r>
    <r>
      <rPr>
        <sz val="11"/>
        <color theme="1"/>
        <rFont val="Calibri"/>
        <family val="2"/>
        <scheme val="minor"/>
      </rPr>
      <t xml:space="preserve"> Opération pour lesquelles la TVA est due par le cocontractant</t>
    </r>
  </si>
  <si>
    <t>00</t>
  </si>
  <si>
    <t>02</t>
  </si>
  <si>
    <t>03</t>
  </si>
  <si>
    <t>45</t>
  </si>
  <si>
    <t>54</t>
  </si>
  <si>
    <t>Grille</t>
  </si>
  <si>
    <t>Opération à l'entrée</t>
  </si>
  <si>
    <r>
      <t>A /</t>
    </r>
    <r>
      <rPr>
        <sz val="11"/>
        <color theme="1"/>
        <rFont val="Calibri"/>
        <family val="2"/>
        <scheme val="minor"/>
      </rPr>
      <t xml:space="preserve"> Marchandises</t>
    </r>
  </si>
  <si>
    <r>
      <t xml:space="preserve">A / </t>
    </r>
    <r>
      <rPr>
        <sz val="11"/>
        <color theme="1"/>
        <rFont val="Calibri"/>
        <family val="2"/>
        <scheme val="minor"/>
      </rPr>
      <t>Biens et services</t>
    </r>
  </si>
  <si>
    <r>
      <t xml:space="preserve">A / </t>
    </r>
    <r>
      <rPr>
        <sz val="11"/>
        <color theme="1"/>
        <rFont val="Calibri"/>
        <family val="2"/>
        <scheme val="minor"/>
      </rPr>
      <t>Investissement</t>
    </r>
  </si>
  <si>
    <r>
      <t>D /</t>
    </r>
    <r>
      <rPr>
        <sz val="11"/>
        <color theme="1"/>
        <rFont val="Calibri"/>
        <family val="2"/>
        <scheme val="minor"/>
      </rPr>
      <t xml:space="preserve"> Autres opérations à l'entrée (y compris cocontractant)</t>
    </r>
  </si>
  <si>
    <t>81</t>
  </si>
  <si>
    <r>
      <t xml:space="preserve">A Cadre 5 </t>
    </r>
    <r>
      <rPr>
        <sz val="11"/>
        <color theme="1"/>
        <rFont val="Calibri"/>
        <family val="2"/>
        <scheme val="minor"/>
      </rPr>
      <t>/TVA déductible</t>
    </r>
  </si>
  <si>
    <t>56</t>
  </si>
  <si>
    <r>
      <t xml:space="preserve">A Cadre 4 </t>
    </r>
    <r>
      <rPr>
        <sz val="11"/>
        <color theme="1"/>
        <rFont val="Calibri"/>
        <family val="2"/>
        <scheme val="minor"/>
      </rPr>
      <t>/ TVA à payer sur grille 87 (y compris cocontractant)</t>
    </r>
  </si>
  <si>
    <t>Balance TVA</t>
  </si>
  <si>
    <t>TVA à payer</t>
  </si>
  <si>
    <t>xx</t>
  </si>
  <si>
    <t>yy</t>
  </si>
  <si>
    <t>Montant dû par l'etat</t>
  </si>
  <si>
    <t>72</t>
  </si>
  <si>
    <t>Montant dû par contribable</t>
  </si>
  <si>
    <t>71</t>
  </si>
  <si>
    <r>
      <rPr>
        <b/>
        <sz val="11"/>
        <color theme="1"/>
        <rFont val="Calibri"/>
        <family val="2"/>
        <scheme val="minor"/>
      </rPr>
      <t>B /</t>
    </r>
    <r>
      <rPr>
        <sz val="11"/>
        <color theme="1"/>
        <rFont val="Calibri"/>
        <family val="2"/>
        <scheme val="minor"/>
      </rPr>
      <t xml:space="preserve"> ventes au taux de </t>
    </r>
  </si>
  <si>
    <t>TVA Déductible</t>
  </si>
  <si>
    <t>frais de deplacement</t>
  </si>
  <si>
    <t>biens et services</t>
  </si>
  <si>
    <t>frais déductibles</t>
  </si>
  <si>
    <t>entrées</t>
  </si>
  <si>
    <t xml:space="preserve">Année </t>
  </si>
  <si>
    <t>Valeur debut d'exercice</t>
  </si>
  <si>
    <t>annuité (25%)</t>
  </si>
  <si>
    <t>annuité cumulé</t>
  </si>
  <si>
    <t>valeur fin exercice</t>
  </si>
  <si>
    <t>Foreuse Dewalt sds+ D25124 multi</t>
  </si>
  <si>
    <t>Combo visseuse-foreuse visseuse a choc DCD985 DCF885 accu 4Ah</t>
  </si>
  <si>
    <t>Sortie</t>
  </si>
  <si>
    <t>amortissement</t>
  </si>
  <si>
    <t>Amortissement</t>
  </si>
  <si>
    <t>% TVA</t>
  </si>
  <si>
    <t>Frais de déplacement</t>
  </si>
  <si>
    <t>C=cocontract</t>
  </si>
  <si>
    <t>% déductibilité</t>
  </si>
  <si>
    <t>HVAC</t>
  </si>
  <si>
    <t>Taux TVA</t>
  </si>
  <si>
    <t>Déclaration TVA 01/2012</t>
  </si>
  <si>
    <t>ITS</t>
  </si>
  <si>
    <t>49</t>
  </si>
  <si>
    <t>Scie rainureuse EMF 150</t>
  </si>
  <si>
    <t>Aspirateur starmix 1400W 25L</t>
  </si>
  <si>
    <t>Brico</t>
  </si>
  <si>
    <t>Marteau piqueur Dewalt SDS-MAX DWD2550k-QS</t>
  </si>
  <si>
    <t>Testeur isolement KYO  3021</t>
  </si>
  <si>
    <t>2013.017</t>
  </si>
  <si>
    <t>2013.018</t>
  </si>
  <si>
    <t>2013.019</t>
  </si>
  <si>
    <t>I 2013</t>
  </si>
  <si>
    <t>bilan 2eme trimestre</t>
  </si>
  <si>
    <t>Bilan Total 2013</t>
  </si>
  <si>
    <t>CIPAC</t>
  </si>
  <si>
    <t>LECOT</t>
  </si>
  <si>
    <t>2013.020</t>
  </si>
  <si>
    <t>2013.021</t>
  </si>
  <si>
    <t>II 2013</t>
  </si>
  <si>
    <t>Lochten</t>
  </si>
  <si>
    <t>esso</t>
  </si>
  <si>
    <t xml:space="preserve"> TVA</t>
  </si>
  <si>
    <t>III 2013</t>
  </si>
  <si>
    <t>IV 2013</t>
  </si>
  <si>
    <t>bilan année</t>
  </si>
  <si>
    <t>bilan 1er trimestre</t>
  </si>
  <si>
    <t>bilan 3em trimestre</t>
  </si>
  <si>
    <t>bilan 4em trimestre</t>
  </si>
  <si>
    <t>ADAM</t>
  </si>
  <si>
    <t>85</t>
  </si>
  <si>
    <t>SPF mobilité transport</t>
  </si>
  <si>
    <t>Goca</t>
  </si>
  <si>
    <t>UCM</t>
  </si>
  <si>
    <t>TPS</t>
  </si>
  <si>
    <r>
      <t xml:space="preserve">B/ </t>
    </r>
    <r>
      <rPr>
        <sz val="11"/>
        <color theme="1"/>
        <rFont val="Calibri"/>
        <family val="2"/>
        <scheme val="minor"/>
      </rPr>
      <t>montant des notes de credit reçue et des corrections négatives : relative aux autres operation du cardre III</t>
    </r>
  </si>
  <si>
    <t>dacia dokker van</t>
  </si>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</sst>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10" fontId="0" fillId="0" borderId="0" xfId="0" applyNumberFormat="1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 wrapText="1"/>
    </xf>
    <xf numFmtId="14" fontId="0" fillId="0" borderId="0" xfId="0" applyNumberFormat="1" applyAlignment="1">
      <alignment horizontal="right" vertical="top"/>
    </xf>
    <xf numFmtId="49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0" fillId="0" borderId="1" xfId="0" applyBorder="1"/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wrapText="1"/>
    </xf>
    <xf numFmtId="164" fontId="0" fillId="0" borderId="0" xfId="0" applyNumberFormat="1" applyAlignment="1">
      <alignment horizontal="center" wrapText="1"/>
    </xf>
    <xf numFmtId="10" fontId="0" fillId="0" borderId="0" xfId="0" applyNumberFormat="1" applyAlignment="1">
      <alignment horizontal="center" wrapText="1"/>
    </xf>
    <xf numFmtId="164" fontId="0" fillId="0" borderId="0" xfId="0" applyNumberFormat="1" applyAlignment="1">
      <alignment horizontal="right" wrapText="1"/>
    </xf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164" fontId="0" fillId="0" borderId="0" xfId="0" applyNumberFormat="1" applyFill="1" applyBorder="1" applyAlignment="1">
      <alignment horizontal="center" vertical="center" wrapText="1"/>
    </xf>
    <xf numFmtId="164" fontId="0" fillId="0" borderId="0" xfId="0" applyNumberFormat="1" applyFill="1" applyAlignment="1">
      <alignment horizontal="center" vertical="center" wrapText="1"/>
    </xf>
    <xf numFmtId="164" fontId="0" fillId="0" borderId="0" xfId="0" applyNumberFormat="1" applyAlignment="1">
      <alignment horizontal="left" vertical="top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right" vertical="top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4" fontId="0" fillId="0" borderId="0" xfId="0" applyNumberFormat="1" applyAlignment="1">
      <alignment horizontal="right" wrapText="1"/>
    </xf>
    <xf numFmtId="10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164" fontId="0" fillId="0" borderId="0" xfId="0" applyNumberFormat="1" applyFill="1" applyAlignment="1">
      <alignment horizontal="right" wrapText="1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Alignment="1">
      <alignment horizontal="right"/>
    </xf>
    <xf numFmtId="4" fontId="0" fillId="0" borderId="0" xfId="0" applyNumberFormat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164" fontId="2" fillId="0" borderId="0" xfId="0" applyNumberFormat="1" applyFont="1" applyFill="1" applyAlignment="1">
      <alignment horizontal="right" vertical="center"/>
    </xf>
    <xf numFmtId="0" fontId="0" fillId="0" borderId="0" xfId="0" applyFill="1" applyBorder="1" applyAlignment="1">
      <alignment horizontal="right"/>
    </xf>
    <xf numFmtId="0" fontId="0" fillId="0" borderId="0" xfId="0" applyFill="1" applyAlignment="1">
      <alignment horizontal="right"/>
    </xf>
    <xf numFmtId="164" fontId="0" fillId="0" borderId="0" xfId="0" applyNumberFormat="1" applyAlignment="1">
      <alignment horizontal="right" vertical="center"/>
    </xf>
    <xf numFmtId="14" fontId="2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NumberFormat="1" applyFill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textRotation="90" wrapText="1"/>
    </xf>
    <xf numFmtId="9" fontId="0" fillId="0" borderId="0" xfId="0" applyNumberFormat="1" applyFill="1" applyAlignment="1">
      <alignment horizontal="center" vertical="center" wrapText="1"/>
    </xf>
    <xf numFmtId="9" fontId="0" fillId="0" borderId="0" xfId="0" applyNumberFormat="1" applyFill="1" applyAlignment="1">
      <alignment horizontal="center" vertical="center" textRotation="90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right" wrapText="1"/>
    </xf>
    <xf numFmtId="14" fontId="0" fillId="0" borderId="0" xfId="0" applyNumberFormat="1" applyAlignment="1"/>
    <xf numFmtId="49" fontId="0" fillId="0" borderId="0" xfId="0" applyNumberFormat="1" applyAlignment="1"/>
    <xf numFmtId="0" fontId="0" fillId="0" borderId="0" xfId="0" applyAlignment="1"/>
    <xf numFmtId="164" fontId="0" fillId="0" borderId="1" xfId="0" applyNumberFormat="1" applyBorder="1"/>
    <xf numFmtId="165" fontId="0" fillId="0" borderId="0" xfId="0" applyNumberFormat="1" applyAlignment="1">
      <alignment horizontal="right"/>
    </xf>
    <xf numFmtId="165" fontId="0" fillId="0" borderId="0" xfId="0" applyNumberFormat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164" fontId="0" fillId="0" borderId="0" xfId="0" applyNumberFormat="1" applyAlignment="1">
      <alignment vertical="top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4" fontId="2" fillId="0" borderId="0" xfId="0" applyNumberFormat="1" applyFont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abilit&#233;%2001-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ériel"/>
      <sheetName val="frais de déplacement"/>
      <sheetName val="biens et services"/>
      <sheetName val="investissement"/>
      <sheetName val="amortissement"/>
      <sheetName val="Chiffre d'affaire"/>
      <sheetName val="Déclaration TVA"/>
      <sheetName val="bilan"/>
      <sheetName val="total achat electri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C6">
            <v>11882.755799999999</v>
          </cell>
        </row>
        <row r="7">
          <cell r="C7">
            <v>7715.5473999999995</v>
          </cell>
        </row>
        <row r="8">
          <cell r="C8">
            <v>266.47000000000003</v>
          </cell>
        </row>
        <row r="9">
          <cell r="C9">
            <v>1246.76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zoomScaleNormal="100" workbookViewId="0">
      <selection activeCell="C19" sqref="C19"/>
    </sheetView>
  </sheetViews>
  <sheetFormatPr baseColWidth="10" defaultColWidth="9.140625" defaultRowHeight="15" x14ac:dyDescent="0.25"/>
  <cols>
    <col min="1" max="1" width="10.7109375" style="11" bestFit="1" customWidth="1"/>
    <col min="2" max="2" width="15.85546875" style="57" customWidth="1"/>
    <col min="3" max="3" width="9.5703125" style="9" bestFit="1" customWidth="1"/>
    <col min="4" max="4" width="10.28515625" style="5" customWidth="1"/>
    <col min="5" max="5" width="11.28515625" style="9" customWidth="1"/>
    <col min="6" max="6" width="11.7109375" style="45" customWidth="1"/>
    <col min="7" max="8" width="10.5703125" style="36" customWidth="1"/>
    <col min="9" max="9" width="13.42578125" style="54" customWidth="1"/>
    <col min="10" max="11" width="9.7109375" style="9" customWidth="1"/>
    <col min="12" max="12" width="9.7109375" style="5" customWidth="1"/>
    <col min="13" max="13" width="9.7109375" style="10" customWidth="1"/>
    <col min="14" max="14" width="9.7109375" style="9" customWidth="1"/>
    <col min="15" max="15" width="9.7109375" style="5" customWidth="1"/>
    <col min="16" max="16" width="9.7109375" style="37" customWidth="1"/>
    <col min="17" max="17" width="11" style="27" customWidth="1"/>
    <col min="18" max="18" width="13" style="27" customWidth="1"/>
    <col min="19" max="20" width="9.5703125" style="9" bestFit="1" customWidth="1"/>
    <col min="21" max="21" width="12.28515625" style="9" customWidth="1"/>
    <col min="22" max="22" width="8" style="5" customWidth="1"/>
    <col min="23" max="23" width="9.140625" style="10"/>
    <col min="24" max="24" width="8.28515625" style="38" customWidth="1"/>
    <col min="25" max="25" width="8.7109375" style="38" customWidth="1"/>
    <col min="26" max="26" width="9.140625" style="5"/>
    <col min="27" max="27" width="10.7109375" style="11" bestFit="1" customWidth="1"/>
    <col min="28" max="28" width="9.140625" style="27"/>
    <col min="29" max="29" width="9.5703125" style="27" bestFit="1" customWidth="1"/>
    <col min="30" max="30" width="9.140625" style="27"/>
    <col min="31" max="31" width="9.7109375" style="5" customWidth="1"/>
    <col min="32" max="33" width="9.140625" style="27"/>
    <col min="34" max="35" width="9.7109375" style="5" customWidth="1"/>
    <col min="36" max="36" width="9.140625" style="44"/>
    <col min="37" max="37" width="10.7109375" style="11" bestFit="1" customWidth="1"/>
    <col min="38" max="40" width="9.140625" style="27"/>
    <col min="41" max="41" width="9.140625" style="5"/>
    <col min="42" max="43" width="9.140625" style="27"/>
    <col min="44" max="45" width="9.140625" style="5"/>
    <col min="46" max="16384" width="9.140625" style="27"/>
  </cols>
  <sheetData>
    <row r="1" spans="1:45" s="39" customFormat="1" ht="21" x14ac:dyDescent="0.25">
      <c r="A1" s="69" t="s">
        <v>4</v>
      </c>
      <c r="B1" s="69"/>
      <c r="C1" s="69"/>
      <c r="D1" s="69"/>
      <c r="E1" s="69"/>
      <c r="F1" s="69"/>
      <c r="G1" s="46"/>
      <c r="H1" s="46"/>
      <c r="I1" s="53"/>
      <c r="P1" s="40"/>
      <c r="AI1" s="41"/>
      <c r="AJ1" s="42"/>
      <c r="AS1" s="41"/>
    </row>
    <row r="2" spans="1:45" x14ac:dyDescent="0.25">
      <c r="B2" s="56"/>
      <c r="F2" s="9"/>
      <c r="G2" s="43"/>
      <c r="H2" s="9"/>
      <c r="P2" s="44"/>
      <c r="AJ2" s="37"/>
    </row>
    <row r="3" spans="1:45" s="34" customFormat="1" x14ac:dyDescent="0.25">
      <c r="A3" s="32" t="s">
        <v>6</v>
      </c>
      <c r="B3" s="6" t="s">
        <v>14</v>
      </c>
      <c r="C3" s="20" t="s">
        <v>1</v>
      </c>
      <c r="D3" s="33" t="s">
        <v>0</v>
      </c>
      <c r="E3" s="20" t="s">
        <v>0</v>
      </c>
      <c r="F3" s="20" t="s">
        <v>2</v>
      </c>
      <c r="I3" s="55"/>
      <c r="P3" s="35"/>
      <c r="AI3" s="8"/>
      <c r="AJ3" s="35"/>
      <c r="AS3" s="8"/>
    </row>
    <row r="4" spans="1:45" x14ac:dyDescent="0.25">
      <c r="D4" s="10"/>
      <c r="F4" s="9"/>
      <c r="AJ4" s="37"/>
    </row>
    <row r="5" spans="1:45" x14ac:dyDescent="0.25">
      <c r="D5" s="10" t="str">
        <f t="shared" ref="D5:D13" si="0">IF(C5&lt;&gt;"",21%,"")</f>
        <v/>
      </c>
      <c r="E5" s="9" t="str">
        <f t="shared" ref="E5:E11" si="1">IF(C5&lt;&gt;"",C5*D5,"")</f>
        <v/>
      </c>
      <c r="F5" s="9" t="str">
        <f t="shared" ref="F5:F34" si="2">IF(C5&lt;&gt;"",C5+E5,"")</f>
        <v/>
      </c>
      <c r="AJ5" s="37"/>
    </row>
    <row r="6" spans="1:45" x14ac:dyDescent="0.25">
      <c r="A6" s="11">
        <v>41367</v>
      </c>
      <c r="B6" s="57" t="s">
        <v>85</v>
      </c>
      <c r="C6" s="9">
        <v>36.76</v>
      </c>
      <c r="D6" s="10">
        <f t="shared" si="0"/>
        <v>0.21</v>
      </c>
      <c r="E6" s="9">
        <f t="shared" si="1"/>
        <v>7.7195999999999989</v>
      </c>
      <c r="F6" s="9">
        <f t="shared" si="2"/>
        <v>44.479599999999998</v>
      </c>
      <c r="AJ6" s="37"/>
    </row>
    <row r="7" spans="1:45" x14ac:dyDescent="0.25">
      <c r="A7" s="11">
        <v>41372</v>
      </c>
      <c r="B7" s="57" t="s">
        <v>84</v>
      </c>
      <c r="C7" s="9">
        <v>24.78</v>
      </c>
      <c r="D7" s="10">
        <f t="shared" si="0"/>
        <v>0.21</v>
      </c>
      <c r="E7" s="9">
        <f t="shared" si="1"/>
        <v>5.2038000000000002</v>
      </c>
      <c r="F7" s="9">
        <f t="shared" si="2"/>
        <v>29.983800000000002</v>
      </c>
      <c r="AJ7" s="37"/>
    </row>
    <row r="8" spans="1:45" x14ac:dyDescent="0.25">
      <c r="A8" s="11">
        <v>41372</v>
      </c>
      <c r="B8" s="57" t="s">
        <v>3</v>
      </c>
      <c r="C8" s="9">
        <v>626.08000000000004</v>
      </c>
      <c r="D8" s="10">
        <f t="shared" si="0"/>
        <v>0.21</v>
      </c>
      <c r="E8" s="9">
        <f>IF(C7&lt;&gt;"",C7*D8,"")</f>
        <v>5.2038000000000002</v>
      </c>
      <c r="F8" s="9">
        <f>IF(C7&lt;&gt;"",C7+E8,"")</f>
        <v>29.983800000000002</v>
      </c>
      <c r="H8" s="9"/>
      <c r="AJ8" s="37"/>
    </row>
    <row r="9" spans="1:45" x14ac:dyDescent="0.25">
      <c r="A9" s="11">
        <v>41376</v>
      </c>
      <c r="B9" s="57" t="s">
        <v>89</v>
      </c>
      <c r="C9" s="9">
        <v>9.64</v>
      </c>
      <c r="D9" s="10">
        <f t="shared" si="0"/>
        <v>0.21</v>
      </c>
      <c r="E9" s="9">
        <f>IF(C8&lt;&gt;"",C8*D9,"")</f>
        <v>131.4768</v>
      </c>
      <c r="F9" s="9">
        <f>IF(C8&lt;&gt;"",C8+E9,"")</f>
        <v>757.55680000000007</v>
      </c>
      <c r="AJ9" s="37"/>
    </row>
    <row r="10" spans="1:45" x14ac:dyDescent="0.25">
      <c r="A10" s="2">
        <v>41379</v>
      </c>
      <c r="B10" s="3" t="s">
        <v>75</v>
      </c>
      <c r="C10" s="4">
        <v>29.15</v>
      </c>
      <c r="D10" s="10">
        <f t="shared" si="0"/>
        <v>0.21</v>
      </c>
      <c r="E10" s="9">
        <f t="shared" si="1"/>
        <v>6.1214999999999993</v>
      </c>
      <c r="F10" s="9">
        <f t="shared" si="2"/>
        <v>35.271499999999996</v>
      </c>
      <c r="AJ10" s="37"/>
    </row>
    <row r="11" spans="1:45" x14ac:dyDescent="0.25">
      <c r="A11" s="2">
        <v>41380</v>
      </c>
      <c r="B11" s="3" t="s">
        <v>75</v>
      </c>
      <c r="C11" s="4">
        <v>49.49</v>
      </c>
      <c r="D11" s="10">
        <f t="shared" si="0"/>
        <v>0.21</v>
      </c>
      <c r="E11" s="9">
        <f t="shared" si="1"/>
        <v>10.392900000000001</v>
      </c>
      <c r="F11" s="9">
        <f t="shared" si="2"/>
        <v>59.882900000000006</v>
      </c>
      <c r="AJ11" s="37"/>
    </row>
    <row r="12" spans="1:45" x14ac:dyDescent="0.25">
      <c r="A12" s="11">
        <v>41380</v>
      </c>
      <c r="B12" s="57" t="s">
        <v>84</v>
      </c>
      <c r="C12" s="9">
        <v>0.74</v>
      </c>
      <c r="D12" s="10">
        <f t="shared" si="0"/>
        <v>0.21</v>
      </c>
      <c r="E12" s="9">
        <f t="shared" ref="E12:E13" si="3">IF(C12&lt;&gt;"",C12*D12,"")</f>
        <v>0.15539999999999998</v>
      </c>
      <c r="F12" s="9">
        <f t="shared" si="2"/>
        <v>0.89539999999999997</v>
      </c>
      <c r="J12" s="27"/>
      <c r="L12" s="9"/>
      <c r="M12" s="9"/>
      <c r="N12" s="5"/>
      <c r="O12" s="10"/>
      <c r="P12" s="38"/>
      <c r="Q12" s="38"/>
      <c r="R12" s="5"/>
      <c r="S12" s="11"/>
      <c r="T12" s="27"/>
      <c r="U12" s="27"/>
      <c r="V12" s="27"/>
      <c r="W12" s="5"/>
      <c r="X12" s="27"/>
      <c r="Y12" s="27"/>
      <c r="AA12" s="5"/>
      <c r="AB12" s="37"/>
      <c r="AC12" s="11"/>
      <c r="AE12" s="27"/>
      <c r="AG12" s="5"/>
      <c r="AH12" s="27"/>
      <c r="AI12" s="27"/>
      <c r="AJ12" s="5"/>
      <c r="AK12" s="5"/>
      <c r="AO12" s="27"/>
      <c r="AR12" s="27"/>
      <c r="AS12" s="27"/>
    </row>
    <row r="13" spans="1:45" x14ac:dyDescent="0.25">
      <c r="A13" s="11">
        <v>41382</v>
      </c>
      <c r="B13" s="57" t="s">
        <v>98</v>
      </c>
      <c r="C13" s="9">
        <v>257.95999999999998</v>
      </c>
      <c r="D13" s="10">
        <f t="shared" si="0"/>
        <v>0.21</v>
      </c>
      <c r="E13" s="9">
        <f t="shared" si="3"/>
        <v>54.171599999999991</v>
      </c>
      <c r="F13" s="9">
        <f t="shared" si="2"/>
        <v>312.13159999999999</v>
      </c>
      <c r="J13" s="27"/>
      <c r="L13" s="9"/>
      <c r="M13" s="9"/>
      <c r="N13" s="5"/>
      <c r="O13" s="10"/>
      <c r="P13" s="38"/>
      <c r="Q13" s="38"/>
      <c r="R13" s="5"/>
      <c r="S13" s="11"/>
      <c r="T13" s="27"/>
      <c r="U13" s="27"/>
      <c r="V13" s="27"/>
      <c r="W13" s="5"/>
      <c r="X13" s="27"/>
      <c r="Y13" s="27"/>
      <c r="AA13" s="5"/>
      <c r="AB13" s="37"/>
      <c r="AC13" s="11"/>
      <c r="AE13" s="27"/>
      <c r="AG13" s="5"/>
      <c r="AH13" s="27"/>
      <c r="AI13" s="27"/>
      <c r="AJ13" s="5"/>
      <c r="AK13" s="5"/>
      <c r="AO13" s="27"/>
      <c r="AR13" s="27"/>
      <c r="AS13" s="27"/>
    </row>
    <row r="14" spans="1:45" x14ac:dyDescent="0.25">
      <c r="A14" s="11">
        <v>41386</v>
      </c>
      <c r="B14" s="57" t="s">
        <v>3</v>
      </c>
      <c r="C14" s="9">
        <v>558.5</v>
      </c>
      <c r="D14" s="10">
        <f>IF(C14&lt;&gt;"",21%,"")</f>
        <v>0.21</v>
      </c>
      <c r="E14" s="9">
        <f>IF(C14&lt;&gt;"",C14*D14,"")</f>
        <v>117.285</v>
      </c>
      <c r="F14" s="9">
        <f t="shared" si="2"/>
        <v>675.78499999999997</v>
      </c>
      <c r="J14" s="27"/>
      <c r="L14" s="9"/>
      <c r="M14" s="9"/>
      <c r="N14" s="5"/>
      <c r="O14" s="10"/>
      <c r="P14" s="38"/>
      <c r="Q14" s="38"/>
      <c r="R14" s="5"/>
      <c r="S14" s="11"/>
      <c r="T14" s="27"/>
      <c r="U14" s="27"/>
      <c r="V14" s="27"/>
      <c r="W14" s="5"/>
      <c r="X14" s="27"/>
      <c r="Y14" s="27"/>
      <c r="AA14" s="5"/>
      <c r="AB14" s="37"/>
      <c r="AC14" s="11"/>
      <c r="AE14" s="27"/>
      <c r="AG14" s="5"/>
      <c r="AH14" s="27"/>
      <c r="AI14" s="27"/>
      <c r="AJ14" s="5"/>
      <c r="AK14" s="5"/>
      <c r="AO14" s="27"/>
      <c r="AR14" s="27"/>
      <c r="AS14" s="27"/>
    </row>
    <row r="15" spans="1:45" x14ac:dyDescent="0.25">
      <c r="A15" s="11">
        <v>41394</v>
      </c>
      <c r="B15" s="57" t="s">
        <v>3</v>
      </c>
      <c r="C15" s="9">
        <v>165</v>
      </c>
      <c r="D15" s="10">
        <f>IF(C15&lt;&gt;"",21%,"")</f>
        <v>0.21</v>
      </c>
      <c r="E15" s="9">
        <f>IF(C15&lt;&gt;"",C15*D15,"")</f>
        <v>34.65</v>
      </c>
      <c r="F15" s="9">
        <f t="shared" si="2"/>
        <v>199.65</v>
      </c>
      <c r="I15"/>
      <c r="J15" s="27"/>
      <c r="L15" s="9"/>
      <c r="M15" s="9"/>
      <c r="N15" s="5"/>
      <c r="O15" s="10"/>
      <c r="P15" s="38"/>
      <c r="Q15" s="38"/>
      <c r="R15" s="5"/>
      <c r="S15" s="11"/>
      <c r="T15" s="27"/>
      <c r="U15" s="27"/>
      <c r="V15" s="27"/>
      <c r="W15" s="5"/>
      <c r="X15" s="27"/>
      <c r="Y15" s="27"/>
      <c r="AA15" s="5"/>
      <c r="AB15" s="37"/>
      <c r="AC15" s="11"/>
      <c r="AE15" s="27"/>
      <c r="AG15" s="5"/>
      <c r="AH15" s="27"/>
      <c r="AI15" s="27"/>
      <c r="AJ15" s="5"/>
      <c r="AK15" s="5"/>
      <c r="AO15" s="27"/>
      <c r="AR15" s="27"/>
      <c r="AS15" s="27"/>
    </row>
    <row r="16" spans="1:45" x14ac:dyDescent="0.25">
      <c r="A16" s="11">
        <v>41394</v>
      </c>
      <c r="B16" s="57" t="s">
        <v>3</v>
      </c>
      <c r="C16" s="9">
        <v>335.37</v>
      </c>
      <c r="D16" s="10">
        <f t="shared" ref="D16:D44" si="4">IF(C16&lt;&gt;"",21%,"")</f>
        <v>0.21</v>
      </c>
      <c r="E16" s="9">
        <f t="shared" ref="E16:E38" si="5">IF(C16&lt;&gt;"",C16*D16,"")</f>
        <v>70.427700000000002</v>
      </c>
      <c r="F16" s="9">
        <f t="shared" si="2"/>
        <v>405.79770000000002</v>
      </c>
      <c r="N16" s="5"/>
      <c r="O16" s="10"/>
      <c r="P16" s="38"/>
      <c r="Q16" s="38"/>
      <c r="R16" s="5"/>
      <c r="S16" s="11"/>
      <c r="T16" s="27"/>
      <c r="U16" s="27"/>
      <c r="V16" s="27"/>
      <c r="W16" s="5"/>
      <c r="X16" s="27"/>
      <c r="Y16" s="27"/>
      <c r="AA16" s="5"/>
      <c r="AB16" s="37"/>
      <c r="AC16" s="11"/>
      <c r="AE16" s="27"/>
      <c r="AG16" s="5"/>
      <c r="AH16" s="27"/>
      <c r="AI16" s="27"/>
      <c r="AJ16" s="5"/>
      <c r="AK16" s="5"/>
      <c r="AO16" s="27"/>
      <c r="AR16" s="27"/>
      <c r="AS16" s="27"/>
    </row>
    <row r="17" spans="1:45" x14ac:dyDescent="0.25">
      <c r="A17" s="11">
        <v>41421</v>
      </c>
      <c r="B17" s="57" t="s">
        <v>85</v>
      </c>
      <c r="C17" s="9">
        <v>8.33</v>
      </c>
      <c r="D17" s="10">
        <f t="shared" si="4"/>
        <v>0.21</v>
      </c>
      <c r="E17" s="9">
        <f t="shared" si="5"/>
        <v>1.7492999999999999</v>
      </c>
      <c r="F17" s="9">
        <f t="shared" si="2"/>
        <v>10.0793</v>
      </c>
      <c r="N17" s="5"/>
      <c r="O17" s="10"/>
      <c r="P17" s="38"/>
      <c r="Q17" s="38"/>
      <c r="R17" s="5"/>
      <c r="S17" s="11"/>
      <c r="T17" s="27"/>
      <c r="U17" s="27"/>
      <c r="V17" s="27"/>
      <c r="W17" s="5"/>
      <c r="X17" s="27"/>
      <c r="Y17" s="27"/>
      <c r="AA17" s="5"/>
      <c r="AB17" s="37"/>
      <c r="AC17" s="11"/>
      <c r="AE17" s="27"/>
      <c r="AG17" s="5"/>
      <c r="AH17" s="27"/>
      <c r="AI17" s="27"/>
      <c r="AJ17" s="5"/>
      <c r="AK17" s="5"/>
      <c r="AO17" s="27"/>
      <c r="AR17" s="27"/>
      <c r="AS17" s="27"/>
    </row>
    <row r="18" spans="1:45" x14ac:dyDescent="0.25">
      <c r="A18" s="11">
        <v>41420</v>
      </c>
      <c r="B18" s="57" t="s">
        <v>85</v>
      </c>
      <c r="C18" s="9">
        <v>34.659999999999997</v>
      </c>
      <c r="D18" s="10">
        <f t="shared" si="4"/>
        <v>0.21</v>
      </c>
      <c r="E18" s="9">
        <f t="shared" si="5"/>
        <v>7.2785999999999991</v>
      </c>
      <c r="F18" s="9">
        <f t="shared" si="2"/>
        <v>41.938599999999994</v>
      </c>
      <c r="J18" s="27"/>
      <c r="L18" s="9"/>
      <c r="M18" s="9"/>
      <c r="N18" s="5"/>
      <c r="O18" s="10"/>
      <c r="P18" s="38"/>
      <c r="Q18" s="38"/>
      <c r="R18" s="5"/>
      <c r="S18" s="11"/>
      <c r="T18" s="27"/>
      <c r="U18" s="27"/>
      <c r="V18" s="27"/>
      <c r="W18" s="5"/>
      <c r="X18" s="27"/>
      <c r="Y18" s="27"/>
      <c r="AA18" s="5"/>
      <c r="AB18" s="37"/>
      <c r="AC18" s="11"/>
      <c r="AE18" s="27"/>
      <c r="AG18" s="5"/>
      <c r="AH18" s="27"/>
      <c r="AI18" s="27"/>
      <c r="AJ18" s="5"/>
      <c r="AK18" s="5"/>
      <c r="AO18" s="27"/>
      <c r="AR18" s="27"/>
      <c r="AS18" s="27"/>
    </row>
    <row r="19" spans="1:45" x14ac:dyDescent="0.25">
      <c r="D19" s="10" t="str">
        <f t="shared" si="4"/>
        <v/>
      </c>
      <c r="E19" s="9" t="str">
        <f t="shared" si="5"/>
        <v/>
      </c>
      <c r="F19" s="9" t="str">
        <f t="shared" si="2"/>
        <v/>
      </c>
      <c r="J19" s="27"/>
      <c r="L19" s="9"/>
      <c r="M19" s="9"/>
      <c r="N19" s="5"/>
      <c r="O19" s="10"/>
      <c r="P19" s="38"/>
      <c r="Q19" s="38"/>
      <c r="R19" s="5"/>
      <c r="S19" s="11"/>
      <c r="T19" s="27"/>
      <c r="U19" s="27"/>
      <c r="V19" s="27"/>
      <c r="W19" s="5"/>
      <c r="X19" s="27"/>
      <c r="Y19" s="27"/>
      <c r="AA19" s="5"/>
      <c r="AB19" s="37"/>
      <c r="AC19" s="11"/>
      <c r="AE19" s="27"/>
      <c r="AG19" s="5"/>
      <c r="AH19" s="27"/>
      <c r="AI19" s="27"/>
      <c r="AJ19" s="5"/>
      <c r="AK19" s="5"/>
      <c r="AO19" s="27"/>
      <c r="AR19" s="27"/>
      <c r="AS19" s="27"/>
    </row>
    <row r="20" spans="1:45" x14ac:dyDescent="0.25">
      <c r="D20" s="10" t="str">
        <f t="shared" si="4"/>
        <v/>
      </c>
      <c r="E20" s="9" t="str">
        <f t="shared" si="5"/>
        <v/>
      </c>
      <c r="F20" s="9" t="str">
        <f t="shared" si="2"/>
        <v/>
      </c>
      <c r="J20" s="27"/>
      <c r="L20" s="9"/>
      <c r="M20" s="9"/>
      <c r="N20" s="5"/>
      <c r="O20" s="10"/>
      <c r="P20" s="38"/>
      <c r="Q20" s="38"/>
      <c r="R20" s="5"/>
      <c r="S20" s="11"/>
      <c r="T20" s="27"/>
      <c r="U20" s="27"/>
      <c r="V20" s="27"/>
      <c r="W20" s="5"/>
      <c r="X20" s="27"/>
      <c r="Y20" s="27"/>
      <c r="AA20" s="5"/>
      <c r="AB20" s="37"/>
      <c r="AC20" s="11"/>
      <c r="AE20" s="27"/>
      <c r="AG20" s="5"/>
      <c r="AH20" s="27"/>
      <c r="AI20" s="27"/>
      <c r="AJ20" s="5"/>
      <c r="AK20" s="5"/>
      <c r="AO20" s="27"/>
      <c r="AR20" s="27"/>
      <c r="AS20" s="27"/>
    </row>
    <row r="21" spans="1:45" x14ac:dyDescent="0.25">
      <c r="B21" s="58"/>
      <c r="C21" s="27"/>
      <c r="D21" s="10" t="str">
        <f t="shared" si="4"/>
        <v/>
      </c>
      <c r="E21" s="9" t="str">
        <f t="shared" si="5"/>
        <v/>
      </c>
      <c r="F21" s="9" t="str">
        <f t="shared" si="2"/>
        <v/>
      </c>
      <c r="J21" s="27"/>
      <c r="L21" s="9"/>
      <c r="M21" s="9"/>
      <c r="N21" s="5"/>
      <c r="O21" s="10"/>
      <c r="P21" s="38"/>
      <c r="Q21" s="38"/>
      <c r="R21" s="5"/>
      <c r="S21" s="11"/>
      <c r="T21" s="27"/>
      <c r="U21" s="27"/>
      <c r="V21" s="27"/>
      <c r="W21" s="5"/>
      <c r="X21" s="27"/>
      <c r="Y21" s="27"/>
      <c r="AA21" s="5"/>
      <c r="AB21" s="37"/>
      <c r="AC21" s="11"/>
      <c r="AE21" s="27"/>
      <c r="AG21" s="5"/>
      <c r="AH21" s="27"/>
      <c r="AI21" s="27"/>
      <c r="AJ21" s="5"/>
      <c r="AK21" s="5"/>
      <c r="AO21" s="27"/>
      <c r="AR21" s="27"/>
      <c r="AS21" s="27"/>
    </row>
    <row r="22" spans="1:45" x14ac:dyDescent="0.25">
      <c r="D22" s="10" t="str">
        <f t="shared" si="4"/>
        <v/>
      </c>
      <c r="E22" s="9" t="str">
        <f t="shared" si="5"/>
        <v/>
      </c>
      <c r="F22" s="9" t="str">
        <f t="shared" si="2"/>
        <v/>
      </c>
      <c r="J22" s="27"/>
      <c r="L22" s="9"/>
      <c r="M22" s="9"/>
      <c r="N22" s="5"/>
      <c r="O22" s="10"/>
      <c r="P22" s="38"/>
      <c r="Q22" s="38"/>
      <c r="R22" s="5"/>
      <c r="S22" s="11"/>
      <c r="T22" s="27"/>
      <c r="U22" s="27"/>
      <c r="V22" s="27"/>
      <c r="W22" s="5"/>
      <c r="X22" s="27"/>
      <c r="Y22" s="27"/>
      <c r="AA22" s="5"/>
      <c r="AB22" s="37"/>
      <c r="AC22" s="11"/>
      <c r="AE22" s="27"/>
      <c r="AG22" s="5"/>
      <c r="AH22" s="27"/>
      <c r="AI22" s="27"/>
      <c r="AJ22" s="5"/>
      <c r="AK22" s="5"/>
      <c r="AO22" s="27"/>
      <c r="AR22" s="27"/>
      <c r="AS22" s="27"/>
    </row>
    <row r="23" spans="1:45" x14ac:dyDescent="0.25">
      <c r="D23" s="10" t="str">
        <f>IF(C23&lt;&gt;"",21%,"")</f>
        <v/>
      </c>
      <c r="E23" s="9" t="str">
        <f>IF(C23&lt;&gt;"",C23*D23,"")</f>
        <v/>
      </c>
      <c r="F23" s="9" t="str">
        <f>IF(C23&lt;&gt;"",C23+E23,"")</f>
        <v/>
      </c>
      <c r="J23" s="27"/>
      <c r="L23" s="9"/>
      <c r="M23" s="9"/>
      <c r="N23" s="5"/>
      <c r="O23" s="10"/>
      <c r="P23" s="38"/>
      <c r="Q23" s="38"/>
      <c r="R23" s="5"/>
      <c r="S23" s="11"/>
      <c r="T23" s="27"/>
      <c r="U23" s="27"/>
      <c r="V23" s="27"/>
      <c r="W23" s="5"/>
      <c r="X23" s="27"/>
      <c r="Y23" s="27"/>
      <c r="AA23" s="5"/>
      <c r="AB23" s="44"/>
      <c r="AC23" s="11"/>
      <c r="AE23" s="27"/>
      <c r="AG23" s="5"/>
      <c r="AH23" s="27"/>
      <c r="AI23" s="27"/>
      <c r="AJ23" s="5"/>
      <c r="AK23" s="5"/>
      <c r="AO23" s="27"/>
      <c r="AR23" s="27"/>
      <c r="AS23" s="27"/>
    </row>
    <row r="24" spans="1:45" x14ac:dyDescent="0.25">
      <c r="D24" s="10" t="str">
        <f>IF(C24&lt;&gt;"",21%,"")</f>
        <v/>
      </c>
      <c r="E24" s="9" t="str">
        <f>IF(C24&lt;&gt;"",C24*D24,"")</f>
        <v/>
      </c>
      <c r="F24" s="9" t="str">
        <f>IF(C24&lt;&gt;"",C24+E24,"")</f>
        <v/>
      </c>
      <c r="J24" s="27"/>
      <c r="L24" s="9"/>
      <c r="M24" s="9"/>
      <c r="N24" s="5"/>
      <c r="O24" s="10"/>
      <c r="P24" s="38"/>
      <c r="Q24" s="38"/>
      <c r="R24" s="5"/>
      <c r="S24" s="11"/>
      <c r="T24" s="27"/>
      <c r="U24" s="27"/>
      <c r="V24" s="27"/>
      <c r="W24" s="5"/>
      <c r="X24" s="27"/>
      <c r="Y24" s="27"/>
      <c r="AA24" s="5"/>
      <c r="AB24" s="44"/>
      <c r="AC24" s="11"/>
      <c r="AE24" s="27"/>
      <c r="AG24" s="5"/>
      <c r="AH24" s="27"/>
      <c r="AI24" s="27"/>
      <c r="AJ24" s="5"/>
      <c r="AK24" s="5"/>
      <c r="AO24" s="27"/>
      <c r="AR24" s="27"/>
      <c r="AS24" s="27"/>
    </row>
    <row r="25" spans="1:45" x14ac:dyDescent="0.25">
      <c r="B25" s="58"/>
      <c r="D25" s="10" t="str">
        <f>IF(C25&lt;&gt;"",21%,"")</f>
        <v/>
      </c>
      <c r="E25" s="9" t="str">
        <f>IF(C25&lt;&gt;"",C25*D25,"")</f>
        <v/>
      </c>
      <c r="F25" s="9" t="str">
        <f>IF(C25&lt;&gt;"",C25+E25,"")</f>
        <v/>
      </c>
      <c r="H25" s="27"/>
      <c r="J25" s="27"/>
      <c r="L25" s="9"/>
      <c r="M25" s="9"/>
      <c r="N25" s="5"/>
      <c r="O25" s="10"/>
      <c r="P25" s="38"/>
      <c r="Q25" s="38"/>
      <c r="R25" s="5"/>
      <c r="S25" s="11"/>
      <c r="T25" s="27"/>
      <c r="U25" s="27"/>
      <c r="V25" s="27"/>
      <c r="W25" s="5"/>
      <c r="X25" s="27"/>
      <c r="Y25" s="27"/>
      <c r="AA25" s="5"/>
      <c r="AB25" s="44"/>
      <c r="AC25" s="11"/>
      <c r="AE25" s="27"/>
      <c r="AG25" s="5"/>
      <c r="AH25" s="27"/>
      <c r="AI25" s="27"/>
      <c r="AJ25" s="5"/>
      <c r="AK25" s="5"/>
      <c r="AO25" s="27"/>
      <c r="AR25" s="27"/>
      <c r="AS25" s="27"/>
    </row>
    <row r="26" spans="1:45" x14ac:dyDescent="0.25">
      <c r="B26" s="58"/>
      <c r="D26" s="10" t="str">
        <f>IF(C26&lt;&gt;"",21%,"")</f>
        <v/>
      </c>
      <c r="E26" s="9" t="str">
        <f>IF(C26&lt;&gt;"",C26*D26,"")</f>
        <v/>
      </c>
      <c r="F26" s="9" t="str">
        <f>IF(C26&lt;&gt;"",C26+E26,"")</f>
        <v/>
      </c>
      <c r="J26" s="27"/>
      <c r="L26" s="9"/>
      <c r="M26" s="9"/>
      <c r="N26" s="5"/>
      <c r="O26" s="10"/>
      <c r="P26" s="38"/>
      <c r="Q26" s="38"/>
      <c r="R26" s="5"/>
      <c r="S26" s="11"/>
      <c r="T26" s="27"/>
      <c r="U26" s="27"/>
      <c r="V26" s="27"/>
      <c r="W26" s="5"/>
      <c r="X26" s="27"/>
      <c r="Y26" s="27"/>
      <c r="AA26" s="5"/>
      <c r="AB26" s="44"/>
      <c r="AC26" s="11"/>
      <c r="AE26" s="27"/>
      <c r="AG26" s="5"/>
      <c r="AH26" s="27"/>
      <c r="AI26" s="27"/>
      <c r="AJ26" s="5"/>
      <c r="AK26" s="5"/>
      <c r="AO26" s="27"/>
      <c r="AR26" s="27"/>
      <c r="AS26" s="27"/>
    </row>
    <row r="27" spans="1:45" x14ac:dyDescent="0.25">
      <c r="D27" s="10" t="str">
        <f t="shared" si="4"/>
        <v/>
      </c>
      <c r="E27" s="9" t="str">
        <f t="shared" si="5"/>
        <v/>
      </c>
      <c r="F27" s="9" t="str">
        <f t="shared" si="2"/>
        <v/>
      </c>
      <c r="J27" s="27"/>
      <c r="L27" s="9"/>
      <c r="M27" s="9"/>
      <c r="N27" s="5"/>
      <c r="O27" s="10"/>
      <c r="P27" s="38"/>
      <c r="Q27" s="38"/>
      <c r="R27" s="5"/>
      <c r="S27" s="11"/>
      <c r="T27" s="27"/>
      <c r="U27" s="27"/>
      <c r="V27" s="27"/>
      <c r="W27" s="5"/>
      <c r="X27" s="27"/>
      <c r="Y27" s="27"/>
      <c r="AA27" s="5"/>
      <c r="AB27" s="44"/>
      <c r="AC27" s="11"/>
      <c r="AE27" s="27"/>
      <c r="AG27" s="5"/>
      <c r="AH27" s="27"/>
      <c r="AI27" s="27"/>
      <c r="AJ27" s="5"/>
      <c r="AK27" s="5"/>
      <c r="AO27" s="27"/>
      <c r="AR27" s="27"/>
      <c r="AS27" s="27"/>
    </row>
    <row r="28" spans="1:45" x14ac:dyDescent="0.25">
      <c r="D28" s="10" t="str">
        <f t="shared" si="4"/>
        <v/>
      </c>
      <c r="E28" s="9" t="str">
        <f t="shared" si="5"/>
        <v/>
      </c>
      <c r="F28" s="9" t="str">
        <f t="shared" si="2"/>
        <v/>
      </c>
      <c r="J28" s="27"/>
      <c r="L28" s="9"/>
      <c r="M28" s="9"/>
      <c r="N28" s="5"/>
      <c r="O28" s="10"/>
      <c r="P28" s="38"/>
      <c r="Q28" s="38"/>
      <c r="R28" s="5"/>
      <c r="S28" s="11"/>
      <c r="T28" s="27"/>
      <c r="U28" s="27"/>
      <c r="V28" s="27"/>
      <c r="W28" s="5"/>
      <c r="X28" s="27"/>
      <c r="Y28" s="27"/>
      <c r="AA28" s="5"/>
      <c r="AB28" s="44"/>
      <c r="AC28" s="11"/>
      <c r="AE28" s="27"/>
      <c r="AG28" s="5"/>
      <c r="AH28" s="27"/>
      <c r="AI28" s="27"/>
      <c r="AJ28" s="5"/>
      <c r="AK28" s="5"/>
      <c r="AO28" s="27"/>
      <c r="AR28" s="27"/>
      <c r="AS28" s="27"/>
    </row>
    <row r="29" spans="1:45" x14ac:dyDescent="0.25">
      <c r="D29" s="10" t="str">
        <f t="shared" si="4"/>
        <v/>
      </c>
      <c r="E29" s="9" t="str">
        <f t="shared" si="5"/>
        <v/>
      </c>
      <c r="F29" s="9" t="str">
        <f t="shared" si="2"/>
        <v/>
      </c>
      <c r="J29" s="27"/>
      <c r="L29" s="9"/>
      <c r="M29" s="9"/>
      <c r="N29" s="5"/>
      <c r="O29" s="10"/>
      <c r="P29" s="9"/>
      <c r="Q29" s="9"/>
      <c r="R29" s="5"/>
      <c r="S29" s="11"/>
      <c r="T29" s="27"/>
      <c r="U29" s="27"/>
      <c r="V29" s="27"/>
      <c r="W29" s="5"/>
      <c r="X29" s="27"/>
      <c r="Y29" s="27"/>
      <c r="AA29" s="5"/>
      <c r="AB29" s="44"/>
      <c r="AC29" s="11"/>
      <c r="AE29" s="27"/>
      <c r="AG29" s="5"/>
      <c r="AH29" s="27"/>
      <c r="AI29" s="27"/>
      <c r="AJ29" s="5"/>
      <c r="AK29" s="5"/>
      <c r="AO29" s="27"/>
      <c r="AR29" s="27"/>
      <c r="AS29" s="27"/>
    </row>
    <row r="30" spans="1:45" x14ac:dyDescent="0.25">
      <c r="D30" s="10" t="str">
        <f t="shared" si="4"/>
        <v/>
      </c>
      <c r="E30" s="9" t="str">
        <f t="shared" si="5"/>
        <v/>
      </c>
      <c r="F30" s="9" t="str">
        <f t="shared" si="2"/>
        <v/>
      </c>
      <c r="J30" s="27"/>
      <c r="L30" s="9"/>
      <c r="M30" s="9"/>
      <c r="N30" s="5"/>
      <c r="O30" s="10"/>
      <c r="P30" s="9"/>
      <c r="Q30" s="9"/>
      <c r="R30" s="5"/>
      <c r="S30" s="11"/>
      <c r="T30" s="27"/>
      <c r="U30" s="27"/>
      <c r="V30" s="27"/>
      <c r="W30" s="5"/>
      <c r="X30" s="27"/>
      <c r="Y30" s="27"/>
      <c r="AA30" s="5"/>
      <c r="AB30" s="44"/>
      <c r="AC30" s="11"/>
      <c r="AE30" s="27"/>
      <c r="AG30" s="5"/>
      <c r="AH30" s="27"/>
      <c r="AI30" s="27"/>
      <c r="AJ30" s="5"/>
      <c r="AK30" s="5"/>
      <c r="AO30" s="27"/>
      <c r="AR30" s="27"/>
      <c r="AS30" s="27"/>
    </row>
    <row r="31" spans="1:45" x14ac:dyDescent="0.25">
      <c r="D31" s="10" t="str">
        <f t="shared" si="4"/>
        <v/>
      </c>
      <c r="E31" s="9" t="str">
        <f t="shared" si="5"/>
        <v/>
      </c>
      <c r="F31" s="9" t="str">
        <f t="shared" si="2"/>
        <v/>
      </c>
      <c r="J31" s="27"/>
      <c r="L31" s="9"/>
      <c r="M31" s="9"/>
      <c r="N31" s="5"/>
      <c r="O31" s="10"/>
      <c r="P31" s="9"/>
      <c r="Q31" s="9"/>
      <c r="R31" s="5"/>
      <c r="S31" s="11"/>
      <c r="T31" s="27"/>
      <c r="U31" s="27"/>
      <c r="V31" s="27"/>
      <c r="W31" s="5"/>
      <c r="X31" s="27"/>
      <c r="Y31" s="27"/>
      <c r="AA31" s="5"/>
      <c r="AB31" s="44"/>
      <c r="AC31" s="11"/>
      <c r="AE31" s="27"/>
      <c r="AG31" s="5"/>
      <c r="AH31" s="27"/>
      <c r="AI31" s="27"/>
      <c r="AJ31" s="5"/>
      <c r="AK31" s="5"/>
      <c r="AO31" s="27"/>
      <c r="AR31" s="27"/>
      <c r="AS31" s="27"/>
    </row>
    <row r="32" spans="1:45" x14ac:dyDescent="0.25">
      <c r="D32" s="10" t="str">
        <f t="shared" si="4"/>
        <v/>
      </c>
      <c r="E32" s="9" t="str">
        <f t="shared" si="5"/>
        <v/>
      </c>
      <c r="F32" s="9" t="str">
        <f t="shared" si="2"/>
        <v/>
      </c>
      <c r="J32" s="27"/>
      <c r="L32" s="9"/>
      <c r="M32" s="9"/>
      <c r="N32" s="5"/>
      <c r="O32" s="10"/>
      <c r="P32" s="9"/>
      <c r="Q32" s="9"/>
      <c r="R32" s="5"/>
      <c r="S32" s="11"/>
      <c r="T32" s="27"/>
      <c r="U32" s="27"/>
      <c r="V32" s="27"/>
      <c r="W32" s="5"/>
      <c r="X32" s="27"/>
      <c r="Y32" s="27"/>
      <c r="AA32" s="5"/>
      <c r="AB32" s="44"/>
      <c r="AC32" s="11"/>
      <c r="AE32" s="27"/>
      <c r="AG32" s="5"/>
      <c r="AH32" s="27"/>
      <c r="AI32" s="27"/>
      <c r="AJ32" s="5"/>
      <c r="AK32" s="5"/>
      <c r="AO32" s="27"/>
      <c r="AR32" s="27"/>
      <c r="AS32" s="27"/>
    </row>
    <row r="33" spans="4:45" x14ac:dyDescent="0.25">
      <c r="D33" s="10" t="str">
        <f t="shared" si="4"/>
        <v/>
      </c>
      <c r="E33" s="9" t="str">
        <f t="shared" si="5"/>
        <v/>
      </c>
      <c r="F33" s="9" t="str">
        <f t="shared" si="2"/>
        <v/>
      </c>
      <c r="J33" s="27"/>
      <c r="L33" s="9"/>
      <c r="M33" s="9"/>
      <c r="N33" s="5"/>
      <c r="O33" s="10"/>
      <c r="P33" s="9"/>
      <c r="Q33" s="9"/>
      <c r="R33" s="5"/>
      <c r="S33" s="11"/>
      <c r="T33" s="27"/>
      <c r="U33" s="27"/>
      <c r="V33" s="27"/>
      <c r="W33" s="5"/>
      <c r="X33" s="27"/>
      <c r="Y33" s="27"/>
      <c r="AA33" s="5"/>
      <c r="AB33" s="44"/>
      <c r="AC33" s="11"/>
      <c r="AE33" s="27"/>
      <c r="AG33" s="5"/>
      <c r="AH33" s="27"/>
      <c r="AI33" s="27"/>
      <c r="AJ33" s="5"/>
      <c r="AK33" s="5"/>
      <c r="AO33" s="27"/>
      <c r="AR33" s="27"/>
      <c r="AS33" s="27"/>
    </row>
    <row r="34" spans="4:45" x14ac:dyDescent="0.25">
      <c r="D34" s="10" t="str">
        <f t="shared" si="4"/>
        <v/>
      </c>
      <c r="E34" s="9" t="str">
        <f t="shared" si="5"/>
        <v/>
      </c>
      <c r="F34" s="9" t="str">
        <f t="shared" si="2"/>
        <v/>
      </c>
      <c r="J34" s="27"/>
      <c r="L34" s="9"/>
      <c r="M34" s="9"/>
      <c r="N34" s="5"/>
      <c r="O34" s="10"/>
      <c r="P34" s="9"/>
      <c r="Q34" s="9"/>
      <c r="R34" s="5"/>
      <c r="S34" s="11"/>
      <c r="T34" s="27"/>
      <c r="U34" s="27"/>
      <c r="V34" s="27"/>
      <c r="W34" s="5"/>
      <c r="X34" s="27"/>
      <c r="Y34" s="27"/>
      <c r="AA34" s="5"/>
      <c r="AB34" s="44"/>
      <c r="AC34" s="11"/>
      <c r="AE34" s="27"/>
      <c r="AG34" s="5"/>
      <c r="AH34" s="27"/>
      <c r="AI34" s="27"/>
      <c r="AJ34" s="5"/>
      <c r="AK34" s="5"/>
      <c r="AO34" s="27"/>
      <c r="AR34" s="27"/>
      <c r="AS34" s="27"/>
    </row>
    <row r="35" spans="4:45" x14ac:dyDescent="0.25">
      <c r="D35" s="10" t="str">
        <f t="shared" si="4"/>
        <v/>
      </c>
      <c r="E35" s="9" t="str">
        <f t="shared" si="5"/>
        <v/>
      </c>
      <c r="F35" s="9"/>
      <c r="J35" s="27"/>
      <c r="L35" s="9"/>
      <c r="M35" s="9"/>
      <c r="N35" s="5"/>
      <c r="O35" s="10"/>
      <c r="P35" s="9"/>
      <c r="Q35" s="9"/>
      <c r="R35" s="5"/>
      <c r="S35" s="11"/>
      <c r="T35" s="27"/>
      <c r="U35" s="27"/>
      <c r="V35" s="27"/>
      <c r="W35" s="5"/>
      <c r="X35" s="27"/>
      <c r="Y35" s="27"/>
      <c r="AA35" s="5"/>
      <c r="AB35" s="44"/>
      <c r="AC35" s="11"/>
      <c r="AE35" s="27"/>
      <c r="AG35" s="5"/>
      <c r="AH35" s="27"/>
      <c r="AI35" s="27"/>
      <c r="AJ35" s="5"/>
      <c r="AK35" s="5"/>
      <c r="AO35" s="27"/>
      <c r="AR35" s="27"/>
      <c r="AS35" s="27"/>
    </row>
    <row r="36" spans="4:45" ht="15.75" customHeight="1" x14ac:dyDescent="0.25">
      <c r="D36" s="10" t="str">
        <f t="shared" si="4"/>
        <v/>
      </c>
      <c r="E36" s="9" t="str">
        <f t="shared" si="5"/>
        <v/>
      </c>
      <c r="F36" s="9"/>
      <c r="G36" s="27"/>
      <c r="J36" s="27"/>
      <c r="L36" s="9"/>
      <c r="M36" s="9"/>
      <c r="N36" s="5"/>
      <c r="O36" s="10"/>
      <c r="P36" s="9"/>
      <c r="Q36" s="9"/>
      <c r="R36" s="5"/>
      <c r="S36" s="11"/>
      <c r="T36" s="27"/>
      <c r="U36" s="27"/>
      <c r="V36" s="27"/>
      <c r="W36" s="5"/>
      <c r="X36" s="27"/>
      <c r="Y36" s="27"/>
      <c r="AA36" s="5"/>
      <c r="AB36" s="44"/>
      <c r="AC36" s="11"/>
      <c r="AE36" s="27"/>
      <c r="AG36" s="5"/>
      <c r="AH36" s="27"/>
      <c r="AI36" s="27"/>
      <c r="AJ36" s="5"/>
      <c r="AK36" s="5"/>
      <c r="AO36" s="27"/>
      <c r="AR36" s="27"/>
      <c r="AS36" s="27"/>
    </row>
    <row r="37" spans="4:45" x14ac:dyDescent="0.25">
      <c r="D37" s="10" t="str">
        <f t="shared" si="4"/>
        <v/>
      </c>
      <c r="E37" s="9" t="str">
        <f t="shared" si="5"/>
        <v/>
      </c>
      <c r="F37" s="9"/>
      <c r="H37" s="27"/>
      <c r="J37" s="27"/>
      <c r="L37" s="9"/>
      <c r="M37" s="27"/>
      <c r="N37" s="5"/>
      <c r="O37" s="10"/>
      <c r="P37" s="9"/>
      <c r="Q37" s="9"/>
      <c r="R37" s="5"/>
      <c r="S37" s="11"/>
      <c r="T37" s="27"/>
      <c r="U37" s="27"/>
      <c r="V37" s="27"/>
      <c r="W37" s="5"/>
      <c r="X37" s="27"/>
      <c r="Y37" s="27"/>
      <c r="AA37" s="5"/>
      <c r="AB37" s="44"/>
      <c r="AC37" s="11"/>
      <c r="AE37" s="27"/>
      <c r="AG37" s="5"/>
      <c r="AH37" s="27"/>
      <c r="AI37" s="27"/>
      <c r="AJ37" s="5"/>
      <c r="AK37" s="5"/>
      <c r="AO37" s="27"/>
      <c r="AR37" s="27"/>
      <c r="AS37" s="27"/>
    </row>
    <row r="38" spans="4:45" x14ac:dyDescent="0.25">
      <c r="D38" s="10" t="str">
        <f t="shared" si="4"/>
        <v/>
      </c>
      <c r="E38" s="9" t="str">
        <f t="shared" si="5"/>
        <v/>
      </c>
      <c r="F38" s="9"/>
      <c r="J38" s="27"/>
      <c r="L38" s="9"/>
      <c r="N38" s="5"/>
      <c r="O38" s="10"/>
      <c r="P38" s="9"/>
      <c r="Q38" s="9"/>
      <c r="R38" s="5"/>
      <c r="S38" s="11"/>
      <c r="T38" s="27"/>
      <c r="U38" s="27"/>
      <c r="V38" s="27"/>
      <c r="W38" s="5"/>
      <c r="X38" s="27"/>
      <c r="Y38" s="27"/>
      <c r="AA38" s="5"/>
      <c r="AB38" s="44"/>
      <c r="AC38" s="11"/>
      <c r="AE38" s="27"/>
      <c r="AG38" s="5"/>
      <c r="AH38" s="27"/>
      <c r="AI38" s="27"/>
      <c r="AJ38" s="5"/>
      <c r="AK38" s="5"/>
      <c r="AO38" s="27"/>
      <c r="AR38" s="27"/>
      <c r="AS38" s="27"/>
    </row>
    <row r="39" spans="4:45" x14ac:dyDescent="0.25">
      <c r="D39" s="10" t="str">
        <f t="shared" si="4"/>
        <v/>
      </c>
      <c r="F39" s="9"/>
      <c r="J39" s="27"/>
      <c r="L39" s="9"/>
      <c r="N39" s="5"/>
      <c r="O39" s="10"/>
      <c r="P39" s="9"/>
      <c r="Q39" s="9"/>
      <c r="R39" s="5"/>
      <c r="S39" s="11"/>
      <c r="T39" s="27"/>
      <c r="U39" s="27"/>
      <c r="V39" s="27"/>
      <c r="W39" s="5"/>
      <c r="X39" s="27"/>
      <c r="Y39" s="27"/>
      <c r="AA39" s="5"/>
      <c r="AB39" s="44"/>
      <c r="AC39" s="11"/>
      <c r="AE39" s="27"/>
      <c r="AG39" s="5"/>
      <c r="AH39" s="27"/>
      <c r="AI39" s="27"/>
      <c r="AJ39" s="5"/>
      <c r="AK39" s="5"/>
      <c r="AO39" s="27"/>
      <c r="AR39" s="27"/>
      <c r="AS39" s="27"/>
    </row>
    <row r="40" spans="4:45" x14ac:dyDescent="0.25">
      <c r="D40" s="10" t="str">
        <f t="shared" si="4"/>
        <v/>
      </c>
      <c r="F40" s="9"/>
      <c r="J40" s="27"/>
      <c r="L40" s="9"/>
      <c r="N40" s="5"/>
      <c r="O40" s="10"/>
      <c r="P40" s="9"/>
      <c r="Q40" s="9"/>
      <c r="R40" s="5"/>
      <c r="S40" s="11"/>
      <c r="T40" s="27"/>
      <c r="U40" s="27"/>
      <c r="V40" s="27"/>
      <c r="W40" s="5"/>
      <c r="X40" s="27"/>
      <c r="Y40" s="27"/>
      <c r="AA40" s="5"/>
      <c r="AB40" s="44"/>
      <c r="AC40" s="11"/>
      <c r="AE40" s="27"/>
      <c r="AG40" s="5"/>
      <c r="AH40" s="27"/>
      <c r="AI40" s="27"/>
      <c r="AJ40" s="5"/>
      <c r="AK40" s="5"/>
      <c r="AO40" s="27"/>
      <c r="AR40" s="27"/>
      <c r="AS40" s="27"/>
    </row>
    <row r="41" spans="4:45" x14ac:dyDescent="0.25">
      <c r="D41" s="10" t="str">
        <f t="shared" si="4"/>
        <v/>
      </c>
      <c r="J41" s="27"/>
      <c r="L41" s="9"/>
      <c r="N41" s="5"/>
      <c r="O41" s="10"/>
      <c r="P41" s="9"/>
      <c r="Q41" s="9"/>
      <c r="R41" s="5"/>
      <c r="S41" s="11"/>
      <c r="T41" s="27"/>
      <c r="U41" s="27"/>
      <c r="V41" s="27"/>
      <c r="W41" s="5"/>
      <c r="X41" s="27"/>
      <c r="Y41" s="27"/>
      <c r="AA41" s="5"/>
      <c r="AB41" s="44"/>
      <c r="AC41" s="11"/>
      <c r="AE41" s="27"/>
      <c r="AG41" s="5"/>
      <c r="AH41" s="27"/>
      <c r="AI41" s="27"/>
      <c r="AJ41" s="5"/>
      <c r="AK41" s="5"/>
      <c r="AO41" s="27"/>
      <c r="AR41" s="27"/>
      <c r="AS41" s="27"/>
    </row>
    <row r="42" spans="4:45" x14ac:dyDescent="0.25">
      <c r="D42" s="10" t="str">
        <f t="shared" si="4"/>
        <v/>
      </c>
      <c r="J42" s="27"/>
      <c r="L42" s="9"/>
      <c r="N42" s="5"/>
      <c r="O42" s="10"/>
      <c r="P42" s="38"/>
      <c r="Q42" s="38"/>
      <c r="R42" s="5"/>
      <c r="S42" s="11"/>
      <c r="T42" s="27"/>
      <c r="U42" s="27"/>
      <c r="V42" s="27"/>
      <c r="W42" s="5"/>
      <c r="X42" s="27"/>
      <c r="Y42" s="27"/>
      <c r="AA42" s="5"/>
      <c r="AB42" s="44"/>
      <c r="AC42" s="11"/>
      <c r="AE42" s="27"/>
      <c r="AG42" s="5"/>
      <c r="AH42" s="27"/>
      <c r="AI42" s="27"/>
      <c r="AJ42" s="5"/>
      <c r="AK42" s="5"/>
      <c r="AO42" s="27"/>
      <c r="AR42" s="27"/>
      <c r="AS42" s="27"/>
    </row>
    <row r="43" spans="4:45" x14ac:dyDescent="0.25">
      <c r="D43" s="10" t="str">
        <f t="shared" si="4"/>
        <v/>
      </c>
      <c r="E43" s="45"/>
      <c r="F43" s="36"/>
      <c r="J43" s="27"/>
      <c r="L43" s="9"/>
      <c r="N43" s="5"/>
      <c r="O43" s="10"/>
      <c r="P43" s="38"/>
      <c r="Q43" s="38"/>
      <c r="R43" s="5"/>
      <c r="S43" s="11"/>
      <c r="T43" s="27"/>
      <c r="U43" s="27"/>
      <c r="V43" s="27"/>
      <c r="W43" s="5"/>
      <c r="X43" s="27"/>
      <c r="Y43" s="27"/>
      <c r="AA43" s="5"/>
      <c r="AB43" s="44"/>
      <c r="AC43" s="11"/>
      <c r="AE43" s="27"/>
      <c r="AG43" s="5"/>
      <c r="AH43" s="27"/>
      <c r="AI43" s="27"/>
      <c r="AJ43" s="5"/>
      <c r="AK43" s="5"/>
      <c r="AO43" s="27"/>
      <c r="AR43" s="27"/>
      <c r="AS43" s="27"/>
    </row>
    <row r="44" spans="4:45" x14ac:dyDescent="0.25">
      <c r="D44" s="10" t="str">
        <f t="shared" si="4"/>
        <v/>
      </c>
      <c r="H44" s="5"/>
      <c r="K44" s="5"/>
      <c r="L44" s="10"/>
      <c r="M44" s="9"/>
      <c r="N44" s="5"/>
      <c r="O44" s="37"/>
      <c r="P44" s="27"/>
      <c r="R44" s="9"/>
      <c r="U44" s="5"/>
      <c r="V44" s="10"/>
      <c r="W44" s="38"/>
      <c r="Y44" s="5"/>
      <c r="Z44" s="11"/>
      <c r="AA44" s="27"/>
      <c r="AD44" s="5"/>
      <c r="AE44" s="27"/>
      <c r="AG44" s="5"/>
      <c r="AI44" s="44"/>
      <c r="AJ44" s="11"/>
      <c r="AK44" s="27"/>
      <c r="AN44" s="5"/>
      <c r="AO44" s="27"/>
      <c r="AQ44" s="5"/>
      <c r="AS44" s="27"/>
    </row>
    <row r="49" spans="1:8" x14ac:dyDescent="0.25">
      <c r="B49" s="58"/>
      <c r="F49" s="9"/>
      <c r="G49" s="9"/>
    </row>
    <row r="50" spans="1:8" x14ac:dyDescent="0.25">
      <c r="B50" s="58"/>
      <c r="F50" s="9"/>
      <c r="G50" s="9"/>
      <c r="H50" s="9"/>
    </row>
    <row r="51" spans="1:8" x14ac:dyDescent="0.25">
      <c r="H51" s="9"/>
    </row>
    <row r="53" spans="1:8" x14ac:dyDescent="0.25">
      <c r="B53" s="58"/>
      <c r="D53" s="27"/>
      <c r="F53" s="9"/>
      <c r="G53" s="27"/>
    </row>
    <row r="54" spans="1:8" x14ac:dyDescent="0.25">
      <c r="A54" s="27"/>
      <c r="H54" s="27"/>
    </row>
    <row r="62" spans="1:8" x14ac:dyDescent="0.25">
      <c r="B62" s="56"/>
      <c r="F62" s="9"/>
      <c r="G62" s="5"/>
    </row>
    <row r="63" spans="1:8" x14ac:dyDescent="0.25">
      <c r="B63" s="56"/>
      <c r="F63" s="9"/>
      <c r="G63" s="5"/>
      <c r="H63" s="5"/>
    </row>
    <row r="64" spans="1:8" x14ac:dyDescent="0.25">
      <c r="B64" s="56"/>
      <c r="F64" s="9"/>
      <c r="G64" s="5"/>
      <c r="H64" s="5"/>
    </row>
    <row r="65" spans="2:8" x14ac:dyDescent="0.25">
      <c r="B65" s="56"/>
      <c r="F65" s="9"/>
      <c r="G65" s="5"/>
      <c r="H65" s="5"/>
    </row>
    <row r="66" spans="2:8" x14ac:dyDescent="0.25">
      <c r="B66" s="56"/>
      <c r="F66" s="9"/>
      <c r="G66" s="5"/>
      <c r="H66" s="5"/>
    </row>
    <row r="67" spans="2:8" x14ac:dyDescent="0.25">
      <c r="H67" s="5"/>
    </row>
  </sheetData>
  <sortState ref="A5:A14">
    <sortCondition ref="A5:A14"/>
  </sortState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Header>&amp;A</oddHeader>
    <oddFooter>&amp;CPage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"/>
  <sheetViews>
    <sheetView workbookViewId="0">
      <selection activeCell="E2" sqref="E1:E1048576"/>
    </sheetView>
  </sheetViews>
  <sheetFormatPr baseColWidth="10" defaultRowHeight="15" x14ac:dyDescent="0.25"/>
  <sheetData>
    <row r="3" spans="1:6" x14ac:dyDescent="0.25">
      <c r="A3" s="32" t="s">
        <v>6</v>
      </c>
      <c r="B3" s="6" t="s">
        <v>14</v>
      </c>
      <c r="C3" s="20" t="s">
        <v>1</v>
      </c>
      <c r="D3" s="33" t="s">
        <v>0</v>
      </c>
      <c r="E3" s="20" t="s">
        <v>0</v>
      </c>
      <c r="F3" s="20" t="s">
        <v>2</v>
      </c>
    </row>
    <row r="4" spans="1:6" x14ac:dyDescent="0.25">
      <c r="A4" s="11"/>
      <c r="B4" s="57"/>
      <c r="C4" s="9"/>
      <c r="D4" s="10"/>
      <c r="E4" s="9"/>
      <c r="F4" s="9"/>
    </row>
    <row r="5" spans="1:6" x14ac:dyDescent="0.25">
      <c r="A5" s="11"/>
      <c r="B5" s="57"/>
      <c r="C5" s="9"/>
      <c r="D5" s="10" t="str">
        <f t="shared" ref="D5:D7" si="0">IF(C5&lt;&gt;"",21%,"")</f>
        <v/>
      </c>
      <c r="E5" s="9" t="str">
        <f t="shared" ref="E5:E7" si="1">IF(C5&lt;&gt;"",C5*D5,"")</f>
        <v/>
      </c>
      <c r="F5" s="9" t="str">
        <f t="shared" ref="F5:F7" si="2">IF(C5&lt;&gt;"",C5+E5,"")</f>
        <v/>
      </c>
    </row>
    <row r="6" spans="1:6" x14ac:dyDescent="0.25">
      <c r="A6" s="11">
        <v>41382</v>
      </c>
      <c r="B6" s="57" t="s">
        <v>98</v>
      </c>
      <c r="C6" s="9">
        <v>257.95999999999998</v>
      </c>
      <c r="D6" s="10">
        <f t="shared" si="0"/>
        <v>0.21</v>
      </c>
      <c r="E6" s="9">
        <f t="shared" si="1"/>
        <v>54.171599999999991</v>
      </c>
      <c r="F6" s="9">
        <f t="shared" si="2"/>
        <v>312.13159999999999</v>
      </c>
    </row>
    <row r="7" spans="1:6" x14ac:dyDescent="0.25">
      <c r="A7" s="2">
        <v>41394</v>
      </c>
      <c r="B7" t="s">
        <v>3</v>
      </c>
      <c r="C7">
        <v>196.32</v>
      </c>
      <c r="D7" s="10">
        <f t="shared" si="0"/>
        <v>0.21</v>
      </c>
      <c r="E7" s="9">
        <f t="shared" si="1"/>
        <v>41.227199999999996</v>
      </c>
      <c r="F7" s="9">
        <f t="shared" si="2"/>
        <v>237.54719999999998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B12" sqref="B12"/>
    </sheetView>
  </sheetViews>
  <sheetFormatPr baseColWidth="10" defaultColWidth="11.42578125" defaultRowHeight="15" x14ac:dyDescent="0.25"/>
  <cols>
    <col min="2" max="2" width="13.42578125" customWidth="1"/>
  </cols>
  <sheetData>
    <row r="1" spans="1:6" ht="21" x14ac:dyDescent="0.25">
      <c r="A1" s="69" t="s">
        <v>65</v>
      </c>
      <c r="B1" s="69"/>
      <c r="C1" s="69"/>
      <c r="D1" s="69"/>
      <c r="E1" s="69"/>
    </row>
    <row r="2" spans="1:6" x14ac:dyDescent="0.25">
      <c r="A2" s="17" t="s">
        <v>6</v>
      </c>
      <c r="B2" s="6" t="s">
        <v>14</v>
      </c>
      <c r="C2" s="18" t="s">
        <v>68</v>
      </c>
      <c r="D2" s="19" t="s">
        <v>69</v>
      </c>
      <c r="E2" s="18" t="s">
        <v>0</v>
      </c>
      <c r="F2" t="s">
        <v>2</v>
      </c>
    </row>
    <row r="3" spans="1:6" x14ac:dyDescent="0.25">
      <c r="A3" s="2"/>
      <c r="B3" s="3"/>
      <c r="C3" s="4"/>
      <c r="D3" s="1"/>
      <c r="E3" s="4"/>
    </row>
    <row r="4" spans="1:6" s="68" customFormat="1" ht="30" x14ac:dyDescent="0.25">
      <c r="A4" s="64">
        <v>41365</v>
      </c>
      <c r="B4" s="65" t="s">
        <v>100</v>
      </c>
      <c r="C4" s="66">
        <v>85.01</v>
      </c>
      <c r="D4" s="67">
        <v>0</v>
      </c>
      <c r="E4" s="66">
        <f>IF(C4&lt;&gt;"",C4*D4,"")</f>
        <v>0</v>
      </c>
      <c r="F4" s="66">
        <f>IF(C4&lt;&gt;"",E4+C4,"")</f>
        <v>85.01</v>
      </c>
    </row>
    <row r="5" spans="1:6" x14ac:dyDescent="0.25">
      <c r="A5" s="2">
        <v>41384</v>
      </c>
      <c r="B5" s="3" t="s">
        <v>90</v>
      </c>
      <c r="C5" s="4">
        <v>48.51</v>
      </c>
      <c r="D5" s="1">
        <f>IF(C5&lt;&gt;"",21%,"")</f>
        <v>0.21</v>
      </c>
      <c r="E5" s="4">
        <f>IF(C5&lt;&gt;"",C5*D5,"")</f>
        <v>10.187099999999999</v>
      </c>
      <c r="F5" s="4">
        <f>IF(C5&lt;&gt;"",E5+C5,"")</f>
        <v>58.697099999999999</v>
      </c>
    </row>
    <row r="6" spans="1:6" x14ac:dyDescent="0.25">
      <c r="A6" s="2">
        <v>41397</v>
      </c>
      <c r="B6" s="3" t="s">
        <v>101</v>
      </c>
      <c r="C6" s="4">
        <v>47.11</v>
      </c>
      <c r="D6" s="1">
        <f t="shared" ref="D6:D17" si="0">IF(C6&lt;&gt;"",21%,"")</f>
        <v>0.21</v>
      </c>
      <c r="E6" s="4">
        <f t="shared" ref="E6:E17" si="1">IF(C6&lt;&gt;"",C6*D6,"")</f>
        <v>9.8930999999999987</v>
      </c>
      <c r="F6" s="4">
        <f t="shared" ref="F6:F17" si="2">IF(C6&lt;&gt;"",E6+C6,"")</f>
        <v>57.003099999999996</v>
      </c>
    </row>
    <row r="7" spans="1:6" x14ac:dyDescent="0.25">
      <c r="A7" s="2">
        <v>41419</v>
      </c>
      <c r="B7" s="3" t="s">
        <v>90</v>
      </c>
      <c r="C7" s="4">
        <v>46.74</v>
      </c>
      <c r="D7" s="1">
        <f t="shared" si="0"/>
        <v>0.21</v>
      </c>
      <c r="E7" s="4">
        <f t="shared" si="1"/>
        <v>9.8154000000000003</v>
      </c>
      <c r="F7" s="4">
        <f t="shared" si="2"/>
        <v>56.555400000000006</v>
      </c>
    </row>
    <row r="8" spans="1:6" x14ac:dyDescent="0.25">
      <c r="A8" s="2"/>
      <c r="B8" s="3"/>
      <c r="C8" s="4"/>
      <c r="D8" s="1" t="str">
        <f t="shared" si="0"/>
        <v/>
      </c>
      <c r="E8" s="4" t="str">
        <f t="shared" si="1"/>
        <v/>
      </c>
      <c r="F8" s="4" t="str">
        <f t="shared" si="2"/>
        <v/>
      </c>
    </row>
    <row r="9" spans="1:6" x14ac:dyDescent="0.25">
      <c r="A9" s="2"/>
      <c r="B9" s="3"/>
      <c r="C9" s="4"/>
      <c r="D9" s="1" t="str">
        <f t="shared" si="0"/>
        <v/>
      </c>
      <c r="E9" s="4" t="str">
        <f t="shared" si="1"/>
        <v/>
      </c>
      <c r="F9" s="4" t="str">
        <f t="shared" si="2"/>
        <v/>
      </c>
    </row>
    <row r="10" spans="1:6" x14ac:dyDescent="0.25">
      <c r="A10" s="2"/>
      <c r="B10" s="3"/>
      <c r="C10" s="4"/>
      <c r="D10" s="1" t="str">
        <f t="shared" si="0"/>
        <v/>
      </c>
      <c r="E10" s="4" t="str">
        <f t="shared" si="1"/>
        <v/>
      </c>
      <c r="F10" s="4" t="str">
        <f t="shared" si="2"/>
        <v/>
      </c>
    </row>
    <row r="11" spans="1:6" x14ac:dyDescent="0.25">
      <c r="A11" s="2"/>
      <c r="B11" s="3"/>
      <c r="C11" s="4"/>
      <c r="D11" s="1" t="str">
        <f t="shared" si="0"/>
        <v/>
      </c>
      <c r="E11" s="4" t="str">
        <f t="shared" si="1"/>
        <v/>
      </c>
      <c r="F11" s="4" t="str">
        <f t="shared" si="2"/>
        <v/>
      </c>
    </row>
    <row r="12" spans="1:6" x14ac:dyDescent="0.25">
      <c r="A12" s="2"/>
      <c r="B12" s="3"/>
      <c r="C12" s="4"/>
      <c r="D12" s="1" t="str">
        <f t="shared" si="0"/>
        <v/>
      </c>
      <c r="E12" s="4" t="str">
        <f t="shared" si="1"/>
        <v/>
      </c>
      <c r="F12" s="4" t="str">
        <f t="shared" si="2"/>
        <v/>
      </c>
    </row>
    <row r="13" spans="1:6" x14ac:dyDescent="0.25">
      <c r="A13" s="2"/>
      <c r="B13" s="3"/>
      <c r="C13" s="4"/>
      <c r="D13" s="1" t="str">
        <f t="shared" si="0"/>
        <v/>
      </c>
      <c r="E13" s="4" t="str">
        <f t="shared" si="1"/>
        <v/>
      </c>
      <c r="F13" s="4" t="str">
        <f t="shared" si="2"/>
        <v/>
      </c>
    </row>
    <row r="14" spans="1:6" x14ac:dyDescent="0.25">
      <c r="A14" s="2"/>
      <c r="B14" s="3"/>
      <c r="C14" s="4"/>
      <c r="D14" s="1" t="str">
        <f t="shared" si="0"/>
        <v/>
      </c>
      <c r="E14" s="4" t="str">
        <f t="shared" si="1"/>
        <v/>
      </c>
      <c r="F14" s="4" t="str">
        <f t="shared" si="2"/>
        <v/>
      </c>
    </row>
    <row r="15" spans="1:6" x14ac:dyDescent="0.25">
      <c r="A15" s="2"/>
      <c r="B15" s="3"/>
      <c r="C15" s="4"/>
      <c r="D15" s="1" t="str">
        <f t="shared" si="0"/>
        <v/>
      </c>
      <c r="E15" s="4" t="str">
        <f t="shared" si="1"/>
        <v/>
      </c>
      <c r="F15" s="4" t="str">
        <f t="shared" si="2"/>
        <v/>
      </c>
    </row>
    <row r="16" spans="1:6" x14ac:dyDescent="0.25">
      <c r="A16" s="2"/>
      <c r="B16" s="3"/>
      <c r="C16" s="4"/>
      <c r="D16" s="1" t="str">
        <f t="shared" si="0"/>
        <v/>
      </c>
      <c r="E16" s="4" t="str">
        <f t="shared" si="1"/>
        <v/>
      </c>
      <c r="F16" s="4" t="str">
        <f t="shared" si="2"/>
        <v/>
      </c>
    </row>
    <row r="17" spans="1:6" x14ac:dyDescent="0.25">
      <c r="A17" s="2"/>
      <c r="B17" s="3"/>
      <c r="C17" s="4"/>
      <c r="D17" s="1" t="str">
        <f t="shared" si="0"/>
        <v/>
      </c>
      <c r="E17" s="4" t="str">
        <f t="shared" si="1"/>
        <v/>
      </c>
      <c r="F17" s="4" t="str">
        <f t="shared" si="2"/>
        <v/>
      </c>
    </row>
    <row r="18" spans="1:6" x14ac:dyDescent="0.25">
      <c r="A18" s="2"/>
      <c r="B18" s="3"/>
      <c r="C18" s="4"/>
      <c r="D18" s="1"/>
      <c r="E18" s="4"/>
    </row>
    <row r="19" spans="1:6" x14ac:dyDescent="0.25">
      <c r="A19" s="2"/>
      <c r="B19" s="3"/>
      <c r="C19" s="4"/>
      <c r="D19" s="1"/>
      <c r="E19" s="4"/>
    </row>
    <row r="20" spans="1:6" x14ac:dyDescent="0.25">
      <c r="A20" s="2"/>
      <c r="B20" s="3"/>
      <c r="C20" s="4"/>
      <c r="D20" s="1"/>
      <c r="E20" s="4"/>
    </row>
  </sheetData>
  <mergeCells count="1">
    <mergeCell ref="A1:E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workbookViewId="0">
      <selection activeCell="B18" sqref="B18"/>
    </sheetView>
  </sheetViews>
  <sheetFormatPr baseColWidth="10" defaultColWidth="11.42578125" defaultRowHeight="15" x14ac:dyDescent="0.25"/>
  <cols>
    <col min="1" max="1" width="10.7109375" style="48" bestFit="1" customWidth="1"/>
    <col min="2" max="2" width="14.5703125" style="48" customWidth="1"/>
    <col min="3" max="3" width="2.7109375" style="48" customWidth="1"/>
    <col min="4" max="4" width="5.42578125" style="50" customWidth="1"/>
    <col min="5" max="5" width="11.28515625" style="25" customWidth="1"/>
    <col min="6" max="6" width="9" style="25" customWidth="1"/>
    <col min="7" max="7" width="6.5703125" style="50" bestFit="1" customWidth="1"/>
    <col min="8" max="8" width="10" style="25" customWidth="1"/>
    <col min="9" max="9" width="11.5703125" style="25" customWidth="1"/>
    <col min="10" max="16384" width="11.42578125" style="48"/>
  </cols>
  <sheetData>
    <row r="1" spans="1:9" ht="21" x14ac:dyDescent="0.25">
      <c r="A1" s="70" t="s">
        <v>5</v>
      </c>
      <c r="B1" s="70"/>
      <c r="C1" s="70"/>
      <c r="D1" s="70"/>
      <c r="E1" s="70"/>
      <c r="F1" s="70"/>
      <c r="G1" s="70"/>
      <c r="H1" s="70"/>
      <c r="I1" s="70"/>
    </row>
    <row r="2" spans="1:9" x14ac:dyDescent="0.25">
      <c r="I2" s="24"/>
    </row>
    <row r="3" spans="1:9" ht="75.75" customHeight="1" x14ac:dyDescent="0.25">
      <c r="A3" s="48" t="s">
        <v>6</v>
      </c>
      <c r="B3" s="48" t="s">
        <v>14</v>
      </c>
      <c r="C3" s="49" t="s">
        <v>66</v>
      </c>
      <c r="D3" s="51" t="s">
        <v>67</v>
      </c>
      <c r="E3" s="25" t="s">
        <v>1</v>
      </c>
      <c r="F3" s="25" t="s">
        <v>52</v>
      </c>
      <c r="G3" s="50" t="s">
        <v>64</v>
      </c>
      <c r="H3" s="25" t="s">
        <v>0</v>
      </c>
      <c r="I3" s="25" t="s">
        <v>49</v>
      </c>
    </row>
    <row r="4" spans="1:9" x14ac:dyDescent="0.25">
      <c r="A4" s="52">
        <v>41367</v>
      </c>
      <c r="B4" s="48" t="s">
        <v>85</v>
      </c>
      <c r="D4" s="50">
        <v>1</v>
      </c>
      <c r="E4" s="25">
        <v>105.46</v>
      </c>
      <c r="F4" s="25">
        <f>IF(E4&lt;&gt;"",E4*D4,"")</f>
        <v>105.46</v>
      </c>
      <c r="G4" s="50">
        <f>IF(E4&lt;&gt;"",21%,"")</f>
        <v>0.21</v>
      </c>
      <c r="H4" s="25">
        <f>IF(E4&lt;&gt;"",E4*G4,"")</f>
        <v>22.146599999999999</v>
      </c>
      <c r="I4" s="25">
        <f t="shared" ref="I4:I69" si="0">IF(E4&lt;&gt;"",F4*G4,"")</f>
        <v>22.146599999999999</v>
      </c>
    </row>
    <row r="5" spans="1:9" x14ac:dyDescent="0.25">
      <c r="A5" s="52">
        <v>41372</v>
      </c>
      <c r="B5" s="48" t="s">
        <v>84</v>
      </c>
      <c r="D5" s="50">
        <v>1</v>
      </c>
      <c r="E5" s="25">
        <v>56.27</v>
      </c>
      <c r="F5" s="25">
        <f t="shared" ref="F5:F40" si="1">IF(E5&lt;&gt;"",E5*D5,"")</f>
        <v>56.27</v>
      </c>
      <c r="G5" s="50">
        <f t="shared" ref="G5:G31" si="2">IF(E5&lt;&gt;"",21%,"")</f>
        <v>0.21</v>
      </c>
      <c r="H5" s="25">
        <f t="shared" ref="H5:H39" si="3">IF(E5&lt;&gt;"",E5*G5,"")</f>
        <v>11.816700000000001</v>
      </c>
      <c r="I5" s="25">
        <f t="shared" si="0"/>
        <v>11.816700000000001</v>
      </c>
    </row>
    <row r="6" spans="1:9" x14ac:dyDescent="0.25">
      <c r="A6" s="52">
        <v>41380</v>
      </c>
      <c r="B6" s="48" t="s">
        <v>84</v>
      </c>
      <c r="D6" s="50">
        <v>1</v>
      </c>
      <c r="E6" s="25">
        <v>25.68</v>
      </c>
      <c r="F6" s="25">
        <f t="shared" si="1"/>
        <v>25.68</v>
      </c>
      <c r="G6" s="50">
        <f t="shared" si="2"/>
        <v>0.21</v>
      </c>
      <c r="H6" s="25">
        <f t="shared" si="3"/>
        <v>5.3927999999999994</v>
      </c>
      <c r="I6" s="25">
        <f t="shared" si="0"/>
        <v>5.3927999999999994</v>
      </c>
    </row>
    <row r="7" spans="1:9" x14ac:dyDescent="0.25">
      <c r="A7" s="52">
        <v>41381</v>
      </c>
      <c r="B7" s="48" t="s">
        <v>71</v>
      </c>
      <c r="D7" s="50">
        <v>1</v>
      </c>
      <c r="E7" s="25">
        <v>96.65</v>
      </c>
      <c r="F7" s="25">
        <f t="shared" si="1"/>
        <v>96.65</v>
      </c>
      <c r="G7" s="50">
        <f t="shared" si="2"/>
        <v>0.21</v>
      </c>
      <c r="H7" s="25">
        <f t="shared" si="3"/>
        <v>20.296500000000002</v>
      </c>
      <c r="I7" s="25">
        <f t="shared" si="0"/>
        <v>20.296500000000002</v>
      </c>
    </row>
    <row r="8" spans="1:9" x14ac:dyDescent="0.25">
      <c r="A8" s="52">
        <v>41393</v>
      </c>
      <c r="B8" s="48" t="s">
        <v>106</v>
      </c>
      <c r="D8" s="50">
        <v>0.5</v>
      </c>
      <c r="E8" s="25">
        <v>25.05</v>
      </c>
      <c r="F8" s="25">
        <f t="shared" si="1"/>
        <v>12.525</v>
      </c>
      <c r="G8" s="50">
        <f t="shared" si="2"/>
        <v>0.21</v>
      </c>
      <c r="H8" s="25">
        <f t="shared" si="3"/>
        <v>5.2605000000000004</v>
      </c>
      <c r="I8" s="25">
        <f t="shared" si="0"/>
        <v>2.6302500000000002</v>
      </c>
    </row>
    <row r="9" spans="1:9" x14ac:dyDescent="0.25">
      <c r="A9" s="52">
        <v>41395</v>
      </c>
      <c r="B9" s="48" t="s">
        <v>103</v>
      </c>
      <c r="D9" s="50">
        <v>1</v>
      </c>
      <c r="E9" s="25">
        <v>21.59</v>
      </c>
      <c r="F9" s="25">
        <f t="shared" si="1"/>
        <v>21.59</v>
      </c>
      <c r="G9" s="50">
        <f t="shared" si="2"/>
        <v>0.21</v>
      </c>
      <c r="H9" s="25">
        <f t="shared" si="3"/>
        <v>4.5339</v>
      </c>
      <c r="I9" s="25">
        <f t="shared" si="0"/>
        <v>4.5339</v>
      </c>
    </row>
    <row r="10" spans="1:9" x14ac:dyDescent="0.25">
      <c r="A10" s="52">
        <v>41421</v>
      </c>
      <c r="B10" s="48" t="s">
        <v>85</v>
      </c>
      <c r="D10" s="50">
        <v>1</v>
      </c>
      <c r="E10" s="25">
        <v>23.75</v>
      </c>
      <c r="F10" s="25">
        <f>IF(E10&lt;&gt;"",E10*D10,"")</f>
        <v>23.75</v>
      </c>
      <c r="G10" s="50">
        <f t="shared" si="2"/>
        <v>0.21</v>
      </c>
      <c r="H10" s="25">
        <f>IF(E10&lt;&gt;"",E10*G10,"")</f>
        <v>4.9874999999999998</v>
      </c>
      <c r="I10" s="25">
        <f>IF(E10&lt;&gt;"",F10*G10,"")</f>
        <v>4.9874999999999998</v>
      </c>
    </row>
    <row r="11" spans="1:9" ht="15.75" customHeight="1" x14ac:dyDescent="0.25">
      <c r="A11" s="52">
        <v>41422</v>
      </c>
      <c r="B11" s="48" t="s">
        <v>85</v>
      </c>
      <c r="D11" s="50">
        <v>1</v>
      </c>
      <c r="E11" s="25">
        <v>100.24</v>
      </c>
      <c r="F11" s="25">
        <f t="shared" si="1"/>
        <v>100.24</v>
      </c>
      <c r="G11" s="50">
        <f t="shared" si="2"/>
        <v>0.21</v>
      </c>
      <c r="H11" s="25">
        <f t="shared" si="3"/>
        <v>21.0504</v>
      </c>
      <c r="I11" s="25">
        <f t="shared" si="0"/>
        <v>21.0504</v>
      </c>
    </row>
    <row r="12" spans="1:9" ht="15.75" customHeight="1" x14ac:dyDescent="0.25">
      <c r="A12" s="52">
        <v>41422</v>
      </c>
      <c r="B12" s="48" t="s">
        <v>84</v>
      </c>
      <c r="D12" s="50">
        <v>1</v>
      </c>
      <c r="E12" s="25">
        <v>17.7</v>
      </c>
      <c r="F12" s="25">
        <f t="shared" si="1"/>
        <v>17.7</v>
      </c>
      <c r="G12" s="50">
        <f t="shared" si="2"/>
        <v>0.21</v>
      </c>
      <c r="H12" s="25">
        <f t="shared" si="3"/>
        <v>3.7169999999999996</v>
      </c>
      <c r="I12" s="25">
        <f t="shared" si="0"/>
        <v>3.7169999999999996</v>
      </c>
    </row>
    <row r="13" spans="1:9" x14ac:dyDescent="0.25">
      <c r="A13" s="52">
        <v>41445</v>
      </c>
      <c r="B13" s="48" t="s">
        <v>102</v>
      </c>
      <c r="D13" s="50">
        <v>1</v>
      </c>
      <c r="E13" s="25">
        <v>75.59</v>
      </c>
      <c r="F13" s="25">
        <f t="shared" si="1"/>
        <v>75.59</v>
      </c>
      <c r="G13" s="50">
        <v>0</v>
      </c>
      <c r="H13" s="25">
        <f t="shared" si="3"/>
        <v>0</v>
      </c>
      <c r="I13" s="25">
        <f t="shared" si="0"/>
        <v>0</v>
      </c>
    </row>
    <row r="14" spans="1:9" x14ac:dyDescent="0.25">
      <c r="A14" s="52">
        <v>41423</v>
      </c>
      <c r="B14" s="48" t="s">
        <v>106</v>
      </c>
      <c r="D14" s="50">
        <v>0.5</v>
      </c>
      <c r="E14" s="25">
        <v>23.83</v>
      </c>
      <c r="F14" s="25">
        <f t="shared" si="1"/>
        <v>11.914999999999999</v>
      </c>
      <c r="G14" s="50">
        <f t="shared" si="2"/>
        <v>0.21</v>
      </c>
      <c r="H14" s="25">
        <f t="shared" si="3"/>
        <v>5.0042999999999997</v>
      </c>
      <c r="I14" s="25">
        <f t="shared" si="0"/>
        <v>2.5021499999999999</v>
      </c>
    </row>
    <row r="15" spans="1:9" x14ac:dyDescent="0.25">
      <c r="A15" s="52"/>
      <c r="F15" s="25" t="str">
        <f t="shared" si="1"/>
        <v/>
      </c>
      <c r="G15" s="50" t="str">
        <f t="shared" si="2"/>
        <v/>
      </c>
      <c r="H15" s="25" t="str">
        <f t="shared" si="3"/>
        <v/>
      </c>
      <c r="I15" s="25" t="str">
        <f t="shared" si="0"/>
        <v/>
      </c>
    </row>
    <row r="16" spans="1:9" x14ac:dyDescent="0.25">
      <c r="A16" s="52"/>
      <c r="F16" s="48" t="str">
        <f>IF(E16&lt;&gt;"",E16*D16,"")</f>
        <v/>
      </c>
      <c r="G16" s="50" t="str">
        <f t="shared" si="2"/>
        <v/>
      </c>
      <c r="H16" s="25" t="str">
        <f>IF(E16&lt;&gt;"",E16*G16,"")</f>
        <v/>
      </c>
      <c r="I16" s="25" t="str">
        <f>IF(E16&lt;&gt;"",F16*G16,"")</f>
        <v/>
      </c>
    </row>
    <row r="17" spans="1:9" x14ac:dyDescent="0.25">
      <c r="A17" s="52"/>
      <c r="E17" s="48"/>
      <c r="F17" s="48" t="str">
        <f>IF(E17&lt;&gt;"",E17*D17,"")</f>
        <v/>
      </c>
      <c r="G17" s="50" t="str">
        <f t="shared" si="2"/>
        <v/>
      </c>
      <c r="H17" s="25" t="str">
        <f>IF(E17&lt;&gt;"",E17*G17,"")</f>
        <v/>
      </c>
      <c r="I17" s="25" t="str">
        <f>IF(E17&lt;&gt;"",F17*G17,"")</f>
        <v/>
      </c>
    </row>
    <row r="18" spans="1:9" x14ac:dyDescent="0.25">
      <c r="A18" s="52"/>
      <c r="F18" s="48" t="str">
        <f>IF(E18&lt;&gt;"",E18*D18,"")</f>
        <v/>
      </c>
      <c r="G18" s="50" t="str">
        <f t="shared" si="2"/>
        <v/>
      </c>
      <c r="H18" s="25" t="str">
        <f>IF(E18&lt;&gt;"",E18*G18,"")</f>
        <v/>
      </c>
      <c r="I18" s="25" t="str">
        <f>IF(E18&lt;&gt;"",F18*G18,"")</f>
        <v/>
      </c>
    </row>
    <row r="19" spans="1:9" x14ac:dyDescent="0.25">
      <c r="A19" s="52"/>
      <c r="F19" s="48" t="str">
        <f>IF(E19&lt;&gt;"",E19*D19,"")</f>
        <v/>
      </c>
      <c r="G19" s="50" t="str">
        <f t="shared" si="2"/>
        <v/>
      </c>
      <c r="H19" s="25" t="str">
        <f>IF(E19&lt;&gt;"",E19*G19,"")</f>
        <v/>
      </c>
      <c r="I19" s="25" t="str">
        <f>IF(E19&lt;&gt;"",F19*G19,"")</f>
        <v/>
      </c>
    </row>
    <row r="20" spans="1:9" x14ac:dyDescent="0.25">
      <c r="A20" s="52"/>
      <c r="F20" s="48" t="str">
        <f t="shared" si="1"/>
        <v/>
      </c>
      <c r="G20" s="50" t="str">
        <f t="shared" si="2"/>
        <v/>
      </c>
      <c r="H20" s="25" t="str">
        <f t="shared" si="3"/>
        <v/>
      </c>
      <c r="I20" s="25" t="str">
        <f t="shared" si="0"/>
        <v/>
      </c>
    </row>
    <row r="21" spans="1:9" x14ac:dyDescent="0.25">
      <c r="A21" s="52"/>
      <c r="F21" s="48" t="str">
        <f t="shared" si="1"/>
        <v/>
      </c>
      <c r="G21" s="50" t="str">
        <f t="shared" si="2"/>
        <v/>
      </c>
      <c r="H21" s="25" t="str">
        <f t="shared" si="3"/>
        <v/>
      </c>
      <c r="I21" s="25" t="str">
        <f t="shared" si="0"/>
        <v/>
      </c>
    </row>
    <row r="22" spans="1:9" x14ac:dyDescent="0.25">
      <c r="G22" s="50" t="str">
        <f t="shared" si="2"/>
        <v/>
      </c>
    </row>
    <row r="23" spans="1:9" x14ac:dyDescent="0.25">
      <c r="F23" s="48" t="str">
        <f t="shared" si="1"/>
        <v/>
      </c>
      <c r="G23" s="50" t="str">
        <f t="shared" si="2"/>
        <v/>
      </c>
      <c r="H23" s="25" t="str">
        <f t="shared" si="3"/>
        <v/>
      </c>
      <c r="I23" s="25" t="str">
        <f t="shared" si="0"/>
        <v/>
      </c>
    </row>
    <row r="24" spans="1:9" x14ac:dyDescent="0.25">
      <c r="F24" s="48" t="str">
        <f t="shared" si="1"/>
        <v/>
      </c>
      <c r="G24" s="50" t="str">
        <f t="shared" si="2"/>
        <v/>
      </c>
      <c r="H24" s="25" t="str">
        <f t="shared" si="3"/>
        <v/>
      </c>
      <c r="I24" s="25" t="str">
        <f t="shared" si="0"/>
        <v/>
      </c>
    </row>
    <row r="25" spans="1:9" x14ac:dyDescent="0.25">
      <c r="F25" s="48" t="str">
        <f t="shared" si="1"/>
        <v/>
      </c>
      <c r="G25" s="50" t="str">
        <f t="shared" si="2"/>
        <v/>
      </c>
      <c r="H25" s="25" t="str">
        <f t="shared" si="3"/>
        <v/>
      </c>
      <c r="I25" s="25" t="str">
        <f t="shared" si="0"/>
        <v/>
      </c>
    </row>
    <row r="26" spans="1:9" x14ac:dyDescent="0.25">
      <c r="F26" s="48" t="str">
        <f t="shared" si="1"/>
        <v/>
      </c>
      <c r="G26" s="50" t="str">
        <f t="shared" si="2"/>
        <v/>
      </c>
      <c r="H26" s="25" t="str">
        <f t="shared" si="3"/>
        <v/>
      </c>
      <c r="I26" s="25" t="str">
        <f t="shared" si="0"/>
        <v/>
      </c>
    </row>
    <row r="27" spans="1:9" x14ac:dyDescent="0.25">
      <c r="F27" s="48" t="str">
        <f t="shared" si="1"/>
        <v/>
      </c>
      <c r="G27" s="50" t="str">
        <f t="shared" si="2"/>
        <v/>
      </c>
      <c r="H27" s="25" t="str">
        <f t="shared" si="3"/>
        <v/>
      </c>
      <c r="I27" s="25" t="str">
        <f t="shared" si="0"/>
        <v/>
      </c>
    </row>
    <row r="28" spans="1:9" x14ac:dyDescent="0.25">
      <c r="F28" s="48" t="str">
        <f t="shared" si="1"/>
        <v/>
      </c>
      <c r="G28" s="50" t="str">
        <f t="shared" si="2"/>
        <v/>
      </c>
      <c r="H28" s="25" t="str">
        <f t="shared" si="3"/>
        <v/>
      </c>
      <c r="I28" s="25" t="str">
        <f t="shared" si="0"/>
        <v/>
      </c>
    </row>
    <row r="29" spans="1:9" x14ac:dyDescent="0.25">
      <c r="F29" s="48" t="str">
        <f t="shared" si="1"/>
        <v/>
      </c>
      <c r="G29" s="50" t="str">
        <f t="shared" si="2"/>
        <v/>
      </c>
      <c r="H29" s="25" t="str">
        <f t="shared" si="3"/>
        <v/>
      </c>
      <c r="I29" s="25" t="str">
        <f t="shared" si="0"/>
        <v/>
      </c>
    </row>
    <row r="30" spans="1:9" x14ac:dyDescent="0.25">
      <c r="F30" s="48" t="str">
        <f t="shared" si="1"/>
        <v/>
      </c>
      <c r="G30" s="50" t="str">
        <f t="shared" si="2"/>
        <v/>
      </c>
      <c r="H30" s="25" t="str">
        <f t="shared" si="3"/>
        <v/>
      </c>
      <c r="I30" s="25" t="str">
        <f t="shared" si="0"/>
        <v/>
      </c>
    </row>
    <row r="31" spans="1:9" x14ac:dyDescent="0.25">
      <c r="F31" s="48" t="str">
        <f t="shared" si="1"/>
        <v/>
      </c>
      <c r="G31" s="50" t="str">
        <f t="shared" si="2"/>
        <v/>
      </c>
      <c r="H31" s="25" t="str">
        <f t="shared" si="3"/>
        <v/>
      </c>
      <c r="I31" s="25" t="str">
        <f t="shared" si="0"/>
        <v/>
      </c>
    </row>
    <row r="32" spans="1:9" x14ac:dyDescent="0.25">
      <c r="F32" s="48" t="str">
        <f t="shared" si="1"/>
        <v/>
      </c>
      <c r="G32" s="50" t="str">
        <f t="shared" ref="G32:G41" si="4">IF(E32&lt;&gt;"",21%,"")</f>
        <v/>
      </c>
      <c r="H32" s="25" t="str">
        <f t="shared" si="3"/>
        <v/>
      </c>
      <c r="I32" s="25" t="str">
        <f t="shared" si="0"/>
        <v/>
      </c>
    </row>
    <row r="33" spans="6:9" x14ac:dyDescent="0.25">
      <c r="F33" s="48" t="str">
        <f t="shared" si="1"/>
        <v/>
      </c>
      <c r="G33" s="50" t="str">
        <f t="shared" si="4"/>
        <v/>
      </c>
      <c r="H33" s="25" t="str">
        <f t="shared" si="3"/>
        <v/>
      </c>
      <c r="I33" s="25" t="str">
        <f t="shared" si="0"/>
        <v/>
      </c>
    </row>
    <row r="34" spans="6:9" x14ac:dyDescent="0.25">
      <c r="F34" s="48" t="str">
        <f t="shared" si="1"/>
        <v/>
      </c>
      <c r="G34" s="50" t="str">
        <f t="shared" si="4"/>
        <v/>
      </c>
      <c r="H34" s="25" t="str">
        <f t="shared" si="3"/>
        <v/>
      </c>
      <c r="I34" s="25" t="str">
        <f t="shared" si="0"/>
        <v/>
      </c>
    </row>
    <row r="35" spans="6:9" x14ac:dyDescent="0.25">
      <c r="F35" s="48" t="str">
        <f t="shared" si="1"/>
        <v/>
      </c>
      <c r="G35" s="50" t="str">
        <f t="shared" si="4"/>
        <v/>
      </c>
      <c r="H35" s="25" t="str">
        <f t="shared" si="3"/>
        <v/>
      </c>
      <c r="I35" s="25" t="str">
        <f t="shared" si="0"/>
        <v/>
      </c>
    </row>
    <row r="36" spans="6:9" x14ac:dyDescent="0.25">
      <c r="F36" s="48" t="str">
        <f t="shared" si="1"/>
        <v/>
      </c>
      <c r="G36" s="50" t="str">
        <f t="shared" si="4"/>
        <v/>
      </c>
      <c r="H36" s="25" t="str">
        <f t="shared" si="3"/>
        <v/>
      </c>
      <c r="I36" s="25" t="str">
        <f t="shared" si="0"/>
        <v/>
      </c>
    </row>
    <row r="37" spans="6:9" x14ac:dyDescent="0.25">
      <c r="F37" s="48" t="str">
        <f t="shared" si="1"/>
        <v/>
      </c>
      <c r="G37" s="50" t="str">
        <f t="shared" si="4"/>
        <v/>
      </c>
      <c r="H37" s="25" t="str">
        <f t="shared" si="3"/>
        <v/>
      </c>
      <c r="I37" s="25" t="str">
        <f t="shared" si="0"/>
        <v/>
      </c>
    </row>
    <row r="38" spans="6:9" x14ac:dyDescent="0.25">
      <c r="F38" s="48" t="str">
        <f t="shared" si="1"/>
        <v/>
      </c>
      <c r="G38" s="50" t="str">
        <f t="shared" si="4"/>
        <v/>
      </c>
      <c r="H38" s="25" t="str">
        <f t="shared" si="3"/>
        <v/>
      </c>
      <c r="I38" s="25" t="str">
        <f t="shared" si="0"/>
        <v/>
      </c>
    </row>
    <row r="39" spans="6:9" x14ac:dyDescent="0.25">
      <c r="F39" s="48" t="str">
        <f t="shared" si="1"/>
        <v/>
      </c>
      <c r="G39" s="50" t="str">
        <f t="shared" si="4"/>
        <v/>
      </c>
      <c r="H39" s="25" t="str">
        <f t="shared" si="3"/>
        <v/>
      </c>
      <c r="I39" s="25" t="str">
        <f t="shared" si="0"/>
        <v/>
      </c>
    </row>
    <row r="40" spans="6:9" x14ac:dyDescent="0.25">
      <c r="F40" s="48" t="str">
        <f t="shared" si="1"/>
        <v/>
      </c>
      <c r="G40" s="50" t="str">
        <f t="shared" si="4"/>
        <v/>
      </c>
      <c r="I40" s="25" t="str">
        <f t="shared" si="0"/>
        <v/>
      </c>
    </row>
    <row r="41" spans="6:9" x14ac:dyDescent="0.25">
      <c r="G41" s="50" t="str">
        <f t="shared" si="4"/>
        <v/>
      </c>
      <c r="I41" s="25" t="str">
        <f t="shared" si="0"/>
        <v/>
      </c>
    </row>
    <row r="42" spans="6:9" x14ac:dyDescent="0.25">
      <c r="I42" s="25" t="str">
        <f t="shared" si="0"/>
        <v/>
      </c>
    </row>
    <row r="43" spans="6:9" x14ac:dyDescent="0.25">
      <c r="I43" s="25" t="str">
        <f t="shared" si="0"/>
        <v/>
      </c>
    </row>
    <row r="44" spans="6:9" x14ac:dyDescent="0.25">
      <c r="I44" s="25" t="str">
        <f t="shared" si="0"/>
        <v/>
      </c>
    </row>
    <row r="45" spans="6:9" x14ac:dyDescent="0.25">
      <c r="I45" s="25" t="str">
        <f t="shared" si="0"/>
        <v/>
      </c>
    </row>
    <row r="46" spans="6:9" x14ac:dyDescent="0.25">
      <c r="I46" s="25" t="str">
        <f t="shared" si="0"/>
        <v/>
      </c>
    </row>
    <row r="47" spans="6:9" x14ac:dyDescent="0.25">
      <c r="I47" s="25" t="str">
        <f t="shared" si="0"/>
        <v/>
      </c>
    </row>
    <row r="48" spans="6:9" x14ac:dyDescent="0.25">
      <c r="I48" s="25" t="str">
        <f t="shared" si="0"/>
        <v/>
      </c>
    </row>
    <row r="49" spans="9:9" x14ac:dyDescent="0.25">
      <c r="I49" s="25" t="str">
        <f t="shared" si="0"/>
        <v/>
      </c>
    </row>
    <row r="50" spans="9:9" x14ac:dyDescent="0.25">
      <c r="I50" s="25" t="str">
        <f t="shared" si="0"/>
        <v/>
      </c>
    </row>
    <row r="51" spans="9:9" x14ac:dyDescent="0.25">
      <c r="I51" s="25" t="str">
        <f t="shared" si="0"/>
        <v/>
      </c>
    </row>
    <row r="52" spans="9:9" x14ac:dyDescent="0.25">
      <c r="I52" s="25" t="str">
        <f t="shared" si="0"/>
        <v/>
      </c>
    </row>
    <row r="53" spans="9:9" x14ac:dyDescent="0.25">
      <c r="I53" s="25" t="str">
        <f t="shared" si="0"/>
        <v/>
      </c>
    </row>
    <row r="54" spans="9:9" x14ac:dyDescent="0.25">
      <c r="I54" s="25" t="str">
        <f t="shared" si="0"/>
        <v/>
      </c>
    </row>
    <row r="55" spans="9:9" x14ac:dyDescent="0.25">
      <c r="I55" s="25" t="str">
        <f t="shared" si="0"/>
        <v/>
      </c>
    </row>
    <row r="56" spans="9:9" x14ac:dyDescent="0.25">
      <c r="I56" s="25" t="str">
        <f t="shared" si="0"/>
        <v/>
      </c>
    </row>
    <row r="57" spans="9:9" x14ac:dyDescent="0.25">
      <c r="I57" s="25" t="str">
        <f t="shared" si="0"/>
        <v/>
      </c>
    </row>
    <row r="58" spans="9:9" x14ac:dyDescent="0.25">
      <c r="I58" s="25" t="str">
        <f t="shared" si="0"/>
        <v/>
      </c>
    </row>
    <row r="59" spans="9:9" x14ac:dyDescent="0.25">
      <c r="I59" s="25" t="str">
        <f t="shared" si="0"/>
        <v/>
      </c>
    </row>
    <row r="60" spans="9:9" x14ac:dyDescent="0.25">
      <c r="I60" s="25" t="str">
        <f t="shared" si="0"/>
        <v/>
      </c>
    </row>
    <row r="61" spans="9:9" x14ac:dyDescent="0.25">
      <c r="I61" s="25" t="str">
        <f t="shared" si="0"/>
        <v/>
      </c>
    </row>
    <row r="62" spans="9:9" x14ac:dyDescent="0.25">
      <c r="I62" s="25" t="str">
        <f t="shared" si="0"/>
        <v/>
      </c>
    </row>
    <row r="63" spans="9:9" x14ac:dyDescent="0.25">
      <c r="I63" s="25" t="str">
        <f t="shared" si="0"/>
        <v/>
      </c>
    </row>
    <row r="64" spans="9:9" x14ac:dyDescent="0.25">
      <c r="I64" s="25" t="str">
        <f t="shared" si="0"/>
        <v/>
      </c>
    </row>
    <row r="65" spans="9:9" x14ac:dyDescent="0.25">
      <c r="I65" s="25" t="str">
        <f t="shared" si="0"/>
        <v/>
      </c>
    </row>
    <row r="66" spans="9:9" x14ac:dyDescent="0.25">
      <c r="I66" s="25" t="str">
        <f t="shared" si="0"/>
        <v/>
      </c>
    </row>
    <row r="67" spans="9:9" x14ac:dyDescent="0.25">
      <c r="I67" s="25" t="str">
        <f t="shared" si="0"/>
        <v/>
      </c>
    </row>
    <row r="68" spans="9:9" x14ac:dyDescent="0.25">
      <c r="I68" s="25" t="str">
        <f t="shared" si="0"/>
        <v/>
      </c>
    </row>
    <row r="69" spans="9:9" x14ac:dyDescent="0.25">
      <c r="I69" s="25" t="str">
        <f t="shared" si="0"/>
        <v/>
      </c>
    </row>
    <row r="70" spans="9:9" x14ac:dyDescent="0.25">
      <c r="I70" s="25" t="str">
        <f t="shared" ref="I70" si="5">IF(E70&lt;&gt;"",F70*G70,"")</f>
        <v/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B9" sqref="B9"/>
    </sheetView>
  </sheetViews>
  <sheetFormatPr baseColWidth="10" defaultColWidth="11.42578125" defaultRowHeight="15" x14ac:dyDescent="0.25"/>
  <cols>
    <col min="1" max="1" width="11.42578125" style="27"/>
    <col min="2" max="2" width="16.42578125" style="12" bestFit="1" customWidth="1"/>
    <col min="3" max="3" width="10.5703125" style="60" customWidth="1"/>
    <col min="4" max="4" width="8.42578125" style="10" customWidth="1"/>
    <col min="5" max="6" width="11.42578125" style="60"/>
    <col min="7" max="16384" width="11.42578125" style="27"/>
  </cols>
  <sheetData>
    <row r="1" spans="1:6" ht="21" x14ac:dyDescent="0.25">
      <c r="A1" s="69" t="s">
        <v>7</v>
      </c>
      <c r="B1" s="69"/>
      <c r="C1" s="69"/>
      <c r="D1" s="69"/>
      <c r="E1" s="69"/>
      <c r="F1" s="69"/>
    </row>
    <row r="2" spans="1:6" x14ac:dyDescent="0.25">
      <c r="A2" s="11"/>
      <c r="B2" s="22"/>
    </row>
    <row r="3" spans="1:6" s="47" customFormat="1" x14ac:dyDescent="0.25">
      <c r="A3" s="17" t="s">
        <v>6</v>
      </c>
      <c r="B3" s="6" t="s">
        <v>14</v>
      </c>
      <c r="C3" s="61" t="s">
        <v>1</v>
      </c>
      <c r="D3" s="19" t="s">
        <v>91</v>
      </c>
      <c r="E3" s="61" t="s">
        <v>0</v>
      </c>
      <c r="F3" s="61" t="s">
        <v>2</v>
      </c>
    </row>
    <row r="4" spans="1:6" x14ac:dyDescent="0.25">
      <c r="A4" s="11"/>
      <c r="B4" s="21"/>
      <c r="D4" s="10" t="str">
        <f>IF(C4&lt;&gt;"",21%,"")</f>
        <v/>
      </c>
      <c r="E4" s="60" t="str">
        <f>IF(C4&lt;&gt;"",C4*D4,"")</f>
        <v/>
      </c>
      <c r="F4" s="60" t="str">
        <f>IF(C4&lt;&gt;"",E4+C4,"")</f>
        <v/>
      </c>
    </row>
    <row r="5" spans="1:6" x14ac:dyDescent="0.25">
      <c r="A5" s="11">
        <v>41373</v>
      </c>
      <c r="C5" s="60">
        <v>11590.91</v>
      </c>
      <c r="D5" s="10">
        <f t="shared" ref="D5:D17" si="0">IF(C5&lt;&gt;"",21%,"")</f>
        <v>0.21</v>
      </c>
      <c r="E5" s="60">
        <f t="shared" ref="E5:E17" si="1">IF(C5&lt;&gt;"",C5*D5,"")</f>
        <v>2434.0911000000001</v>
      </c>
      <c r="F5" s="60">
        <f t="shared" ref="F5:F17" si="2">IF(C5&lt;&gt;"",E5+C5,"")</f>
        <v>14025.001099999999</v>
      </c>
    </row>
    <row r="6" spans="1:6" x14ac:dyDescent="0.25">
      <c r="A6" s="11"/>
      <c r="B6" s="21"/>
      <c r="D6" s="10" t="str">
        <f t="shared" si="0"/>
        <v/>
      </c>
      <c r="E6" s="60" t="str">
        <f t="shared" si="1"/>
        <v/>
      </c>
      <c r="F6" s="60" t="str">
        <f t="shared" si="2"/>
        <v/>
      </c>
    </row>
    <row r="7" spans="1:6" x14ac:dyDescent="0.25">
      <c r="D7" s="10" t="str">
        <f t="shared" si="0"/>
        <v/>
      </c>
      <c r="E7" s="60" t="str">
        <f t="shared" si="1"/>
        <v/>
      </c>
      <c r="F7" s="60" t="str">
        <f t="shared" si="2"/>
        <v/>
      </c>
    </row>
    <row r="8" spans="1:6" x14ac:dyDescent="0.25">
      <c r="D8" s="10" t="str">
        <f t="shared" si="0"/>
        <v/>
      </c>
      <c r="E8" s="60" t="str">
        <f t="shared" si="1"/>
        <v/>
      </c>
      <c r="F8" s="60" t="str">
        <f t="shared" si="2"/>
        <v/>
      </c>
    </row>
    <row r="9" spans="1:6" x14ac:dyDescent="0.25">
      <c r="D9" s="10" t="str">
        <f t="shared" si="0"/>
        <v/>
      </c>
      <c r="E9" s="60" t="str">
        <f t="shared" si="1"/>
        <v/>
      </c>
      <c r="F9" s="60" t="str">
        <f t="shared" si="2"/>
        <v/>
      </c>
    </row>
    <row r="10" spans="1:6" x14ac:dyDescent="0.25">
      <c r="D10" s="10" t="str">
        <f t="shared" si="0"/>
        <v/>
      </c>
      <c r="E10" s="60" t="str">
        <f t="shared" si="1"/>
        <v/>
      </c>
      <c r="F10" s="60" t="str">
        <f t="shared" si="2"/>
        <v/>
      </c>
    </row>
    <row r="11" spans="1:6" x14ac:dyDescent="0.25">
      <c r="D11" s="10" t="str">
        <f t="shared" si="0"/>
        <v/>
      </c>
      <c r="E11" s="60" t="str">
        <f t="shared" si="1"/>
        <v/>
      </c>
      <c r="F11" s="60" t="str">
        <f t="shared" si="2"/>
        <v/>
      </c>
    </row>
    <row r="12" spans="1:6" x14ac:dyDescent="0.25">
      <c r="D12" s="10" t="str">
        <f t="shared" si="0"/>
        <v/>
      </c>
      <c r="E12" s="60" t="str">
        <f t="shared" si="1"/>
        <v/>
      </c>
      <c r="F12" s="60" t="str">
        <f t="shared" si="2"/>
        <v/>
      </c>
    </row>
    <row r="13" spans="1:6" x14ac:dyDescent="0.25">
      <c r="D13" s="10" t="str">
        <f t="shared" si="0"/>
        <v/>
      </c>
      <c r="E13" s="60" t="str">
        <f t="shared" si="1"/>
        <v/>
      </c>
      <c r="F13" s="60" t="str">
        <f t="shared" si="2"/>
        <v/>
      </c>
    </row>
    <row r="14" spans="1:6" x14ac:dyDescent="0.25">
      <c r="D14" s="10" t="str">
        <f t="shared" si="0"/>
        <v/>
      </c>
      <c r="E14" s="60" t="str">
        <f t="shared" si="1"/>
        <v/>
      </c>
      <c r="F14" s="60" t="str">
        <f t="shared" si="2"/>
        <v/>
      </c>
    </row>
    <row r="15" spans="1:6" x14ac:dyDescent="0.25">
      <c r="D15" s="10" t="str">
        <f t="shared" si="0"/>
        <v/>
      </c>
      <c r="E15" s="60" t="str">
        <f t="shared" si="1"/>
        <v/>
      </c>
      <c r="F15" s="60" t="str">
        <f t="shared" si="2"/>
        <v/>
      </c>
    </row>
    <row r="16" spans="1:6" x14ac:dyDescent="0.25">
      <c r="D16" s="10" t="str">
        <f t="shared" si="0"/>
        <v/>
      </c>
      <c r="E16" s="60" t="str">
        <f t="shared" si="1"/>
        <v/>
      </c>
      <c r="F16" s="60" t="str">
        <f t="shared" si="2"/>
        <v/>
      </c>
    </row>
    <row r="17" spans="4:6" x14ac:dyDescent="0.25">
      <c r="D17" s="10" t="str">
        <f t="shared" si="0"/>
        <v/>
      </c>
      <c r="E17" s="60" t="str">
        <f t="shared" si="1"/>
        <v/>
      </c>
      <c r="F17" s="60" t="str">
        <f t="shared" si="2"/>
        <v/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5"/>
  <sheetViews>
    <sheetView topLeftCell="A37" zoomScaleNormal="100" workbookViewId="0">
      <selection activeCell="C43" sqref="C43"/>
    </sheetView>
  </sheetViews>
  <sheetFormatPr baseColWidth="10" defaultColWidth="11.42578125" defaultRowHeight="15" x14ac:dyDescent="0.25"/>
  <cols>
    <col min="3" max="3" width="13.5703125" customWidth="1"/>
    <col min="4" max="4" width="12" customWidth="1"/>
    <col min="5" max="5" width="12.140625" customWidth="1"/>
  </cols>
  <sheetData>
    <row r="1" spans="2:7" x14ac:dyDescent="0.25">
      <c r="B1" s="71" t="s">
        <v>63</v>
      </c>
      <c r="C1" s="71"/>
      <c r="D1" s="71"/>
      <c r="E1" s="71"/>
      <c r="F1" s="71"/>
    </row>
    <row r="2" spans="2:7" x14ac:dyDescent="0.25">
      <c r="B2" s="71"/>
      <c r="C2" s="71"/>
      <c r="D2" s="71"/>
      <c r="E2" s="71"/>
      <c r="F2" s="71"/>
    </row>
    <row r="3" spans="2:7" ht="19.5" x14ac:dyDescent="0.25">
      <c r="B3" s="30"/>
      <c r="C3" s="30"/>
      <c r="D3" s="30"/>
      <c r="E3" s="30"/>
      <c r="F3" s="30"/>
    </row>
    <row r="4" spans="2:7" x14ac:dyDescent="0.25">
      <c r="B4" s="72" t="s">
        <v>59</v>
      </c>
      <c r="C4" s="72"/>
      <c r="D4" s="72"/>
      <c r="E4" s="72"/>
      <c r="F4" s="72"/>
    </row>
    <row r="5" spans="2:7" x14ac:dyDescent="0.25">
      <c r="B5" s="72"/>
      <c r="C5" s="72"/>
      <c r="D5" s="72"/>
      <c r="E5" s="72"/>
      <c r="F5" s="72"/>
    </row>
    <row r="6" spans="2:7" s="23" customFormat="1" ht="30" x14ac:dyDescent="0.25">
      <c r="B6" s="31" t="s">
        <v>54</v>
      </c>
      <c r="C6" s="31" t="s">
        <v>55</v>
      </c>
      <c r="D6" s="31" t="s">
        <v>56</v>
      </c>
      <c r="E6" s="31" t="s">
        <v>57</v>
      </c>
      <c r="F6" s="31" t="s">
        <v>58</v>
      </c>
      <c r="G6"/>
    </row>
    <row r="7" spans="2:7" x14ac:dyDescent="0.25">
      <c r="B7" s="13">
        <v>2012</v>
      </c>
      <c r="C7" s="59">
        <v>156</v>
      </c>
      <c r="D7" s="59">
        <f>C7*0.25</f>
        <v>39</v>
      </c>
      <c r="E7" s="59">
        <f>D7</f>
        <v>39</v>
      </c>
      <c r="F7" s="59">
        <f>C7-E7</f>
        <v>117</v>
      </c>
      <c r="G7" s="23"/>
    </row>
    <row r="8" spans="2:7" x14ac:dyDescent="0.25">
      <c r="B8" s="13">
        <v>2013</v>
      </c>
      <c r="C8" s="59">
        <f>F7</f>
        <v>117</v>
      </c>
      <c r="D8" s="59">
        <f>D7</f>
        <v>39</v>
      </c>
      <c r="E8" s="59">
        <f>E7+D8</f>
        <v>78</v>
      </c>
      <c r="F8" s="59">
        <f>C8-D8</f>
        <v>78</v>
      </c>
    </row>
    <row r="9" spans="2:7" x14ac:dyDescent="0.25">
      <c r="B9" s="13">
        <v>2014</v>
      </c>
      <c r="C9" s="59">
        <f t="shared" ref="C9:C10" si="0">F8</f>
        <v>78</v>
      </c>
      <c r="D9" s="59">
        <f t="shared" ref="D9:D10" si="1">D8</f>
        <v>39</v>
      </c>
      <c r="E9" s="59">
        <f t="shared" ref="E9:E10" si="2">E8+D9</f>
        <v>117</v>
      </c>
      <c r="F9" s="59">
        <f t="shared" ref="F9:F10" si="3">C9-D9</f>
        <v>39</v>
      </c>
    </row>
    <row r="10" spans="2:7" x14ac:dyDescent="0.25">
      <c r="B10" s="13">
        <v>2015</v>
      </c>
      <c r="C10" s="59">
        <f t="shared" si="0"/>
        <v>39</v>
      </c>
      <c r="D10" s="59">
        <f t="shared" si="1"/>
        <v>39</v>
      </c>
      <c r="E10" s="59">
        <f t="shared" si="2"/>
        <v>156</v>
      </c>
      <c r="F10" s="59">
        <f t="shared" si="3"/>
        <v>0</v>
      </c>
    </row>
    <row r="13" spans="2:7" x14ac:dyDescent="0.25">
      <c r="B13" s="72" t="s">
        <v>60</v>
      </c>
      <c r="C13" s="72"/>
      <c r="D13" s="72"/>
      <c r="E13" s="72"/>
      <c r="F13" s="72"/>
    </row>
    <row r="14" spans="2:7" x14ac:dyDescent="0.25">
      <c r="B14" s="72"/>
      <c r="C14" s="72"/>
      <c r="D14" s="72"/>
      <c r="E14" s="72"/>
      <c r="F14" s="72"/>
    </row>
    <row r="15" spans="2:7" ht="30" x14ac:dyDescent="0.25">
      <c r="B15" s="31" t="s">
        <v>54</v>
      </c>
      <c r="C15" s="31" t="s">
        <v>55</v>
      </c>
      <c r="D15" s="31" t="s">
        <v>56</v>
      </c>
      <c r="E15" s="31" t="s">
        <v>57</v>
      </c>
      <c r="F15" s="31" t="s">
        <v>58</v>
      </c>
    </row>
    <row r="16" spans="2:7" x14ac:dyDescent="0.25">
      <c r="B16" s="13">
        <v>2012</v>
      </c>
      <c r="C16" s="59">
        <v>426</v>
      </c>
      <c r="D16" s="59">
        <f>C16*0.25</f>
        <v>106.5</v>
      </c>
      <c r="E16" s="59">
        <f>D16</f>
        <v>106.5</v>
      </c>
      <c r="F16" s="59">
        <f>C16-E16</f>
        <v>319.5</v>
      </c>
    </row>
    <row r="17" spans="2:6" x14ac:dyDescent="0.25">
      <c r="B17" s="13">
        <v>2013</v>
      </c>
      <c r="C17" s="59">
        <f>F16</f>
        <v>319.5</v>
      </c>
      <c r="D17" s="59">
        <f>D16</f>
        <v>106.5</v>
      </c>
      <c r="E17" s="59">
        <f>E16+D17</f>
        <v>213</v>
      </c>
      <c r="F17" s="59">
        <f>C17-D17</f>
        <v>213</v>
      </c>
    </row>
    <row r="18" spans="2:6" x14ac:dyDescent="0.25">
      <c r="B18" s="13">
        <v>2014</v>
      </c>
      <c r="C18" s="59">
        <f t="shared" ref="C18:C19" si="4">F17</f>
        <v>213</v>
      </c>
      <c r="D18" s="59">
        <f t="shared" ref="D18:D19" si="5">D17</f>
        <v>106.5</v>
      </c>
      <c r="E18" s="59">
        <f t="shared" ref="E18:E19" si="6">E17+D18</f>
        <v>319.5</v>
      </c>
      <c r="F18" s="59">
        <f t="shared" ref="F18:F19" si="7">C18-D18</f>
        <v>106.5</v>
      </c>
    </row>
    <row r="19" spans="2:6" x14ac:dyDescent="0.25">
      <c r="B19" s="13">
        <v>2015</v>
      </c>
      <c r="C19" s="59">
        <f t="shared" si="4"/>
        <v>106.5</v>
      </c>
      <c r="D19" s="59">
        <f t="shared" si="5"/>
        <v>106.5</v>
      </c>
      <c r="E19" s="59">
        <f t="shared" si="6"/>
        <v>426</v>
      </c>
      <c r="F19" s="59">
        <f t="shared" si="7"/>
        <v>0</v>
      </c>
    </row>
    <row r="22" spans="2:6" x14ac:dyDescent="0.25">
      <c r="B22" s="72" t="s">
        <v>73</v>
      </c>
      <c r="C22" s="72"/>
      <c r="D22" s="72"/>
      <c r="E22" s="72"/>
      <c r="F22" s="72"/>
    </row>
    <row r="23" spans="2:6" x14ac:dyDescent="0.25">
      <c r="B23" s="72"/>
      <c r="C23" s="72"/>
      <c r="D23" s="72"/>
      <c r="E23" s="72"/>
      <c r="F23" s="72"/>
    </row>
    <row r="24" spans="2:6" ht="30" x14ac:dyDescent="0.25">
      <c r="B24" s="31" t="s">
        <v>54</v>
      </c>
      <c r="C24" s="31" t="s">
        <v>55</v>
      </c>
      <c r="D24" s="31" t="s">
        <v>56</v>
      </c>
      <c r="E24" s="31" t="s">
        <v>57</v>
      </c>
      <c r="F24" s="31" t="s">
        <v>58</v>
      </c>
    </row>
    <row r="25" spans="2:6" x14ac:dyDescent="0.25">
      <c r="B25" s="13">
        <v>2013</v>
      </c>
      <c r="C25" s="59">
        <v>432</v>
      </c>
      <c r="D25" s="59">
        <f>C25*0.25</f>
        <v>108</v>
      </c>
      <c r="E25" s="59">
        <f>D25</f>
        <v>108</v>
      </c>
      <c r="F25" s="59">
        <f>C25-E25</f>
        <v>324</v>
      </c>
    </row>
    <row r="26" spans="2:6" x14ac:dyDescent="0.25">
      <c r="B26" s="13">
        <v>2014</v>
      </c>
      <c r="C26" s="59">
        <f>F25</f>
        <v>324</v>
      </c>
      <c r="D26" s="59">
        <f>D25</f>
        <v>108</v>
      </c>
      <c r="E26" s="59">
        <f>E25+D26</f>
        <v>216</v>
      </c>
      <c r="F26" s="59">
        <f>C26-D26</f>
        <v>216</v>
      </c>
    </row>
    <row r="27" spans="2:6" x14ac:dyDescent="0.25">
      <c r="B27" s="13">
        <v>2015</v>
      </c>
      <c r="C27" s="59">
        <f t="shared" ref="C27:C28" si="8">F26</f>
        <v>216</v>
      </c>
      <c r="D27" s="59">
        <f t="shared" ref="D27:D28" si="9">D26</f>
        <v>108</v>
      </c>
      <c r="E27" s="59">
        <f t="shared" ref="E27:E28" si="10">E26+D27</f>
        <v>324</v>
      </c>
      <c r="F27" s="59">
        <f t="shared" ref="F27:F28" si="11">C27-D27</f>
        <v>108</v>
      </c>
    </row>
    <row r="28" spans="2:6" x14ac:dyDescent="0.25">
      <c r="B28" s="13">
        <v>2016</v>
      </c>
      <c r="C28" s="59">
        <f t="shared" si="8"/>
        <v>108</v>
      </c>
      <c r="D28" s="59">
        <f t="shared" si="9"/>
        <v>108</v>
      </c>
      <c r="E28" s="59">
        <f t="shared" si="10"/>
        <v>432</v>
      </c>
      <c r="F28" s="59">
        <f t="shared" si="11"/>
        <v>0</v>
      </c>
    </row>
    <row r="31" spans="2:6" x14ac:dyDescent="0.25">
      <c r="B31" s="72" t="s">
        <v>74</v>
      </c>
      <c r="C31" s="72"/>
      <c r="D31" s="72"/>
      <c r="E31" s="72"/>
      <c r="F31" s="72"/>
    </row>
    <row r="32" spans="2:6" x14ac:dyDescent="0.25">
      <c r="B32" s="72"/>
      <c r="C32" s="72"/>
      <c r="D32" s="72"/>
      <c r="E32" s="72"/>
      <c r="F32" s="72"/>
    </row>
    <row r="33" spans="2:6" ht="30" x14ac:dyDescent="0.25">
      <c r="B33" s="31" t="s">
        <v>54</v>
      </c>
      <c r="C33" s="31" t="s">
        <v>55</v>
      </c>
      <c r="D33" s="31" t="s">
        <v>56</v>
      </c>
      <c r="E33" s="31" t="s">
        <v>57</v>
      </c>
      <c r="F33" s="31" t="s">
        <v>58</v>
      </c>
    </row>
    <row r="34" spans="2:6" x14ac:dyDescent="0.25">
      <c r="B34" s="13">
        <v>2013</v>
      </c>
      <c r="C34" s="59">
        <v>123</v>
      </c>
      <c r="D34" s="59">
        <f>C34*0.25</f>
        <v>30.75</v>
      </c>
      <c r="E34" s="59">
        <f>D34</f>
        <v>30.75</v>
      </c>
      <c r="F34" s="59">
        <f>C34-E34</f>
        <v>92.25</v>
      </c>
    </row>
    <row r="35" spans="2:6" x14ac:dyDescent="0.25">
      <c r="B35" s="13">
        <v>2014</v>
      </c>
      <c r="C35" s="59">
        <f>F34</f>
        <v>92.25</v>
      </c>
      <c r="D35" s="59">
        <f>D34</f>
        <v>30.75</v>
      </c>
      <c r="E35" s="59">
        <f>E34+D35</f>
        <v>61.5</v>
      </c>
      <c r="F35" s="59">
        <f>C35-D35</f>
        <v>61.5</v>
      </c>
    </row>
    <row r="36" spans="2:6" x14ac:dyDescent="0.25">
      <c r="B36" s="13">
        <v>2015</v>
      </c>
      <c r="C36" s="59">
        <f t="shared" ref="C36:C37" si="12">F35</f>
        <v>61.5</v>
      </c>
      <c r="D36" s="59">
        <f t="shared" ref="D36:D37" si="13">D35</f>
        <v>30.75</v>
      </c>
      <c r="E36" s="59">
        <f t="shared" ref="E36:E37" si="14">E35+D36</f>
        <v>92.25</v>
      </c>
      <c r="F36" s="59">
        <f t="shared" ref="F36:F37" si="15">C36-D36</f>
        <v>30.75</v>
      </c>
    </row>
    <row r="37" spans="2:6" x14ac:dyDescent="0.25">
      <c r="B37" s="13">
        <v>2016</v>
      </c>
      <c r="C37" s="59">
        <f t="shared" si="12"/>
        <v>30.75</v>
      </c>
      <c r="D37" s="59">
        <f t="shared" si="13"/>
        <v>30.75</v>
      </c>
      <c r="E37" s="59">
        <f t="shared" si="14"/>
        <v>123</v>
      </c>
      <c r="F37" s="59">
        <f t="shared" si="15"/>
        <v>0</v>
      </c>
    </row>
    <row r="40" spans="2:6" x14ac:dyDescent="0.25">
      <c r="B40" s="72" t="s">
        <v>76</v>
      </c>
      <c r="C40" s="72"/>
      <c r="D40" s="72"/>
      <c r="E40" s="72"/>
      <c r="F40" s="72"/>
    </row>
    <row r="41" spans="2:6" x14ac:dyDescent="0.25">
      <c r="B41" s="72"/>
      <c r="C41" s="72"/>
      <c r="D41" s="72"/>
      <c r="E41" s="72"/>
      <c r="F41" s="72"/>
    </row>
    <row r="42" spans="2:6" ht="30" x14ac:dyDescent="0.25">
      <c r="B42" s="31" t="s">
        <v>54</v>
      </c>
      <c r="C42" s="31" t="s">
        <v>55</v>
      </c>
      <c r="D42" s="31" t="s">
        <v>56</v>
      </c>
      <c r="E42" s="31" t="s">
        <v>57</v>
      </c>
      <c r="F42" s="31" t="s">
        <v>58</v>
      </c>
    </row>
    <row r="43" spans="2:6" x14ac:dyDescent="0.25">
      <c r="B43" s="13">
        <v>2013</v>
      </c>
      <c r="C43" s="59">
        <v>367.37</v>
      </c>
      <c r="D43" s="59">
        <f>C43*0.25</f>
        <v>91.842500000000001</v>
      </c>
      <c r="E43" s="59">
        <f>D43</f>
        <v>91.842500000000001</v>
      </c>
      <c r="F43" s="59">
        <f>C43-E43</f>
        <v>275.52750000000003</v>
      </c>
    </row>
    <row r="44" spans="2:6" x14ac:dyDescent="0.25">
      <c r="B44" s="13">
        <v>2014</v>
      </c>
      <c r="C44" s="59">
        <f>F43</f>
        <v>275.52750000000003</v>
      </c>
      <c r="D44" s="59">
        <f>D43</f>
        <v>91.842500000000001</v>
      </c>
      <c r="E44" s="59">
        <f>E43+D44</f>
        <v>183.685</v>
      </c>
      <c r="F44" s="59">
        <f>C44-D44</f>
        <v>183.68500000000003</v>
      </c>
    </row>
    <row r="45" spans="2:6" x14ac:dyDescent="0.25">
      <c r="B45" s="13">
        <v>2015</v>
      </c>
      <c r="C45" s="59">
        <f t="shared" ref="C45:C46" si="16">F44</f>
        <v>183.68500000000003</v>
      </c>
      <c r="D45" s="59">
        <f t="shared" ref="D45:D46" si="17">D44</f>
        <v>91.842500000000001</v>
      </c>
      <c r="E45" s="59">
        <f t="shared" ref="E45:E46" si="18">E44+D45</f>
        <v>275.52750000000003</v>
      </c>
      <c r="F45" s="59">
        <f t="shared" ref="F45:F46" si="19">C45-D45</f>
        <v>91.84250000000003</v>
      </c>
    </row>
    <row r="46" spans="2:6" x14ac:dyDescent="0.25">
      <c r="B46" s="13">
        <v>2016</v>
      </c>
      <c r="C46" s="59">
        <f t="shared" si="16"/>
        <v>91.84250000000003</v>
      </c>
      <c r="D46" s="59">
        <f t="shared" si="17"/>
        <v>91.842500000000001</v>
      </c>
      <c r="E46" s="59">
        <f t="shared" si="18"/>
        <v>367.37</v>
      </c>
      <c r="F46" s="59">
        <f t="shared" si="19"/>
        <v>0</v>
      </c>
    </row>
    <row r="49" spans="2:6" x14ac:dyDescent="0.25">
      <c r="B49" s="72" t="s">
        <v>77</v>
      </c>
      <c r="C49" s="72"/>
      <c r="D49" s="72"/>
      <c r="E49" s="72"/>
      <c r="F49" s="72"/>
    </row>
    <row r="50" spans="2:6" x14ac:dyDescent="0.25">
      <c r="B50" s="72"/>
      <c r="C50" s="72"/>
      <c r="D50" s="72"/>
      <c r="E50" s="72"/>
      <c r="F50" s="72"/>
    </row>
    <row r="51" spans="2:6" ht="30" x14ac:dyDescent="0.25">
      <c r="B51" s="31" t="s">
        <v>54</v>
      </c>
      <c r="C51" s="31" t="s">
        <v>55</v>
      </c>
      <c r="D51" s="31" t="s">
        <v>56</v>
      </c>
      <c r="E51" s="31" t="s">
        <v>57</v>
      </c>
      <c r="F51" s="31" t="s">
        <v>58</v>
      </c>
    </row>
    <row r="52" spans="2:6" x14ac:dyDescent="0.25">
      <c r="B52" s="13">
        <v>2013</v>
      </c>
      <c r="C52" s="59">
        <v>478.57</v>
      </c>
      <c r="D52" s="59">
        <f>C52*0.25</f>
        <v>119.6425</v>
      </c>
      <c r="E52" s="59">
        <f>D52</f>
        <v>119.6425</v>
      </c>
      <c r="F52" s="59">
        <f>C52-E52</f>
        <v>358.92750000000001</v>
      </c>
    </row>
    <row r="53" spans="2:6" x14ac:dyDescent="0.25">
      <c r="B53" s="13">
        <v>2014</v>
      </c>
      <c r="C53" s="59">
        <f>F52</f>
        <v>358.92750000000001</v>
      </c>
      <c r="D53" s="59">
        <f>D52</f>
        <v>119.6425</v>
      </c>
      <c r="E53" s="59">
        <f>E52+D53</f>
        <v>239.285</v>
      </c>
      <c r="F53" s="59">
        <f>C53-D53</f>
        <v>239.28500000000003</v>
      </c>
    </row>
    <row r="54" spans="2:6" x14ac:dyDescent="0.25">
      <c r="B54" s="13">
        <v>2015</v>
      </c>
      <c r="C54" s="59">
        <f t="shared" ref="C54:C55" si="20">F53</f>
        <v>239.28500000000003</v>
      </c>
      <c r="D54" s="59">
        <f t="shared" ref="D54:D55" si="21">D53</f>
        <v>119.6425</v>
      </c>
      <c r="E54" s="59">
        <f t="shared" ref="E54:E55" si="22">E53+D54</f>
        <v>358.92750000000001</v>
      </c>
      <c r="F54" s="59">
        <f t="shared" ref="F54:F55" si="23">C54-D54</f>
        <v>119.64250000000003</v>
      </c>
    </row>
    <row r="55" spans="2:6" x14ac:dyDescent="0.25">
      <c r="B55" s="13">
        <v>2016</v>
      </c>
      <c r="C55" s="59">
        <f t="shared" si="20"/>
        <v>119.64250000000003</v>
      </c>
      <c r="D55" s="59">
        <f t="shared" si="21"/>
        <v>119.6425</v>
      </c>
      <c r="E55" s="59">
        <f t="shared" si="22"/>
        <v>478.57</v>
      </c>
      <c r="F55" s="59">
        <f t="shared" si="23"/>
        <v>0</v>
      </c>
    </row>
    <row r="58" spans="2:6" x14ac:dyDescent="0.25">
      <c r="B58" s="72" t="s">
        <v>105</v>
      </c>
      <c r="C58" s="72"/>
      <c r="D58" s="72"/>
      <c r="E58" s="72"/>
      <c r="F58" s="72"/>
    </row>
    <row r="59" spans="2:6" x14ac:dyDescent="0.25">
      <c r="B59" s="72"/>
      <c r="C59" s="72"/>
      <c r="D59" s="72"/>
      <c r="E59" s="72"/>
      <c r="F59" s="72"/>
    </row>
    <row r="60" spans="2:6" ht="30" x14ac:dyDescent="0.25">
      <c r="B60" s="31" t="s">
        <v>54</v>
      </c>
      <c r="C60" s="31" t="s">
        <v>55</v>
      </c>
      <c r="D60" s="31" t="s">
        <v>56</v>
      </c>
      <c r="E60" s="31" t="s">
        <v>57</v>
      </c>
      <c r="F60" s="31" t="s">
        <v>58</v>
      </c>
    </row>
    <row r="61" spans="2:6" x14ac:dyDescent="0.25">
      <c r="B61" s="13">
        <v>2013</v>
      </c>
      <c r="C61" s="59">
        <v>11590.91</v>
      </c>
      <c r="D61" s="59">
        <f>C61*0.2</f>
        <v>2318.1820000000002</v>
      </c>
      <c r="E61" s="59">
        <f>D61</f>
        <v>2318.1820000000002</v>
      </c>
      <c r="F61" s="59">
        <f>C61-E61</f>
        <v>9272.7279999999992</v>
      </c>
    </row>
    <row r="62" spans="2:6" x14ac:dyDescent="0.25">
      <c r="B62" s="13">
        <v>2014</v>
      </c>
      <c r="C62" s="59">
        <f>F61</f>
        <v>9272.7279999999992</v>
      </c>
      <c r="D62" s="59">
        <f>D61</f>
        <v>2318.1820000000002</v>
      </c>
      <c r="E62" s="59">
        <f>E61+D62</f>
        <v>4636.3640000000005</v>
      </c>
      <c r="F62" s="59">
        <f>C62-D62</f>
        <v>6954.5459999999985</v>
      </c>
    </row>
    <row r="63" spans="2:6" x14ac:dyDescent="0.25">
      <c r="B63" s="13">
        <v>2015</v>
      </c>
      <c r="C63" s="59">
        <f t="shared" ref="C63:C64" si="24">F62</f>
        <v>6954.5459999999985</v>
      </c>
      <c r="D63" s="59">
        <f t="shared" ref="D63:D65" si="25">D62</f>
        <v>2318.1820000000002</v>
      </c>
      <c r="E63" s="59">
        <f t="shared" ref="E63:E64" si="26">E62+D63</f>
        <v>6954.5460000000003</v>
      </c>
      <c r="F63" s="59">
        <f t="shared" ref="F63:F64" si="27">C63-D63</f>
        <v>4636.3639999999978</v>
      </c>
    </row>
    <row r="64" spans="2:6" x14ac:dyDescent="0.25">
      <c r="B64" s="13">
        <v>2016</v>
      </c>
      <c r="C64" s="59">
        <f t="shared" si="24"/>
        <v>4636.3639999999978</v>
      </c>
      <c r="D64" s="59">
        <f t="shared" si="25"/>
        <v>2318.1820000000002</v>
      </c>
      <c r="E64" s="59">
        <f t="shared" si="26"/>
        <v>9272.728000000001</v>
      </c>
      <c r="F64" s="59">
        <f t="shared" si="27"/>
        <v>2318.1819999999975</v>
      </c>
    </row>
    <row r="65" spans="2:6" x14ac:dyDescent="0.25">
      <c r="B65" s="13">
        <v>2017</v>
      </c>
      <c r="C65" s="59">
        <f t="shared" ref="C65" si="28">F64</f>
        <v>2318.1819999999975</v>
      </c>
      <c r="D65" s="59">
        <f t="shared" si="25"/>
        <v>2318.1820000000002</v>
      </c>
      <c r="E65" s="59">
        <f t="shared" ref="E65" si="29">E64+D65</f>
        <v>11590.910000000002</v>
      </c>
      <c r="F65" s="59">
        <f t="shared" ref="F65" si="30">C65-D65</f>
        <v>0</v>
      </c>
    </row>
  </sheetData>
  <mergeCells count="8">
    <mergeCell ref="B1:F2"/>
    <mergeCell ref="B22:F23"/>
    <mergeCell ref="B31:F32"/>
    <mergeCell ref="B58:F59"/>
    <mergeCell ref="B49:F50"/>
    <mergeCell ref="B40:F41"/>
    <mergeCell ref="B4:F5"/>
    <mergeCell ref="B13:F1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D3" sqref="D3"/>
    </sheetView>
  </sheetViews>
  <sheetFormatPr baseColWidth="10" defaultColWidth="9.140625" defaultRowHeight="15" x14ac:dyDescent="0.25"/>
  <cols>
    <col min="1" max="1" width="14.28515625" style="11" customWidth="1"/>
    <col min="2" max="2" width="12" style="5" customWidth="1"/>
    <col min="3" max="3" width="29.42578125" style="12" bestFit="1" customWidth="1"/>
    <col min="4" max="4" width="13.85546875" style="9" bestFit="1" customWidth="1"/>
    <col min="5" max="5" width="9.140625" style="10"/>
    <col min="6" max="6" width="13.85546875" style="9" customWidth="1"/>
    <col min="7" max="7" width="9.140625" style="9"/>
    <col min="8" max="8" width="2.140625" style="9" customWidth="1"/>
    <col min="9" max="9" width="10.28515625" style="9" bestFit="1" customWidth="1"/>
  </cols>
  <sheetData>
    <row r="1" spans="1:9" ht="30" x14ac:dyDescent="0.25">
      <c r="A1" s="7" t="s">
        <v>8</v>
      </c>
      <c r="B1" s="8" t="s">
        <v>9</v>
      </c>
      <c r="C1" s="12" t="s">
        <v>10</v>
      </c>
      <c r="D1" s="9" t="s">
        <v>11</v>
      </c>
      <c r="E1" s="10" t="s">
        <v>0</v>
      </c>
      <c r="F1" s="9" t="s">
        <v>2</v>
      </c>
      <c r="G1" s="9" t="s">
        <v>0</v>
      </c>
      <c r="I1" s="9" t="s">
        <v>12</v>
      </c>
    </row>
    <row r="3" spans="1:9" x14ac:dyDescent="0.25">
      <c r="A3" s="11">
        <v>41365</v>
      </c>
      <c r="B3" s="5" t="s">
        <v>78</v>
      </c>
      <c r="D3" s="9">
        <v>131.99</v>
      </c>
      <c r="E3" s="10">
        <v>0.06</v>
      </c>
      <c r="F3" s="9">
        <f t="shared" ref="F3:F22" si="0">IF(D3&lt;&gt;"",D3+G3,"")</f>
        <v>139.90940000000001</v>
      </c>
      <c r="G3" s="9">
        <f t="shared" ref="G3:G22" si="1">IF(D3&lt;&gt;"",D3*E3,"")</f>
        <v>7.9194000000000004</v>
      </c>
      <c r="I3" s="9">
        <v>139.91</v>
      </c>
    </row>
    <row r="4" spans="1:9" x14ac:dyDescent="0.25">
      <c r="A4" s="11">
        <v>41365</v>
      </c>
      <c r="B4" s="5" t="s">
        <v>79</v>
      </c>
      <c r="D4" s="9">
        <v>1073.73</v>
      </c>
      <c r="E4" s="10">
        <v>0.06</v>
      </c>
      <c r="F4" s="9">
        <f t="shared" si="0"/>
        <v>1138.1538</v>
      </c>
      <c r="G4" s="9">
        <f t="shared" si="1"/>
        <v>64.4238</v>
      </c>
      <c r="I4" s="9">
        <v>1138.1500000000001</v>
      </c>
    </row>
    <row r="5" spans="1:9" x14ac:dyDescent="0.25">
      <c r="A5" s="11">
        <v>41365</v>
      </c>
      <c r="B5" s="5" t="s">
        <v>80</v>
      </c>
      <c r="D5" s="9">
        <v>423.02</v>
      </c>
      <c r="E5" s="10">
        <v>0</v>
      </c>
      <c r="F5" s="9">
        <f t="shared" si="0"/>
        <v>423.02</v>
      </c>
      <c r="G5" s="9">
        <f t="shared" si="1"/>
        <v>0</v>
      </c>
      <c r="I5" s="9">
        <v>423.02</v>
      </c>
    </row>
    <row r="6" spans="1:9" x14ac:dyDescent="0.25">
      <c r="A6" s="11">
        <v>41368</v>
      </c>
      <c r="B6" s="5" t="s">
        <v>86</v>
      </c>
      <c r="D6" s="9">
        <v>1193.4000000000001</v>
      </c>
      <c r="E6" s="10">
        <v>0.06</v>
      </c>
      <c r="F6" s="9">
        <f t="shared" si="0"/>
        <v>1265.0040000000001</v>
      </c>
      <c r="G6" s="9">
        <f t="shared" si="1"/>
        <v>71.603999999999999</v>
      </c>
      <c r="I6" s="9">
        <v>1265</v>
      </c>
    </row>
    <row r="7" spans="1:9" x14ac:dyDescent="0.25">
      <c r="A7" s="11">
        <v>41373</v>
      </c>
      <c r="B7" s="5" t="s">
        <v>87</v>
      </c>
      <c r="D7" s="9">
        <v>1926.28</v>
      </c>
      <c r="E7" s="10">
        <v>0</v>
      </c>
      <c r="F7" s="9">
        <f t="shared" si="0"/>
        <v>1926.28</v>
      </c>
      <c r="G7" s="9">
        <f t="shared" si="1"/>
        <v>0</v>
      </c>
      <c r="I7" s="9">
        <v>1926.28</v>
      </c>
    </row>
    <row r="8" spans="1:9" x14ac:dyDescent="0.25">
      <c r="F8" s="9" t="str">
        <f t="shared" si="0"/>
        <v/>
      </c>
      <c r="G8" s="9" t="str">
        <f t="shared" si="1"/>
        <v/>
      </c>
    </row>
    <row r="9" spans="1:9" x14ac:dyDescent="0.25">
      <c r="F9" s="9" t="str">
        <f t="shared" si="0"/>
        <v/>
      </c>
      <c r="G9" s="9" t="str">
        <f t="shared" si="1"/>
        <v/>
      </c>
    </row>
    <row r="10" spans="1:9" x14ac:dyDescent="0.25">
      <c r="F10" s="9" t="str">
        <f t="shared" si="0"/>
        <v/>
      </c>
      <c r="G10" s="9" t="str">
        <f t="shared" si="1"/>
        <v/>
      </c>
    </row>
    <row r="11" spans="1:9" x14ac:dyDescent="0.25">
      <c r="F11" s="9" t="str">
        <f t="shared" si="0"/>
        <v/>
      </c>
      <c r="G11" s="9" t="str">
        <f t="shared" si="1"/>
        <v/>
      </c>
    </row>
    <row r="12" spans="1:9" x14ac:dyDescent="0.25">
      <c r="F12" s="9" t="str">
        <f t="shared" si="0"/>
        <v/>
      </c>
      <c r="G12" s="9" t="str">
        <f t="shared" si="1"/>
        <v/>
      </c>
    </row>
    <row r="13" spans="1:9" x14ac:dyDescent="0.25">
      <c r="F13" s="9" t="str">
        <f t="shared" si="0"/>
        <v/>
      </c>
      <c r="G13" s="9" t="str">
        <f t="shared" si="1"/>
        <v/>
      </c>
    </row>
    <row r="14" spans="1:9" x14ac:dyDescent="0.25">
      <c r="F14" s="9" t="str">
        <f t="shared" si="0"/>
        <v/>
      </c>
      <c r="G14" s="9" t="str">
        <f t="shared" si="1"/>
        <v/>
      </c>
    </row>
    <row r="15" spans="1:9" x14ac:dyDescent="0.25">
      <c r="F15" s="9" t="str">
        <f t="shared" si="0"/>
        <v/>
      </c>
      <c r="G15" s="9" t="str">
        <f t="shared" si="1"/>
        <v/>
      </c>
    </row>
    <row r="16" spans="1:9" x14ac:dyDescent="0.25">
      <c r="F16" s="9" t="str">
        <f t="shared" si="0"/>
        <v/>
      </c>
      <c r="G16" s="9" t="str">
        <f t="shared" si="1"/>
        <v/>
      </c>
    </row>
    <row r="17" spans="4:9" x14ac:dyDescent="0.25">
      <c r="F17" s="9" t="str">
        <f t="shared" si="0"/>
        <v/>
      </c>
      <c r="G17" s="9" t="str">
        <f t="shared" si="1"/>
        <v/>
      </c>
    </row>
    <row r="18" spans="4:9" x14ac:dyDescent="0.25">
      <c r="F18" s="9" t="str">
        <f t="shared" si="0"/>
        <v/>
      </c>
      <c r="G18" s="9" t="str">
        <f t="shared" si="1"/>
        <v/>
      </c>
    </row>
    <row r="19" spans="4:9" x14ac:dyDescent="0.25">
      <c r="F19" s="9" t="str">
        <f t="shared" si="0"/>
        <v/>
      </c>
      <c r="G19" s="9" t="str">
        <f t="shared" si="1"/>
        <v/>
      </c>
    </row>
    <row r="20" spans="4:9" x14ac:dyDescent="0.25">
      <c r="F20" s="9" t="str">
        <f t="shared" si="0"/>
        <v/>
      </c>
      <c r="G20" s="9" t="str">
        <f t="shared" si="1"/>
        <v/>
      </c>
    </row>
    <row r="21" spans="4:9" x14ac:dyDescent="0.25">
      <c r="F21" s="9" t="str">
        <f t="shared" si="0"/>
        <v/>
      </c>
      <c r="G21" s="9" t="str">
        <f t="shared" si="1"/>
        <v/>
      </c>
    </row>
    <row r="22" spans="4:9" x14ac:dyDescent="0.25">
      <c r="F22" s="9" t="str">
        <f t="shared" si="0"/>
        <v/>
      </c>
      <c r="G22" s="9" t="str">
        <f t="shared" si="1"/>
        <v/>
      </c>
    </row>
    <row r="23" spans="4:9" x14ac:dyDescent="0.25">
      <c r="D23" s="9">
        <f>SUM(D2:D22)</f>
        <v>4748.42</v>
      </c>
      <c r="F23" s="9">
        <f>SUM(F2:F22)</f>
        <v>4892.3671999999997</v>
      </c>
      <c r="I23" s="9">
        <f>-F23+SUM(I2:I22)</f>
        <v>-7.2000000000116415E-3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&amp;A</oddHeader>
    <oddFooter>Page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F44" sqref="F44:F45"/>
    </sheetView>
  </sheetViews>
  <sheetFormatPr baseColWidth="10" defaultColWidth="11.42578125" defaultRowHeight="15" x14ac:dyDescent="0.25"/>
  <cols>
    <col min="1" max="5" width="11.42578125" style="15"/>
    <col min="6" max="6" width="11.42578125" style="16"/>
    <col min="7" max="7" width="11.42578125" style="14"/>
    <col min="8" max="16384" width="11.42578125" style="15"/>
  </cols>
  <sheetData>
    <row r="1" spans="1:7" ht="45.75" customHeight="1" x14ac:dyDescent="0.25">
      <c r="A1" s="73" t="s">
        <v>70</v>
      </c>
      <c r="B1" s="74"/>
      <c r="C1" s="74"/>
      <c r="D1" s="74"/>
      <c r="E1" s="74"/>
      <c r="F1" s="74"/>
      <c r="G1" s="75"/>
    </row>
    <row r="2" spans="1:7" x14ac:dyDescent="0.25">
      <c r="A2" s="81" t="s">
        <v>21</v>
      </c>
      <c r="B2" s="81"/>
      <c r="C2" s="81"/>
      <c r="D2" s="81"/>
      <c r="E2" s="81"/>
      <c r="F2" s="81"/>
      <c r="G2" s="77" t="s">
        <v>30</v>
      </c>
    </row>
    <row r="3" spans="1:7" x14ac:dyDescent="0.25">
      <c r="A3" s="81"/>
      <c r="B3" s="81"/>
      <c r="C3" s="81"/>
      <c r="D3" s="81"/>
      <c r="E3" s="81"/>
      <c r="F3" s="81"/>
      <c r="G3" s="77"/>
    </row>
    <row r="4" spans="1:7" x14ac:dyDescent="0.25">
      <c r="A4" s="78" t="s">
        <v>23</v>
      </c>
      <c r="B4" s="78"/>
      <c r="C4" s="78"/>
      <c r="D4" s="78"/>
      <c r="E4" s="100">
        <v>0</v>
      </c>
      <c r="F4" s="76">
        <v>0</v>
      </c>
      <c r="G4" s="77" t="s">
        <v>25</v>
      </c>
    </row>
    <row r="5" spans="1:7" x14ac:dyDescent="0.25">
      <c r="A5" s="78"/>
      <c r="B5" s="78"/>
      <c r="C5" s="78"/>
      <c r="D5" s="78"/>
      <c r="E5" s="72"/>
      <c r="F5" s="76"/>
      <c r="G5" s="77"/>
    </row>
    <row r="6" spans="1:7" x14ac:dyDescent="0.25">
      <c r="A6" s="78"/>
      <c r="B6" s="78"/>
      <c r="C6" s="78"/>
      <c r="D6" s="78"/>
      <c r="E6" s="100">
        <v>0.06</v>
      </c>
      <c r="F6" s="76">
        <f>SUMIF('Chiffre d''affaire'!E:E,6%,'Chiffre d''affaire'!D:D)</f>
        <v>2399.12</v>
      </c>
      <c r="G6" s="77" t="s">
        <v>15</v>
      </c>
    </row>
    <row r="7" spans="1:7" x14ac:dyDescent="0.25">
      <c r="A7" s="78"/>
      <c r="B7" s="78"/>
      <c r="C7" s="78"/>
      <c r="D7" s="78"/>
      <c r="E7" s="72"/>
      <c r="F7" s="76"/>
      <c r="G7" s="77"/>
    </row>
    <row r="8" spans="1:7" x14ac:dyDescent="0.25">
      <c r="A8" s="83" t="s">
        <v>48</v>
      </c>
      <c r="B8" s="83"/>
      <c r="C8" s="83"/>
      <c r="D8" s="83"/>
      <c r="E8" s="100">
        <v>0.12</v>
      </c>
      <c r="F8" s="76">
        <f>SUMIF('Chiffre d''affaire'!E:E,12%,'Chiffre d''affaire'!D:D)</f>
        <v>0</v>
      </c>
      <c r="G8" s="77" t="s">
        <v>26</v>
      </c>
    </row>
    <row r="9" spans="1:7" x14ac:dyDescent="0.25">
      <c r="A9" s="83"/>
      <c r="B9" s="83"/>
      <c r="C9" s="83"/>
      <c r="D9" s="83"/>
      <c r="E9" s="72"/>
      <c r="F9" s="76"/>
      <c r="G9" s="77"/>
    </row>
    <row r="10" spans="1:7" x14ac:dyDescent="0.25">
      <c r="A10" s="83"/>
      <c r="B10" s="83"/>
      <c r="C10" s="83"/>
      <c r="D10" s="83"/>
      <c r="E10" s="100">
        <v>0.21</v>
      </c>
      <c r="F10" s="76">
        <f>SUMIF('Chiffre d''affaire'!E:E,21%,'Chiffre d''affaire'!D:D)</f>
        <v>0</v>
      </c>
      <c r="G10" s="77" t="s">
        <v>27</v>
      </c>
    </row>
    <row r="11" spans="1:7" x14ac:dyDescent="0.25">
      <c r="A11" s="83"/>
      <c r="B11" s="83"/>
      <c r="C11" s="83"/>
      <c r="D11" s="83"/>
      <c r="E11" s="72"/>
      <c r="F11" s="76"/>
      <c r="G11" s="77"/>
    </row>
    <row r="12" spans="1:7" ht="15" customHeight="1" x14ac:dyDescent="0.25">
      <c r="A12" s="83" t="s">
        <v>24</v>
      </c>
      <c r="B12" s="83"/>
      <c r="C12" s="83"/>
      <c r="D12" s="83"/>
      <c r="E12" s="83"/>
      <c r="F12" s="76">
        <f>SUMIF('Chiffre d''affaire'!E:E,0%,'Chiffre d''affaire'!D:D)</f>
        <v>2349.3000000000002</v>
      </c>
      <c r="G12" s="77" t="s">
        <v>28</v>
      </c>
    </row>
    <row r="13" spans="1:7" x14ac:dyDescent="0.25">
      <c r="A13" s="83"/>
      <c r="B13" s="83"/>
      <c r="C13" s="83"/>
      <c r="D13" s="83"/>
      <c r="E13" s="83"/>
      <c r="F13" s="76"/>
      <c r="G13" s="77"/>
    </row>
    <row r="14" spans="1:7" x14ac:dyDescent="0.25">
      <c r="A14" s="84"/>
      <c r="B14" s="85"/>
      <c r="C14" s="85"/>
      <c r="D14" s="85"/>
      <c r="E14" s="86"/>
      <c r="F14" s="96"/>
      <c r="G14" s="98" t="s">
        <v>72</v>
      </c>
    </row>
    <row r="15" spans="1:7" x14ac:dyDescent="0.25">
      <c r="A15" s="87"/>
      <c r="B15" s="88"/>
      <c r="C15" s="88"/>
      <c r="D15" s="88"/>
      <c r="E15" s="89"/>
      <c r="F15" s="97"/>
      <c r="G15" s="99"/>
    </row>
    <row r="16" spans="1:7" ht="15" customHeight="1" x14ac:dyDescent="0.25">
      <c r="A16" s="83" t="s">
        <v>22</v>
      </c>
      <c r="B16" s="83"/>
      <c r="C16" s="83"/>
      <c r="D16" s="83"/>
      <c r="E16" s="83"/>
      <c r="F16" s="76">
        <f>SUM('Chiffre d''affaire'!G:G)</f>
        <v>143.94720000000001</v>
      </c>
      <c r="G16" s="77" t="s">
        <v>29</v>
      </c>
    </row>
    <row r="17" spans="1:7" x14ac:dyDescent="0.25">
      <c r="A17" s="83"/>
      <c r="B17" s="83"/>
      <c r="C17" s="83"/>
      <c r="D17" s="83"/>
      <c r="E17" s="83"/>
      <c r="F17" s="76"/>
      <c r="G17" s="77"/>
    </row>
    <row r="18" spans="1:7" x14ac:dyDescent="0.25">
      <c r="A18" s="81" t="s">
        <v>31</v>
      </c>
      <c r="B18" s="81"/>
      <c r="C18" s="81"/>
      <c r="D18" s="81"/>
      <c r="E18" s="81"/>
      <c r="F18" s="81"/>
      <c r="G18" s="77" t="s">
        <v>30</v>
      </c>
    </row>
    <row r="19" spans="1:7" x14ac:dyDescent="0.25">
      <c r="A19" s="81"/>
      <c r="B19" s="81"/>
      <c r="C19" s="81"/>
      <c r="D19" s="81"/>
      <c r="E19" s="81"/>
      <c r="F19" s="81"/>
      <c r="G19" s="77"/>
    </row>
    <row r="20" spans="1:7" ht="15" customHeight="1" x14ac:dyDescent="0.25">
      <c r="A20" s="79" t="s">
        <v>32</v>
      </c>
      <c r="B20" s="79"/>
      <c r="C20" s="79"/>
      <c r="D20" s="79"/>
      <c r="E20" s="79"/>
      <c r="F20" s="76">
        <f>SUM(matériel!F:F)</f>
        <v>2603.4360000000001</v>
      </c>
      <c r="G20" s="77" t="s">
        <v>36</v>
      </c>
    </row>
    <row r="21" spans="1:7" x14ac:dyDescent="0.25">
      <c r="A21" s="79"/>
      <c r="B21" s="79"/>
      <c r="C21" s="79"/>
      <c r="D21" s="79"/>
      <c r="E21" s="79"/>
      <c r="F21" s="76"/>
      <c r="G21" s="77"/>
    </row>
    <row r="22" spans="1:7" ht="15" customHeight="1" x14ac:dyDescent="0.25">
      <c r="A22" s="79" t="s">
        <v>33</v>
      </c>
      <c r="B22" s="79"/>
      <c r="C22" s="79"/>
      <c r="D22" s="79"/>
      <c r="E22" s="79"/>
      <c r="F22" s="76">
        <f>SUM('biens et services'!F:F)+SUM('frais de déplacement'!C:C)</f>
        <v>774.7399999999999</v>
      </c>
      <c r="G22" s="77" t="s">
        <v>18</v>
      </c>
    </row>
    <row r="23" spans="1:7" x14ac:dyDescent="0.25">
      <c r="A23" s="79"/>
      <c r="B23" s="79"/>
      <c r="C23" s="79"/>
      <c r="D23" s="79"/>
      <c r="E23" s="79"/>
      <c r="F23" s="76"/>
      <c r="G23" s="77"/>
    </row>
    <row r="24" spans="1:7" ht="15" customHeight="1" x14ac:dyDescent="0.25">
      <c r="A24" s="79" t="s">
        <v>34</v>
      </c>
      <c r="B24" s="79"/>
      <c r="C24" s="79"/>
      <c r="D24" s="79"/>
      <c r="E24" s="79"/>
      <c r="F24" s="76">
        <f>SUM(investissement!C:C)</f>
        <v>11590.91</v>
      </c>
      <c r="G24" s="77" t="s">
        <v>19</v>
      </c>
    </row>
    <row r="25" spans="1:7" x14ac:dyDescent="0.25">
      <c r="A25" s="79"/>
      <c r="B25" s="79"/>
      <c r="C25" s="79"/>
      <c r="D25" s="79"/>
      <c r="E25" s="79"/>
      <c r="F25" s="76"/>
      <c r="G25" s="77"/>
    </row>
    <row r="26" spans="1:7" x14ac:dyDescent="0.25">
      <c r="A26" s="90" t="s">
        <v>104</v>
      </c>
      <c r="B26" s="91"/>
      <c r="C26" s="91"/>
      <c r="D26" s="91"/>
      <c r="E26" s="92"/>
      <c r="F26" s="96">
        <f>SUM('note de credit'!C:C)</f>
        <v>454.28</v>
      </c>
      <c r="G26" s="98" t="s">
        <v>99</v>
      </c>
    </row>
    <row r="27" spans="1:7" x14ac:dyDescent="0.25">
      <c r="A27" s="93"/>
      <c r="B27" s="94"/>
      <c r="C27" s="94"/>
      <c r="D27" s="94"/>
      <c r="E27" s="95"/>
      <c r="F27" s="97"/>
      <c r="G27" s="99"/>
    </row>
    <row r="28" spans="1:7" x14ac:dyDescent="0.25">
      <c r="A28" s="79" t="s">
        <v>35</v>
      </c>
      <c r="B28" s="79"/>
      <c r="C28" s="79"/>
      <c r="D28" s="79"/>
      <c r="E28" s="79"/>
      <c r="F28" s="76">
        <f>SUMIF('biens et services'!C:C,"c",'biens et services'!F:F)</f>
        <v>0</v>
      </c>
      <c r="G28" s="77" t="s">
        <v>20</v>
      </c>
    </row>
    <row r="29" spans="1:7" x14ac:dyDescent="0.25">
      <c r="A29" s="79"/>
      <c r="B29" s="79"/>
      <c r="C29" s="79"/>
      <c r="D29" s="79"/>
      <c r="E29" s="79"/>
      <c r="F29" s="76"/>
      <c r="G29" s="77"/>
    </row>
    <row r="30" spans="1:7" x14ac:dyDescent="0.25">
      <c r="A30" s="81" t="s">
        <v>0</v>
      </c>
      <c r="B30" s="81"/>
      <c r="C30" s="81"/>
      <c r="D30" s="81"/>
      <c r="E30" s="81"/>
      <c r="F30" s="81"/>
      <c r="G30" s="77" t="s">
        <v>30</v>
      </c>
    </row>
    <row r="31" spans="1:7" x14ac:dyDescent="0.25">
      <c r="A31" s="81"/>
      <c r="B31" s="81"/>
      <c r="C31" s="81"/>
      <c r="D31" s="81"/>
      <c r="E31" s="81"/>
      <c r="F31" s="81"/>
      <c r="G31" s="77"/>
    </row>
    <row r="32" spans="1:7" x14ac:dyDescent="0.25">
      <c r="A32" s="80" t="s">
        <v>37</v>
      </c>
      <c r="B32" s="80"/>
      <c r="C32" s="80"/>
      <c r="D32" s="80"/>
      <c r="E32" s="80"/>
      <c r="F32" s="76">
        <f>SUM(matériel!E:E)+SUM('frais de déplacement'!E:E)+SUM('biens et services'!I:I)+SUM(investissement!E:E)-SUM('note de credit'!E:E)</f>
        <v>2919.4976999999999</v>
      </c>
      <c r="G32" s="77" t="s">
        <v>16</v>
      </c>
    </row>
    <row r="33" spans="1:7" x14ac:dyDescent="0.25">
      <c r="A33" s="80"/>
      <c r="B33" s="80"/>
      <c r="C33" s="80"/>
      <c r="D33" s="80"/>
      <c r="E33" s="80"/>
      <c r="F33" s="76"/>
      <c r="G33" s="77"/>
    </row>
    <row r="34" spans="1:7" x14ac:dyDescent="0.25">
      <c r="A34" s="79" t="s">
        <v>39</v>
      </c>
      <c r="B34" s="79"/>
      <c r="C34" s="79"/>
      <c r="D34" s="79"/>
      <c r="E34" s="79"/>
      <c r="F34" s="76">
        <f>SUMIF('biens et services'!C:C,"c",'biens et services'!I:I)</f>
        <v>0</v>
      </c>
      <c r="G34" s="77" t="s">
        <v>38</v>
      </c>
    </row>
    <row r="35" spans="1:7" x14ac:dyDescent="0.25">
      <c r="A35" s="79"/>
      <c r="B35" s="79"/>
      <c r="C35" s="79"/>
      <c r="D35" s="79"/>
      <c r="E35" s="79"/>
      <c r="F35" s="76"/>
      <c r="G35" s="77"/>
    </row>
    <row r="36" spans="1:7" x14ac:dyDescent="0.25">
      <c r="A36" s="81" t="s">
        <v>40</v>
      </c>
      <c r="B36" s="82"/>
      <c r="C36" s="82"/>
      <c r="D36" s="82"/>
      <c r="E36" s="82"/>
      <c r="F36" s="82"/>
      <c r="G36" s="77" t="s">
        <v>30</v>
      </c>
    </row>
    <row r="37" spans="1:7" x14ac:dyDescent="0.25">
      <c r="A37" s="82"/>
      <c r="B37" s="82"/>
      <c r="C37" s="82"/>
      <c r="D37" s="82"/>
      <c r="E37" s="82"/>
      <c r="F37" s="82"/>
      <c r="G37" s="77"/>
    </row>
    <row r="38" spans="1:7" x14ac:dyDescent="0.25">
      <c r="A38" s="78" t="s">
        <v>41</v>
      </c>
      <c r="B38" s="78"/>
      <c r="C38" s="78"/>
      <c r="D38" s="78"/>
      <c r="E38" s="78"/>
      <c r="F38" s="76">
        <f>F34+F16</f>
        <v>143.94720000000001</v>
      </c>
      <c r="G38" s="77" t="s">
        <v>42</v>
      </c>
    </row>
    <row r="39" spans="1:7" x14ac:dyDescent="0.25">
      <c r="A39" s="78"/>
      <c r="B39" s="78"/>
      <c r="C39" s="78"/>
      <c r="D39" s="78"/>
      <c r="E39" s="78"/>
      <c r="F39" s="76"/>
      <c r="G39" s="77"/>
    </row>
    <row r="40" spans="1:7" x14ac:dyDescent="0.25">
      <c r="A40" s="78" t="s">
        <v>17</v>
      </c>
      <c r="B40" s="78"/>
      <c r="C40" s="78"/>
      <c r="D40" s="78"/>
      <c r="E40" s="78"/>
      <c r="F40" s="76">
        <f>F32</f>
        <v>2919.4976999999999</v>
      </c>
      <c r="G40" s="77" t="s">
        <v>43</v>
      </c>
    </row>
    <row r="41" spans="1:7" x14ac:dyDescent="0.25">
      <c r="A41" s="78"/>
      <c r="B41" s="78"/>
      <c r="C41" s="78"/>
      <c r="D41" s="78"/>
      <c r="E41" s="78"/>
      <c r="F41" s="76"/>
      <c r="G41" s="77"/>
    </row>
    <row r="42" spans="1:7" x14ac:dyDescent="0.25">
      <c r="A42" s="78" t="s">
        <v>46</v>
      </c>
      <c r="B42" s="78"/>
      <c r="C42" s="78"/>
      <c r="D42" s="78"/>
      <c r="E42" s="78"/>
      <c r="F42" s="76">
        <f>F38-F40</f>
        <v>-2775.5504999999998</v>
      </c>
      <c r="G42" s="77" t="s">
        <v>47</v>
      </c>
    </row>
    <row r="43" spans="1:7" x14ac:dyDescent="0.25">
      <c r="A43" s="78"/>
      <c r="B43" s="78"/>
      <c r="C43" s="78"/>
      <c r="D43" s="78"/>
      <c r="E43" s="78"/>
      <c r="F43" s="76"/>
      <c r="G43" s="77"/>
    </row>
    <row r="44" spans="1:7" x14ac:dyDescent="0.25">
      <c r="A44" s="78" t="s">
        <v>44</v>
      </c>
      <c r="B44" s="78"/>
      <c r="C44" s="78"/>
      <c r="D44" s="78"/>
      <c r="E44" s="78"/>
      <c r="F44" s="76">
        <f>F40-F38</f>
        <v>2775.5504999999998</v>
      </c>
      <c r="G44" s="77" t="s">
        <v>45</v>
      </c>
    </row>
    <row r="45" spans="1:7" x14ac:dyDescent="0.25">
      <c r="A45" s="78"/>
      <c r="B45" s="78"/>
      <c r="C45" s="78"/>
      <c r="D45" s="78"/>
      <c r="E45" s="78"/>
      <c r="F45" s="76"/>
      <c r="G45" s="77"/>
    </row>
  </sheetData>
  <mergeCells count="65">
    <mergeCell ref="A8:D11"/>
    <mergeCell ref="F8:F9"/>
    <mergeCell ref="G8:G9"/>
    <mergeCell ref="E4:E5"/>
    <mergeCell ref="E6:E7"/>
    <mergeCell ref="E8:E9"/>
    <mergeCell ref="E10:E11"/>
    <mergeCell ref="G2:G3"/>
    <mergeCell ref="F4:F5"/>
    <mergeCell ref="G4:G5"/>
    <mergeCell ref="F6:F7"/>
    <mergeCell ref="G6:G7"/>
    <mergeCell ref="A2:F3"/>
    <mergeCell ref="A4:D7"/>
    <mergeCell ref="G18:G19"/>
    <mergeCell ref="F20:F21"/>
    <mergeCell ref="F22:F23"/>
    <mergeCell ref="F12:F13"/>
    <mergeCell ref="G10:G11"/>
    <mergeCell ref="G12:G13"/>
    <mergeCell ref="F16:F17"/>
    <mergeCell ref="G16:G17"/>
    <mergeCell ref="F14:F15"/>
    <mergeCell ref="G14:G15"/>
    <mergeCell ref="F34:F35"/>
    <mergeCell ref="F24:F25"/>
    <mergeCell ref="F28:F29"/>
    <mergeCell ref="G20:G21"/>
    <mergeCell ref="G22:G23"/>
    <mergeCell ref="G24:G25"/>
    <mergeCell ref="G28:G29"/>
    <mergeCell ref="G26:G27"/>
    <mergeCell ref="A12:E13"/>
    <mergeCell ref="A16:E17"/>
    <mergeCell ref="A20:E21"/>
    <mergeCell ref="A30:F31"/>
    <mergeCell ref="F32:F33"/>
    <mergeCell ref="A22:E23"/>
    <mergeCell ref="A24:E25"/>
    <mergeCell ref="A18:F19"/>
    <mergeCell ref="A14:E15"/>
    <mergeCell ref="A26:E27"/>
    <mergeCell ref="F26:F27"/>
    <mergeCell ref="A44:E45"/>
    <mergeCell ref="F44:F45"/>
    <mergeCell ref="G44:G45"/>
    <mergeCell ref="A42:E43"/>
    <mergeCell ref="F42:F43"/>
    <mergeCell ref="G42:G43"/>
    <mergeCell ref="A1:G1"/>
    <mergeCell ref="F38:F39"/>
    <mergeCell ref="G38:G39"/>
    <mergeCell ref="A40:E41"/>
    <mergeCell ref="F40:F41"/>
    <mergeCell ref="G40:G41"/>
    <mergeCell ref="A28:E29"/>
    <mergeCell ref="A32:E33"/>
    <mergeCell ref="A34:E35"/>
    <mergeCell ref="A38:E39"/>
    <mergeCell ref="G30:G31"/>
    <mergeCell ref="G32:G33"/>
    <mergeCell ref="G34:G35"/>
    <mergeCell ref="F10:F11"/>
    <mergeCell ref="A36:F37"/>
    <mergeCell ref="G36:G37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headerFooter>
    <oddHeader>&amp;A</oddHeader>
    <oddFooter>Page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36"/>
  <sheetViews>
    <sheetView workbookViewId="0">
      <selection activeCell="E29" sqref="E29"/>
    </sheetView>
  </sheetViews>
  <sheetFormatPr baseColWidth="10" defaultColWidth="9.140625" defaultRowHeight="15" x14ac:dyDescent="0.25"/>
  <cols>
    <col min="1" max="1" width="9.28515625" customWidth="1"/>
    <col min="2" max="2" width="24.5703125" customWidth="1"/>
    <col min="3" max="3" width="15.5703125" style="26" customWidth="1"/>
    <col min="4" max="4" width="9.28515625" customWidth="1"/>
    <col min="5" max="5" width="24.5703125" customWidth="1"/>
    <col min="6" max="6" width="15.5703125" customWidth="1"/>
  </cols>
  <sheetData>
    <row r="4" spans="1:6" x14ac:dyDescent="0.25">
      <c r="A4" s="101" t="s">
        <v>81</v>
      </c>
      <c r="B4" s="101"/>
      <c r="C4" s="101"/>
      <c r="D4" s="101" t="s">
        <v>88</v>
      </c>
      <c r="E4" s="101"/>
      <c r="F4" s="101"/>
    </row>
    <row r="5" spans="1:6" x14ac:dyDescent="0.25">
      <c r="A5" s="101"/>
      <c r="B5" s="101"/>
      <c r="C5" s="101"/>
      <c r="D5" s="101"/>
      <c r="E5" s="101"/>
      <c r="F5" s="101"/>
    </row>
    <row r="6" spans="1:6" x14ac:dyDescent="0.25">
      <c r="A6" s="29" t="s">
        <v>61</v>
      </c>
      <c r="B6" t="s">
        <v>13</v>
      </c>
      <c r="C6" s="28">
        <f>[1]bilan!$C$6</f>
        <v>11882.755799999999</v>
      </c>
      <c r="D6" s="62" t="s">
        <v>61</v>
      </c>
      <c r="E6" t="s">
        <v>13</v>
      </c>
      <c r="F6" s="28">
        <f>'Chiffre d''affaire'!D23</f>
        <v>4748.42</v>
      </c>
    </row>
    <row r="7" spans="1:6" x14ac:dyDescent="0.25">
      <c r="A7" s="101" t="s">
        <v>53</v>
      </c>
      <c r="B7" t="s">
        <v>4</v>
      </c>
      <c r="C7" s="28">
        <f>[1]bilan!$C$7</f>
        <v>7715.5473999999995</v>
      </c>
      <c r="D7" s="101" t="s">
        <v>53</v>
      </c>
      <c r="E7" t="s">
        <v>4</v>
      </c>
      <c r="F7" s="28">
        <f>SUM(matériel!C:C)-SUM('note de credit'!C:C)</f>
        <v>1682.1799999999996</v>
      </c>
    </row>
    <row r="8" spans="1:6" x14ac:dyDescent="0.25">
      <c r="A8" s="101"/>
      <c r="B8" t="s">
        <v>50</v>
      </c>
      <c r="C8" s="28">
        <f>[1]bilan!$C$8</f>
        <v>266.47000000000003</v>
      </c>
      <c r="D8" s="101"/>
      <c r="E8" t="s">
        <v>50</v>
      </c>
      <c r="F8" s="28">
        <f>SUM('frais de déplacement'!C:C)</f>
        <v>227.37</v>
      </c>
    </row>
    <row r="9" spans="1:6" x14ac:dyDescent="0.25">
      <c r="A9" s="101"/>
      <c r="B9" t="s">
        <v>51</v>
      </c>
      <c r="C9" s="28">
        <f>[1]bilan!$C$9</f>
        <v>1246.76</v>
      </c>
      <c r="D9" s="101"/>
      <c r="E9" t="s">
        <v>51</v>
      </c>
      <c r="F9" s="28">
        <f>SUM('biens et services'!F:F)</f>
        <v>547.36999999999989</v>
      </c>
    </row>
    <row r="10" spans="1:6" x14ac:dyDescent="0.25">
      <c r="A10" s="101"/>
      <c r="B10" t="s">
        <v>62</v>
      </c>
      <c r="C10" s="28">
        <f>SUMIF(amortissement!B:B,2013,amortissement!D:D)/4</f>
        <v>703.47925000000009</v>
      </c>
      <c r="D10" s="101"/>
      <c r="E10" t="s">
        <v>62</v>
      </c>
      <c r="F10" s="28">
        <f>C10</f>
        <v>703.47925000000009</v>
      </c>
    </row>
    <row r="11" spans="1:6" x14ac:dyDescent="0.25">
      <c r="A11" s="101"/>
      <c r="C11" s="28"/>
      <c r="D11" s="101"/>
      <c r="F11" s="28"/>
    </row>
    <row r="12" spans="1:6" x14ac:dyDescent="0.25">
      <c r="C12" s="28"/>
      <c r="F12" s="28"/>
    </row>
    <row r="13" spans="1:6" x14ac:dyDescent="0.25">
      <c r="B13" t="s">
        <v>95</v>
      </c>
      <c r="C13" s="28">
        <f>SUM(C6:C6)-SUM(C7:C10)</f>
        <v>1950.4991499999996</v>
      </c>
      <c r="E13" t="s">
        <v>82</v>
      </c>
      <c r="F13" s="28">
        <f>SUM(F6:F6)-SUM(F7:F10)</f>
        <v>1588.0207500000006</v>
      </c>
    </row>
    <row r="14" spans="1:6" x14ac:dyDescent="0.25">
      <c r="A14" s="101" t="s">
        <v>92</v>
      </c>
      <c r="B14" s="101"/>
      <c r="C14" s="101"/>
      <c r="D14" s="101" t="s">
        <v>93</v>
      </c>
      <c r="E14" s="101"/>
      <c r="F14" s="101"/>
    </row>
    <row r="15" spans="1:6" x14ac:dyDescent="0.25">
      <c r="A15" s="101"/>
      <c r="B15" s="101"/>
      <c r="C15" s="101"/>
      <c r="D15" s="101"/>
      <c r="E15" s="101"/>
      <c r="F15" s="101"/>
    </row>
    <row r="16" spans="1:6" x14ac:dyDescent="0.25">
      <c r="A16" s="63" t="s">
        <v>61</v>
      </c>
      <c r="B16" t="s">
        <v>13</v>
      </c>
      <c r="C16" s="28"/>
      <c r="D16" s="63" t="s">
        <v>61</v>
      </c>
      <c r="E16" t="s">
        <v>13</v>
      </c>
      <c r="F16" s="28"/>
    </row>
    <row r="17" spans="1:6" x14ac:dyDescent="0.25">
      <c r="A17" s="101" t="s">
        <v>53</v>
      </c>
      <c r="B17" t="s">
        <v>4</v>
      </c>
      <c r="C17" s="28"/>
      <c r="D17" s="101" t="s">
        <v>53</v>
      </c>
      <c r="E17" t="s">
        <v>4</v>
      </c>
      <c r="F17" s="28"/>
    </row>
    <row r="18" spans="1:6" x14ac:dyDescent="0.25">
      <c r="A18" s="101"/>
      <c r="B18" t="s">
        <v>50</v>
      </c>
      <c r="C18" s="28"/>
      <c r="D18" s="101"/>
      <c r="E18" t="s">
        <v>50</v>
      </c>
      <c r="F18" s="28"/>
    </row>
    <row r="19" spans="1:6" x14ac:dyDescent="0.25">
      <c r="A19" s="101"/>
      <c r="B19" t="s">
        <v>51</v>
      </c>
      <c r="C19" s="28"/>
      <c r="D19" s="101"/>
      <c r="E19" t="s">
        <v>51</v>
      </c>
      <c r="F19" s="28"/>
    </row>
    <row r="20" spans="1:6" x14ac:dyDescent="0.25">
      <c r="A20" s="101"/>
      <c r="B20" t="s">
        <v>62</v>
      </c>
      <c r="C20" s="28">
        <f>C10</f>
        <v>703.47925000000009</v>
      </c>
      <c r="D20" s="101"/>
      <c r="E20" t="s">
        <v>62</v>
      </c>
      <c r="F20" s="28">
        <f>F10</f>
        <v>703.47925000000009</v>
      </c>
    </row>
    <row r="21" spans="1:6" x14ac:dyDescent="0.25">
      <c r="A21" s="101"/>
      <c r="C21" s="28"/>
      <c r="D21" s="101"/>
      <c r="F21" s="28"/>
    </row>
    <row r="22" spans="1:6" x14ac:dyDescent="0.25">
      <c r="C22" s="28"/>
      <c r="F22" s="28"/>
    </row>
    <row r="23" spans="1:6" x14ac:dyDescent="0.25">
      <c r="B23" t="s">
        <v>96</v>
      </c>
      <c r="C23" s="28">
        <f>SUM(C16:C16)-SUM(C17:C20)</f>
        <v>-703.47925000000009</v>
      </c>
      <c r="E23" t="s">
        <v>97</v>
      </c>
      <c r="F23" s="28">
        <f>SUM(F16:F16)-SUM(F17:F20)</f>
        <v>-703.47925000000009</v>
      </c>
    </row>
    <row r="28" spans="1:6" x14ac:dyDescent="0.25">
      <c r="B28" t="s">
        <v>83</v>
      </c>
    </row>
    <row r="29" spans="1:6" x14ac:dyDescent="0.25">
      <c r="A29" s="63" t="s">
        <v>61</v>
      </c>
      <c r="B29" t="s">
        <v>13</v>
      </c>
      <c r="C29" s="28">
        <f>C6+F6+C16+F16</f>
        <v>16631.175799999997</v>
      </c>
    </row>
    <row r="30" spans="1:6" x14ac:dyDescent="0.25">
      <c r="A30" s="101" t="s">
        <v>53</v>
      </c>
      <c r="B30" t="s">
        <v>4</v>
      </c>
      <c r="C30" s="28">
        <f>C7+F7+C17+F17</f>
        <v>9397.7273999999998</v>
      </c>
    </row>
    <row r="31" spans="1:6" x14ac:dyDescent="0.25">
      <c r="A31" s="101"/>
      <c r="B31" t="s">
        <v>50</v>
      </c>
      <c r="C31" s="28">
        <f>C18+F18+F8+C8</f>
        <v>493.84000000000003</v>
      </c>
    </row>
    <row r="32" spans="1:6" x14ac:dyDescent="0.25">
      <c r="A32" s="101"/>
      <c r="B32" t="s">
        <v>51</v>
      </c>
      <c r="C32" s="28">
        <f>C9+F9+F19+C19</f>
        <v>1794.1299999999999</v>
      </c>
    </row>
    <row r="33" spans="1:3" x14ac:dyDescent="0.25">
      <c r="A33" s="101"/>
      <c r="B33" t="s">
        <v>62</v>
      </c>
      <c r="C33" s="28">
        <f>C10+F10+C20+F20</f>
        <v>2813.9170000000004</v>
      </c>
    </row>
    <row r="34" spans="1:3" x14ac:dyDescent="0.25">
      <c r="A34" s="101"/>
      <c r="C34" s="28"/>
    </row>
    <row r="35" spans="1:3" x14ac:dyDescent="0.25">
      <c r="C35" s="28"/>
    </row>
    <row r="36" spans="1:3" x14ac:dyDescent="0.25">
      <c r="B36" t="s">
        <v>94</v>
      </c>
      <c r="C36" s="28">
        <f>SUM(C29:C29)-SUM(C30:C33)</f>
        <v>2131.5613999999987</v>
      </c>
    </row>
  </sheetData>
  <mergeCells count="9">
    <mergeCell ref="A7:A11"/>
    <mergeCell ref="A4:C5"/>
    <mergeCell ref="D7:D11"/>
    <mergeCell ref="D4:F5"/>
    <mergeCell ref="A30:A34"/>
    <mergeCell ref="A14:C15"/>
    <mergeCell ref="A17:A21"/>
    <mergeCell ref="D14:F15"/>
    <mergeCell ref="D17:D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matériel</vt:lpstr>
      <vt:lpstr>note de credit</vt:lpstr>
      <vt:lpstr>frais de déplacement</vt:lpstr>
      <vt:lpstr>biens et services</vt:lpstr>
      <vt:lpstr>investissement</vt:lpstr>
      <vt:lpstr>amortissement</vt:lpstr>
      <vt:lpstr>Chiffre d'affaire</vt:lpstr>
      <vt:lpstr>Déclaration TVA</vt:lpstr>
      <vt:lpstr>bilan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2013-06-02T12:58:36Z</dcterms:modified>
</cp:coreProperties>
</file>