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20112" windowHeight="7992"/>
  </bookViews>
  <sheets>
    <sheet name="Groupe A" sheetId="2" r:id="rId1"/>
  </sheets>
  <calcPr calcId="145621"/>
</workbook>
</file>

<file path=xl/calcChain.xml><?xml version="1.0" encoding="utf-8"?>
<calcChain xmlns="http://schemas.openxmlformats.org/spreadsheetml/2006/main">
  <c r="C8" i="2" l="1"/>
  <c r="C7" i="2"/>
  <c r="C6" i="2"/>
  <c r="C5" i="2"/>
  <c r="C4" i="2"/>
  <c r="R17" i="2"/>
  <c r="R16" i="2"/>
  <c r="R14" i="2"/>
  <c r="R13" i="2"/>
  <c r="R11" i="2"/>
  <c r="R10" i="2"/>
  <c r="R8" i="2"/>
  <c r="R7" i="2"/>
  <c r="R5" i="2"/>
  <c r="R4" i="2"/>
  <c r="I17" i="2"/>
  <c r="N17" i="2" s="1"/>
  <c r="I16" i="2"/>
  <c r="K16" i="2" s="1"/>
  <c r="I14" i="2"/>
  <c r="K14" i="2" s="1"/>
  <c r="I13" i="2"/>
  <c r="K13" i="2" s="1"/>
  <c r="I11" i="2"/>
  <c r="K11" i="2" s="1"/>
  <c r="I10" i="2"/>
  <c r="N10" i="2" s="1"/>
  <c r="I8" i="2"/>
  <c r="J8" i="2" s="1"/>
  <c r="I7" i="2"/>
  <c r="K7" i="2" s="1"/>
  <c r="I5" i="2"/>
  <c r="N5" i="2" s="1"/>
  <c r="I4" i="2"/>
  <c r="S8" i="2" l="1"/>
  <c r="S7" i="2"/>
  <c r="P8" i="2"/>
  <c r="N4" i="2"/>
  <c r="K17" i="2"/>
  <c r="J17" i="2"/>
  <c r="P17" i="2" s="1"/>
  <c r="J16" i="2"/>
  <c r="P16" i="2" s="1"/>
  <c r="N14" i="2"/>
  <c r="J14" i="2"/>
  <c r="P14" i="2" s="1"/>
  <c r="N13" i="2"/>
  <c r="J13" i="2"/>
  <c r="P13" i="2" s="1"/>
  <c r="N11" i="2"/>
  <c r="J11" i="2"/>
  <c r="D11" i="2" s="1"/>
  <c r="J10" i="2"/>
  <c r="P10" i="2" s="1"/>
  <c r="K10" i="2"/>
  <c r="K8" i="2"/>
  <c r="N8" i="2"/>
  <c r="J7" i="2"/>
  <c r="P7" i="2" s="1"/>
  <c r="N7" i="2"/>
  <c r="K5" i="2"/>
  <c r="J5" i="2"/>
  <c r="P5" i="2" s="1"/>
  <c r="N16" i="2"/>
  <c r="K4" i="2"/>
  <c r="J4" i="2"/>
  <c r="P4" i="2" s="1"/>
  <c r="E12" i="2"/>
  <c r="E15" i="2"/>
  <c r="D12" i="2"/>
  <c r="D15" i="2"/>
  <c r="E6" i="2"/>
  <c r="E9" i="2"/>
  <c r="D6" i="2"/>
  <c r="D9" i="2"/>
  <c r="D16" i="2" l="1"/>
  <c r="E16" i="2"/>
  <c r="D10" i="2"/>
  <c r="E10" i="2"/>
  <c r="D17" i="2"/>
  <c r="E17" i="2"/>
  <c r="E11" i="2"/>
  <c r="D14" i="2"/>
  <c r="E14" i="2"/>
  <c r="D13" i="2"/>
  <c r="E13" i="2"/>
  <c r="P11" i="2"/>
  <c r="E8" i="2"/>
  <c r="E7" i="2"/>
  <c r="D7" i="2"/>
  <c r="D8" i="2"/>
  <c r="S6" i="2" l="1"/>
  <c r="E4" i="2"/>
  <c r="D4" i="2"/>
  <c r="D5" i="2"/>
  <c r="E5" i="2"/>
  <c r="S10" i="2" l="1"/>
  <c r="Y10" i="2" s="1"/>
  <c r="AB7" i="2"/>
  <c r="Y8" i="2"/>
  <c r="S9" i="2"/>
  <c r="Y9" i="2" s="1"/>
  <c r="W6" i="2" l="1"/>
  <c r="AB6" i="2"/>
  <c r="V10" i="2"/>
  <c r="AC10" i="2" s="1"/>
  <c r="U9" i="2"/>
  <c r="AB8" i="2"/>
  <c r="V8" i="2"/>
  <c r="AC8" i="2" s="1"/>
  <c r="W8" i="2"/>
  <c r="V9" i="2"/>
  <c r="AC9" i="2" s="1"/>
  <c r="AB9" i="2"/>
  <c r="W9" i="2"/>
  <c r="X6" i="2"/>
  <c r="V7" i="2"/>
  <c r="AC7" i="2" s="1"/>
  <c r="V6" i="2"/>
  <c r="AC6" i="2" s="1"/>
  <c r="Z10" i="2"/>
  <c r="AA10" i="2" s="1"/>
  <c r="U7" i="2"/>
  <c r="Z8" i="2"/>
  <c r="AA8" i="2" s="1"/>
  <c r="W10" i="2"/>
  <c r="X7" i="2"/>
  <c r="Y6" i="2"/>
  <c r="X10" i="2"/>
  <c r="W7" i="2"/>
  <c r="X8" i="2"/>
  <c r="X9" i="2"/>
  <c r="AB10" i="2"/>
  <c r="Z7" i="2"/>
  <c r="U8" i="2"/>
  <c r="Y7" i="2"/>
  <c r="Z9" i="2"/>
  <c r="AA9" i="2" s="1"/>
  <c r="U10" i="2"/>
  <c r="Z6" i="2"/>
  <c r="U6" i="2"/>
  <c r="AA7" i="2" l="1"/>
  <c r="AA6" i="2"/>
</calcChain>
</file>

<file path=xl/sharedStrings.xml><?xml version="1.0" encoding="utf-8"?>
<sst xmlns="http://schemas.openxmlformats.org/spreadsheetml/2006/main" count="70" uniqueCount="22">
  <si>
    <t>Groupe A :</t>
  </si>
  <si>
    <t>Groupe A</t>
  </si>
  <si>
    <t>PTS</t>
  </si>
  <si>
    <t>G</t>
  </si>
  <si>
    <t>J</t>
  </si>
  <si>
    <t>P</t>
  </si>
  <si>
    <t>Diff</t>
  </si>
  <si>
    <t>Score</t>
  </si>
  <si>
    <t>bp.</t>
  </si>
  <si>
    <t>bc.</t>
  </si>
  <si>
    <t>N</t>
  </si>
  <si>
    <t>Joueur n°1</t>
  </si>
  <si>
    <t>Joueur n°2</t>
  </si>
  <si>
    <t>Joueur n°3</t>
  </si>
  <si>
    <t>Joueur n°4</t>
  </si>
  <si>
    <t>Joueur n°5</t>
  </si>
  <si>
    <t>Victoire</t>
  </si>
  <si>
    <t>Défaite</t>
  </si>
  <si>
    <t>Chrono</t>
  </si>
  <si>
    <t>Points Bonus</t>
  </si>
  <si>
    <t>Points Bonus Chrono, Match en moins de 30 secondes = 3pts, Moins de 60 secondes = 2 pts, Moins de 90 secondes = 1 pts</t>
  </si>
  <si>
    <t>CHR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</si>
</sst>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2" xfId="0" applyBorder="1" applyAlignment="1"/>
    <xf numFmtId="0" fontId="0" fillId="0" borderId="0" xfId="0" applyBorder="1" applyAlignment="1"/>
    <xf numFmtId="0" fontId="0" fillId="0" borderId="0" xfId="0" applyFill="1" applyBorder="1"/>
    <xf numFmtId="0" fontId="0" fillId="0" borderId="1" xfId="0" applyBorder="1" applyAlignment="1">
      <alignment horizontal="right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21"/>
  <sheetViews>
    <sheetView tabSelected="1" zoomScale="85" zoomScaleNormal="85" workbookViewId="0">
      <selection activeCell="C4" sqref="C4"/>
    </sheetView>
  </sheetViews>
  <sheetFormatPr baseColWidth="10" defaultRowHeight="14.4" x14ac:dyDescent="0.3"/>
  <cols>
    <col min="2" max="2" width="14.33203125" bestFit="1" customWidth="1"/>
    <col min="3" max="3" width="14.33203125" customWidth="1"/>
    <col min="4" max="5" width="2" customWidth="1"/>
    <col min="6" max="6" width="7.88671875" customWidth="1"/>
    <col min="7" max="8" width="14.6640625" customWidth="1"/>
    <col min="9" max="10" width="3.6640625" customWidth="1"/>
    <col min="11" max="11" width="10.44140625" customWidth="1"/>
    <col min="12" max="13" width="14.6640625" customWidth="1"/>
    <col min="14" max="14" width="3" bestFit="1" customWidth="1"/>
    <col min="15" max="15" width="14.6640625" customWidth="1"/>
    <col min="16" max="16" width="2.44140625" customWidth="1"/>
    <col min="19" max="19" width="14.6640625" customWidth="1"/>
    <col min="20" max="24" width="5.6640625" customWidth="1"/>
    <col min="25" max="27" width="5.6640625" hidden="1" customWidth="1"/>
    <col min="28" max="28" width="5.6640625" customWidth="1"/>
    <col min="29" max="29" width="9.21875" bestFit="1" customWidth="1"/>
  </cols>
  <sheetData>
    <row r="2" spans="2:29" x14ac:dyDescent="0.3">
      <c r="B2" t="s">
        <v>0</v>
      </c>
    </row>
    <row r="3" spans="2:29" x14ac:dyDescent="0.3">
      <c r="I3" s="8" t="s">
        <v>7</v>
      </c>
      <c r="J3" s="8"/>
      <c r="K3" s="5"/>
      <c r="N3" s="9"/>
      <c r="O3" s="9"/>
      <c r="P3" s="10"/>
      <c r="Q3" s="9" t="s">
        <v>18</v>
      </c>
      <c r="R3" t="s">
        <v>19</v>
      </c>
    </row>
    <row r="4" spans="2:29" x14ac:dyDescent="0.3">
      <c r="B4" s="1" t="s">
        <v>11</v>
      </c>
      <c r="C4" s="13">
        <f>SUMPRODUCT(($G$4:$G$17=B4)*$D$4:$D$17)+SUMPRODUCT(($L$4:$L$17=B4)*$E$4:$E$17)+SUMPRODUCT((M4:M17=B4)*(N4:N17))+SUMPRODUCT((O4:O17=B4)*(P4:P17))+(ROW(D4)-ROW(D17))/1000</f>
        <v>15.007300000000001</v>
      </c>
      <c r="D4" s="4">
        <f t="shared" ref="D4:D17" si="0">IF(COUNT(I4:J4)&lt;2,0,IF(I4&gt;J4,3,IF(I4&lt;J4,0,1))+(I4-J4)/100+(I4/10000))</f>
        <v>3.0101</v>
      </c>
      <c r="E4" s="4">
        <f t="shared" ref="E4:E17" si="1">IF(COUNT(I4:J4)&lt;2,0,IF(J4&gt;I4,3,IF(J4&lt;I4,0,1))+(J4-I4)/100+(J4/10000))</f>
        <v>-0.01</v>
      </c>
      <c r="F4" s="4"/>
      <c r="G4" s="1" t="s">
        <v>11</v>
      </c>
      <c r="H4" s="7" t="s">
        <v>16</v>
      </c>
      <c r="I4">
        <f>IF(ISBLANK(H4),0,IF(H4="Victoire",1,0))</f>
        <v>1</v>
      </c>
      <c r="J4">
        <f>IF(ISBLANK(H4),0,IF(I4=1,0,1))</f>
        <v>0</v>
      </c>
      <c r="K4" s="7" t="str">
        <f>IF(ISBLANK(H4),"",IF(I4=1,"Défaite","Victoire"))</f>
        <v>Défaite</v>
      </c>
      <c r="L4" s="1" t="s">
        <v>12</v>
      </c>
      <c r="M4" s="1" t="s">
        <v>11</v>
      </c>
      <c r="N4" s="1" t="str">
        <f>IF(I4=1,R4,)</f>
        <v>1</v>
      </c>
      <c r="O4" s="1" t="s">
        <v>12</v>
      </c>
      <c r="P4" s="1">
        <f>IF(J4=1,R4,)</f>
        <v>0</v>
      </c>
      <c r="Q4">
        <v>60</v>
      </c>
      <c r="R4" s="6" t="str">
        <f>IF(ISBLANK(Q4),0,IF(Q4&lt;30,3,IF(Q4&lt;60,2,IF(Q4&lt;90,"1",0))))</f>
        <v>1</v>
      </c>
      <c r="S4" s="1" t="s">
        <v>1</v>
      </c>
      <c r="T4" s="1"/>
      <c r="U4" s="3" t="s">
        <v>4</v>
      </c>
      <c r="V4" s="3" t="s">
        <v>3</v>
      </c>
      <c r="W4" s="3" t="s">
        <v>10</v>
      </c>
      <c r="X4" s="3" t="s">
        <v>5</v>
      </c>
      <c r="Y4" s="3" t="s">
        <v>8</v>
      </c>
      <c r="Z4" s="3" t="s">
        <v>9</v>
      </c>
      <c r="AA4" s="3" t="s">
        <v>6</v>
      </c>
      <c r="AB4" s="3" t="s">
        <v>21</v>
      </c>
      <c r="AC4" s="3" t="s">
        <v>2</v>
      </c>
    </row>
    <row r="5" spans="2:29" x14ac:dyDescent="0.3">
      <c r="B5" s="1" t="s">
        <v>12</v>
      </c>
      <c r="C5" s="13">
        <f>SUMPRODUCT(($G$4:$G$17=B5)*$D$4:$D$17)+SUMPRODUCT(($L$4:$L$17=B5)*$E$4:$E$17)+SUMPRODUCT((M4:M17=B5)*(N4:N17))+SUMPRODUCT((O4:O17=B5)*(P4:P17))+(ROW(D4)-ROW(D17))/1000</f>
        <v>4.9671000000000003</v>
      </c>
      <c r="D5" s="4">
        <f t="shared" si="0"/>
        <v>-0.01</v>
      </c>
      <c r="E5" s="4">
        <f t="shared" si="1"/>
        <v>3.0101</v>
      </c>
      <c r="F5" s="4"/>
      <c r="G5" s="1" t="s">
        <v>13</v>
      </c>
      <c r="H5" s="7" t="s">
        <v>17</v>
      </c>
      <c r="I5">
        <f>IF(ISBLANK(H5),0,IF(H5="Victoire",1,0))</f>
        <v>0</v>
      </c>
      <c r="J5">
        <f>IF(ISBLANK(H5),0,IF(I5=1,0,1))</f>
        <v>1</v>
      </c>
      <c r="K5" s="7" t="str">
        <f>IF(ISBLANK(H5),"",IF(I5=1,"Défaite","Victoire"))</f>
        <v>Victoire</v>
      </c>
      <c r="L5" s="1" t="s">
        <v>14</v>
      </c>
      <c r="M5" s="1" t="s">
        <v>13</v>
      </c>
      <c r="N5" s="12">
        <f>IF(I5=1,R5,)</f>
        <v>0</v>
      </c>
      <c r="O5" s="1" t="s">
        <v>14</v>
      </c>
      <c r="P5" s="1">
        <f>IF(J5=1,R5,)</f>
        <v>2</v>
      </c>
      <c r="Q5">
        <v>59</v>
      </c>
      <c r="R5" s="6">
        <f>IF(ISBLANK(Q5),0,IF(Q5&lt;30,3,IF(Q5&lt;60,2,IF(Q5&lt;90,"1",0))))</f>
        <v>2</v>
      </c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2:29" x14ac:dyDescent="0.3">
      <c r="B6" s="1" t="s">
        <v>13</v>
      </c>
      <c r="C6" s="13">
        <f>SUMPRODUCT(($G$4:$G$17=B6)*$D$4:$D$17)+SUMPRODUCT(($L$4:$L$17=B6)*$E$4:$E$17)+SUMPRODUCT((M4:M17=B6)*(N4:N17))+SUMPRODUCT((O4:O17=B6)*(P4:P17))+(ROW(D4)-ROW(D17))/1000</f>
        <v>10.9872</v>
      </c>
      <c r="D6" s="4">
        <f t="shared" si="0"/>
        <v>0</v>
      </c>
      <c r="E6" s="4">
        <f t="shared" si="1"/>
        <v>0</v>
      </c>
      <c r="F6" s="4"/>
      <c r="G6" s="2"/>
      <c r="H6" s="5"/>
      <c r="L6" s="2"/>
      <c r="M6" s="6"/>
      <c r="N6" s="6"/>
      <c r="O6" s="6"/>
      <c r="P6" s="6"/>
      <c r="R6" s="6"/>
      <c r="S6" s="1" t="str">
        <f ca="1">OFFSET($B$3,MATCH(LARGE($C$4:$C$8,ROW()-5),$C$4:$C$8,0),0)</f>
        <v>Joueur n°1</v>
      </c>
      <c r="T6" s="1"/>
      <c r="U6" s="1">
        <f ca="1">SUMPRODUCT(($G$4:$G$17=S6)*($I$4:$I$17&lt;&gt;"")*($J$4:$J$17&lt;&gt;""))+SUMPRODUCT(($L$4:$L$17=S6)*($I$4:$I$17&lt;&gt;"")*($J$4:$J$17&lt;&gt;""))</f>
        <v>4</v>
      </c>
      <c r="V6" s="1">
        <f ca="1">SUMPRODUCT(($G$4:$G$17=S6)*($I$4:$I$17&gt;$J$4:$J$17))+SUMPRODUCT(($L$4:$L$17=S6)*($I$4:$I$17&lt;$J$4:$J$17))</f>
        <v>3</v>
      </c>
      <c r="W6" s="1">
        <f ca="1">SUMPRODUCT(($G$4:$G$17=S6)*($I$4:$I$17=$J$4:$J$17)*($J$4:$J$17&lt;&gt;""))+SUMPRODUCT(($L$4:$L$17=S6)*($I$4:$I$17=$J$4:$J$17)*($J$4:$J$17&lt;&gt;""))</f>
        <v>0</v>
      </c>
      <c r="X6" s="1">
        <f ca="1">SUMPRODUCT(($G$4:$G$17=S6)*($I$4:$I$17&lt;$J$4:$J$17))+SUMPRODUCT(($L$4:$L$17=S6)*($I$4:$I$17&gt;$J$4:$J$17))</f>
        <v>1</v>
      </c>
      <c r="Y6" s="1">
        <f ca="1">SUMPRODUCT(($G$4:$G$17=S6)*$I$4:$I$17)+SUMPRODUCT(($L$4:$L$17=S6)*$J$4:$J$17)</f>
        <v>3</v>
      </c>
      <c r="Z6" s="1">
        <f ca="1">SUMPRODUCT(($L$4:$L$17=S6)*$I$4:$I$17)+SUMPRODUCT(($G$4:$G$17=S6)*$J$4:$J$17)</f>
        <v>1</v>
      </c>
      <c r="AA6" s="1">
        <f ca="1">(Y6-Z6)</f>
        <v>2</v>
      </c>
      <c r="AB6" s="1">
        <f ca="1">SUMPRODUCT(($M$4:$M$17=S6)*($Q$4:$Q$17))+SUMPRODUCT(($O$4:$O$17=S6)*($Q$4:$Q$17))</f>
        <v>199</v>
      </c>
      <c r="AC6" s="1">
        <f ca="1">V6*3+SUMPRODUCT((M4:M17=S6)*(N4:N17))+SUMPRODUCT((O4:O17=S6)*(P4:P17))</f>
        <v>15</v>
      </c>
    </row>
    <row r="7" spans="2:29" x14ac:dyDescent="0.3">
      <c r="B7" s="1" t="s">
        <v>14</v>
      </c>
      <c r="C7" s="13">
        <f>SUMPRODUCT(($G$4:$G$17=B7)*$D$4:$D$17)+SUMPRODUCT(($L$4:$L$17=B7)*$E$4:$E$17)+SUMPRODUCT((M4:M17=B7)*(N4:N17))+SUMPRODUCT((O4:O17=B7)*(P4:P17))+(ROW(D4)-ROW(D17))/1000</f>
        <v>8.9871999999999996</v>
      </c>
      <c r="D7" s="4">
        <f t="shared" si="0"/>
        <v>3.0101</v>
      </c>
      <c r="E7" s="4">
        <f t="shared" si="1"/>
        <v>-0.01</v>
      </c>
      <c r="F7" s="4"/>
      <c r="G7" s="1" t="s">
        <v>14</v>
      </c>
      <c r="H7" s="7" t="s">
        <v>16</v>
      </c>
      <c r="I7">
        <f>IF(ISBLANK(H7),0,IF(H7="Victoire",1,0))</f>
        <v>1</v>
      </c>
      <c r="J7">
        <f>IF(ISBLANK(H7),0,IF(I7=1,0,1))</f>
        <v>0</v>
      </c>
      <c r="K7" s="7" t="str">
        <f>IF(ISBLANK(H7),"",IF(I7=1,"Défaite","Victoire"))</f>
        <v>Défaite</v>
      </c>
      <c r="L7" s="1" t="s">
        <v>11</v>
      </c>
      <c r="M7" s="1" t="s">
        <v>14</v>
      </c>
      <c r="N7" s="1" t="str">
        <f>IF(I7=1,R7,)</f>
        <v>1</v>
      </c>
      <c r="O7" s="1" t="s">
        <v>11</v>
      </c>
      <c r="P7" s="1">
        <f>IF(J7=1,R7,)</f>
        <v>0</v>
      </c>
      <c r="Q7">
        <v>61</v>
      </c>
      <c r="R7" s="6" t="str">
        <f>IF(ISBLANK(Q7),0,IF(Q7&lt;30,3,IF(Q7&lt;60,2,IF(Q7&lt;90,"1",0))))</f>
        <v>1</v>
      </c>
      <c r="S7" s="1" t="str">
        <f ca="1">OFFSET($B$3,MATCH(LARGE($C$4:$C$8,ROW()-5),$C$4:$C$8,0),0)</f>
        <v>Joueur n°3</v>
      </c>
      <c r="T7" s="1"/>
      <c r="U7" s="1">
        <f ca="1">SUMPRODUCT(($G$4:$G$17=S7)*($I$4:$I$17&lt;&gt;"")*($J$4:$J$17&lt;&gt;""))+SUMPRODUCT(($L$4:$L$17=S7)*($I$4:$I$17&lt;&gt;"")*($J$4:$J$17&lt;&gt;""))</f>
        <v>4</v>
      </c>
      <c r="V7" s="1">
        <f ca="1">SUMPRODUCT(($G$4:$G$17=S7)*($I$4:$I$17&gt;$J$4:$J$17))+SUMPRODUCT(($L$4:$L$17=S7)*($I$4:$I$17&lt;$J$4:$J$17))</f>
        <v>2</v>
      </c>
      <c r="W7" s="1">
        <f ca="1">SUMPRODUCT(($G$4:$G$17=S7)*($I$4:$I$17=$J$4:$J$17)*($J$4:$J$17&lt;&gt;""))+SUMPRODUCT(($L$4:$L$17=S7)*($I$4:$I$17=$J$4:$J$17)*($J$4:$J$17&lt;&gt;""))</f>
        <v>0</v>
      </c>
      <c r="X7" s="1">
        <f ca="1">SUMPRODUCT(($G$4:$G$17=S7)*($I$4:$I$17&lt;$J$4:$J$17))+SUMPRODUCT(($L$4:$L$17=S7)*($I$4:$I$17&gt;$J$4:$J$17))</f>
        <v>2</v>
      </c>
      <c r="Y7" s="1">
        <f ca="1">SUMPRODUCT(($G$4:$G$17=S7)*$I$4:$I$17)+SUMPRODUCT(($L$4:$L$17=S7)*$J$4:$J$17)</f>
        <v>2</v>
      </c>
      <c r="Z7" s="1">
        <f ca="1">SUMPRODUCT(($L$4:$L$17=S7)*$I$4:$I$17)+SUMPRODUCT(($G$4:$G$17=S7)*$J$4:$J$17)</f>
        <v>2</v>
      </c>
      <c r="AA7" s="1">
        <f ca="1">(Y7-Z7)</f>
        <v>0</v>
      </c>
      <c r="AB7" s="1">
        <f ca="1">SUMPRODUCT(($M$4:$M$17=S7)*($Q$4:$Q$17))+SUMPRODUCT(($O$4:$O$17=S7)*($Q$4:$Q$17))</f>
        <v>184</v>
      </c>
      <c r="AC7" s="1">
        <f ca="1">V7*3+SUMPRODUCT((M4:M17=S7)*(N4:N17))+SUMPRODUCT((O4:O17=S7)*(P4:P17))</f>
        <v>11</v>
      </c>
    </row>
    <row r="8" spans="2:29" x14ac:dyDescent="0.3">
      <c r="B8" s="1" t="s">
        <v>15</v>
      </c>
      <c r="C8" s="13">
        <f>SUMPRODUCT(($G$4:$G$17=B8)*$D$4:$D$17)+SUMPRODUCT(($L$4:$L$17=B8)*$E$4:$E$17)+SUMPRODUCT((M4:M17=B8)*(N4:N17))+SUMPRODUCT((O4:O17=B8)*(P4:P17))+(ROW(E4)-ROW(E17))/1000</f>
        <v>8.9871999999999996</v>
      </c>
      <c r="D8" s="4">
        <f t="shared" si="0"/>
        <v>-0.01</v>
      </c>
      <c r="E8" s="4">
        <f t="shared" si="1"/>
        <v>3.0101</v>
      </c>
      <c r="F8" s="4"/>
      <c r="G8" s="1" t="s">
        <v>12</v>
      </c>
      <c r="H8" s="11" t="s">
        <v>17</v>
      </c>
      <c r="I8">
        <f>IF(ISBLANK(H8),0,IF(H8="Victoire",1,0))</f>
        <v>0</v>
      </c>
      <c r="J8">
        <f>IF(ISBLANK(H8),0,IF(I8=1,0,1))</f>
        <v>1</v>
      </c>
      <c r="K8" s="7" t="str">
        <f>IF(ISBLANK(H8),"",IF(I8=1,"Défaite","Victoire"))</f>
        <v>Victoire</v>
      </c>
      <c r="L8" s="1" t="s">
        <v>13</v>
      </c>
      <c r="M8" s="1" t="s">
        <v>12</v>
      </c>
      <c r="N8" s="1">
        <f>IF(I8=1,R8,)</f>
        <v>0</v>
      </c>
      <c r="O8" s="1" t="s">
        <v>13</v>
      </c>
      <c r="P8" s="1">
        <f>IF(J8=1,R8,)</f>
        <v>2</v>
      </c>
      <c r="Q8">
        <v>50</v>
      </c>
      <c r="R8" s="6">
        <f>IF(ISBLANK(Q8),0,IF(Q8&lt;30,3,IF(Q8&lt;60,2,IF(Q8&lt;90,"1",0))))</f>
        <v>2</v>
      </c>
      <c r="S8" s="1" t="str">
        <f ca="1">OFFSET($B$3,MATCH(LARGE($C$4:$C$8,ROW()-5),$C$4:$C$8,0),0)</f>
        <v>Joueur n°4</v>
      </c>
      <c r="T8" s="1"/>
      <c r="U8" s="1">
        <f ca="1">SUMPRODUCT(($G$4:$G$17=S8)*($I$4:$I$17&lt;&gt;"")*($J$4:$J$17&lt;&gt;""))+SUMPRODUCT(($L$4:$L$17=S8)*($I$4:$I$17&lt;&gt;"")*($J$4:$J$17&lt;&gt;""))</f>
        <v>4</v>
      </c>
      <c r="V8" s="1">
        <f ca="1">SUMPRODUCT(($G$4:$G$17=S8)*($I$4:$I$17&gt;$J$4:$J$17))+SUMPRODUCT(($L$4:$L$17=S8)*($I$4:$I$17&lt;$J$4:$J$17))</f>
        <v>2</v>
      </c>
      <c r="W8" s="1">
        <f ca="1">SUMPRODUCT(($G$4:$G$17=S8)*($I$4:$I$17=$J$4:$J$17)*($J$4:$J$17&lt;&gt;""))+SUMPRODUCT(($L$4:$L$17=S8)*($I$4:$I$17=$J$4:$J$17)*($J$4:$J$17&lt;&gt;""))</f>
        <v>0</v>
      </c>
      <c r="X8" s="1">
        <f ca="1">SUMPRODUCT(($G$4:$G$17=S8)*($I$4:$I$17&lt;$J$4:$J$17))+SUMPRODUCT(($L$4:$L$17=S8)*($I$4:$I$17&gt;$J$4:$J$17))</f>
        <v>2</v>
      </c>
      <c r="Y8" s="1">
        <f ca="1">SUMPRODUCT(($G$4:$G$17=S8)*$I$4:$I$17)+SUMPRODUCT(($L$4:$L$17=S8)*$J$4:$J$17)</f>
        <v>2</v>
      </c>
      <c r="Z8" s="1">
        <f ca="1">SUMPRODUCT(($L$4:$L$17=S8)*$I$4:$I$17)+SUMPRODUCT(($G$4:$G$17=S8)*$J$4:$J$17)</f>
        <v>2</v>
      </c>
      <c r="AA8" s="1">
        <f ca="1">(Y8-Z8)</f>
        <v>0</v>
      </c>
      <c r="AB8" s="1">
        <f t="shared" ref="AB8:AB10" ca="1" si="2">SUMPRODUCT(($M$4:$M$17=S8)*($Q$4:$Q$17))+SUMPRODUCT(($O$4:$O$17=S8)*($Q$4:$Q$17))</f>
        <v>251</v>
      </c>
      <c r="AC8" s="1">
        <f ca="1">V8*3+SUMPRODUCT((M4:M17=S8)*(N4:N17))+SUMPRODUCT((O4:O17=S8)*(P4:P17))</f>
        <v>9</v>
      </c>
    </row>
    <row r="9" spans="2:29" x14ac:dyDescent="0.3">
      <c r="D9" s="4">
        <f t="shared" si="0"/>
        <v>0</v>
      </c>
      <c r="E9" s="4">
        <f t="shared" si="1"/>
        <v>0</v>
      </c>
      <c r="F9" s="4"/>
      <c r="G9" s="2"/>
      <c r="H9" s="5"/>
      <c r="L9" s="2"/>
      <c r="M9" s="6"/>
      <c r="N9" s="6"/>
      <c r="O9" s="6"/>
      <c r="P9" s="6"/>
      <c r="R9" s="6"/>
      <c r="S9" s="1" t="str">
        <f t="shared" ref="S7:S10" ca="1" si="3">OFFSET($B$3,MATCH(LARGE($C$4:$C$8,ROW()-5),$C$4:$C$8,0),0)</f>
        <v>Joueur n°4</v>
      </c>
      <c r="T9" s="1"/>
      <c r="U9" s="1">
        <f ca="1">SUMPRODUCT(($G$4:$G$17=S9)*($I$4:$I$17&lt;&gt;"")*($J$4:$J$17&lt;&gt;""))+SUMPRODUCT(($L$4:$L$17=S9)*($I$4:$I$17&lt;&gt;"")*($J$4:$J$17&lt;&gt;""))</f>
        <v>4</v>
      </c>
      <c r="V9" s="1">
        <f ca="1">SUMPRODUCT(($G$4:$G$17=S9)*($I$4:$I$17&gt;$J$4:$J$17))+SUMPRODUCT(($L$4:$L$17=S9)*($I$4:$I$17&lt;$J$4:$J$17))</f>
        <v>2</v>
      </c>
      <c r="W9" s="1">
        <f ca="1">SUMPRODUCT(($G$4:$G$17=S9)*($I$4:$I$17=$J$4:$J$17)*($J$4:$J$17&lt;&gt;""))+SUMPRODUCT(($L$4:$L$17=S9)*($I$4:$I$17=$J$4:$J$17)*($J$4:$J$17&lt;&gt;""))</f>
        <v>0</v>
      </c>
      <c r="X9" s="1">
        <f ca="1">SUMPRODUCT(($G$4:$G$17=S9)*($I$4:$I$17&lt;$J$4:$J$17))+SUMPRODUCT(($L$4:$L$17=S9)*($I$4:$I$17&gt;$J$4:$J$17))</f>
        <v>2</v>
      </c>
      <c r="Y9" s="1">
        <f ca="1">SUMPRODUCT(($G$4:$G$17=S9)*$I$4:$I$17)+SUMPRODUCT(($L$4:$L$17=S9)*$J$4:$J$17)</f>
        <v>2</v>
      </c>
      <c r="Z9" s="1">
        <f ca="1">SUMPRODUCT(($L$4:$L$17=S9)*$I$4:$I$17)+SUMPRODUCT(($G$4:$G$17=S9)*$J$4:$J$17)</f>
        <v>2</v>
      </c>
      <c r="AA9" s="1">
        <f ca="1">(Y9-Z9)</f>
        <v>0</v>
      </c>
      <c r="AB9" s="1">
        <f t="shared" ca="1" si="2"/>
        <v>251</v>
      </c>
      <c r="AC9" s="1">
        <f ca="1">V9*3+SUMPRODUCT((M4:M17=S9)*(N4:N17))+SUMPRODUCT((O4:O17=S9)*(P4:P17))</f>
        <v>9</v>
      </c>
    </row>
    <row r="10" spans="2:29" x14ac:dyDescent="0.3">
      <c r="D10" s="4">
        <f t="shared" si="0"/>
        <v>-0.01</v>
      </c>
      <c r="E10" s="4">
        <f t="shared" si="1"/>
        <v>3.0101</v>
      </c>
      <c r="F10" s="4"/>
      <c r="G10" s="1" t="s">
        <v>13</v>
      </c>
      <c r="H10" s="11" t="s">
        <v>17</v>
      </c>
      <c r="I10">
        <f>IF(ISBLANK(H10),0,IF(H10="Victoire",1,0))</f>
        <v>0</v>
      </c>
      <c r="J10">
        <f>IF(ISBLANK(H10),0,IF(I10=1,0,1))</f>
        <v>1</v>
      </c>
      <c r="K10" s="7" t="str">
        <f>IF(ISBLANK(H10),"",IF(I10=1,"Défaite","Victoire"))</f>
        <v>Victoire</v>
      </c>
      <c r="L10" s="1" t="s">
        <v>11</v>
      </c>
      <c r="M10" s="1" t="s">
        <v>13</v>
      </c>
      <c r="N10" s="1">
        <f>IF(I10=1,R10,)</f>
        <v>0</v>
      </c>
      <c r="O10" s="1" t="s">
        <v>11</v>
      </c>
      <c r="P10" s="1">
        <f>IF(J10=1,R10,)</f>
        <v>2</v>
      </c>
      <c r="Q10">
        <v>50</v>
      </c>
      <c r="R10" s="6">
        <f>IF(ISBLANK(Q10),0,IF(Q10&lt;30,3,IF(Q10&lt;60,2,IF(Q10&lt;90,"1",0))))</f>
        <v>2</v>
      </c>
      <c r="S10" s="1" t="str">
        <f t="shared" ca="1" si="3"/>
        <v>Joueur n°2</v>
      </c>
      <c r="T10" s="1"/>
      <c r="U10" s="1">
        <f ca="1">SUMPRODUCT(($G$4:$G$17=S10)*($I$4:$I$17&lt;&gt;"")*($J$4:$J$17&lt;&gt;""))+SUMPRODUCT(($L$4:$L$17=S10)*($I$4:$I$17&lt;&gt;"")*($J$4:$J$17&lt;&gt;""))</f>
        <v>4</v>
      </c>
      <c r="V10" s="1">
        <f ca="1">SUMPRODUCT(($G$4:$G$17=S10)*($I$4:$I$17&gt;$J$4:$J$17))+SUMPRODUCT(($L$4:$L$17=S10)*($I$4:$I$17&lt;$J$4:$J$17))</f>
        <v>1</v>
      </c>
      <c r="W10" s="1">
        <f ca="1">SUMPRODUCT(($G$4:$G$17=S10)*($I$4:$I$17=$J$4:$J$17)*($J$4:$J$17&lt;&gt;""))+SUMPRODUCT(($L$4:$L$17=S10)*($I$4:$I$17=$J$4:$J$17)*($J$4:$J$17&lt;&gt;""))</f>
        <v>0</v>
      </c>
      <c r="X10" s="1">
        <f ca="1">SUMPRODUCT(($G$4:$G$17=S10)*($I$4:$I$17&lt;$J$4:$J$17))+SUMPRODUCT(($L$4:$L$17=S10)*($I$4:$I$17&gt;$J$4:$J$17))</f>
        <v>3</v>
      </c>
      <c r="Y10" s="1">
        <f ca="1">SUMPRODUCT(($G$4:$G$17=S10)*$I$4:$I$17)+SUMPRODUCT(($L$4:$L$17=S10)*$J$4:$J$17)</f>
        <v>1</v>
      </c>
      <c r="Z10" s="1">
        <f ca="1">SUMPRODUCT(($L$4:$L$17=S10)*$I$4:$I$17)+SUMPRODUCT(($G$4:$G$17=S10)*$J$4:$J$17)</f>
        <v>3</v>
      </c>
      <c r="AA10" s="1">
        <f ca="1">(Y10-Z10)</f>
        <v>-2</v>
      </c>
      <c r="AB10" s="1">
        <f t="shared" ca="1" si="2"/>
        <v>221</v>
      </c>
      <c r="AC10" s="1">
        <f ca="1">V10*3+SUMPRODUCT((M4:M17=S10)*(N4:N17))+SUMPRODUCT((O4:O17=S10)*(P4:P17))</f>
        <v>5</v>
      </c>
    </row>
    <row r="11" spans="2:29" x14ac:dyDescent="0.3">
      <c r="D11" s="4">
        <f t="shared" si="0"/>
        <v>-0.01</v>
      </c>
      <c r="E11" s="4">
        <f t="shared" si="1"/>
        <v>3.0101</v>
      </c>
      <c r="F11" s="4"/>
      <c r="G11" s="1" t="s">
        <v>14</v>
      </c>
      <c r="H11" s="11" t="s">
        <v>17</v>
      </c>
      <c r="I11">
        <f>IF(ISBLANK(H11),0,IF(H11="Victoire",1,0))</f>
        <v>0</v>
      </c>
      <c r="J11">
        <f>IF(ISBLANK(H11),0,IF(I11=1,0,1))</f>
        <v>1</v>
      </c>
      <c r="K11" s="7" t="str">
        <f>IF(ISBLANK(H11),"",IF(I11=1,"Défaite","Victoire"))</f>
        <v>Victoire</v>
      </c>
      <c r="L11" s="1" t="s">
        <v>12</v>
      </c>
      <c r="M11" s="1" t="s">
        <v>14</v>
      </c>
      <c r="N11" s="1">
        <f>IF(I11=1,R11,)</f>
        <v>0</v>
      </c>
      <c r="O11" s="1" t="s">
        <v>12</v>
      </c>
      <c r="P11" s="1">
        <f>IF(J11=1,R11,)</f>
        <v>2</v>
      </c>
      <c r="Q11">
        <v>59</v>
      </c>
      <c r="R11" s="6">
        <f>IF(ISBLANK(Q11),0,IF(Q11&lt;30,3,IF(Q11&lt;60,2,IF(Q11&lt;90,"1",0))))</f>
        <v>2</v>
      </c>
    </row>
    <row r="12" spans="2:29" x14ac:dyDescent="0.3">
      <c r="D12" s="4">
        <f t="shared" si="0"/>
        <v>0</v>
      </c>
      <c r="E12" s="4">
        <f t="shared" si="1"/>
        <v>0</v>
      </c>
      <c r="R12" s="6"/>
    </row>
    <row r="13" spans="2:29" x14ac:dyDescent="0.3">
      <c r="D13" s="4">
        <f t="shared" si="0"/>
        <v>3.0101</v>
      </c>
      <c r="E13" s="4">
        <f t="shared" si="1"/>
        <v>-0.01</v>
      </c>
      <c r="G13" s="1" t="s">
        <v>11</v>
      </c>
      <c r="H13" s="7" t="s">
        <v>16</v>
      </c>
      <c r="I13">
        <f>IF(ISBLANK(H13),0,IF(H13="Victoire",1,0))</f>
        <v>1</v>
      </c>
      <c r="J13">
        <f>IF(ISBLANK(H13),0,IF(I13=1,0,1))</f>
        <v>0</v>
      </c>
      <c r="K13" s="7" t="str">
        <f>IF(ISBLANK(H13),"",IF(I13=1,"Défaite","Victoire"))</f>
        <v>Défaite</v>
      </c>
      <c r="L13" s="1" t="s">
        <v>15</v>
      </c>
      <c r="M13" s="1" t="s">
        <v>11</v>
      </c>
      <c r="N13" s="1">
        <f>IF(I13=1,R13,)</f>
        <v>3</v>
      </c>
      <c r="O13" s="1" t="s">
        <v>15</v>
      </c>
      <c r="P13" s="1">
        <f>IF(J13=1,R13,)</f>
        <v>0</v>
      </c>
      <c r="Q13">
        <v>28</v>
      </c>
      <c r="R13" s="6">
        <f>IF(ISBLANK(Q13),0,IF(Q13&lt;30,3,IF(Q13&lt;60,2,IF(Q13&lt;90,"1",0))))</f>
        <v>3</v>
      </c>
    </row>
    <row r="14" spans="2:29" x14ac:dyDescent="0.3">
      <c r="D14" s="4">
        <f t="shared" si="0"/>
        <v>-0.01</v>
      </c>
      <c r="E14" s="4">
        <f t="shared" si="1"/>
        <v>3.0101</v>
      </c>
      <c r="G14" s="1" t="s">
        <v>12</v>
      </c>
      <c r="H14" s="11" t="s">
        <v>17</v>
      </c>
      <c r="I14">
        <f>IF(ISBLANK(H14),0,IF(H14="Victoire",1,0))</f>
        <v>0</v>
      </c>
      <c r="J14">
        <f>IF(ISBLANK(H14),0,IF(I14=1,0,1))</f>
        <v>1</v>
      </c>
      <c r="K14" s="7" t="str">
        <f>IF(ISBLANK(H14),"",IF(I14=1,"Défaite","Victoire"))</f>
        <v>Victoire</v>
      </c>
      <c r="L14" s="1" t="s">
        <v>15</v>
      </c>
      <c r="M14" s="1" t="s">
        <v>12</v>
      </c>
      <c r="N14" s="1">
        <f>IF(I14=1,R14,)</f>
        <v>0</v>
      </c>
      <c r="O14" s="1" t="s">
        <v>15</v>
      </c>
      <c r="P14" s="1">
        <f>IF(J14=1,R14,)</f>
        <v>2</v>
      </c>
      <c r="Q14">
        <v>52</v>
      </c>
      <c r="R14" s="6">
        <f>IF(ISBLANK(Q14),0,IF(Q14&lt;30,3,IF(Q14&lt;60,2,IF(Q14&lt;90,"1",0))))</f>
        <v>2</v>
      </c>
    </row>
    <row r="15" spans="2:29" x14ac:dyDescent="0.3">
      <c r="D15" s="4">
        <f t="shared" si="0"/>
        <v>0</v>
      </c>
      <c r="E15" s="4">
        <f t="shared" si="1"/>
        <v>0</v>
      </c>
      <c r="R15" s="6"/>
    </row>
    <row r="16" spans="2:29" x14ac:dyDescent="0.3">
      <c r="D16" s="4">
        <f t="shared" si="0"/>
        <v>3.0101</v>
      </c>
      <c r="E16" s="4">
        <f t="shared" si="1"/>
        <v>-0.01</v>
      </c>
      <c r="G16" s="1" t="s">
        <v>13</v>
      </c>
      <c r="H16" s="7" t="s">
        <v>16</v>
      </c>
      <c r="I16">
        <f>IF(ISBLANK(H16),0,IF(H16="Victoire",1,0))</f>
        <v>1</v>
      </c>
      <c r="J16">
        <f>IF(ISBLANK(H16),0,IF(I16=1,0,1))</f>
        <v>0</v>
      </c>
      <c r="K16" s="7" t="str">
        <f>IF(ISBLANK(H16),"",IF(I16=1,"Défaite","Victoire"))</f>
        <v>Défaite</v>
      </c>
      <c r="L16" s="1" t="s">
        <v>15</v>
      </c>
      <c r="M16" s="1" t="s">
        <v>13</v>
      </c>
      <c r="N16" s="1">
        <f>IF(I16=1,R16,)</f>
        <v>3</v>
      </c>
      <c r="O16" s="1" t="s">
        <v>15</v>
      </c>
      <c r="P16" s="1">
        <f>IF(J16=1,R16,)</f>
        <v>0</v>
      </c>
      <c r="Q16">
        <v>25</v>
      </c>
      <c r="R16" s="6">
        <f>IF(ISBLANK(Q16),0,IF(Q16&lt;30,3,IF(Q16&lt;60,2,IF(Q16&lt;90,"1",0))))</f>
        <v>3</v>
      </c>
    </row>
    <row r="17" spans="4:19" x14ac:dyDescent="0.3">
      <c r="D17" s="4">
        <f t="shared" si="0"/>
        <v>-0.01</v>
      </c>
      <c r="E17" s="4">
        <f t="shared" si="1"/>
        <v>3.0101</v>
      </c>
      <c r="G17" s="1" t="s">
        <v>14</v>
      </c>
      <c r="H17" s="11" t="s">
        <v>17</v>
      </c>
      <c r="I17">
        <f>IF(ISBLANK(H17),0,IF(H17="Victoire",1,0))</f>
        <v>0</v>
      </c>
      <c r="J17">
        <f>IF(ISBLANK(H17),0,IF(I17=1,0,1))</f>
        <v>1</v>
      </c>
      <c r="K17" s="7" t="str">
        <f>IF(ISBLANK(H17),"",IF(I17=1,"Défaite","Victoire"))</f>
        <v>Victoire</v>
      </c>
      <c r="L17" s="1" t="s">
        <v>15</v>
      </c>
      <c r="M17" s="1" t="s">
        <v>14</v>
      </c>
      <c r="N17" s="1">
        <f>IF(I17=1,R17,)</f>
        <v>0</v>
      </c>
      <c r="O17" s="1" t="s">
        <v>15</v>
      </c>
      <c r="P17" s="1" t="str">
        <f>IF(J17=1,R17,)</f>
        <v>1</v>
      </c>
      <c r="Q17">
        <v>72</v>
      </c>
      <c r="R17" s="6" t="str">
        <f>IF(ISBLANK(Q17),0,IF(Q17&lt;30,3,IF(Q17&lt;60,2,IF(Q17&lt;90,"1",0))))</f>
        <v>1</v>
      </c>
    </row>
    <row r="18" spans="4:19" x14ac:dyDescent="0.3">
      <c r="N18" s="11"/>
      <c r="P18" s="11"/>
    </row>
    <row r="20" spans="4:19" x14ac:dyDescent="0.3">
      <c r="S20" s="6"/>
    </row>
    <row r="21" spans="4:19" x14ac:dyDescent="0.3">
      <c r="G21" t="s">
        <v>20</v>
      </c>
    </row>
  </sheetData>
  <sortState ref="B4:B7">
    <sortCondition ref="B4"/>
  </sortState>
  <mergeCells count="1">
    <mergeCell ref="I3:J3"/>
  </mergeCells>
  <dataValidations count="1">
    <dataValidation type="list" allowBlank="1" showInputMessage="1" showErrorMessage="1" sqref="H13:H14 H4:H5 H7:H8 H10:H11 H16:H17">
      <formula1>"Victoire,Défaite"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Groupe 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Cy01</dc:creator>
  <cp:lastModifiedBy>Cy01</cp:lastModifiedBy>
  <dcterms:created xsi:type="dcterms:W3CDTF">2012-09-17T17:19:23Z</dcterms:created>
  <dcterms:modified xsi:type="dcterms:W3CDTF">2013-05-29T14:25:07Z</dcterms:modified>
</cp:coreProperties>
</file>