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6" windowWidth="20112" windowHeight="6972"/>
  </bookViews>
  <sheets>
    <sheet name="Feuil1" sheetId="1" r:id="rId1"/>
    <sheet name="Feuil2" sheetId="2" r:id="rId2"/>
    <sheet name="Feuil3" sheetId="3" r:id="rId3"/>
  </sheets>
  <definedNames>
    <definedName name="Année">Feuil2!$B$3</definedName>
    <definedName name="DBN">Feuil1!$B$1</definedName>
    <definedName name="Début_de_nuit">Feuil1!$B$1</definedName>
    <definedName name="Début_Nuit">Feuil1!#REF!</definedName>
    <definedName name="DebutNuit">Feuil1!$B$1</definedName>
    <definedName name="DNUIT">Feuil1!#REF!</definedName>
    <definedName name="F" localSheetId="0">Feuil1!$D$9:$D$30</definedName>
    <definedName name="FDN">Feuil1!$B$2</definedName>
    <definedName name="FDNUIT">Feuil1!#REF!</definedName>
    <definedName name="Fin_de_Nuit">Feuil1!#REF!</definedName>
    <definedName name="FNUIT">Feuil1!#REF!</definedName>
    <definedName name="IdenF" localSheetId="0">Feuil1!$E$9:$E$30</definedName>
    <definedName name="Jour" localSheetId="0">Feuil1!$P$9:$P$30</definedName>
    <definedName name="Jours_fériés">Feuil2!$B$4:$B$16</definedName>
    <definedName name="Nuit" localSheetId="0">Feuil1!$Q$9:$Q$30</definedName>
    <definedName name="Pâques">Feuil2!$B$5</definedName>
  </definedNames>
  <calcPr calcId="125725"/>
</workbook>
</file>

<file path=xl/calcChain.xml><?xml version="1.0" encoding="utf-8"?>
<calcChain xmlns="http://schemas.openxmlformats.org/spreadsheetml/2006/main">
  <c r="H30" i="1"/>
  <c r="J30"/>
  <c r="M30"/>
  <c r="O30"/>
  <c r="A22"/>
  <c r="B22"/>
  <c r="C22"/>
  <c r="H22"/>
  <c r="J22"/>
  <c r="M22"/>
  <c r="O22"/>
  <c r="N22" s="1"/>
  <c r="A23"/>
  <c r="B23" s="1"/>
  <c r="H23"/>
  <c r="J23"/>
  <c r="M23"/>
  <c r="O23"/>
  <c r="H24"/>
  <c r="J24"/>
  <c r="M24"/>
  <c r="O24"/>
  <c r="H25"/>
  <c r="J25"/>
  <c r="M25"/>
  <c r="O25"/>
  <c r="H26"/>
  <c r="J26"/>
  <c r="M26"/>
  <c r="O26"/>
  <c r="N26" s="1"/>
  <c r="H27"/>
  <c r="J27"/>
  <c r="M27"/>
  <c r="O27"/>
  <c r="H28"/>
  <c r="J28"/>
  <c r="M28"/>
  <c r="O28"/>
  <c r="N28" s="1"/>
  <c r="H29"/>
  <c r="J29"/>
  <c r="M29"/>
  <c r="O29"/>
  <c r="Q22" l="1"/>
  <c r="I30"/>
  <c r="Q28"/>
  <c r="Q26"/>
  <c r="I29"/>
  <c r="I27"/>
  <c r="I23"/>
  <c r="Q29"/>
  <c r="Q25"/>
  <c r="Q27"/>
  <c r="N29"/>
  <c r="N27"/>
  <c r="P27" s="1"/>
  <c r="N25"/>
  <c r="N24"/>
  <c r="Q24"/>
  <c r="Q30"/>
  <c r="N30"/>
  <c r="P30" s="1"/>
  <c r="N23"/>
  <c r="Q23"/>
  <c r="I28"/>
  <c r="I26"/>
  <c r="I25"/>
  <c r="P25" s="1"/>
  <c r="I24"/>
  <c r="I22"/>
  <c r="P22" s="1"/>
  <c r="R26"/>
  <c r="P26"/>
  <c r="R28"/>
  <c r="P28"/>
  <c r="R29"/>
  <c r="P29"/>
  <c r="C23"/>
  <c r="P23" l="1"/>
  <c r="R27"/>
  <c r="R24"/>
  <c r="P24"/>
  <c r="R30"/>
  <c r="R23"/>
  <c r="R25"/>
  <c r="R22"/>
  <c r="B24"/>
  <c r="A25"/>
  <c r="C24"/>
  <c r="B16"/>
  <c r="C16"/>
  <c r="H16"/>
  <c r="J16"/>
  <c r="M16"/>
  <c r="O16"/>
  <c r="A17"/>
  <c r="H17"/>
  <c r="J17"/>
  <c r="M17"/>
  <c r="O17"/>
  <c r="H18"/>
  <c r="J18"/>
  <c r="M18"/>
  <c r="O18"/>
  <c r="H19"/>
  <c r="J19"/>
  <c r="M19"/>
  <c r="O19"/>
  <c r="H20"/>
  <c r="J20"/>
  <c r="M20"/>
  <c r="O20"/>
  <c r="H21"/>
  <c r="J21"/>
  <c r="M21"/>
  <c r="O21"/>
  <c r="H14"/>
  <c r="J14"/>
  <c r="I14" s="1"/>
  <c r="M14"/>
  <c r="O14"/>
  <c r="H15"/>
  <c r="J15"/>
  <c r="M15"/>
  <c r="O15"/>
  <c r="N15" s="1"/>
  <c r="N20" l="1"/>
  <c r="C25"/>
  <c r="B25"/>
  <c r="A26"/>
  <c r="Q21"/>
  <c r="Q16"/>
  <c r="N16"/>
  <c r="Q20"/>
  <c r="N18"/>
  <c r="N19"/>
  <c r="N21"/>
  <c r="R21" s="1"/>
  <c r="Q18"/>
  <c r="Q15"/>
  <c r="Q19"/>
  <c r="Q17"/>
  <c r="N17"/>
  <c r="I21"/>
  <c r="I20"/>
  <c r="I19"/>
  <c r="I18"/>
  <c r="P18" s="1"/>
  <c r="I17"/>
  <c r="I16"/>
  <c r="C17"/>
  <c r="B17"/>
  <c r="A18"/>
  <c r="Q14"/>
  <c r="I15"/>
  <c r="P15" s="1"/>
  <c r="N14"/>
  <c r="P14" s="1"/>
  <c r="A9"/>
  <c r="B16" i="2"/>
  <c r="B15"/>
  <c r="B14"/>
  <c r="B13"/>
  <c r="B12"/>
  <c r="B8"/>
  <c r="B7"/>
  <c r="B5"/>
  <c r="B9" s="1"/>
  <c r="B4"/>
  <c r="R20" i="1" l="1"/>
  <c r="A27"/>
  <c r="C26"/>
  <c r="B26"/>
  <c r="R19"/>
  <c r="P17"/>
  <c r="P16"/>
  <c r="P21"/>
  <c r="R16"/>
  <c r="A10"/>
  <c r="R17"/>
  <c r="R18"/>
  <c r="P20"/>
  <c r="P19"/>
  <c r="C18"/>
  <c r="B18"/>
  <c r="A19"/>
  <c r="R14"/>
  <c r="R15"/>
  <c r="B6" i="2"/>
  <c r="D24" i="1" s="1"/>
  <c r="B11" i="2"/>
  <c r="B10"/>
  <c r="D19" i="1" l="1"/>
  <c r="E24"/>
  <c r="E22"/>
  <c r="E16"/>
  <c r="E10"/>
  <c r="E26"/>
  <c r="D17"/>
  <c r="D16"/>
  <c r="D9"/>
  <c r="D26"/>
  <c r="E25"/>
  <c r="E23"/>
  <c r="D22"/>
  <c r="E9"/>
  <c r="D18"/>
  <c r="D23"/>
  <c r="E18"/>
  <c r="E17"/>
  <c r="D25"/>
  <c r="D27"/>
  <c r="E27"/>
  <c r="A28"/>
  <c r="C27"/>
  <c r="B27"/>
  <c r="A11"/>
  <c r="D10"/>
  <c r="B19"/>
  <c r="A20"/>
  <c r="D20" s="1"/>
  <c r="E19"/>
  <c r="C19"/>
  <c r="E11"/>
  <c r="H9"/>
  <c r="O13"/>
  <c r="N13" s="1"/>
  <c r="M13"/>
  <c r="O12"/>
  <c r="M12"/>
  <c r="O11"/>
  <c r="M11"/>
  <c r="O10"/>
  <c r="M10"/>
  <c r="O9"/>
  <c r="N9" s="1"/>
  <c r="M9"/>
  <c r="H10"/>
  <c r="J10"/>
  <c r="H11"/>
  <c r="J11"/>
  <c r="H12"/>
  <c r="J12"/>
  <c r="H13"/>
  <c r="J13"/>
  <c r="J9"/>
  <c r="B10"/>
  <c r="C10"/>
  <c r="B11"/>
  <c r="C11"/>
  <c r="C9"/>
  <c r="B9"/>
  <c r="C28" l="1"/>
  <c r="B28"/>
  <c r="A29"/>
  <c r="A30" s="1"/>
  <c r="E28"/>
  <c r="D28"/>
  <c r="A12"/>
  <c r="D11"/>
  <c r="B20"/>
  <c r="E20"/>
  <c r="C20"/>
  <c r="A21"/>
  <c r="D21" s="1"/>
  <c r="I10"/>
  <c r="N11"/>
  <c r="I12"/>
  <c r="N12"/>
  <c r="N10"/>
  <c r="Q11"/>
  <c r="I9"/>
  <c r="R9" s="1"/>
  <c r="Q13"/>
  <c r="Q10"/>
  <c r="Q9"/>
  <c r="Q12"/>
  <c r="I13"/>
  <c r="I11"/>
  <c r="E30" l="1"/>
  <c r="C30"/>
  <c r="D30"/>
  <c r="B30"/>
  <c r="E29"/>
  <c r="D29"/>
  <c r="C29"/>
  <c r="B29"/>
  <c r="A13"/>
  <c r="D12"/>
  <c r="E12"/>
  <c r="C12"/>
  <c r="B12"/>
  <c r="C21"/>
  <c r="B21"/>
  <c r="E21"/>
  <c r="R10"/>
  <c r="R12"/>
  <c r="P10"/>
  <c r="P9"/>
  <c r="P12"/>
  <c r="P13"/>
  <c r="R13"/>
  <c r="P11"/>
  <c r="R11"/>
  <c r="D13" l="1"/>
  <c r="A14"/>
  <c r="E13"/>
  <c r="B13"/>
  <c r="C13"/>
  <c r="D14" l="1"/>
  <c r="C14"/>
  <c r="B14"/>
  <c r="A15"/>
  <c r="E14"/>
  <c r="G4" l="1"/>
  <c r="B15"/>
  <c r="D15"/>
  <c r="C15"/>
  <c r="E15"/>
  <c r="G2" s="1"/>
  <c r="G5" l="1"/>
  <c r="K5"/>
  <c r="K2"/>
  <c r="K3"/>
  <c r="G3"/>
  <c r="K4"/>
</calcChain>
</file>

<file path=xl/comments1.xml><?xml version="1.0" encoding="utf-8"?>
<comments xmlns="http://schemas.openxmlformats.org/spreadsheetml/2006/main">
  <authors>
    <author>david.thomas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Du lundi au Samedi</t>
        </r>
      </text>
    </comment>
  </commentList>
</comments>
</file>

<file path=xl/sharedStrings.xml><?xml version="1.0" encoding="utf-8"?>
<sst xmlns="http://schemas.openxmlformats.org/spreadsheetml/2006/main" count="54" uniqueCount="47">
  <si>
    <t>Début de nuit</t>
  </si>
  <si>
    <t>Fin de nuit</t>
  </si>
  <si>
    <t>Semaine</t>
  </si>
  <si>
    <t>Dimanche</t>
  </si>
  <si>
    <t>Jour Férié</t>
  </si>
  <si>
    <t>Dim Jour Férié</t>
  </si>
  <si>
    <t xml:space="preserve">Jour </t>
  </si>
  <si>
    <t>Nuit</t>
  </si>
  <si>
    <t>JOUR</t>
  </si>
  <si>
    <t>MOIS</t>
  </si>
  <si>
    <t>Jour</t>
  </si>
  <si>
    <t>TOTAL</t>
  </si>
  <si>
    <t>NUIT</t>
  </si>
  <si>
    <t>Plage horaire 1</t>
  </si>
  <si>
    <t>Début</t>
  </si>
  <si>
    <t>Fin</t>
  </si>
  <si>
    <t>Plage horaire 2</t>
  </si>
  <si>
    <t>Total</t>
  </si>
  <si>
    <t>J+N</t>
  </si>
  <si>
    <t>Bonjour à tous,</t>
  </si>
  <si>
    <t>Mon fichier sert à l'établissement de chiffrage de prestation.</t>
  </si>
  <si>
    <t>en cellule E2/I2; E3/I3; E4/I4; E5/15</t>
  </si>
  <si>
    <t xml:space="preserve">En pièce jointe mon fichier de calcul d'heure (Jour/nuit) sur deux plages horaires </t>
  </si>
  <si>
    <t xml:space="preserve"> cependant y a t il une formule pour l'identification des jours ouvrés (du lundi au samedi), des dimanches, des jours fériés et dimanche férié afin de reporter les heures automatiquement </t>
  </si>
  <si>
    <t>L'amplitude jour est dans notre profession de 6h à 21h et la nuit de 21h à 6h</t>
  </si>
  <si>
    <t>Choisir l'année cellule jaune</t>
  </si>
  <si>
    <t>France</t>
  </si>
  <si>
    <t>Jour de l'an</t>
  </si>
  <si>
    <t>Pâques</t>
  </si>
  <si>
    <t>Lundi de Pâques</t>
  </si>
  <si>
    <t>Fête du Travail</t>
  </si>
  <si>
    <t>Armistice 1945</t>
  </si>
  <si>
    <t>Jeudi de l'Ascension</t>
  </si>
  <si>
    <t>Pentecôte</t>
  </si>
  <si>
    <t>Lundi de Pentecôte</t>
  </si>
  <si>
    <t>Fête Nationale</t>
  </si>
  <si>
    <t>Assomption</t>
  </si>
  <si>
    <t>La Toussaint</t>
  </si>
  <si>
    <t>Armistice 1918</t>
  </si>
  <si>
    <t>Noël</t>
  </si>
  <si>
    <t>Est-il possible à ce que les heures de jour/nuit se calcule automatiquement en cellule :</t>
  </si>
  <si>
    <t>Semaine : F2 (Jour) - J2 (Nuit) ... Du lundi au samedi</t>
  </si>
  <si>
    <t>Dimanche : F3 (Jour) - J3 (Nuit)</t>
  </si>
  <si>
    <t>Jour férié : F4 (Jour) - J4 (Nuit)</t>
  </si>
  <si>
    <t>Dim Jour Férié : F5 (Jour) - J5 (Nuit)</t>
  </si>
  <si>
    <t>F</t>
  </si>
  <si>
    <t>IdenF</t>
  </si>
</sst>
</file>

<file path=xl/styles.xml><?xml version="1.0" encoding="utf-8"?>
<styleSheet xmlns="http://schemas.openxmlformats.org/spreadsheetml/2006/main">
  <numFmts count="4">
    <numFmt numFmtId="164" formatCode="[$-F400]h:mm:ss\ AM/PM"/>
    <numFmt numFmtId="165" formatCode="[$-F800]dddd\,\ mmmm\ dd\,\ yyyy"/>
    <numFmt numFmtId="166" formatCode="dd/mm/yy;@"/>
    <numFmt numFmtId="167" formatCode="yyyy"/>
  </numFmts>
  <fonts count="9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Times New Roman"/>
      <family val="1"/>
    </font>
    <font>
      <b/>
      <sz val="12"/>
      <color rgb="FF2E3C1F"/>
      <name val="Times New Roman"/>
      <family val="1"/>
    </font>
    <font>
      <sz val="12"/>
      <color rgb="FF2E3C1F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2" fillId="0" borderId="0" xfId="0" applyFont="1"/>
    <xf numFmtId="0" fontId="0" fillId="0" borderId="0" xfId="0" applyAlignment="1">
      <alignment horizontal="right"/>
    </xf>
    <xf numFmtId="2" fontId="0" fillId="0" borderId="1" xfId="0" applyNumberFormat="1" applyBorder="1" applyAlignment="1">
      <alignment horizontal="right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2" fillId="0" borderId="0" xfId="0" applyNumberFormat="1" applyFont="1" applyFill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2" fillId="2" borderId="0" xfId="0" applyNumberFormat="1" applyFont="1" applyFill="1" applyAlignment="1">
      <alignment horizontal="center"/>
    </xf>
    <xf numFmtId="164" fontId="0" fillId="0" borderId="1" xfId="0" applyNumberFormat="1" applyBorder="1" applyAlignment="1">
      <alignment horizontal="left"/>
    </xf>
    <xf numFmtId="0" fontId="0" fillId="4" borderId="0" xfId="0" applyFill="1"/>
    <xf numFmtId="164" fontId="0" fillId="4" borderId="0" xfId="0" applyNumberFormat="1" applyFill="1"/>
    <xf numFmtId="0" fontId="3" fillId="0" borderId="0" xfId="0" applyFont="1"/>
    <xf numFmtId="0" fontId="5" fillId="0" borderId="3" xfId="0" applyFont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</xf>
    <xf numFmtId="165" fontId="7" fillId="0" borderId="3" xfId="0" applyNumberFormat="1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left" vertical="center"/>
    </xf>
    <xf numFmtId="15" fontId="6" fillId="0" borderId="3" xfId="0" applyNumberFormat="1" applyFont="1" applyBorder="1" applyAlignment="1" applyProtection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2" fillId="2" borderId="1" xfId="0" applyNumberFormat="1" applyFont="1" applyFill="1" applyBorder="1" applyAlignment="1">
      <alignment horizontal="center"/>
    </xf>
    <xf numFmtId="0" fontId="8" fillId="0" borderId="0" xfId="0" applyFont="1"/>
    <xf numFmtId="14" fontId="0" fillId="0" borderId="0" xfId="0" applyNumberFormat="1"/>
    <xf numFmtId="166" fontId="0" fillId="6" borderId="1" xfId="0" applyNumberForma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0" fontId="4" fillId="5" borderId="0" xfId="0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45"/>
  <sheetViews>
    <sheetView tabSelected="1" workbookViewId="0">
      <selection activeCell="G2" sqref="G2"/>
    </sheetView>
  </sheetViews>
  <sheetFormatPr baseColWidth="10" defaultRowHeight="14.4"/>
  <cols>
    <col min="1" max="1" width="13.109375" bestFit="1" customWidth="1"/>
    <col min="2" max="2" width="12.6640625" customWidth="1"/>
    <col min="4" max="4" width="4.33203125" style="29" customWidth="1"/>
    <col min="5" max="5" width="5.44140625" style="29" customWidth="1"/>
    <col min="6" max="7" width="14.6640625" style="2" customWidth="1"/>
    <col min="8" max="10" width="14.6640625" style="1" customWidth="1"/>
    <col min="11" max="12" width="14.6640625" style="2" customWidth="1"/>
    <col min="13" max="15" width="14.6640625" style="1" hidden="1" customWidth="1"/>
    <col min="16" max="18" width="6.6640625" style="5" customWidth="1"/>
  </cols>
  <sheetData>
    <row r="1" spans="1:18">
      <c r="A1" s="20" t="s">
        <v>0</v>
      </c>
      <c r="B1" s="21">
        <v>0.875</v>
      </c>
      <c r="G1" s="10" t="s">
        <v>6</v>
      </c>
      <c r="H1" s="8"/>
      <c r="I1" s="8"/>
      <c r="J1" s="8"/>
      <c r="K1" s="10" t="s">
        <v>7</v>
      </c>
    </row>
    <row r="2" spans="1:18">
      <c r="A2" s="20" t="s">
        <v>1</v>
      </c>
      <c r="B2" s="21">
        <v>0.25</v>
      </c>
      <c r="F2" s="19" t="s">
        <v>2</v>
      </c>
      <c r="G2" s="8">
        <f>SUMIFS(Jour,IdenF," lun")+SUMIFS(Jour,IdenF," mar")+SUMIFS(Jour,IdenF," mer")+SUMIFS(Jour,IdenF," jeu")+SUMIFS(Jour,IdenF," ven")+SUMIFS(Jour,IdenF," sam")</f>
        <v>32</v>
      </c>
      <c r="H2" s="8"/>
      <c r="I2" s="8"/>
      <c r="J2" s="8"/>
      <c r="K2" s="8">
        <f>SUMIFS(Nuit,IdenF," lun")+SUMIFS(Nuit,IdenF," mar")+SUMIFS(Nuit,IdenF," mer")+SUMIFS(Nuit,IdenF," jeu")+SUMIFS(Nuit,IdenF," ven")+SUMIFS(Nuit,IdenF," sam")</f>
        <v>22</v>
      </c>
    </row>
    <row r="3" spans="1:18">
      <c r="F3" s="19" t="s">
        <v>3</v>
      </c>
      <c r="G3" s="8">
        <f>SUMIFS(Jour,IdenF," dim")</f>
        <v>13</v>
      </c>
      <c r="H3" s="8"/>
      <c r="I3" s="8"/>
      <c r="J3" s="8"/>
      <c r="K3" s="8">
        <f>SUMIFS(Nuit,IdenF," dim")</f>
        <v>9</v>
      </c>
    </row>
    <row r="4" spans="1:18">
      <c r="F4" s="19" t="s">
        <v>4</v>
      </c>
      <c r="G4" s="8">
        <f>SUMIFS(Jour,F,"F")-SUMIFS(Jour,IdenF,"F dim")</f>
        <v>15</v>
      </c>
      <c r="H4" s="8"/>
      <c r="I4" s="8"/>
      <c r="J4" s="8"/>
      <c r="K4" s="8">
        <f>SUMIFS(Nuit,F,"F")-SUMIFS(Nuit,IdenF,"F dim")</f>
        <v>9</v>
      </c>
    </row>
    <row r="5" spans="1:18">
      <c r="F5" s="19" t="s">
        <v>5</v>
      </c>
      <c r="G5" s="8">
        <f>SUMIFS(Jour,IdenF,"F dim")</f>
        <v>14</v>
      </c>
      <c r="H5" s="8"/>
      <c r="I5" s="8"/>
      <c r="J5" s="8"/>
      <c r="K5" s="8">
        <f>SUMIFS(Nuit,IdenF,"F dim")</f>
        <v>5</v>
      </c>
    </row>
    <row r="6" spans="1:18">
      <c r="F6" s="3"/>
    </row>
    <row r="7" spans="1:18" s="4" customFormat="1" ht="15" customHeight="1">
      <c r="D7" s="30"/>
      <c r="E7" s="30"/>
      <c r="F7" s="38" t="s">
        <v>13</v>
      </c>
      <c r="G7" s="38"/>
      <c r="H7" s="18"/>
      <c r="I7" s="18"/>
      <c r="J7" s="18"/>
      <c r="K7" s="38" t="s">
        <v>16</v>
      </c>
      <c r="L7" s="38"/>
      <c r="M7" s="11"/>
      <c r="N7" s="11"/>
      <c r="O7" s="11"/>
      <c r="P7" s="37" t="s">
        <v>17</v>
      </c>
      <c r="Q7" s="37"/>
      <c r="R7" s="37"/>
    </row>
    <row r="8" spans="1:18">
      <c r="A8" s="33">
        <v>42370</v>
      </c>
      <c r="B8" s="13" t="s">
        <v>8</v>
      </c>
      <c r="C8" s="13" t="s">
        <v>9</v>
      </c>
      <c r="D8" s="31" t="s">
        <v>45</v>
      </c>
      <c r="E8" s="31" t="s">
        <v>46</v>
      </c>
      <c r="F8" s="14" t="s">
        <v>14</v>
      </c>
      <c r="G8" s="14" t="s">
        <v>15</v>
      </c>
      <c r="H8" s="15" t="s">
        <v>11</v>
      </c>
      <c r="I8" s="15" t="s">
        <v>8</v>
      </c>
      <c r="J8" s="15" t="s">
        <v>12</v>
      </c>
      <c r="K8" s="14" t="s">
        <v>14</v>
      </c>
      <c r="L8" s="14" t="s">
        <v>15</v>
      </c>
      <c r="M8" s="12" t="s">
        <v>11</v>
      </c>
      <c r="N8" s="12" t="s">
        <v>8</v>
      </c>
      <c r="O8" s="12" t="s">
        <v>12</v>
      </c>
      <c r="P8" s="16" t="s">
        <v>10</v>
      </c>
      <c r="Q8" s="16" t="s">
        <v>7</v>
      </c>
      <c r="R8" s="17" t="s">
        <v>18</v>
      </c>
    </row>
    <row r="9" spans="1:18">
      <c r="A9" s="9">
        <f>A8</f>
        <v>42370</v>
      </c>
      <c r="B9" s="7" t="str">
        <f>TEXT(A9,"jjjj")</f>
        <v>vendredi</v>
      </c>
      <c r="C9" s="7" t="str">
        <f>TEXT(A9,"mmmm")</f>
        <v>janvier</v>
      </c>
      <c r="D9" s="32" t="str">
        <f>IF(A9=IF(ISNA(VLOOKUP(A9,Jours_fériés,1,0)),"",VLOOKUP(A9,Jours_fériés,1,0)),"F","")</f>
        <v>F</v>
      </c>
      <c r="E9" s="32" t="str">
        <f>IF(A9=IF(ISNA(VLOOKUP(A9,Jours_fériés,1,0)),"",VLOOKUP(A9,Jours_fériés,1,0)),"F","")&amp;" "&amp;(TEXT(A9,"jjj"))</f>
        <v>F ven</v>
      </c>
      <c r="F9" s="10">
        <v>0.25</v>
      </c>
      <c r="G9" s="10">
        <v>0.875</v>
      </c>
      <c r="H9" s="8">
        <f>MOD(G9-F9,1)*24</f>
        <v>15</v>
      </c>
      <c r="I9" s="8">
        <f>H9-J9</f>
        <v>15</v>
      </c>
      <c r="J9" s="8">
        <f>IF(AND(F9&gt;=G9,F9&lt;=DBN,F9&lt;&gt;0,G9&lt;&gt;0),(MOD(FDN-DBN,1)-IF(G9&lt;=FDN,FDN-G9)+IF(F9&lt;=FDN,FDN-F9))*24,IF(AND(F9&gt;=G9,F9&gt;DBN,F9&lt;&gt;0,G9&lt;&gt;0),(MOD(FDN-DBNt,1)-(F9-DBN)+IF(G9&gt;=DBN,G9-DBN)-IF(F9&lt;FDN,FDN-G9))*24,IF(AND(F9&lt;G9,ISNUMBER(F9),G9&lt;&gt;0),(IF(AND(F9&lt;=FDN,G9&lt;=FDN),G9-F9)+IF(AND(F9&lt;=FDN,G9&gt;FDN),FDN-F9)+IF(G9&gt;=DBN,G9-F9-IF(F9&lt;=DBN,DBN-F9)))*24,0)))</f>
        <v>0</v>
      </c>
      <c r="K9" s="10">
        <v>0.875</v>
      </c>
      <c r="L9" s="10">
        <v>0.25</v>
      </c>
      <c r="M9" s="8">
        <f>MOD(L9-K9,1)*24</f>
        <v>9</v>
      </c>
      <c r="N9" s="8">
        <f>M9-O9</f>
        <v>0</v>
      </c>
      <c r="O9" s="8">
        <f>IF(AND(K9&gt;=L9,K9&lt;=DBN,K9&lt;&gt;0,L9&lt;&gt;0),(MOD(FDN-DBN,1)-IF(L9&lt;=FDN,FDN-L9)+IF(K9&lt;=FDN,FDN-K9))*24,IF(AND(K9&gt;=L9,K9&gt;DBN,K9&lt;&gt;0,L9&lt;&gt;0),(MOD(FDN-DBNt,1)-(K9-DBN)+IF(L9&gt;=DBN,L9-DBN)-IF(K9&lt;FDN,FDN-L9))*24,IF(AND(K9&lt;L9,ISNUMBER(K9),L9&lt;&gt;0),(IF(AND(K9&lt;=FDN,L9&lt;=FDN),L9-K9)+IF(AND(K9&lt;=FDN,L9&gt;FDN),FDN-K9)+IF(L9&gt;=DBN,L9-K9-IF(K9&lt;=DBN,DBN-K9)))*24,0)))</f>
        <v>9</v>
      </c>
      <c r="P9" s="6">
        <f t="shared" ref="P9:Q13" si="0">SUM(I9+N9)</f>
        <v>15</v>
      </c>
      <c r="Q9" s="6">
        <f t="shared" si="0"/>
        <v>9</v>
      </c>
      <c r="R9" s="6">
        <f>SUM(I9+J9+N9+O9)</f>
        <v>24</v>
      </c>
    </row>
    <row r="10" spans="1:18">
      <c r="A10" s="9">
        <f>DATE(YEAR(A9),MONTH(A9),DAY(A9)+1)</f>
        <v>42371</v>
      </c>
      <c r="B10" s="7" t="str">
        <f>TEXT(A10,"jjjj")</f>
        <v>samedi</v>
      </c>
      <c r="C10" s="7" t="str">
        <f>TEXT(A10,"mmmm")</f>
        <v>janvier</v>
      </c>
      <c r="D10" s="32" t="str">
        <f>IF(A10=IF(ISNA(VLOOKUP(A10,Jours_fériés,1,0)),"",VLOOKUP(A10,Jours_fériés,1,0)),"F","")</f>
        <v/>
      </c>
      <c r="E10" s="32" t="str">
        <f>IF(A10=IF(ISNA(VLOOKUP(A10,Jours_fériés,1,0)),"",VLOOKUP(A10,Jours_fériés,1,0)),"F","")&amp;" "&amp;(TEXT(A10,"jjj"))</f>
        <v xml:space="preserve"> sam</v>
      </c>
      <c r="F10" s="10">
        <v>0.25</v>
      </c>
      <c r="G10" s="10">
        <v>0.75</v>
      </c>
      <c r="H10" s="8">
        <f>MOD(G10-F10,1)*24</f>
        <v>12</v>
      </c>
      <c r="I10" s="8">
        <f>H10-J10</f>
        <v>12</v>
      </c>
      <c r="J10" s="8">
        <f>IF(AND(F10&gt;=G10,F10&lt;=DBN,F10&lt;&gt;0,G10&lt;&gt;0),(MOD(FDN-DBN,1)-IF(G10&lt;=FDN,FDN-G10)+IF(F10&lt;=FDN,FDN-F10))*24,IF(AND(F10&gt;=G10,F10&gt;DBN,F10&lt;&gt;0,G10&lt;&gt;0),(MOD(FDN-DBNt,1)-(F10-DBN)+IF(G10&gt;=DBN,G10-DBN)-IF(F10&lt;FDN,FDN-G10))*24,IF(AND(F10&lt;G10,ISNUMBER(F10),G10&lt;&gt;0),(IF(AND(F10&lt;=FDN,G10&lt;=FDN),G10-F10)+IF(AND(F10&lt;=FDN,G10&gt;FDN),FDN-F10)+IF(G10&gt;=DBN,G10-F10-IF(F10&lt;=DBN,DBN-F10)))*24,0)))</f>
        <v>0</v>
      </c>
      <c r="K10" s="10"/>
      <c r="L10" s="10"/>
      <c r="M10" s="8">
        <f>MOD(L10-K10,1)*24</f>
        <v>0</v>
      </c>
      <c r="N10" s="8">
        <f>M10-O10</f>
        <v>0</v>
      </c>
      <c r="O10" s="8">
        <f>IF(AND(K10&gt;=L10,K10&lt;=DBN,K10&lt;&gt;0,L10&lt;&gt;0),(MOD(FDN-DBN,1)-IF(L10&lt;=FDN,FDN-L10)+IF(K10&lt;=FDN,FDN-K10))*24,IF(AND(K10&gt;=L10,K10&gt;DBN,K10&lt;&gt;0,L10&lt;&gt;0),(MOD(FDN-DBNt,1)-(K10-DBN)+IF(L10&gt;=DBN,L10-DBN)-IF(K10&lt;FDN,FDN-L10))*24,IF(AND(K10&lt;L10,ISNUMBER(K10),L10&lt;&gt;0),(IF(AND(K10&lt;=FDN,L10&lt;=FDN),L10-K10)+IF(AND(K10&lt;=FDN,L10&gt;FDN),FDN-K10)+IF(L10&gt;=DBN,L10-K10-IF(K10&lt;=DBN,DBN-K10)))*24,0)))</f>
        <v>0</v>
      </c>
      <c r="P10" s="6">
        <f t="shared" si="0"/>
        <v>12</v>
      </c>
      <c r="Q10" s="6">
        <f t="shared" si="0"/>
        <v>0</v>
      </c>
      <c r="R10" s="6">
        <f>SUM(I10+J10+N10+O10)</f>
        <v>12</v>
      </c>
    </row>
    <row r="11" spans="1:18">
      <c r="A11" s="9">
        <f t="shared" ref="A11:A13" si="1">DATE(YEAR(A10),MONTH(A10),DAY(A10)+1)</f>
        <v>42372</v>
      </c>
      <c r="B11" s="7" t="str">
        <f>TEXT(A11,"jjjj")</f>
        <v>dimanche</v>
      </c>
      <c r="C11" s="7" t="str">
        <f>TEXT(A11,"mmmm")</f>
        <v>janvier</v>
      </c>
      <c r="D11" s="32" t="str">
        <f>IF(A11=IF(ISNA(VLOOKUP(A11,Jours_fériés,1,0)),"",VLOOKUP(A11,Jours_fériés,1,0)),"F","")</f>
        <v/>
      </c>
      <c r="E11" s="32" t="str">
        <f>IF(A11=IF(ISNA(VLOOKUP(A11,Jours_fériés,1,0)),"",VLOOKUP(A11,Jours_fériés,1,0)),"F","")&amp;" "&amp;(TEXT(A11,"jjj"))</f>
        <v xml:space="preserve"> dim</v>
      </c>
      <c r="F11" s="10">
        <v>0.25</v>
      </c>
      <c r="G11" s="10">
        <v>0.79166666666666663</v>
      </c>
      <c r="H11" s="8">
        <f>MOD(G11-F11,1)*24</f>
        <v>13</v>
      </c>
      <c r="I11" s="8">
        <f>H11-J11</f>
        <v>13</v>
      </c>
      <c r="J11" s="8">
        <f>IF(AND(F11&gt;=G11,F11&lt;=DBN,F11&lt;&gt;0,G11&lt;&gt;0),(MOD(FDN-DBN,1)-IF(G11&lt;=FDN,FDN-G11)+IF(F11&lt;=FDN,FDN-F11))*24,IF(AND(F11&gt;=G11,F11&gt;DBN,F11&lt;&gt;0,G11&lt;&gt;0),(MOD(FDN-DBNt,1)-(F11-DBN)+IF(G11&gt;=DBN,G11-DBN)-IF(F11&lt;FDN,FDN-G11))*24,IF(AND(F11&lt;G11,ISNUMBER(F11),G11&lt;&gt;0),(IF(AND(F11&lt;=FDN,G11&lt;=FDN),G11-F11)+IF(AND(F11&lt;=FDN,G11&gt;FDN),FDN-F11)+IF(G11&gt;=DBN,G11-F11-IF(F11&lt;=DBN,DBN-F11)))*24,0)))</f>
        <v>0</v>
      </c>
      <c r="K11" s="10"/>
      <c r="L11" s="10"/>
      <c r="M11" s="8">
        <f>MOD(L11-K11,1)*24</f>
        <v>0</v>
      </c>
      <c r="N11" s="8">
        <f>M11-O11</f>
        <v>0</v>
      </c>
      <c r="O11" s="8">
        <f>IF(AND(K11&gt;=L11,K11&lt;=DBN,K11&lt;&gt;0,L11&lt;&gt;0),(MOD(FDN-DBN,1)-IF(L11&lt;=FDN,FDN-L11)+IF(K11&lt;=FDN,FDN-K11))*24,IF(AND(K11&gt;=L11,K11&gt;DBN,K11&lt;&gt;0,L11&lt;&gt;0),(MOD(FDN-DBNt,1)-(K11-DBN)+IF(L11&gt;=DBN,L11-DBN)-IF(K11&lt;FDN,FDN-L11))*24,IF(AND(K11&lt;L11,ISNUMBER(K11),L11&lt;&gt;0),(IF(AND(K11&lt;=FDN,L11&lt;=FDN),L11-K11)+IF(AND(K11&lt;=FDN,L11&gt;FDN),FDN-K11)+IF(L11&gt;=DBN,L11-K11-IF(K11&lt;=DBN,DBN-K11)))*24,0)))</f>
        <v>0</v>
      </c>
      <c r="P11" s="6">
        <f t="shared" si="0"/>
        <v>13</v>
      </c>
      <c r="Q11" s="6">
        <f t="shared" si="0"/>
        <v>0</v>
      </c>
      <c r="R11" s="6">
        <f>SUM(I11+J11+N11+O11)</f>
        <v>13</v>
      </c>
    </row>
    <row r="12" spans="1:18">
      <c r="A12" s="9">
        <f t="shared" si="1"/>
        <v>42373</v>
      </c>
      <c r="B12" s="7" t="str">
        <f>TEXT(A12,"jjjj")</f>
        <v>lundi</v>
      </c>
      <c r="C12" s="7" t="str">
        <f>TEXT(A12,"mmmm")</f>
        <v>janvier</v>
      </c>
      <c r="D12" s="32" t="str">
        <f>IF(A12=IF(ISNA(VLOOKUP(A12,Jours_fériés,1,0)),"",VLOOKUP(A12,Jours_fériés,1,0)),"F","")</f>
        <v/>
      </c>
      <c r="E12" s="32" t="str">
        <f>IF(A12=IF(ISNA(VLOOKUP(A12,Jours_fériés,1,0)),"",VLOOKUP(A12,Jours_fériés,1,0)),"F","")&amp;" "&amp;(TEXT(A12,"jjj"))</f>
        <v xml:space="preserve"> lun</v>
      </c>
      <c r="F12" s="10">
        <v>0.29166666666666669</v>
      </c>
      <c r="G12" s="10">
        <v>0.5</v>
      </c>
      <c r="H12" s="8">
        <f>MOD(G12-F12,1)*24</f>
        <v>5</v>
      </c>
      <c r="I12" s="8">
        <f>H12-J12</f>
        <v>5</v>
      </c>
      <c r="J12" s="8">
        <f>IF(AND(F12&gt;=G12,F12&lt;=DBN,F12&lt;&gt;0,G12&lt;&gt;0),(MOD(FDN-DBN,1)-IF(G12&lt;=FDN,FDN-G12)+IF(F12&lt;=FDN,FDN-F12))*24,IF(AND(F12&gt;=G12,F12&gt;DBN,F12&lt;&gt;0,G12&lt;&gt;0),(MOD(FDN-DBNt,1)-(F12-DBN)+IF(G12&gt;=DBN,G12-DBN)-IF(F12&lt;FDN,FDN-G12))*24,IF(AND(F12&lt;G12,ISNUMBER(F12),G12&lt;&gt;0),(IF(AND(F12&lt;=FDN,G12&lt;=FDN),G12-F12)+IF(AND(F12&lt;=FDN,G12&gt;FDN),FDN-F12)+IF(G12&gt;=DBN,G12-F12-IF(F12&lt;=DBN,DBN-F12)))*24,0)))</f>
        <v>0</v>
      </c>
      <c r="K12" s="10"/>
      <c r="L12" s="10"/>
      <c r="M12" s="8">
        <f>MOD(L12-K12,1)*24</f>
        <v>0</v>
      </c>
      <c r="N12" s="8">
        <f>M12-O12</f>
        <v>0</v>
      </c>
      <c r="O12" s="8">
        <f>IF(AND(K12&gt;=L12,K12&lt;=DBN,K12&lt;&gt;0,L12&lt;&gt;0),(MOD(FDN-DBN,1)-IF(L12&lt;=FDN,FDN-L12)+IF(K12&lt;=FDN,FDN-K12))*24,IF(AND(K12&gt;=L12,K12&gt;DBN,K12&lt;&gt;0,L12&lt;&gt;0),(MOD(FDN-DBNt,1)-(K12-DBN)+IF(L12&gt;=DBN,L12-DBN)-IF(K12&lt;FDN,FDN-L12))*24,IF(AND(K12&lt;L12,ISNUMBER(K12),L12&lt;&gt;0),(IF(AND(K12&lt;=FDN,L12&lt;=FDN),L12-K12)+IF(AND(K12&lt;=FDN,L12&gt;FDN),FDN-K12)+IF(L12&gt;=DBN,L12-K12-IF(K12&lt;=DBN,DBN-K12)))*24,0)))</f>
        <v>0</v>
      </c>
      <c r="P12" s="6">
        <f t="shared" si="0"/>
        <v>5</v>
      </c>
      <c r="Q12" s="6">
        <f t="shared" si="0"/>
        <v>0</v>
      </c>
      <c r="R12" s="6">
        <f>SUM(I12+J12+N12+O12)</f>
        <v>5</v>
      </c>
    </row>
    <row r="13" spans="1:18">
      <c r="A13" s="9">
        <f t="shared" si="1"/>
        <v>42374</v>
      </c>
      <c r="B13" s="7" t="str">
        <f>TEXT(A13,"jjjj")</f>
        <v>mardi</v>
      </c>
      <c r="C13" s="7" t="str">
        <f>TEXT(A13,"mmmm")</f>
        <v>janvier</v>
      </c>
      <c r="D13" s="32" t="str">
        <f>IF(A13=IF(ISNA(VLOOKUP(A13,Jours_fériés,1,0)),"",VLOOKUP(A13,Jours_fériés,1,0)),"F","")</f>
        <v/>
      </c>
      <c r="E13" s="32" t="str">
        <f>IF(A13=IF(ISNA(VLOOKUP(A13,Jours_fériés,1,0)),"",VLOOKUP(A13,Jours_fériés,1,0)),"F","")&amp;" "&amp;(TEXT(A13,"jjj"))</f>
        <v xml:space="preserve"> mar</v>
      </c>
      <c r="F13" s="10">
        <v>0</v>
      </c>
      <c r="G13" s="10"/>
      <c r="H13" s="8">
        <f>MOD(G13-F13,1)*24</f>
        <v>0</v>
      </c>
      <c r="I13" s="8">
        <f>H13-J13</f>
        <v>0</v>
      </c>
      <c r="J13" s="8">
        <f>IF(AND(F13&gt;=G13,F13&lt;=DBN,F13&lt;&gt;0,G13&lt;&gt;0),(MOD(FDN-DBN,1)-IF(G13&lt;=FDN,FDN-G13)+IF(F13&lt;=FDN,FDN-F13))*24,IF(AND(F13&gt;=G13,F13&gt;DBN,F13&lt;&gt;0,G13&lt;&gt;0),(MOD(FDN-DBNt,1)-(F13-DBN)+IF(G13&gt;=DBN,G13-DBN)-IF(F13&lt;FDN,FDN-G13))*24,IF(AND(F13&lt;G13,ISNUMBER(F13),G13&lt;&gt;0),(IF(AND(F13&lt;=FDN,G13&lt;=FDN),G13-F13)+IF(AND(F13&lt;=FDN,G13&gt;FDN),FDN-F13)+IF(G13&gt;=DBN,G13-F13-IF(F13&lt;=DBN,DBN-F13)))*24,0)))</f>
        <v>0</v>
      </c>
      <c r="K13" s="10">
        <v>0.875</v>
      </c>
      <c r="L13" s="10">
        <v>0.20833333333333334</v>
      </c>
      <c r="M13" s="8">
        <f>MOD(L13-K13,1)*24</f>
        <v>8</v>
      </c>
      <c r="N13" s="8">
        <f>M13-O13</f>
        <v>0</v>
      </c>
      <c r="O13" s="8">
        <f>IF(AND(K13&gt;=L13,K13&lt;=DBN,K13&lt;&gt;0,L13&lt;&gt;0),(MOD(FDN-DBN,1)-IF(L13&lt;=FDN,FDN-L13)+IF(K13&lt;=FDN,FDN-K13))*24,IF(AND(K13&gt;=L13,K13&gt;DBN,K13&lt;&gt;0,L13&lt;&gt;0),(MOD(FDN-DBNt,1)-(K13-DBN)+IF(L13&gt;=DBN,L13-DBN)-IF(K13&lt;FDN,FDN-L13))*24,IF(AND(K13&lt;L13,ISNUMBER(K13),L13&lt;&gt;0),(IF(AND(K13&lt;=FDN,L13&lt;=FDN),L13-K13)+IF(AND(K13&lt;=FDN,L13&gt;FDN),FDN-K13)+IF(L13&gt;=DBN,L13-K13-IF(K13&lt;=DBN,DBN-K13)))*24,0)))</f>
        <v>8</v>
      </c>
      <c r="P13" s="6">
        <f t="shared" si="0"/>
        <v>0</v>
      </c>
      <c r="Q13" s="6">
        <f t="shared" si="0"/>
        <v>8</v>
      </c>
      <c r="R13" s="6">
        <f>SUM(I13+J13+N13+O13)</f>
        <v>8</v>
      </c>
    </row>
    <row r="14" spans="1:18">
      <c r="A14" s="9">
        <f t="shared" ref="A14:A30" si="2">DATE(YEAR(A13),MONTH(A13),DAY(A13)+1)</f>
        <v>42375</v>
      </c>
      <c r="B14" s="7" t="str">
        <f t="shared" ref="B14:B15" si="3">TEXT(A14,"jjjj")</f>
        <v>mercredi</v>
      </c>
      <c r="C14" s="7" t="str">
        <f t="shared" ref="C14:C15" si="4">TEXT(A14,"mmmm")</f>
        <v>janvier</v>
      </c>
      <c r="D14" s="32" t="str">
        <f>IF(A14=IF(ISNA(VLOOKUP(A14,Jours_fériés,1,0)),"",VLOOKUP(A14,Jours_fériés,1,0)),"F","")</f>
        <v/>
      </c>
      <c r="E14" s="32" t="str">
        <f>IF(A14=IF(ISNA(VLOOKUP(A14,Jours_fériés,1,0)),"",VLOOKUP(A14,Jours_fériés,1,0)),"F","")&amp;" "&amp;(TEXT(A14,"jjj"))</f>
        <v xml:space="preserve"> mer</v>
      </c>
      <c r="F14" s="10">
        <v>0</v>
      </c>
      <c r="G14" s="10"/>
      <c r="H14" s="8">
        <f t="shared" ref="H14:H15" si="5">MOD(G14-F14,1)*24</f>
        <v>0</v>
      </c>
      <c r="I14" s="8">
        <f t="shared" ref="I14:I15" si="6">H14-J14</f>
        <v>0</v>
      </c>
      <c r="J14" s="8">
        <f>IF(AND(F14&gt;=G14,F14&lt;=DBN,F14&lt;&gt;0,G14&lt;&gt;0),(MOD(FDN-DBN,1)-IF(G14&lt;=FDN,FDN-G14)+IF(F14&lt;=FDN,FDN-F14))*24,IF(AND(F14&gt;=G14,F14&gt;DBN,F14&lt;&gt;0,G14&lt;&gt;0),(MOD(FDN-DBNt,1)-(F14-DBN)+IF(G14&gt;=DBN,G14-DBN)-IF(F14&lt;FDN,FDN-G14))*24,IF(AND(F14&lt;G14,ISNUMBER(F14),G14&lt;&gt;0),(IF(AND(F14&lt;=FDN,G14&lt;=FDN),G14-F14)+IF(AND(F14&lt;=FDN,G14&gt;FDN),FDN-F14)+IF(G14&gt;=DBN,G14-F14-IF(F14&lt;=DBN,DBN-F14)))*24,0)))</f>
        <v>0</v>
      </c>
      <c r="K14" s="10"/>
      <c r="L14" s="10"/>
      <c r="M14" s="8">
        <f t="shared" ref="M14:M15" si="7">MOD(L14-K14,1)*24</f>
        <v>0</v>
      </c>
      <c r="N14" s="8">
        <f t="shared" ref="N14:N15" si="8">M14-O14</f>
        <v>0</v>
      </c>
      <c r="O14" s="8">
        <f>IF(AND(K14&gt;=L14,K14&lt;=DBN,K14&lt;&gt;0,L14&lt;&gt;0),(MOD(FDN-DBN,1)-IF(L14&lt;=FDN,FDN-L14)+IF(K14&lt;=FDN,FDN-K14))*24,IF(AND(K14&gt;=L14,K14&gt;DBN,K14&lt;&gt;0,L14&lt;&gt;0),(MOD(FDN-DBNt,1)-(K14-DBN)+IF(L14&gt;=DBN,L14-DBN)-IF(K14&lt;FDN,FDN-L14))*24,IF(AND(K14&lt;L14,ISNUMBER(K14),L14&lt;&gt;0),(IF(AND(K14&lt;=FDN,L14&lt;=FDN),L14-K14)+IF(AND(K14&lt;=FDN,L14&gt;FDN),FDN-K14)+IF(L14&gt;=DBN,L14-K14-IF(K14&lt;=DBN,DBN-K14)))*24,0)))</f>
        <v>0</v>
      </c>
      <c r="P14" s="6">
        <f t="shared" ref="P14:P15" si="9">SUM(I14+N14)</f>
        <v>0</v>
      </c>
      <c r="Q14" s="6">
        <f t="shared" ref="Q14:Q15" si="10">SUM(J14+O14)</f>
        <v>0</v>
      </c>
      <c r="R14" s="6">
        <f t="shared" ref="R14:R15" si="11">SUM(I14+J14+N14+O14)</f>
        <v>0</v>
      </c>
    </row>
    <row r="15" spans="1:18">
      <c r="A15" s="9">
        <f t="shared" si="2"/>
        <v>42376</v>
      </c>
      <c r="B15" s="7" t="str">
        <f t="shared" si="3"/>
        <v>jeudi</v>
      </c>
      <c r="C15" s="7" t="str">
        <f t="shared" si="4"/>
        <v>janvier</v>
      </c>
      <c r="D15" s="32" t="str">
        <f>IF(A15=IF(ISNA(VLOOKUP(A15,Jours_fériés,1,0)),"",VLOOKUP(A15,Jours_fériés,1,0)),"F","")</f>
        <v/>
      </c>
      <c r="E15" s="32" t="str">
        <f>IF(A15=IF(ISNA(VLOOKUP(A15,Jours_fériés,1,0)),"",VLOOKUP(A15,Jours_fériés,1,0)),"F","")&amp;" "&amp;(TEXT(A15,"jjj"))</f>
        <v xml:space="preserve"> jeu</v>
      </c>
      <c r="F15" s="10">
        <v>0</v>
      </c>
      <c r="G15" s="10"/>
      <c r="H15" s="8">
        <f t="shared" si="5"/>
        <v>0</v>
      </c>
      <c r="I15" s="8">
        <f t="shared" si="6"/>
        <v>0</v>
      </c>
      <c r="J15" s="8">
        <f>IF(AND(F15&gt;=G15,F15&lt;=DBN,F15&lt;&gt;0,G15&lt;&gt;0),(MOD(FDN-DBN,1)-IF(G15&lt;=FDN,FDN-G15)+IF(F15&lt;=FDN,FDN-F15))*24,IF(AND(F15&gt;=G15,F15&gt;DBN,F15&lt;&gt;0,G15&lt;&gt;0),(MOD(FDN-DBNt,1)-(F15-DBN)+IF(G15&gt;=DBN,G15-DBN)-IF(F15&lt;FDN,FDN-G15))*24,IF(AND(F15&lt;G15,ISNUMBER(F15),G15&lt;&gt;0),(IF(AND(F15&lt;=FDN,G15&lt;=FDN),G15-F15)+IF(AND(F15&lt;=FDN,G15&gt;FDN),FDN-F15)+IF(G15&gt;=DBN,G15-F15-IF(F15&lt;=DBN,DBN-F15)))*24,0)))</f>
        <v>0</v>
      </c>
      <c r="K15" s="10"/>
      <c r="L15" s="10"/>
      <c r="M15" s="8">
        <f t="shared" si="7"/>
        <v>0</v>
      </c>
      <c r="N15" s="8">
        <f t="shared" si="8"/>
        <v>0</v>
      </c>
      <c r="O15" s="8">
        <f>IF(AND(K15&gt;=L15,K15&lt;=DBN,K15&lt;&gt;0,L15&lt;&gt;0),(MOD(FDN-DBN,1)-IF(L15&lt;=FDN,FDN-L15)+IF(K15&lt;=FDN,FDN-K15))*24,IF(AND(K15&gt;=L15,K15&gt;DBN,K15&lt;&gt;0,L15&lt;&gt;0),(MOD(FDN-DBNt,1)-(K15-DBN)+IF(L15&gt;=DBN,L15-DBN)-IF(K15&lt;FDN,FDN-L15))*24,IF(AND(K15&lt;L15,ISNUMBER(K15),L15&lt;&gt;0),(IF(AND(K15&lt;=FDN,L15&lt;=FDN),L15-K15)+IF(AND(K15&lt;=FDN,L15&gt;FDN),FDN-K15)+IF(L15&gt;=DBN,L15-K15-IF(K15&lt;=DBN,DBN-K15)))*24,0)))</f>
        <v>0</v>
      </c>
      <c r="P15" s="6">
        <f t="shared" si="9"/>
        <v>0</v>
      </c>
      <c r="Q15" s="6">
        <f t="shared" si="10"/>
        <v>0</v>
      </c>
      <c r="R15" s="6">
        <f t="shared" si="11"/>
        <v>0</v>
      </c>
    </row>
    <row r="16" spans="1:18">
      <c r="A16" s="36">
        <v>42456</v>
      </c>
      <c r="B16" s="7" t="str">
        <f t="shared" ref="B16:B21" si="12">TEXT(A16,"jjjj")</f>
        <v>dimanche</v>
      </c>
      <c r="C16" s="7" t="str">
        <f t="shared" ref="C16:C21" si="13">TEXT(A16,"mmmm")</f>
        <v>mars</v>
      </c>
      <c r="D16" s="32" t="str">
        <f>IF(A16=IF(ISNA(VLOOKUP(A16,Jours_fériés,1,0)),"",VLOOKUP(A16,Jours_fériés,1,0)),"F","")</f>
        <v>F</v>
      </c>
      <c r="E16" s="32" t="str">
        <f t="shared" ref="E16:E21" si="14">IF(A16=IF(ISNA(VLOOKUP(A16,Jours_fériés,1,0)),"",VLOOKUP(A16,Jours_fériés,1,0)),"F","")&amp;" "&amp;(TEXT(A16,"jjj"))</f>
        <v>F dim</v>
      </c>
      <c r="F16" s="10">
        <v>0.25</v>
      </c>
      <c r="G16" s="10">
        <v>0.83333333333333337</v>
      </c>
      <c r="H16" s="8">
        <f t="shared" ref="H16:H21" si="15">MOD(G16-F16,1)*24</f>
        <v>14</v>
      </c>
      <c r="I16" s="8">
        <f t="shared" ref="I16:I21" si="16">H16-J16</f>
        <v>14</v>
      </c>
      <c r="J16" s="8">
        <f>IF(AND(F16&gt;=G16,F16&lt;=DBN,F16&lt;&gt;0,G16&lt;&gt;0),(MOD(FDN-DBN,1)-IF(G16&lt;=FDN,FDN-G16)+IF(F16&lt;=FDN,FDN-F16))*24,IF(AND(F16&gt;=G16,F16&gt;DBN,F16&lt;&gt;0,G16&lt;&gt;0),(MOD(FDN-DBNt,1)-(F16-DBN)+IF(G16&gt;=DBN,G16-DBN)-IF(F16&lt;FDN,FDN-G16))*24,IF(AND(F16&lt;G16,ISNUMBER(F16),G16&lt;&gt;0),(IF(AND(F16&lt;=FDN,G16&lt;=FDN),G16-F16)+IF(AND(F16&lt;=FDN,G16&gt;FDN),FDN-F16)+IF(G16&gt;=DBN,G16-F16-IF(F16&lt;=DBN,DBN-F16)))*24,0)))</f>
        <v>0</v>
      </c>
      <c r="K16" s="10"/>
      <c r="L16" s="10"/>
      <c r="M16" s="8">
        <f t="shared" ref="M16:M21" si="17">MOD(L16-K16,1)*24</f>
        <v>0</v>
      </c>
      <c r="N16" s="8">
        <f t="shared" ref="N16:N21" si="18">M16-O16</f>
        <v>0</v>
      </c>
      <c r="O16" s="8">
        <f>IF(AND(K16&gt;=L16,K16&lt;=DBN,K16&lt;&gt;0,L16&lt;&gt;0),(MOD(FDN-DBN,1)-IF(L16&lt;=FDN,FDN-L16)+IF(K16&lt;=FDN,FDN-K16))*24,IF(AND(K16&gt;=L16,K16&gt;DBN,K16&lt;&gt;0,L16&lt;&gt;0),(MOD(FDN-DBNt,1)-(K16-DBN)+IF(L16&gt;=DBN,L16-DBN)-IF(K16&lt;FDN,FDN-L16))*24,IF(AND(K16&lt;L16,ISNUMBER(K16),L16&lt;&gt;0),(IF(AND(K16&lt;=FDN,L16&lt;=FDN),L16-K16)+IF(AND(K16&lt;=FDN,L16&gt;FDN),FDN-K16)+IF(L16&gt;=DBN,L16-K16-IF(K16&lt;=DBN,DBN-K16)))*24,0)))</f>
        <v>0</v>
      </c>
      <c r="P16" s="6">
        <f t="shared" ref="P16:P21" si="19">SUM(I16+N16)</f>
        <v>14</v>
      </c>
      <c r="Q16" s="6">
        <f t="shared" ref="Q16:Q21" si="20">SUM(J16+O16)</f>
        <v>0</v>
      </c>
      <c r="R16" s="6">
        <f t="shared" ref="R16:R21" si="21">SUM(I16+J16+N16+O16)</f>
        <v>14</v>
      </c>
    </row>
    <row r="17" spans="1:18">
      <c r="A17" s="9">
        <f t="shared" si="2"/>
        <v>42457</v>
      </c>
      <c r="B17" s="7" t="str">
        <f t="shared" si="12"/>
        <v>lundi</v>
      </c>
      <c r="C17" s="7" t="str">
        <f t="shared" si="13"/>
        <v>mars</v>
      </c>
      <c r="D17" s="32" t="str">
        <f>IF(A17=IF(ISNA(VLOOKUP(A17,Jours_fériés,1,0)),"",VLOOKUP(A17,Jours_fériés,1,0)),"F","")</f>
        <v>F</v>
      </c>
      <c r="E17" s="32" t="str">
        <f t="shared" si="14"/>
        <v>F lun</v>
      </c>
      <c r="F17" s="10">
        <v>0</v>
      </c>
      <c r="G17" s="10"/>
      <c r="H17" s="8">
        <f t="shared" si="15"/>
        <v>0</v>
      </c>
      <c r="I17" s="8">
        <f t="shared" si="16"/>
        <v>0</v>
      </c>
      <c r="J17" s="8">
        <f>IF(AND(F17&gt;=G17,F17&lt;=DBN,F17&lt;&gt;0,G17&lt;&gt;0),(MOD(FDN-DBN,1)-IF(G17&lt;=FDN,FDN-G17)+IF(F17&lt;=FDN,FDN-F17))*24,IF(AND(F17&gt;=G17,F17&gt;DBN,F17&lt;&gt;0,G17&lt;&gt;0),(MOD(FDN-DBNt,1)-(F17-DBN)+IF(G17&gt;=DBN,G17-DBN)-IF(F17&lt;FDN,FDN-G17))*24,IF(AND(F17&lt;G17,ISNUMBER(F17),G17&lt;&gt;0),(IF(AND(F17&lt;=FDN,G17&lt;=FDN),G17-F17)+IF(AND(F17&lt;=FDN,G17&gt;FDN),FDN-F17)+IF(G17&gt;=DBN,G17-F17-IF(F17&lt;=DBN,DBN-F17)))*24,0)))</f>
        <v>0</v>
      </c>
      <c r="K17" s="10"/>
      <c r="L17" s="10"/>
      <c r="M17" s="8">
        <f t="shared" si="17"/>
        <v>0</v>
      </c>
      <c r="N17" s="8">
        <f t="shared" si="18"/>
        <v>0</v>
      </c>
      <c r="O17" s="8">
        <f>IF(AND(K17&gt;=L17,K17&lt;=DBN,K17&lt;&gt;0,L17&lt;&gt;0),(MOD(FDN-DBN,1)-IF(L17&lt;=FDN,FDN-L17)+IF(K17&lt;=FDN,FDN-K17))*24,IF(AND(K17&gt;=L17,K17&gt;DBN,K17&lt;&gt;0,L17&lt;&gt;0),(MOD(FDN-DBNt,1)-(K17-DBN)+IF(L17&gt;=DBN,L17-DBN)-IF(K17&lt;FDN,FDN-L17))*24,IF(AND(K17&lt;L17,ISNUMBER(K17),L17&lt;&gt;0),(IF(AND(K17&lt;=FDN,L17&lt;=FDN),L17-K17)+IF(AND(K17&lt;=FDN,L17&gt;FDN),FDN-K17)+IF(L17&gt;=DBN,L17-K17-IF(K17&lt;=DBN,DBN-K17)))*24,0)))</f>
        <v>0</v>
      </c>
      <c r="P17" s="6">
        <f t="shared" si="19"/>
        <v>0</v>
      </c>
      <c r="Q17" s="6">
        <f t="shared" si="20"/>
        <v>0</v>
      </c>
      <c r="R17" s="6">
        <f t="shared" si="21"/>
        <v>0</v>
      </c>
    </row>
    <row r="18" spans="1:18">
      <c r="A18" s="9">
        <f t="shared" si="2"/>
        <v>42458</v>
      </c>
      <c r="B18" s="7" t="str">
        <f t="shared" si="12"/>
        <v>mardi</v>
      </c>
      <c r="C18" s="7" t="str">
        <f t="shared" si="13"/>
        <v>mars</v>
      </c>
      <c r="D18" s="32" t="str">
        <f>IF(A18=IF(ISNA(VLOOKUP(A18,Jours_fériés,1,0)),"",VLOOKUP(A18,Jours_fériés,1,0)),"F","")</f>
        <v/>
      </c>
      <c r="E18" s="32" t="str">
        <f t="shared" si="14"/>
        <v xml:space="preserve"> mar</v>
      </c>
      <c r="F18" s="10">
        <v>0.25</v>
      </c>
      <c r="G18" s="10">
        <v>0.875</v>
      </c>
      <c r="H18" s="8">
        <f t="shared" si="15"/>
        <v>15</v>
      </c>
      <c r="I18" s="8">
        <f t="shared" si="16"/>
        <v>15</v>
      </c>
      <c r="J18" s="8">
        <f>IF(AND(F18&gt;=G18,F18&lt;=DBN,F18&lt;&gt;0,G18&lt;&gt;0),(MOD(FDN-DBN,1)-IF(G18&lt;=FDN,FDN-G18)+IF(F18&lt;=FDN,FDN-F18))*24,IF(AND(F18&gt;=G18,F18&gt;DBN,F18&lt;&gt;0,G18&lt;&gt;0),(MOD(FDN-DBNt,1)-(F18-DBN)+IF(G18&gt;=DBN,G18-DBN)-IF(F18&lt;FDN,FDN-G18))*24,IF(AND(F18&lt;G18,ISNUMBER(F18),G18&lt;&gt;0),(IF(AND(F18&lt;=FDN,G18&lt;=FDN),G18-F18)+IF(AND(F18&lt;=FDN,G18&gt;FDN),FDN-F18)+IF(G18&gt;=DBN,G18-F18-IF(F18&lt;=DBN,DBN-F18)))*24,0)))</f>
        <v>0</v>
      </c>
      <c r="K18" s="10"/>
      <c r="L18" s="10"/>
      <c r="M18" s="8">
        <f t="shared" si="17"/>
        <v>0</v>
      </c>
      <c r="N18" s="8">
        <f t="shared" si="18"/>
        <v>0</v>
      </c>
      <c r="O18" s="8">
        <f>IF(AND(K18&gt;=L18,K18&lt;=DBN,K18&lt;&gt;0,L18&lt;&gt;0),(MOD(FDN-DBN,1)-IF(L18&lt;=FDN,FDN-L18)+IF(K18&lt;=FDN,FDN-K18))*24,IF(AND(K18&gt;=L18,K18&gt;DBN,K18&lt;&gt;0,L18&lt;&gt;0),(MOD(FDN-DBNt,1)-(K18-DBN)+IF(L18&gt;=DBN,L18-DBN)-IF(K18&lt;FDN,FDN-L18))*24,IF(AND(K18&lt;L18,ISNUMBER(K18),L18&lt;&gt;0),(IF(AND(K18&lt;=FDN,L18&lt;=FDN),L18-K18)+IF(AND(K18&lt;=FDN,L18&gt;FDN),FDN-K18)+IF(L18&gt;=DBN,L18-K18-IF(K18&lt;=DBN,DBN-K18)))*24,0)))</f>
        <v>0</v>
      </c>
      <c r="P18" s="6">
        <f t="shared" si="19"/>
        <v>15</v>
      </c>
      <c r="Q18" s="6">
        <f t="shared" si="20"/>
        <v>0</v>
      </c>
      <c r="R18" s="6">
        <f t="shared" si="21"/>
        <v>15</v>
      </c>
    </row>
    <row r="19" spans="1:18">
      <c r="A19" s="9">
        <f t="shared" si="2"/>
        <v>42459</v>
      </c>
      <c r="B19" s="7" t="str">
        <f t="shared" si="12"/>
        <v>mercredi</v>
      </c>
      <c r="C19" s="7" t="str">
        <f t="shared" si="13"/>
        <v>mars</v>
      </c>
      <c r="D19" s="32" t="str">
        <f>IF(A19=IF(ISNA(VLOOKUP(A19,Jours_fériés,1,0)),"",VLOOKUP(A19,Jours_fériés,1,0)),"F","")</f>
        <v/>
      </c>
      <c r="E19" s="32" t="str">
        <f t="shared" si="14"/>
        <v xml:space="preserve"> mer</v>
      </c>
      <c r="F19" s="10">
        <v>0</v>
      </c>
      <c r="G19" s="10"/>
      <c r="H19" s="8">
        <f t="shared" si="15"/>
        <v>0</v>
      </c>
      <c r="I19" s="8">
        <f t="shared" si="16"/>
        <v>0</v>
      </c>
      <c r="J19" s="8">
        <f>IF(AND(F19&gt;=G19,F19&lt;=DBN,F19&lt;&gt;0,G19&lt;&gt;0),(MOD(FDN-DBN,1)-IF(G19&lt;=FDN,FDN-G19)+IF(F19&lt;=FDN,FDN-F19))*24,IF(AND(F19&gt;=G19,F19&gt;DBN,F19&lt;&gt;0,G19&lt;&gt;0),(MOD(FDN-DBNt,1)-(F19-DBN)+IF(G19&gt;=DBN,G19-DBN)-IF(F19&lt;FDN,FDN-G19))*24,IF(AND(F19&lt;G19,ISNUMBER(F19),G19&lt;&gt;0),(IF(AND(F19&lt;=FDN,G19&lt;=FDN),G19-F19)+IF(AND(F19&lt;=FDN,G19&gt;FDN),FDN-F19)+IF(G19&gt;=DBN,G19-F19-IF(F19&lt;=DBN,DBN-F19)))*24,0)))</f>
        <v>0</v>
      </c>
      <c r="K19" s="10"/>
      <c r="L19" s="10"/>
      <c r="M19" s="8">
        <f t="shared" si="17"/>
        <v>0</v>
      </c>
      <c r="N19" s="8">
        <f t="shared" si="18"/>
        <v>0</v>
      </c>
      <c r="O19" s="8">
        <f>IF(AND(K19&gt;=L19,K19&lt;=DBN,K19&lt;&gt;0,L19&lt;&gt;0),(MOD(FDN-DBN,1)-IF(L19&lt;=FDN,FDN-L19)+IF(K19&lt;=FDN,FDN-K19))*24,IF(AND(K19&gt;=L19,K19&gt;DBN,K19&lt;&gt;0,L19&lt;&gt;0),(MOD(FDN-DBNt,1)-(K19-DBN)+IF(L19&gt;=DBN,L19-DBN)-IF(K19&lt;FDN,FDN-L19))*24,IF(AND(K19&lt;L19,ISNUMBER(K19),L19&lt;&gt;0),(IF(AND(K19&lt;=FDN,L19&lt;=FDN),L19-K19)+IF(AND(K19&lt;=FDN,L19&gt;FDN),FDN-K19)+IF(L19&gt;=DBN,L19-K19-IF(K19&lt;=DBN,DBN-K19)))*24,0)))</f>
        <v>0</v>
      </c>
      <c r="P19" s="6">
        <f t="shared" si="19"/>
        <v>0</v>
      </c>
      <c r="Q19" s="6">
        <f t="shared" si="20"/>
        <v>0</v>
      </c>
      <c r="R19" s="6">
        <f t="shared" si="21"/>
        <v>0</v>
      </c>
    </row>
    <row r="20" spans="1:18">
      <c r="A20" s="9">
        <f t="shared" si="2"/>
        <v>42460</v>
      </c>
      <c r="B20" s="7" t="str">
        <f t="shared" si="12"/>
        <v>jeudi</v>
      </c>
      <c r="C20" s="7" t="str">
        <f t="shared" si="13"/>
        <v>mars</v>
      </c>
      <c r="D20" s="32" t="str">
        <f>IF(A20=IF(ISNA(VLOOKUP(A20,Jours_fériés,1,0)),"",VLOOKUP(A20,Jours_fériés,1,0)),"F","")</f>
        <v/>
      </c>
      <c r="E20" s="32" t="str">
        <f t="shared" si="14"/>
        <v xml:space="preserve"> jeu</v>
      </c>
      <c r="F20" s="10">
        <v>0</v>
      </c>
      <c r="G20" s="10"/>
      <c r="H20" s="8">
        <f t="shared" si="15"/>
        <v>0</v>
      </c>
      <c r="I20" s="8">
        <f t="shared" si="16"/>
        <v>0</v>
      </c>
      <c r="J20" s="8">
        <f>IF(AND(F20&gt;=G20,F20&lt;=DBN,F20&lt;&gt;0,G20&lt;&gt;0),(MOD(FDN-DBN,1)-IF(G20&lt;=FDN,FDN-G20)+IF(F20&lt;=FDN,FDN-F20))*24,IF(AND(F20&gt;=G20,F20&gt;DBN,F20&lt;&gt;0,G20&lt;&gt;0),(MOD(FDN-DBNt,1)-(F20-DBN)+IF(G20&gt;=DBN,G20-DBN)-IF(F20&lt;FDN,FDN-G20))*24,IF(AND(F20&lt;G20,ISNUMBER(F20),G20&lt;&gt;0),(IF(AND(F20&lt;=FDN,G20&lt;=FDN),G20-F20)+IF(AND(F20&lt;=FDN,G20&gt;FDN),FDN-F20)+IF(G20&gt;=DBN,G20-F20-IF(F20&lt;=DBN,DBN-F20)))*24,0)))</f>
        <v>0</v>
      </c>
      <c r="K20" s="10">
        <v>0.875</v>
      </c>
      <c r="L20" s="10">
        <v>0.20833333333333334</v>
      </c>
      <c r="M20" s="8">
        <f t="shared" si="17"/>
        <v>8</v>
      </c>
      <c r="N20" s="8">
        <f t="shared" si="18"/>
        <v>0</v>
      </c>
      <c r="O20" s="8">
        <f>IF(AND(K20&gt;=L20,K20&lt;=DBN,K20&lt;&gt;0,L20&lt;&gt;0),(MOD(FDN-DBN,1)-IF(L20&lt;=FDN,FDN-L20)+IF(K20&lt;=FDN,FDN-K20))*24,IF(AND(K20&gt;=L20,K20&gt;DBN,K20&lt;&gt;0,L20&lt;&gt;0),(MOD(FDN-DBNt,1)-(K20-DBN)+IF(L20&gt;=DBN,L20-DBN)-IF(K20&lt;FDN,FDN-L20))*24,IF(AND(K20&lt;L20,ISNUMBER(K20),L20&lt;&gt;0),(IF(AND(K20&lt;=FDN,L20&lt;=FDN),L20-K20)+IF(AND(K20&lt;=FDN,L20&gt;FDN),FDN-K20)+IF(L20&gt;=DBN,L20-K20-IF(K20&lt;=DBN,DBN-K20)))*24,0)))</f>
        <v>8</v>
      </c>
      <c r="P20" s="6">
        <f t="shared" si="19"/>
        <v>0</v>
      </c>
      <c r="Q20" s="6">
        <f t="shared" si="20"/>
        <v>8</v>
      </c>
      <c r="R20" s="6">
        <f t="shared" si="21"/>
        <v>8</v>
      </c>
    </row>
    <row r="21" spans="1:18">
      <c r="A21" s="9">
        <f t="shared" si="2"/>
        <v>42461</v>
      </c>
      <c r="B21" s="7" t="str">
        <f t="shared" si="12"/>
        <v>vendredi</v>
      </c>
      <c r="C21" s="7" t="str">
        <f t="shared" si="13"/>
        <v>avril</v>
      </c>
      <c r="D21" s="32" t="str">
        <f>IF(A21=IF(ISNA(VLOOKUP(A21,Jours_fériés,1,0)),"",VLOOKUP(A21,Jours_fériés,1,0)),"F","")</f>
        <v/>
      </c>
      <c r="E21" s="32" t="str">
        <f t="shared" si="14"/>
        <v xml:space="preserve"> ven</v>
      </c>
      <c r="F21" s="10">
        <v>0</v>
      </c>
      <c r="G21" s="10"/>
      <c r="H21" s="8">
        <f t="shared" si="15"/>
        <v>0</v>
      </c>
      <c r="I21" s="8">
        <f t="shared" si="16"/>
        <v>0</v>
      </c>
      <c r="J21" s="8">
        <f>IF(AND(F21&gt;=G21,F21&lt;=DBN,F21&lt;&gt;0,G21&lt;&gt;0),(MOD(FDN-DBN,1)-IF(G21&lt;=FDN,FDN-G21)+IF(F21&lt;=FDN,FDN-F21))*24,IF(AND(F21&gt;=G21,F21&gt;DBN,F21&lt;&gt;0,G21&lt;&gt;0),(MOD(FDN-DBNt,1)-(F21-DBN)+IF(G21&gt;=DBN,G21-DBN)-IF(F21&lt;FDN,FDN-G21))*24,IF(AND(F21&lt;G21,ISNUMBER(F21),G21&lt;&gt;0),(IF(AND(F21&lt;=FDN,G21&lt;=FDN),G21-F21)+IF(AND(F21&lt;=FDN,G21&gt;FDN),FDN-F21)+IF(G21&gt;=DBN,G21-F21-IF(F21&lt;=DBN,DBN-F21)))*24,0)))</f>
        <v>0</v>
      </c>
      <c r="K21" s="10"/>
      <c r="L21" s="10"/>
      <c r="M21" s="8">
        <f t="shared" si="17"/>
        <v>0</v>
      </c>
      <c r="N21" s="8">
        <f t="shared" si="18"/>
        <v>0</v>
      </c>
      <c r="O21" s="8">
        <f>IF(AND(K21&gt;=L21,K21&lt;=DBN,K21&lt;&gt;0,L21&lt;&gt;0),(MOD(FDN-DBN,1)-IF(L21&lt;=FDN,FDN-L21)+IF(K21&lt;=FDN,FDN-K21))*24,IF(AND(K21&gt;=L21,K21&gt;DBN,K21&lt;&gt;0,L21&lt;&gt;0),(MOD(FDN-DBNt,1)-(K21-DBN)+IF(L21&gt;=DBN,L21-DBN)-IF(K21&lt;FDN,FDN-L21))*24,IF(AND(K21&lt;L21,ISNUMBER(K21),L21&lt;&gt;0),(IF(AND(K21&lt;=FDN,L21&lt;=FDN),L21-K21)+IF(AND(K21&lt;=FDN,L21&gt;FDN),FDN-K21)+IF(L21&gt;=DBN,L21-K21-IF(K21&lt;=DBN,DBN-K21)))*24,0)))</f>
        <v>0</v>
      </c>
      <c r="P21" s="6">
        <f t="shared" si="19"/>
        <v>0</v>
      </c>
      <c r="Q21" s="6">
        <f t="shared" si="20"/>
        <v>0</v>
      </c>
      <c r="R21" s="6">
        <f t="shared" si="21"/>
        <v>0</v>
      </c>
    </row>
    <row r="22" spans="1:18">
      <c r="A22" s="9">
        <f t="shared" si="2"/>
        <v>42462</v>
      </c>
      <c r="B22" s="7" t="str">
        <f t="shared" ref="B22:B29" si="22">TEXT(A22,"jjjj")</f>
        <v>samedi</v>
      </c>
      <c r="C22" s="7" t="str">
        <f t="shared" ref="C22:C29" si="23">TEXT(A22,"mmmm")</f>
        <v>avril</v>
      </c>
      <c r="D22" s="32" t="str">
        <f>IF(A22=IF(ISNA(VLOOKUP(A22,Jours_fériés,1,0)),"",VLOOKUP(A22,Jours_fériés,1,0)),"F","")</f>
        <v/>
      </c>
      <c r="E22" s="32" t="str">
        <f t="shared" ref="E22:E29" si="24">IF(A22=IF(ISNA(VLOOKUP(A22,Jours_fériés,1,0)),"",VLOOKUP(A22,Jours_fériés,1,0)),"F","")&amp;" "&amp;(TEXT(A22,"jjj"))</f>
        <v xml:space="preserve"> sam</v>
      </c>
      <c r="F22" s="10">
        <v>0</v>
      </c>
      <c r="G22" s="10"/>
      <c r="H22" s="8">
        <f t="shared" ref="H22:H29" si="25">MOD(G22-F22,1)*24</f>
        <v>0</v>
      </c>
      <c r="I22" s="8">
        <f t="shared" ref="I22:I29" si="26">H22-J22</f>
        <v>0</v>
      </c>
      <c r="J22" s="8">
        <f>IF(AND(F22&gt;=G22,F22&lt;=DBN,F22&lt;&gt;0,G22&lt;&gt;0),(MOD(FDN-DBN,1)-IF(G22&lt;=FDN,FDN-G22)+IF(F22&lt;=FDN,FDN-F22))*24,IF(AND(F22&gt;=G22,F22&gt;DBN,F22&lt;&gt;0,G22&lt;&gt;0),(MOD(FDN-DBNt,1)-(F22-DBN)+IF(G22&gt;=DBN,G22-DBN)-IF(F22&lt;FDN,FDN-G22))*24,IF(AND(F22&lt;G22,ISNUMBER(F22),G22&lt;&gt;0),(IF(AND(F22&lt;=FDN,G22&lt;=FDN),G22-F22)+IF(AND(F22&lt;=FDN,G22&gt;FDN),FDN-F22)+IF(G22&gt;=DBN,G22-F22-IF(F22&lt;=DBN,DBN-F22)))*24,0)))</f>
        <v>0</v>
      </c>
      <c r="K22" s="10"/>
      <c r="L22" s="10"/>
      <c r="M22" s="8">
        <f t="shared" ref="M22:M29" si="27">MOD(L22-K22,1)*24</f>
        <v>0</v>
      </c>
      <c r="N22" s="8">
        <f t="shared" ref="N22:N29" si="28">M22-O22</f>
        <v>0</v>
      </c>
      <c r="O22" s="8">
        <f>IF(AND(K22&gt;=L22,K22&lt;=DBN,K22&lt;&gt;0,L22&lt;&gt;0),(MOD(FDN-DBN,1)-IF(L22&lt;=FDN,FDN-L22)+IF(K22&lt;=FDN,FDN-K22))*24,IF(AND(K22&gt;=L22,K22&gt;DBN,K22&lt;&gt;0,L22&lt;&gt;0),(MOD(FDN-DBNt,1)-(K22-DBN)+IF(L22&gt;=DBN,L22-DBN)-IF(K22&lt;FDN,FDN-L22))*24,IF(AND(K22&lt;L22,ISNUMBER(K22),L22&lt;&gt;0),(IF(AND(K22&lt;=FDN,L22&lt;=FDN),L22-K22)+IF(AND(K22&lt;=FDN,L22&gt;FDN),FDN-K22)+IF(L22&gt;=DBN,L22-K22-IF(K22&lt;=DBN,DBN-K22)))*24,0)))</f>
        <v>0</v>
      </c>
      <c r="P22" s="6">
        <f t="shared" ref="P22:P29" si="29">SUM(I22+N22)</f>
        <v>0</v>
      </c>
      <c r="Q22" s="6">
        <f t="shared" ref="Q22:Q29" si="30">SUM(J22+O22)</f>
        <v>0</v>
      </c>
      <c r="R22" s="6">
        <f t="shared" ref="R22:R29" si="31">SUM(I22+J22+N22+O22)</f>
        <v>0</v>
      </c>
    </row>
    <row r="23" spans="1:18">
      <c r="A23" s="9">
        <f t="shared" si="2"/>
        <v>42463</v>
      </c>
      <c r="B23" s="7" t="str">
        <f t="shared" si="22"/>
        <v>dimanche</v>
      </c>
      <c r="C23" s="7" t="str">
        <f t="shared" si="23"/>
        <v>avril</v>
      </c>
      <c r="D23" s="32" t="str">
        <f>IF(A23=IF(ISNA(VLOOKUP(A23,Jours_fériés,1,0)),"",VLOOKUP(A23,Jours_fériés,1,0)),"F","")</f>
        <v/>
      </c>
      <c r="E23" s="32" t="str">
        <f t="shared" si="24"/>
        <v xml:space="preserve"> dim</v>
      </c>
      <c r="F23" s="10">
        <v>0</v>
      </c>
      <c r="G23" s="10"/>
      <c r="H23" s="8">
        <f t="shared" si="25"/>
        <v>0</v>
      </c>
      <c r="I23" s="8">
        <f t="shared" si="26"/>
        <v>0</v>
      </c>
      <c r="J23" s="8">
        <f>IF(AND(F23&gt;=G23,F23&lt;=DBN,F23&lt;&gt;0,G23&lt;&gt;0),(MOD(FDN-DBN,1)-IF(G23&lt;=FDN,FDN-G23)+IF(F23&lt;=FDN,FDN-F23))*24,IF(AND(F23&gt;=G23,F23&gt;DBN,F23&lt;&gt;0,G23&lt;&gt;0),(MOD(FDN-DBNt,1)-(F23-DBN)+IF(G23&gt;=DBN,G23-DBN)-IF(F23&lt;FDN,FDN-G23))*24,IF(AND(F23&lt;G23,ISNUMBER(F23),G23&lt;&gt;0),(IF(AND(F23&lt;=FDN,G23&lt;=FDN),G23-F23)+IF(AND(F23&lt;=FDN,G23&gt;FDN),FDN-F23)+IF(G23&gt;=DBN,G23-F23-IF(F23&lt;=DBN,DBN-F23)))*24,0)))</f>
        <v>0</v>
      </c>
      <c r="K23" s="10">
        <v>0.875</v>
      </c>
      <c r="L23" s="10">
        <v>0.25</v>
      </c>
      <c r="M23" s="8">
        <f t="shared" si="27"/>
        <v>9</v>
      </c>
      <c r="N23" s="8">
        <f t="shared" si="28"/>
        <v>0</v>
      </c>
      <c r="O23" s="8">
        <f>IF(AND(K23&gt;=L23,K23&lt;=DBN,K23&lt;&gt;0,L23&lt;&gt;0),(MOD(FDN-DBN,1)-IF(L23&lt;=FDN,FDN-L23)+IF(K23&lt;=FDN,FDN-K23))*24,IF(AND(K23&gt;=L23,K23&gt;DBN,K23&lt;&gt;0,L23&lt;&gt;0),(MOD(FDN-DBNt,1)-(K23-DBN)+IF(L23&gt;=DBN,L23-DBN)-IF(K23&lt;FDN,FDN-L23))*24,IF(AND(K23&lt;L23,ISNUMBER(K23),L23&lt;&gt;0),(IF(AND(K23&lt;=FDN,L23&lt;=FDN),L23-K23)+IF(AND(K23&lt;=FDN,L23&gt;FDN),FDN-K23)+IF(L23&gt;=DBN,L23-K23-IF(K23&lt;=DBN,DBN-K23)))*24,0)))</f>
        <v>9</v>
      </c>
      <c r="P23" s="6">
        <f t="shared" si="29"/>
        <v>0</v>
      </c>
      <c r="Q23" s="6">
        <f t="shared" si="30"/>
        <v>9</v>
      </c>
      <c r="R23" s="6">
        <f t="shared" si="31"/>
        <v>9</v>
      </c>
    </row>
    <row r="24" spans="1:18">
      <c r="A24" s="36">
        <v>42491</v>
      </c>
      <c r="B24" s="7" t="str">
        <f t="shared" si="22"/>
        <v>dimanche</v>
      </c>
      <c r="C24" s="7" t="str">
        <f t="shared" si="23"/>
        <v>mai</v>
      </c>
      <c r="D24" s="32" t="str">
        <f>IF(A24=IF(ISNA(VLOOKUP(A24,Jours_fériés,1,0)),"",VLOOKUP(A24,Jours_fériés,1,0)),"F","")</f>
        <v>F</v>
      </c>
      <c r="E24" s="32" t="str">
        <f t="shared" si="24"/>
        <v>F dim</v>
      </c>
      <c r="F24" s="10">
        <v>0</v>
      </c>
      <c r="G24" s="10"/>
      <c r="H24" s="8">
        <f t="shared" si="25"/>
        <v>0</v>
      </c>
      <c r="I24" s="8">
        <f t="shared" si="26"/>
        <v>0</v>
      </c>
      <c r="J24" s="8">
        <f>IF(AND(F24&gt;=G24,F24&lt;=DBN,F24&lt;&gt;0,G24&lt;&gt;0),(MOD(FDN-DBN,1)-IF(G24&lt;=FDN,FDN-G24)+IF(F24&lt;=FDN,FDN-F24))*24,IF(AND(F24&gt;=G24,F24&gt;DBN,F24&lt;&gt;0,G24&lt;&gt;0),(MOD(FDN-DBNt,1)-(F24-DBN)+IF(G24&gt;=DBN,G24-DBN)-IF(F24&lt;FDN,FDN-G24))*24,IF(AND(F24&lt;G24,ISNUMBER(F24),G24&lt;&gt;0),(IF(AND(F24&lt;=FDN,G24&lt;=FDN),G24-F24)+IF(AND(F24&lt;=FDN,G24&gt;FDN),FDN-F24)+IF(G24&gt;=DBN,G24-F24-IF(F24&lt;=DBN,DBN-F24)))*24,0)))</f>
        <v>0</v>
      </c>
      <c r="K24" s="10">
        <v>0.875</v>
      </c>
      <c r="L24" s="10">
        <v>8.3333333333333329E-2</v>
      </c>
      <c r="M24" s="8">
        <f t="shared" si="27"/>
        <v>5.0000000000000009</v>
      </c>
      <c r="N24" s="8">
        <f t="shared" si="28"/>
        <v>0</v>
      </c>
      <c r="O24" s="8">
        <f>IF(AND(K24&gt;=L24,K24&lt;=DBN,K24&lt;&gt;0,L24&lt;&gt;0),(MOD(FDN-DBN,1)-IF(L24&lt;=FDN,FDN-L24)+IF(K24&lt;=FDN,FDN-K24))*24,IF(AND(K24&gt;=L24,K24&gt;DBN,K24&lt;&gt;0,L24&lt;&gt;0),(MOD(FDN-DBNt,1)-(K24-DBN)+IF(L24&gt;=DBN,L24-DBN)-IF(K24&lt;FDN,FDN-L24))*24,IF(AND(K24&lt;L24,ISNUMBER(K24),L24&lt;&gt;0),(IF(AND(K24&lt;=FDN,L24&lt;=FDN),L24-K24)+IF(AND(K24&lt;=FDN,L24&gt;FDN),FDN-K24)+IF(L24&gt;=DBN,L24-K24-IF(K24&lt;=DBN,DBN-K24)))*24,0)))</f>
        <v>5</v>
      </c>
      <c r="P24" s="6">
        <f t="shared" si="29"/>
        <v>0</v>
      </c>
      <c r="Q24" s="6">
        <f t="shared" si="30"/>
        <v>5</v>
      </c>
      <c r="R24" s="6">
        <f t="shared" si="31"/>
        <v>5</v>
      </c>
    </row>
    <row r="25" spans="1:18">
      <c r="A25" s="9">
        <f t="shared" si="2"/>
        <v>42492</v>
      </c>
      <c r="B25" s="7" t="str">
        <f t="shared" si="22"/>
        <v>lundi</v>
      </c>
      <c r="C25" s="7" t="str">
        <f t="shared" si="23"/>
        <v>mai</v>
      </c>
      <c r="D25" s="32" t="str">
        <f>IF(A25=IF(ISNA(VLOOKUP(A25,Jours_fériés,1,0)),"",VLOOKUP(A25,Jours_fériés,1,0)),"F","")</f>
        <v/>
      </c>
      <c r="E25" s="32" t="str">
        <f t="shared" si="24"/>
        <v xml:space="preserve"> lun</v>
      </c>
      <c r="F25" s="10">
        <v>0</v>
      </c>
      <c r="G25" s="10"/>
      <c r="H25" s="8">
        <f t="shared" si="25"/>
        <v>0</v>
      </c>
      <c r="I25" s="8">
        <f t="shared" si="26"/>
        <v>0</v>
      </c>
      <c r="J25" s="8">
        <f>IF(AND(F25&gt;=G25,F25&lt;=DBN,F25&lt;&gt;0,G25&lt;&gt;0),(MOD(FDN-DBN,1)-IF(G25&lt;=FDN,FDN-G25)+IF(F25&lt;=FDN,FDN-F25))*24,IF(AND(F25&gt;=G25,F25&gt;DBN,F25&lt;&gt;0,G25&lt;&gt;0),(MOD(FDN-DBNt,1)-(F25-DBN)+IF(G25&gt;=DBN,G25-DBN)-IF(F25&lt;FDN,FDN-G25))*24,IF(AND(F25&lt;G25,ISNUMBER(F25),G25&lt;&gt;0),(IF(AND(F25&lt;=FDN,G25&lt;=FDN),G25-F25)+IF(AND(F25&lt;=FDN,G25&gt;FDN),FDN-F25)+IF(G25&gt;=DBN,G25-F25-IF(F25&lt;=DBN,DBN-F25)))*24,0)))</f>
        <v>0</v>
      </c>
      <c r="K25" s="10"/>
      <c r="L25" s="10"/>
      <c r="M25" s="8">
        <f t="shared" si="27"/>
        <v>0</v>
      </c>
      <c r="N25" s="8">
        <f t="shared" si="28"/>
        <v>0</v>
      </c>
      <c r="O25" s="8">
        <f>IF(AND(K25&gt;=L25,K25&lt;=DBN,K25&lt;&gt;0,L25&lt;&gt;0),(MOD(FDN-DBN,1)-IF(L25&lt;=FDN,FDN-L25)+IF(K25&lt;=FDN,FDN-K25))*24,IF(AND(K25&gt;=L25,K25&gt;DBN,K25&lt;&gt;0,L25&lt;&gt;0),(MOD(FDN-DBNt,1)-(K25-DBN)+IF(L25&gt;=DBN,L25-DBN)-IF(K25&lt;FDN,FDN-L25))*24,IF(AND(K25&lt;L25,ISNUMBER(K25),L25&lt;&gt;0),(IF(AND(K25&lt;=FDN,L25&lt;=FDN),L25-K25)+IF(AND(K25&lt;=FDN,L25&gt;FDN),FDN-K25)+IF(L25&gt;=DBN,L25-K25-IF(K25&lt;=DBN,DBN-K25)))*24,0)))</f>
        <v>0</v>
      </c>
      <c r="P25" s="6">
        <f t="shared" si="29"/>
        <v>0</v>
      </c>
      <c r="Q25" s="6">
        <f t="shared" si="30"/>
        <v>0</v>
      </c>
      <c r="R25" s="6">
        <f t="shared" si="31"/>
        <v>0</v>
      </c>
    </row>
    <row r="26" spans="1:18">
      <c r="A26" s="9">
        <f t="shared" si="2"/>
        <v>42493</v>
      </c>
      <c r="B26" s="7" t="str">
        <f t="shared" si="22"/>
        <v>mardi</v>
      </c>
      <c r="C26" s="7" t="str">
        <f t="shared" si="23"/>
        <v>mai</v>
      </c>
      <c r="D26" s="32" t="str">
        <f>IF(A26=IF(ISNA(VLOOKUP(A26,Jours_fériés,1,0)),"",VLOOKUP(A26,Jours_fériés,1,0)),"F","")</f>
        <v/>
      </c>
      <c r="E26" s="32" t="str">
        <f t="shared" si="24"/>
        <v xml:space="preserve"> mar</v>
      </c>
      <c r="F26" s="10">
        <v>0</v>
      </c>
      <c r="G26" s="10"/>
      <c r="H26" s="8">
        <f t="shared" si="25"/>
        <v>0</v>
      </c>
      <c r="I26" s="8">
        <f t="shared" si="26"/>
        <v>0</v>
      </c>
      <c r="J26" s="8">
        <f>IF(AND(F26&gt;=G26,F26&lt;=DBN,F26&lt;&gt;0,G26&lt;&gt;0),(MOD(FDN-DBN,1)-IF(G26&lt;=FDN,FDN-G26)+IF(F26&lt;=FDN,FDN-F26))*24,IF(AND(F26&gt;=G26,F26&gt;DBN,F26&lt;&gt;0,G26&lt;&gt;0),(MOD(FDN-DBNt,1)-(F26-DBN)+IF(G26&gt;=DBN,G26-DBN)-IF(F26&lt;FDN,FDN-G26))*24,IF(AND(F26&lt;G26,ISNUMBER(F26),G26&lt;&gt;0),(IF(AND(F26&lt;=FDN,G26&lt;=FDN),G26-F26)+IF(AND(F26&lt;=FDN,G26&gt;FDN),FDN-F26)+IF(G26&gt;=DBN,G26-F26-IF(F26&lt;=DBN,DBN-F26)))*24,0)))</f>
        <v>0</v>
      </c>
      <c r="K26" s="10"/>
      <c r="L26" s="10"/>
      <c r="M26" s="8">
        <f t="shared" si="27"/>
        <v>0</v>
      </c>
      <c r="N26" s="8">
        <f t="shared" si="28"/>
        <v>0</v>
      </c>
      <c r="O26" s="8">
        <f>IF(AND(K26&gt;=L26,K26&lt;=DBN,K26&lt;&gt;0,L26&lt;&gt;0),(MOD(FDN-DBN,1)-IF(L26&lt;=FDN,FDN-L26)+IF(K26&lt;=FDN,FDN-K26))*24,IF(AND(K26&gt;=L26,K26&gt;DBN,K26&lt;&gt;0,L26&lt;&gt;0),(MOD(FDN-DBNt,1)-(K26-DBN)+IF(L26&gt;=DBN,L26-DBN)-IF(K26&lt;FDN,FDN-L26))*24,IF(AND(K26&lt;L26,ISNUMBER(K26),L26&lt;&gt;0),(IF(AND(K26&lt;=FDN,L26&lt;=FDN),L26-K26)+IF(AND(K26&lt;=FDN,L26&gt;FDN),FDN-K26)+IF(L26&gt;=DBN,L26-K26-IF(K26&lt;=DBN,DBN-K26)))*24,0)))</f>
        <v>0</v>
      </c>
      <c r="P26" s="6">
        <f t="shared" si="29"/>
        <v>0</v>
      </c>
      <c r="Q26" s="6">
        <f t="shared" si="30"/>
        <v>0</v>
      </c>
      <c r="R26" s="6">
        <f t="shared" si="31"/>
        <v>0</v>
      </c>
    </row>
    <row r="27" spans="1:18">
      <c r="A27" s="9">
        <f t="shared" si="2"/>
        <v>42494</v>
      </c>
      <c r="B27" s="7" t="str">
        <f t="shared" si="22"/>
        <v>mercredi</v>
      </c>
      <c r="C27" s="7" t="str">
        <f t="shared" si="23"/>
        <v>mai</v>
      </c>
      <c r="D27" s="32" t="str">
        <f>IF(A27=IF(ISNA(VLOOKUP(A27,Jours_fériés,1,0)),"",VLOOKUP(A27,Jours_fériés,1,0)),"F","")</f>
        <v/>
      </c>
      <c r="E27" s="32" t="str">
        <f t="shared" si="24"/>
        <v xml:space="preserve"> mer</v>
      </c>
      <c r="F27" s="10">
        <v>0</v>
      </c>
      <c r="G27" s="10"/>
      <c r="H27" s="8">
        <f t="shared" si="25"/>
        <v>0</v>
      </c>
      <c r="I27" s="8">
        <f t="shared" si="26"/>
        <v>0</v>
      </c>
      <c r="J27" s="8">
        <f>IF(AND(F27&gt;=G27,F27&lt;=DBN,F27&lt;&gt;0,G27&lt;&gt;0),(MOD(FDN-DBN,1)-IF(G27&lt;=FDN,FDN-G27)+IF(F27&lt;=FDN,FDN-F27))*24,IF(AND(F27&gt;=G27,F27&gt;DBN,F27&lt;&gt;0,G27&lt;&gt;0),(MOD(FDN-DBNt,1)-(F27-DBN)+IF(G27&gt;=DBN,G27-DBN)-IF(F27&lt;FDN,FDN-G27))*24,IF(AND(F27&lt;G27,ISNUMBER(F27),G27&lt;&gt;0),(IF(AND(F27&lt;=FDN,G27&lt;=FDN),G27-F27)+IF(AND(F27&lt;=FDN,G27&gt;FDN),FDN-F27)+IF(G27&gt;=DBN,G27-F27-IF(F27&lt;=DBN,DBN-F27)))*24,0)))</f>
        <v>0</v>
      </c>
      <c r="K27" s="10"/>
      <c r="L27" s="10"/>
      <c r="M27" s="8">
        <f t="shared" si="27"/>
        <v>0</v>
      </c>
      <c r="N27" s="8">
        <f t="shared" si="28"/>
        <v>0</v>
      </c>
      <c r="O27" s="8">
        <f>IF(AND(K27&gt;=L27,K27&lt;=DBN,K27&lt;&gt;0,L27&lt;&gt;0),(MOD(FDN-DBN,1)-IF(L27&lt;=FDN,FDN-L27)+IF(K27&lt;=FDN,FDN-K27))*24,IF(AND(K27&gt;=L27,K27&gt;DBN,K27&lt;&gt;0,L27&lt;&gt;0),(MOD(FDN-DBNt,1)-(K27-DBN)+IF(L27&gt;=DBN,L27-DBN)-IF(K27&lt;FDN,FDN-L27))*24,IF(AND(K27&lt;L27,ISNUMBER(K27),L27&lt;&gt;0),(IF(AND(K27&lt;=FDN,L27&lt;=FDN),L27-K27)+IF(AND(K27&lt;=FDN,L27&gt;FDN),FDN-K27)+IF(L27&gt;=DBN,L27-K27-IF(K27&lt;=DBN,DBN-K27)))*24,0)))</f>
        <v>0</v>
      </c>
      <c r="P27" s="6">
        <f t="shared" si="29"/>
        <v>0</v>
      </c>
      <c r="Q27" s="6">
        <f t="shared" si="30"/>
        <v>0</v>
      </c>
      <c r="R27" s="6">
        <f t="shared" si="31"/>
        <v>0</v>
      </c>
    </row>
    <row r="28" spans="1:18">
      <c r="A28" s="9">
        <f t="shared" si="2"/>
        <v>42495</v>
      </c>
      <c r="B28" s="7" t="str">
        <f t="shared" si="22"/>
        <v>jeudi</v>
      </c>
      <c r="C28" s="7" t="str">
        <f t="shared" si="23"/>
        <v>mai</v>
      </c>
      <c r="D28" s="32" t="str">
        <f>IF(A28=IF(ISNA(VLOOKUP(A28,Jours_fériés,1,0)),"",VLOOKUP(A28,Jours_fériés,1,0)),"F","")</f>
        <v>F</v>
      </c>
      <c r="E28" s="32" t="str">
        <f t="shared" si="24"/>
        <v>F jeu</v>
      </c>
      <c r="F28" s="10">
        <v>0</v>
      </c>
      <c r="G28" s="10"/>
      <c r="H28" s="8">
        <f t="shared" si="25"/>
        <v>0</v>
      </c>
      <c r="I28" s="8">
        <f t="shared" si="26"/>
        <v>0</v>
      </c>
      <c r="J28" s="8">
        <f>IF(AND(F28&gt;=G28,F28&lt;=DBN,F28&lt;&gt;0,G28&lt;&gt;0),(MOD(FDN-DBN,1)-IF(G28&lt;=FDN,FDN-G28)+IF(F28&lt;=FDN,FDN-F28))*24,IF(AND(F28&gt;=G28,F28&gt;DBN,F28&lt;&gt;0,G28&lt;&gt;0),(MOD(FDN-DBNt,1)-(F28-DBN)+IF(G28&gt;=DBN,G28-DBN)-IF(F28&lt;FDN,FDN-G28))*24,IF(AND(F28&lt;G28,ISNUMBER(F28),G28&lt;&gt;0),(IF(AND(F28&lt;=FDN,G28&lt;=FDN),G28-F28)+IF(AND(F28&lt;=FDN,G28&gt;FDN),FDN-F28)+IF(G28&gt;=DBN,G28-F28-IF(F28&lt;=DBN,DBN-F28)))*24,0)))</f>
        <v>0</v>
      </c>
      <c r="K28" s="10"/>
      <c r="L28" s="10"/>
      <c r="M28" s="8">
        <f t="shared" si="27"/>
        <v>0</v>
      </c>
      <c r="N28" s="8">
        <f t="shared" si="28"/>
        <v>0</v>
      </c>
      <c r="O28" s="8">
        <f>IF(AND(K28&gt;=L28,K28&lt;=DBN,K28&lt;&gt;0,L28&lt;&gt;0),(MOD(FDN-DBN,1)-IF(L28&lt;=FDN,FDN-L28)+IF(K28&lt;=FDN,FDN-K28))*24,IF(AND(K28&gt;=L28,K28&gt;DBN,K28&lt;&gt;0,L28&lt;&gt;0),(MOD(FDN-DBNt,1)-(K28-DBN)+IF(L28&gt;=DBN,L28-DBN)-IF(K28&lt;FDN,FDN-L28))*24,IF(AND(K28&lt;L28,ISNUMBER(K28),L28&lt;&gt;0),(IF(AND(K28&lt;=FDN,L28&lt;=FDN),L28-K28)+IF(AND(K28&lt;=FDN,L28&gt;FDN),FDN-K28)+IF(L28&gt;=DBN,L28-K28-IF(K28&lt;=DBN,DBN-K28)))*24,0)))</f>
        <v>0</v>
      </c>
      <c r="P28" s="6">
        <f t="shared" si="29"/>
        <v>0</v>
      </c>
      <c r="Q28" s="6">
        <f t="shared" si="30"/>
        <v>0</v>
      </c>
      <c r="R28" s="6">
        <f t="shared" si="31"/>
        <v>0</v>
      </c>
    </row>
    <row r="29" spans="1:18">
      <c r="A29" s="9">
        <f t="shared" si="2"/>
        <v>42496</v>
      </c>
      <c r="B29" s="7" t="str">
        <f t="shared" si="22"/>
        <v>vendredi</v>
      </c>
      <c r="C29" s="7" t="str">
        <f t="shared" si="23"/>
        <v>mai</v>
      </c>
      <c r="D29" s="32" t="str">
        <f>IF(A29=IF(ISNA(VLOOKUP(A29,Jours_fériés,1,0)),"",VLOOKUP(A29,Jours_fériés,1,0)),"F","")</f>
        <v/>
      </c>
      <c r="E29" s="32" t="str">
        <f t="shared" si="24"/>
        <v xml:space="preserve"> ven</v>
      </c>
      <c r="F29" s="10">
        <v>0</v>
      </c>
      <c r="G29" s="10"/>
      <c r="H29" s="8">
        <f t="shared" si="25"/>
        <v>0</v>
      </c>
      <c r="I29" s="8">
        <f t="shared" si="26"/>
        <v>0</v>
      </c>
      <c r="J29" s="8">
        <f>IF(AND(F29&gt;=G29,F29&lt;=DBN,F29&lt;&gt;0,G29&lt;&gt;0),(MOD(FDN-DBN,1)-IF(G29&lt;=FDN,FDN-G29)+IF(F29&lt;=FDN,FDN-F29))*24,IF(AND(F29&gt;=G29,F29&gt;DBN,F29&lt;&gt;0,G29&lt;&gt;0),(MOD(FDN-DBNt,1)-(F29-DBN)+IF(G29&gt;=DBN,G29-DBN)-IF(F29&lt;FDN,FDN-G29))*24,IF(AND(F29&lt;G29,ISNUMBER(F29),G29&lt;&gt;0),(IF(AND(F29&lt;=FDN,G29&lt;=FDN),G29-F29)+IF(AND(F29&lt;=FDN,G29&gt;FDN),FDN-F29)+IF(G29&gt;=DBN,G29-F29-IF(F29&lt;=DBN,DBN-F29)))*24,0)))</f>
        <v>0</v>
      </c>
      <c r="K29" s="10"/>
      <c r="L29" s="10"/>
      <c r="M29" s="8">
        <f t="shared" si="27"/>
        <v>0</v>
      </c>
      <c r="N29" s="8">
        <f t="shared" si="28"/>
        <v>0</v>
      </c>
      <c r="O29" s="8">
        <f>IF(AND(K29&gt;=L29,K29&lt;=DBN,K29&lt;&gt;0,L29&lt;&gt;0),(MOD(FDN-DBN,1)-IF(L29&lt;=FDN,FDN-L29)+IF(K29&lt;=FDN,FDN-K29))*24,IF(AND(K29&gt;=L29,K29&gt;DBN,K29&lt;&gt;0,L29&lt;&gt;0),(MOD(FDN-DBNt,1)-(K29-DBN)+IF(L29&gt;=DBN,L29-DBN)-IF(K29&lt;FDN,FDN-L29))*24,IF(AND(K29&lt;L29,ISNUMBER(K29),L29&lt;&gt;0),(IF(AND(K29&lt;=FDN,L29&lt;=FDN),L29-K29)+IF(AND(K29&lt;=FDN,L29&gt;FDN),FDN-K29)+IF(L29&gt;=DBN,L29-K29-IF(K29&lt;=DBN,DBN-K29)))*24,0)))</f>
        <v>0</v>
      </c>
      <c r="P29" s="6">
        <f t="shared" si="29"/>
        <v>0</v>
      </c>
      <c r="Q29" s="6">
        <f t="shared" si="30"/>
        <v>0</v>
      </c>
      <c r="R29" s="6">
        <f t="shared" si="31"/>
        <v>0</v>
      </c>
    </row>
    <row r="30" spans="1:18">
      <c r="A30" s="9">
        <f t="shared" si="2"/>
        <v>42497</v>
      </c>
      <c r="B30" s="7" t="str">
        <f t="shared" ref="B30" si="32">TEXT(A30,"jjjj")</f>
        <v>samedi</v>
      </c>
      <c r="C30" s="7" t="str">
        <f t="shared" ref="C30" si="33">TEXT(A30,"mmmm")</f>
        <v>mai</v>
      </c>
      <c r="D30" s="32" t="str">
        <f>IF(A30=IF(ISNA(VLOOKUP(A30,Jours_fériés,1,0)),"",VLOOKUP(A30,Jours_fériés,1,0)),"F","")</f>
        <v/>
      </c>
      <c r="E30" s="32" t="str">
        <f t="shared" ref="E30" si="34">IF(A30=IF(ISNA(VLOOKUP(A30,Jours_fériés,1,0)),"",VLOOKUP(A30,Jours_fériés,1,0)),"F","")&amp;" "&amp;(TEXT(A30,"jjj"))</f>
        <v xml:space="preserve"> sam</v>
      </c>
      <c r="F30" s="10">
        <v>0</v>
      </c>
      <c r="G30" s="10"/>
      <c r="H30" s="8">
        <f t="shared" ref="H30" si="35">MOD(G30-F30,1)*24</f>
        <v>0</v>
      </c>
      <c r="I30" s="8">
        <f t="shared" ref="I30" si="36">H30-J30</f>
        <v>0</v>
      </c>
      <c r="J30" s="8">
        <f>IF(AND(F30&gt;=G30,F30&lt;=DBN,F30&lt;&gt;0,G30&lt;&gt;0),(MOD(FDN-DBN,1)-IF(G30&lt;=FDN,FDN-G30)+IF(F30&lt;=FDN,FDN-F30))*24,IF(AND(F30&gt;=G30,F30&gt;DBN,F30&lt;&gt;0,G30&lt;&gt;0),(MOD(FDN-DBNt,1)-(F30-DBN)+IF(G30&gt;=DBN,G30-DBN)-IF(F30&lt;FDN,FDN-G30))*24,IF(AND(F30&lt;G30,ISNUMBER(F30),G30&lt;&gt;0),(IF(AND(F30&lt;=FDN,G30&lt;=FDN),G30-F30)+IF(AND(F30&lt;=FDN,G30&gt;FDN),FDN-F30)+IF(G30&gt;=DBN,G30-F30-IF(F30&lt;=DBN,DBN-F30)))*24,0)))</f>
        <v>0</v>
      </c>
      <c r="K30" s="10">
        <v>0.875</v>
      </c>
      <c r="L30" s="10">
        <v>0.125</v>
      </c>
      <c r="M30" s="8">
        <f t="shared" ref="M30" si="37">MOD(L30-K30,1)*24</f>
        <v>6</v>
      </c>
      <c r="N30" s="8">
        <f t="shared" ref="N30" si="38">M30-O30</f>
        <v>0</v>
      </c>
      <c r="O30" s="8">
        <f>IF(AND(K30&gt;=L30,K30&lt;=DBN,K30&lt;&gt;0,L30&lt;&gt;0),(MOD(FDN-DBN,1)-IF(L30&lt;=FDN,FDN-L30)+IF(K30&lt;=FDN,FDN-K30))*24,IF(AND(K30&gt;=L30,K30&gt;DBN,K30&lt;&gt;0,L30&lt;&gt;0),(MOD(FDN-DBNt,1)-(K30-DBN)+IF(L30&gt;=DBN,L30-DBN)-IF(K30&lt;FDN,FDN-L30))*24,IF(AND(K30&lt;L30,ISNUMBER(K30),L30&lt;&gt;0),(IF(AND(K30&lt;=FDN,L30&lt;=FDN),L30-K30)+IF(AND(K30&lt;=FDN,L30&gt;FDN),FDN-K30)+IF(L30&gt;=DBN,L30-K30-IF(K30&lt;=DBN,DBN-K30)))*24,0)))</f>
        <v>6</v>
      </c>
      <c r="P30" s="6">
        <f t="shared" ref="P30" si="39">SUM(I30+N30)</f>
        <v>0</v>
      </c>
      <c r="Q30" s="6">
        <f t="shared" ref="Q30" si="40">SUM(J30+O30)</f>
        <v>6</v>
      </c>
      <c r="R30" s="6">
        <f t="shared" ref="R30" si="41">SUM(I30+J30+N30+O30)</f>
        <v>6</v>
      </c>
    </row>
    <row r="32" spans="1:18" ht="15.6">
      <c r="A32" s="22" t="s">
        <v>19</v>
      </c>
    </row>
    <row r="33" spans="1:1" ht="15.6">
      <c r="A33" s="22"/>
    </row>
    <row r="34" spans="1:1" ht="15.6">
      <c r="A34" s="22" t="s">
        <v>22</v>
      </c>
    </row>
    <row r="35" spans="1:1" ht="15.6">
      <c r="A35" s="22" t="s">
        <v>23</v>
      </c>
    </row>
    <row r="36" spans="1:1">
      <c r="A36" t="s">
        <v>21</v>
      </c>
    </row>
    <row r="37" spans="1:1" ht="15.6">
      <c r="A37" s="22" t="s">
        <v>24</v>
      </c>
    </row>
    <row r="39" spans="1:1" ht="15.6">
      <c r="A39" s="22" t="s">
        <v>20</v>
      </c>
    </row>
    <row r="41" spans="1:1" ht="15.6">
      <c r="A41" s="22" t="s">
        <v>40</v>
      </c>
    </row>
    <row r="42" spans="1:1" ht="15.6">
      <c r="A42" s="22" t="s">
        <v>41</v>
      </c>
    </row>
    <row r="43" spans="1:1" ht="15.6">
      <c r="A43" s="22" t="s">
        <v>42</v>
      </c>
    </row>
    <row r="44" spans="1:1" ht="15.6">
      <c r="A44" s="22" t="s">
        <v>43</v>
      </c>
    </row>
    <row r="45" spans="1:1" ht="15.6">
      <c r="A45" s="22" t="s">
        <v>44</v>
      </c>
    </row>
  </sheetData>
  <mergeCells count="3">
    <mergeCell ref="P7:R7"/>
    <mergeCell ref="F7:G7"/>
    <mergeCell ref="K7:L7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16"/>
  <sheetViews>
    <sheetView workbookViewId="0">
      <selection activeCell="B3" sqref="B3"/>
    </sheetView>
  </sheetViews>
  <sheetFormatPr baseColWidth="10" defaultRowHeight="14.4"/>
  <cols>
    <col min="1" max="1" width="19.21875" bestFit="1" customWidth="1"/>
    <col min="2" max="2" width="26.5546875" bestFit="1" customWidth="1"/>
  </cols>
  <sheetData>
    <row r="2" spans="1:2" ht="16.2" thickBot="1">
      <c r="A2" s="39" t="s">
        <v>25</v>
      </c>
      <c r="B2" s="39"/>
    </row>
    <row r="3" spans="1:2" ht="16.2" thickBot="1">
      <c r="A3" s="23" t="s">
        <v>26</v>
      </c>
      <c r="B3" s="24">
        <v>2016</v>
      </c>
    </row>
    <row r="4" spans="1:2" ht="15.6" customHeight="1" thickBot="1">
      <c r="A4" s="25" t="s">
        <v>27</v>
      </c>
      <c r="B4" s="26">
        <f>DATE(Année,1,1)</f>
        <v>42370</v>
      </c>
    </row>
    <row r="5" spans="1:2" ht="15.6" customHeight="1" thickBot="1">
      <c r="A5" s="25" t="s">
        <v>28</v>
      </c>
      <c r="B5" s="26">
        <f>ROUND(DATE(Année,4,MOD(234-11*MOD(Année,19),30))/7,0)*7-6</f>
        <v>42456</v>
      </c>
    </row>
    <row r="6" spans="1:2" ht="15.6" customHeight="1" thickBot="1">
      <c r="A6" s="27" t="s">
        <v>29</v>
      </c>
      <c r="B6" s="26">
        <f>Pâques+1</f>
        <v>42457</v>
      </c>
    </row>
    <row r="7" spans="1:2" ht="15.6" customHeight="1" thickBot="1">
      <c r="A7" s="27" t="s">
        <v>30</v>
      </c>
      <c r="B7" s="26">
        <f>DATE(Année,5,1)</f>
        <v>42491</v>
      </c>
    </row>
    <row r="8" spans="1:2" ht="15.6" customHeight="1" thickBot="1">
      <c r="A8" s="28" t="s">
        <v>31</v>
      </c>
      <c r="B8" s="26">
        <f>DATE(Année,5,8)</f>
        <v>42498</v>
      </c>
    </row>
    <row r="9" spans="1:2" ht="15.6" customHeight="1" thickBot="1">
      <c r="A9" s="27" t="s">
        <v>32</v>
      </c>
      <c r="B9" s="26">
        <f>Pâques+39</f>
        <v>42495</v>
      </c>
    </row>
    <row r="10" spans="1:2" ht="15.6" customHeight="1" thickBot="1">
      <c r="A10" s="27" t="s">
        <v>33</v>
      </c>
      <c r="B10" s="26">
        <f>Pâques+49</f>
        <v>42505</v>
      </c>
    </row>
    <row r="11" spans="1:2" ht="15.6" customHeight="1" thickBot="1">
      <c r="A11" s="27" t="s">
        <v>34</v>
      </c>
      <c r="B11" s="26">
        <f>Pâques+50</f>
        <v>42506</v>
      </c>
    </row>
    <row r="12" spans="1:2" ht="15.6" customHeight="1" thickBot="1">
      <c r="A12" s="27" t="s">
        <v>35</v>
      </c>
      <c r="B12" s="26">
        <f>DATE(Année,7,21)</f>
        <v>42572</v>
      </c>
    </row>
    <row r="13" spans="1:2" ht="15.6" customHeight="1" thickBot="1">
      <c r="A13" s="25" t="s">
        <v>36</v>
      </c>
      <c r="B13" s="26">
        <f>DATE(Année,8,15)</f>
        <v>42597</v>
      </c>
    </row>
    <row r="14" spans="1:2" ht="15.6" customHeight="1" thickBot="1">
      <c r="A14" s="25" t="s">
        <v>37</v>
      </c>
      <c r="B14" s="26">
        <f>DATE(Année,11,1)</f>
        <v>42675</v>
      </c>
    </row>
    <row r="15" spans="1:2" ht="15.6" customHeight="1" thickBot="1">
      <c r="A15" s="25" t="s">
        <v>38</v>
      </c>
      <c r="B15" s="26">
        <f>DATE(Année,11,11)</f>
        <v>42685</v>
      </c>
    </row>
    <row r="16" spans="1:2" ht="15.6" customHeight="1" thickBot="1">
      <c r="A16" s="25" t="s">
        <v>39</v>
      </c>
      <c r="B16" s="26">
        <f>DATE(Année,12,25)</f>
        <v>42729</v>
      </c>
    </row>
  </sheetData>
  <mergeCells count="1">
    <mergeCell ref="A2: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21"/>
  <sheetViews>
    <sheetView workbookViewId="0">
      <selection activeCell="M25" sqref="M25"/>
    </sheetView>
  </sheetViews>
  <sheetFormatPr baseColWidth="10" defaultRowHeight="14.4"/>
  <sheetData>
    <row r="1" spans="1:9">
      <c r="G1" s="35"/>
      <c r="I1" s="35"/>
    </row>
    <row r="2" spans="1:9">
      <c r="B2" s="35"/>
      <c r="G2" s="35"/>
      <c r="I2" s="35"/>
    </row>
    <row r="3" spans="1:9">
      <c r="G3" s="35"/>
    </row>
    <row r="4" spans="1:9">
      <c r="G4" s="35"/>
    </row>
    <row r="5" spans="1:9">
      <c r="G5" s="35"/>
    </row>
    <row r="6" spans="1:9">
      <c r="G6" s="35"/>
    </row>
    <row r="7" spans="1:9" ht="16.8">
      <c r="A7" s="34"/>
      <c r="G7" s="35"/>
    </row>
    <row r="8" spans="1:9" ht="16.8">
      <c r="A8" s="34"/>
      <c r="G8" s="35"/>
    </row>
    <row r="9" spans="1:9">
      <c r="A9" s="35"/>
      <c r="B9" s="35"/>
      <c r="G9" s="35"/>
    </row>
    <row r="10" spans="1:9">
      <c r="A10" s="35"/>
      <c r="B10" s="35"/>
      <c r="G10" s="35"/>
    </row>
    <row r="11" spans="1:9">
      <c r="A11" s="35"/>
      <c r="B11" s="35"/>
      <c r="G11" s="35"/>
    </row>
    <row r="12" spans="1:9">
      <c r="A12" s="35"/>
      <c r="B12" s="35"/>
      <c r="G12" s="35"/>
    </row>
    <row r="13" spans="1:9">
      <c r="A13" s="35"/>
      <c r="B13" s="35"/>
      <c r="G13" s="35"/>
    </row>
    <row r="14" spans="1:9">
      <c r="A14" s="35"/>
      <c r="B14" s="35"/>
    </row>
    <row r="15" spans="1:9">
      <c r="A15" s="35"/>
      <c r="B15" s="35"/>
    </row>
    <row r="16" spans="1:9">
      <c r="A16" s="35"/>
      <c r="B16" s="35"/>
    </row>
    <row r="17" spans="1:3">
      <c r="A17" s="35"/>
      <c r="B17" s="35"/>
    </row>
    <row r="18" spans="1:3">
      <c r="A18" s="35"/>
      <c r="B18" s="35"/>
    </row>
    <row r="19" spans="1:3">
      <c r="A19" s="35"/>
      <c r="B19" s="35"/>
    </row>
    <row r="20" spans="1:3">
      <c r="A20" s="35"/>
      <c r="B20" s="35"/>
      <c r="C20" s="35"/>
    </row>
    <row r="21" spans="1:3">
      <c r="A21" s="35"/>
      <c r="B21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Feuil1</vt:lpstr>
      <vt:lpstr>Feuil2</vt:lpstr>
      <vt:lpstr>Feuil3</vt:lpstr>
      <vt:lpstr>Année</vt:lpstr>
      <vt:lpstr>DBN</vt:lpstr>
      <vt:lpstr>Début_de_nuit</vt:lpstr>
      <vt:lpstr>DebutNuit</vt:lpstr>
      <vt:lpstr>Feuil1!F</vt:lpstr>
      <vt:lpstr>FDN</vt:lpstr>
      <vt:lpstr>Feuil1!IdenF</vt:lpstr>
      <vt:lpstr>Feuil1!Jour</vt:lpstr>
      <vt:lpstr>Jours_fériés</vt:lpstr>
      <vt:lpstr>Feuil1!Nuit</vt:lpstr>
      <vt:lpstr>Pâques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2016-08-10T09:27:52Z</dcterms:created>
  <dcterms:modified xsi:type="dcterms:W3CDTF">2016-08-12T03:52:29Z</dcterms:modified>
</cp:coreProperties>
</file>