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6" windowWidth="15720" windowHeight="6648"/>
  </bookViews>
  <sheets>
    <sheet name="Feuil1" sheetId="8" r:id="rId1"/>
    <sheet name="Feuil2" sheetId="11" r:id="rId2"/>
  </sheets>
  <functionGroups/>
  <definedNames>
    <definedName name="Année">Feuil2!$B$3</definedName>
    <definedName name="Jours_fériés">Feuil2!$B$4:$B$16</definedName>
    <definedName name="Pâques">Feuil2!$B$5</definedName>
  </definedNames>
  <calcPr calcId="125725" iterate="1"/>
</workbook>
</file>

<file path=xl/calcChain.xml><?xml version="1.0" encoding="utf-8"?>
<calcChain xmlns="http://schemas.openxmlformats.org/spreadsheetml/2006/main">
  <c r="I35" i="8"/>
  <c r="B12" i="11" l="1"/>
  <c r="D31" i="8"/>
  <c r="D30"/>
  <c r="D29"/>
  <c r="D28"/>
  <c r="D27"/>
  <c r="E6"/>
  <c r="B16" i="11"/>
  <c r="B15"/>
  <c r="B14"/>
  <c r="B13"/>
  <c r="B8"/>
  <c r="B7"/>
  <c r="B5"/>
  <c r="B9" s="1"/>
  <c r="B4"/>
  <c r="I15" i="8"/>
  <c r="I29"/>
  <c r="I30"/>
  <c r="I9"/>
  <c r="I19"/>
  <c r="I12"/>
  <c r="I26"/>
  <c r="I20"/>
  <c r="I17"/>
  <c r="I6"/>
  <c r="I25"/>
  <c r="I13"/>
  <c r="I31"/>
  <c r="I8"/>
  <c r="I16"/>
  <c r="I23"/>
  <c r="I28"/>
  <c r="I14"/>
  <c r="I10"/>
  <c r="I21"/>
  <c r="I24"/>
  <c r="I22"/>
  <c r="I11"/>
  <c r="I27"/>
  <c r="I7"/>
  <c r="I18"/>
  <c r="I32" l="1"/>
  <c r="B10" i="11"/>
  <c r="B6"/>
  <c r="E24" i="8" s="1"/>
  <c r="B11" i="11"/>
  <c r="I33" i="8" l="1"/>
  <c r="H35" s="1"/>
  <c r="E12"/>
  <c r="E26"/>
  <c r="E28"/>
  <c r="E14"/>
  <c r="E22"/>
  <c r="E7"/>
  <c r="E18"/>
  <c r="E29"/>
  <c r="E10"/>
  <c r="E27"/>
  <c r="E15"/>
  <c r="E19"/>
  <c r="E8"/>
  <c r="E16"/>
  <c r="E11"/>
  <c r="E25"/>
  <c r="E21"/>
  <c r="E17"/>
  <c r="E13"/>
  <c r="E31"/>
  <c r="E9"/>
  <c r="E20"/>
  <c r="E23"/>
  <c r="E30"/>
  <c r="D24"/>
  <c r="D25"/>
  <c r="D26"/>
  <c r="D7"/>
  <c r="D17"/>
  <c r="D18"/>
  <c r="D19"/>
  <c r="D20"/>
  <c r="D21"/>
  <c r="D22"/>
  <c r="D23"/>
  <c r="D13"/>
  <c r="D14"/>
  <c r="D15"/>
  <c r="D16"/>
  <c r="D12"/>
  <c r="D11"/>
  <c r="D10"/>
  <c r="D9"/>
  <c r="D8"/>
  <c r="D6"/>
</calcChain>
</file>

<file path=xl/sharedStrings.xml><?xml version="1.0" encoding="utf-8"?>
<sst xmlns="http://schemas.openxmlformats.org/spreadsheetml/2006/main" count="72" uniqueCount="57">
  <si>
    <t>N</t>
  </si>
  <si>
    <t>Rechercher la date</t>
  </si>
  <si>
    <t>Description</t>
  </si>
  <si>
    <t>Date décision</t>
  </si>
  <si>
    <t>Le jour s'affiche</t>
  </si>
  <si>
    <t>Heure sup début</t>
  </si>
  <si>
    <t>Heure sup fin</t>
  </si>
  <si>
    <t>Lundi à vendredi : 7 à 18h 100%</t>
  </si>
  <si>
    <t>Lundi à vendredi : 18h à 22h 125%</t>
  </si>
  <si>
    <t>Samedi 7h à 22h 125%</t>
  </si>
  <si>
    <t>Samedi 22 à 7h 150%</t>
  </si>
  <si>
    <t>Dimanche et jours fériés: 7h à 22h 200%</t>
  </si>
  <si>
    <t>Dimanches et jours fériés : 22 à 7h 250%</t>
  </si>
  <si>
    <t>AM</t>
  </si>
  <si>
    <t>DN</t>
  </si>
  <si>
    <t>FM</t>
  </si>
  <si>
    <t>FN</t>
  </si>
  <si>
    <t>Choisir l'année cellule jaune</t>
  </si>
  <si>
    <t>France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</si>
  <si>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</si>
  <si>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</si>
  <si>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</si>
  <si>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</si>
  <si>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</si>
  <si>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</si>
  <si>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</si>
  <si>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</si>
  <si>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</si>
  <si>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</si>
  <si>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</si>
  <si>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</si>
  <si>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</si>
  <si>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SN</t>
  </si>
  <si>
    <t>D</t>
  </si>
  <si>
    <t>Entrez les valeurs dans les colonnes jaune pour les dates et heures supplémentaires et légende</t>
  </si>
  <si>
    <t>???</t>
  </si>
  <si>
    <t>légende colonne "F"</t>
  </si>
  <si>
    <t>SM</t>
  </si>
  <si>
    <t>Vide = lundi à vendredi 7h à 18h 100%</t>
  </si>
  <si>
    <t>AM = lundi à vendredi 18h à 22h 125%</t>
  </si>
  <si>
    <t>N= nuit lundi à samedi 22h à 7 h 150%</t>
  </si>
  <si>
    <t>SM= samedi matin 7h à 22h 125%</t>
  </si>
  <si>
    <t>SN= samedi nuit 22h à 7h 150%</t>
  </si>
  <si>
    <t>FM= lundi à dimanche jours fériés 7h à 22h 200%</t>
  </si>
  <si>
    <t>FN=lundi à dimanche jours fériés 22h à 7h 250%</t>
  </si>
  <si>
    <t>D= dimanche 7h à 22h 200%</t>
  </si>
  <si>
    <t>DN= dimanche 22h à 7h 250%</t>
  </si>
  <si>
    <t>Lundi à vendredi 22 à 7h 150%</t>
  </si>
  <si>
    <t>En "I4" mettre ce que vous voulez.</t>
  </si>
  <si>
    <t>La colonne "E" indique(F) automatiquement les jours fériés de l'année en cours quelque soit l'année sélectionnée en "Feuil2" cellule "B3".</t>
  </si>
  <si>
    <t>La "Feuil2 est protégée par un mot de passe "0000" sauf la cellule "B3" jaune.</t>
  </si>
  <si>
    <t>La "Feuil1 est protégée par un mot de passe "0000" sauf les colonnes "A, F, G, H" jaune.</t>
  </si>
  <si>
    <t>Somme minutes</t>
  </si>
  <si>
    <t>Somme jours</t>
  </si>
  <si>
    <t>Soit</t>
  </si>
  <si>
    <t>Jours</t>
  </si>
  <si>
    <t>heures et minutes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</si>
</sst>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[$-F800]dddd\,\ mmmm\ dd\,\ yyyy"/>
    <numFmt numFmtId="166" formatCode="[h]:mm:ss;@"/>
    <numFmt numFmtId="167" formatCode="[$-F400]h:mm:ss\ AM/PM"/>
  </numFmts>
  <fonts count="13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rgb="FF2E3C1F"/>
      <name val="Times New Roman"/>
      <family val="1"/>
    </font>
    <font>
      <sz val="12"/>
      <color rgb="FF2E3C1F"/>
      <name val="Times New Roman"/>
      <family val="1"/>
    </font>
    <font>
      <sz val="9.6999999999999993"/>
      <color rgb="FF303030"/>
      <name val="Arial"/>
      <family val="2"/>
    </font>
    <font>
      <sz val="8"/>
      <color rgb="FF141414"/>
      <name val="Trebuchet MS"/>
      <family val="2"/>
    </font>
    <font>
      <b/>
      <sz val="12"/>
      <color theme="1"/>
      <name val="Times New Roman"/>
      <family val="1"/>
    </font>
    <font>
      <sz val="12"/>
      <color rgb="FF141414"/>
      <name val="Trebuchet MS"/>
      <family val="2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633777886288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rgb="FFDDDDDD"/>
      </top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1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165" fontId="5" fillId="0" borderId="0" xfId="0" applyNumberFormat="1" applyFont="1" applyAlignment="1" applyProtection="1">
      <alignment horizontal="center" vertical="center"/>
    </xf>
    <xf numFmtId="16" fontId="7" fillId="0" borderId="0" xfId="0" applyNumberFormat="1" applyFont="1" applyBorder="1" applyAlignment="1" applyProtection="1">
      <alignment horizontal="center" wrapText="1"/>
      <protection locked="0"/>
    </xf>
    <xf numFmtId="0" fontId="7" fillId="0" borderId="0" xfId="0" applyFont="1" applyBorder="1" applyAlignment="1" applyProtection="1">
      <alignment horizontal="left" vertical="center"/>
    </xf>
    <xf numFmtId="15" fontId="7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166" fontId="0" fillId="0" borderId="0" xfId="0" applyNumberFormat="1" applyAlignment="1" applyProtection="1">
      <alignment horizontal="center" vertical="center"/>
    </xf>
    <xf numFmtId="165" fontId="0" fillId="0" borderId="0" xfId="0" applyNumberFormat="1" applyProtection="1"/>
    <xf numFmtId="164" fontId="0" fillId="0" borderId="0" xfId="0" applyNumberFormat="1" applyProtection="1"/>
    <xf numFmtId="165" fontId="0" fillId="3" borderId="1" xfId="0" applyNumberForma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164" fontId="0" fillId="3" borderId="1" xfId="0" applyNumberFormat="1" applyFill="1" applyBorder="1" applyAlignment="1" applyProtection="1">
      <alignment horizontal="center" vertical="center" wrapText="1"/>
    </xf>
    <xf numFmtId="165" fontId="0" fillId="0" borderId="3" xfId="0" applyNumberForma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0" fontId="0" fillId="0" borderId="0" xfId="0" applyNumberFormat="1" applyProtection="1"/>
    <xf numFmtId="9" fontId="0" fillId="0" borderId="0" xfId="0" applyNumberFormat="1" applyProtection="1"/>
    <xf numFmtId="0" fontId="0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Font="1" applyProtection="1"/>
    <xf numFmtId="0" fontId="3" fillId="0" borderId="0" xfId="0" applyFont="1" applyProtection="1"/>
    <xf numFmtId="0" fontId="0" fillId="0" borderId="1" xfId="0" applyBorder="1" applyAlignment="1" applyProtection="1">
      <alignment horizontal="center"/>
    </xf>
    <xf numFmtId="0" fontId="0" fillId="6" borderId="0" xfId="0" applyFill="1" applyAlignment="1" applyProtection="1">
      <alignment horizontal="center" vertical="center"/>
    </xf>
    <xf numFmtId="0" fontId="0" fillId="6" borderId="0" xfId="0" applyFill="1" applyProtection="1"/>
    <xf numFmtId="164" fontId="0" fillId="6" borderId="0" xfId="0" applyNumberFormat="1" applyFill="1" applyAlignment="1" applyProtection="1">
      <alignment horizontal="center" vertical="center"/>
    </xf>
    <xf numFmtId="0" fontId="0" fillId="6" borderId="0" xfId="0" applyNumberFormat="1" applyFill="1" applyProtection="1"/>
    <xf numFmtId="0" fontId="0" fillId="2" borderId="3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 applyProtection="1">
      <alignment horizontal="center" vertical="center"/>
    </xf>
    <xf numFmtId="0" fontId="8" fillId="0" borderId="4" xfId="0" applyFont="1" applyBorder="1" applyAlignment="1">
      <alignment horizontal="left" indent="1"/>
    </xf>
    <xf numFmtId="164" fontId="0" fillId="0" borderId="1" xfId="0" applyNumberFormat="1" applyBorder="1" applyAlignment="1" applyProtection="1">
      <alignment horizontal="center" vertical="center"/>
    </xf>
    <xf numFmtId="0" fontId="5" fillId="0" borderId="1" xfId="0" applyNumberFormat="1" applyFont="1" applyBorder="1" applyAlignment="1" applyProtection="1">
      <alignment horizontal="center" vertical="center"/>
    </xf>
    <xf numFmtId="167" fontId="0" fillId="0" borderId="0" xfId="0" applyNumberFormat="1" applyProtection="1"/>
    <xf numFmtId="167" fontId="9" fillId="0" borderId="0" xfId="0" applyNumberFormat="1" applyFont="1"/>
    <xf numFmtId="0" fontId="1" fillId="0" borderId="0" xfId="0" applyFont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/>
    </xf>
    <xf numFmtId="164" fontId="10" fillId="0" borderId="1" xfId="0" applyNumberFormat="1" applyFont="1" applyBorder="1" applyAlignment="1" applyProtection="1">
      <alignment horizontal="center" vertical="center"/>
    </xf>
    <xf numFmtId="164" fontId="0" fillId="6" borderId="5" xfId="0" applyNumberFormat="1" applyFill="1" applyBorder="1" applyAlignment="1" applyProtection="1">
      <alignment horizontal="center" vertical="center" wrapText="1"/>
    </xf>
    <xf numFmtId="164" fontId="0" fillId="6" borderId="0" xfId="0" applyNumberFormat="1" applyFill="1" applyAlignment="1" applyProtection="1">
      <alignment horizontal="center" vertical="center" wrapText="1"/>
    </xf>
    <xf numFmtId="0" fontId="4" fillId="5" borderId="0" xfId="0" applyFont="1" applyFill="1" applyAlignment="1" applyProtection="1">
      <alignment horizontal="center" vertical="center"/>
    </xf>
    <xf numFmtId="0" fontId="0" fillId="0" borderId="0" xfId="0" applyFont="1"/>
    <xf numFmtId="0" fontId="11" fillId="0" borderId="0" xfId="0" applyFont="1"/>
    <xf numFmtId="0" fontId="12" fillId="0" borderId="1" xfId="0" applyFont="1" applyBorder="1" applyAlignment="1" applyProtection="1">
      <alignment horizontal="center" vertical="center"/>
    </xf>
    <xf numFmtId="167" fontId="12" fillId="0" borderId="1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 indent="1"/>
    </xf>
  </cellXfs>
  <cellStyles count="2">
    <cellStyle name="Normal" xfId="0" builtinId="0"/>
    <cellStyle name="Normal 2" xfId="1"/>
  </cellStyles>
  <dxfs count="1">
    <dxf>
      <font>
        <b/>
        <i val="0"/>
        <color auto="1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FF66FF"/>
      <color rgb="FF00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44"/>
  <sheetViews>
    <sheetView tabSelected="1" topLeftCell="A13" zoomScaleNormal="100" workbookViewId="0">
      <selection activeCell="L38" sqref="L38"/>
    </sheetView>
  </sheetViews>
  <sheetFormatPr baseColWidth="10" defaultRowHeight="15.6"/>
  <cols>
    <col min="1" max="1" width="20.19921875" style="22" bestFit="1" customWidth="1"/>
    <col min="2" max="3" width="20.19921875" style="22" customWidth="1"/>
    <col min="4" max="4" width="13.69921875" style="20" bestFit="1" customWidth="1"/>
    <col min="5" max="5" width="3.19921875" style="20" customWidth="1"/>
    <col min="6" max="6" width="5.09765625" style="20" customWidth="1"/>
    <col min="7" max="8" width="11.69921875" style="23" customWidth="1"/>
    <col min="9" max="9" width="15.19921875" style="17" bestFit="1" customWidth="1"/>
    <col min="10" max="10" width="11.19921875" style="23"/>
    <col min="11" max="15" width="11.19921875" style="20"/>
    <col min="16" max="17" width="11.19921875" style="20" customWidth="1"/>
    <col min="18" max="16384" width="11.19921875" style="20"/>
  </cols>
  <sheetData>
    <row r="1" spans="1:19">
      <c r="A1" s="16"/>
      <c r="B1" s="16"/>
      <c r="C1" s="16"/>
      <c r="D1" s="17"/>
      <c r="E1" s="17"/>
      <c r="F1" s="17"/>
      <c r="G1" s="18"/>
      <c r="H1" s="18"/>
      <c r="J1" s="18"/>
      <c r="K1" s="19"/>
      <c r="L1" s="19"/>
      <c r="M1" s="17"/>
      <c r="N1" s="17"/>
      <c r="O1" s="17"/>
      <c r="P1" s="17"/>
      <c r="Q1" s="17"/>
      <c r="R1" s="17"/>
      <c r="S1" s="17"/>
    </row>
    <row r="2" spans="1:19">
      <c r="A2" s="51" t="s">
        <v>34</v>
      </c>
      <c r="B2" s="51"/>
      <c r="C2" s="51"/>
      <c r="D2" s="51"/>
      <c r="E2" s="51"/>
      <c r="F2" s="51"/>
      <c r="G2" s="51"/>
      <c r="H2" s="51"/>
      <c r="I2" s="51"/>
      <c r="J2" s="21"/>
      <c r="K2" s="17"/>
      <c r="L2" s="17"/>
    </row>
    <row r="3" spans="1:19" ht="15.6" customHeight="1" thickBot="1">
      <c r="J3" s="21"/>
      <c r="K3" s="17"/>
      <c r="L3" s="17"/>
    </row>
    <row r="4" spans="1:19" ht="37.200000000000003" customHeight="1" thickBot="1">
      <c r="A4" s="24" t="s">
        <v>1</v>
      </c>
      <c r="B4" s="24" t="s">
        <v>2</v>
      </c>
      <c r="C4" s="24" t="s">
        <v>3</v>
      </c>
      <c r="D4" s="25" t="s">
        <v>4</v>
      </c>
      <c r="E4" s="25"/>
      <c r="F4" s="25"/>
      <c r="G4" s="26" t="s">
        <v>5</v>
      </c>
      <c r="H4" s="26" t="s">
        <v>6</v>
      </c>
      <c r="I4" s="25" t="s">
        <v>35</v>
      </c>
      <c r="J4" s="54" t="s">
        <v>36</v>
      </c>
      <c r="K4" s="55"/>
      <c r="L4" s="55"/>
      <c r="M4" s="55"/>
    </row>
    <row r="5" spans="1:19" ht="16.2" thickBot="1">
      <c r="A5" s="27"/>
      <c r="B5" s="28"/>
      <c r="C5" s="28"/>
      <c r="D5" s="29"/>
      <c r="E5" s="29"/>
      <c r="F5" s="29"/>
      <c r="G5" s="30"/>
      <c r="H5" s="30"/>
      <c r="I5" s="31"/>
      <c r="J5" s="42"/>
      <c r="K5" s="41"/>
      <c r="L5" s="41"/>
      <c r="M5" s="40"/>
    </row>
    <row r="6" spans="1:19" ht="16.2" thickBot="1">
      <c r="A6" s="1">
        <v>42370</v>
      </c>
      <c r="B6" s="32"/>
      <c r="C6" s="32"/>
      <c r="D6" s="31" t="str">
        <f>TEXT(A6,"jjjj")</f>
        <v>vendredi</v>
      </c>
      <c r="E6" s="31" t="str">
        <f t="shared" ref="E6:E31" si="0">IF(A6=IF(ISNA(VLOOKUP(A6,Jours_fériés,1,0)),"",VLOOKUP(A6,Jours_fériés,1,0)),"F","")</f>
        <v>F</v>
      </c>
      <c r="F6" s="4" t="s">
        <v>15</v>
      </c>
      <c r="G6" s="2">
        <v>0.41666666666666669</v>
      </c>
      <c r="H6" s="3">
        <v>0.5</v>
      </c>
      <c r="I6" s="39">
        <f>IF(MOD(H6-G6,1)*1440&gt;360,MOD(H6-G6,1)*1440-30,MOD(H6-G6,1)*1440)*heuresup(F6)</f>
        <v>239.99999999999994</v>
      </c>
      <c r="J6" s="43" t="s">
        <v>38</v>
      </c>
      <c r="K6" s="41"/>
      <c r="L6" s="41"/>
      <c r="M6" s="41"/>
    </row>
    <row r="7" spans="1:19" ht="13.65" customHeight="1" thickBot="1">
      <c r="A7" s="1">
        <v>42582</v>
      </c>
      <c r="B7" s="32"/>
      <c r="C7" s="32"/>
      <c r="D7" s="31" t="str">
        <f t="shared" ref="D7:D12" si="1">TEXT(A7,"jjjj")</f>
        <v>dimanche</v>
      </c>
      <c r="E7" s="31" t="str">
        <f t="shared" si="0"/>
        <v/>
      </c>
      <c r="F7" s="4" t="s">
        <v>14</v>
      </c>
      <c r="G7" s="2">
        <v>0.91666666666666663</v>
      </c>
      <c r="H7" s="3">
        <v>0.29166666666666669</v>
      </c>
      <c r="I7" s="39">
        <f>IF(MOD(H7-G7,1)*1440&gt;360,MOD(H7-G7,1)*1440-30,MOD(H7-G7,1)*1440)*heuresup(F7)</f>
        <v>1275</v>
      </c>
      <c r="J7" s="43" t="s">
        <v>39</v>
      </c>
      <c r="K7" s="41"/>
      <c r="L7" s="41"/>
      <c r="M7" s="42"/>
      <c r="O7" s="34"/>
    </row>
    <row r="8" spans="1:19" ht="16.2" thickBot="1">
      <c r="A8" s="1">
        <v>42583</v>
      </c>
      <c r="B8" s="32"/>
      <c r="C8" s="32"/>
      <c r="D8" s="31" t="str">
        <f t="shared" si="1"/>
        <v>lundi</v>
      </c>
      <c r="E8" s="31" t="str">
        <f t="shared" si="0"/>
        <v/>
      </c>
      <c r="F8" s="4" t="s">
        <v>0</v>
      </c>
      <c r="G8" s="2">
        <v>0.91666666666666663</v>
      </c>
      <c r="H8" s="3">
        <v>0.29166666666666669</v>
      </c>
      <c r="I8" s="39">
        <f>IF(MOD(H8-G8,1)*1440&gt;360,MOD(H8-G8,1)*1440-30,MOD(H8-G8,1)*1440)*heuresup(F8)</f>
        <v>765</v>
      </c>
      <c r="J8" s="43" t="s">
        <v>40</v>
      </c>
      <c r="K8" s="41"/>
      <c r="L8" s="41"/>
      <c r="M8" s="41"/>
    </row>
    <row r="9" spans="1:19" ht="16.2" thickBot="1">
      <c r="A9" s="1">
        <v>42584</v>
      </c>
      <c r="B9" s="32"/>
      <c r="C9" s="32"/>
      <c r="D9" s="31" t="str">
        <f t="shared" si="1"/>
        <v>mardi</v>
      </c>
      <c r="E9" s="31" t="str">
        <f t="shared" si="0"/>
        <v/>
      </c>
      <c r="F9" s="4" t="s">
        <v>13</v>
      </c>
      <c r="G9" s="2">
        <v>0.75</v>
      </c>
      <c r="H9" s="3">
        <v>0.83333333333333337</v>
      </c>
      <c r="I9" s="39">
        <f>IF(MOD(H9-G9,1)*1440&gt;360,MOD(H9-G9,1)*1440-30,MOD(H9-G9,1)*1440)*heuresup(F9)</f>
        <v>150.00000000000006</v>
      </c>
      <c r="J9" s="43" t="s">
        <v>41</v>
      </c>
      <c r="K9" s="41"/>
      <c r="L9" s="41"/>
      <c r="M9" s="41"/>
    </row>
    <row r="10" spans="1:19" ht="16.2" thickBot="1">
      <c r="A10" s="1">
        <v>42585</v>
      </c>
      <c r="B10" s="32"/>
      <c r="C10" s="32"/>
      <c r="D10" s="31" t="str">
        <f t="shared" si="1"/>
        <v>mercredi</v>
      </c>
      <c r="E10" s="31" t="str">
        <f t="shared" si="0"/>
        <v/>
      </c>
      <c r="F10" s="4" t="s">
        <v>13</v>
      </c>
      <c r="G10" s="2">
        <v>0.75</v>
      </c>
      <c r="H10" s="3">
        <v>0.875</v>
      </c>
      <c r="I10" s="39">
        <f>IF(MOD(H10-G10,1)*1440&gt;360,MOD(H10-G10,1)*1440-30,MOD(H10-G10,1)*1440)*heuresup(F10)</f>
        <v>225</v>
      </c>
      <c r="J10" s="43" t="s">
        <v>42</v>
      </c>
      <c r="K10" s="41"/>
      <c r="L10" s="41"/>
      <c r="M10" s="41"/>
    </row>
    <row r="11" spans="1:19" ht="16.2" thickBot="1">
      <c r="A11" s="1">
        <v>42586</v>
      </c>
      <c r="B11" s="32"/>
      <c r="C11" s="32"/>
      <c r="D11" s="31" t="str">
        <f t="shared" si="1"/>
        <v>jeudi</v>
      </c>
      <c r="E11" s="31" t="str">
        <f t="shared" si="0"/>
        <v/>
      </c>
      <c r="F11" s="4" t="s">
        <v>13</v>
      </c>
      <c r="G11" s="2">
        <v>0.79166666666666663</v>
      </c>
      <c r="H11" s="3">
        <v>0.84375</v>
      </c>
      <c r="I11" s="39">
        <f>IF(MOD(H11-G11,1)*1440&gt;360,MOD(H11-G11,1)*1440-30,MOD(H11-G11,1)*1440)*heuresup(F11)</f>
        <v>93.750000000000071</v>
      </c>
      <c r="J11" s="43" t="s">
        <v>43</v>
      </c>
      <c r="K11" s="41"/>
      <c r="L11" s="41"/>
      <c r="M11" s="41"/>
    </row>
    <row r="12" spans="1:19" ht="16.2" thickBot="1">
      <c r="A12" s="1">
        <v>42587</v>
      </c>
      <c r="B12" s="32"/>
      <c r="C12" s="32"/>
      <c r="D12" s="31" t="str">
        <f t="shared" si="1"/>
        <v>vendredi</v>
      </c>
      <c r="E12" s="31" t="str">
        <f t="shared" si="0"/>
        <v/>
      </c>
      <c r="F12" s="4" t="s">
        <v>13</v>
      </c>
      <c r="G12" s="2">
        <v>0.76041666666666663</v>
      </c>
      <c r="H12" s="3">
        <v>0.79166666666666663</v>
      </c>
      <c r="I12" s="39">
        <f>IF(MOD(H12-G12,1)*1440&gt;360,MOD(H12-G12,1)*1440-30,MOD(H12-G12,1)*1440)*heuresup(F12)</f>
        <v>56.25</v>
      </c>
      <c r="J12" s="43" t="s">
        <v>44</v>
      </c>
      <c r="K12" s="41"/>
      <c r="L12" s="41"/>
      <c r="M12" s="41"/>
    </row>
    <row r="13" spans="1:19" ht="16.2" thickBot="1">
      <c r="A13" s="1">
        <v>42588</v>
      </c>
      <c r="B13" s="32"/>
      <c r="C13" s="32"/>
      <c r="D13" s="31" t="str">
        <f t="shared" ref="D13:D16" si="2">TEXT(A13,"jjjj")</f>
        <v>samedi</v>
      </c>
      <c r="E13" s="31" t="str">
        <f t="shared" si="0"/>
        <v/>
      </c>
      <c r="F13" s="4" t="s">
        <v>32</v>
      </c>
      <c r="G13" s="2">
        <v>0.91666666666666663</v>
      </c>
      <c r="H13" s="3">
        <v>0.29166666666666669</v>
      </c>
      <c r="I13" s="39">
        <f>IF(MOD(H13-G13,1)*1440&gt;360,MOD(H13-G13,1)*1440-30,MOD(H13-G13,1)*1440)*heuresup(F13)</f>
        <v>765</v>
      </c>
      <c r="J13" s="43" t="s">
        <v>45</v>
      </c>
      <c r="K13" s="41"/>
      <c r="L13" s="41"/>
      <c r="M13" s="41"/>
    </row>
    <row r="14" spans="1:19" ht="16.2" thickBot="1">
      <c r="A14" s="1">
        <v>42589</v>
      </c>
      <c r="B14" s="32"/>
      <c r="C14" s="32"/>
      <c r="D14" s="31" t="str">
        <f t="shared" si="2"/>
        <v>dimanche</v>
      </c>
      <c r="E14" s="31" t="str">
        <f t="shared" si="0"/>
        <v/>
      </c>
      <c r="F14" s="4" t="s">
        <v>33</v>
      </c>
      <c r="G14" s="2">
        <v>0.76041666666666663</v>
      </c>
      <c r="H14" s="3">
        <v>0.79166666666666663</v>
      </c>
      <c r="I14" s="39">
        <f>IF(MOD(H14-G14,1)*1440&gt;360,MOD(H14-G14,1)*1440-30,MOD(H14-G14,1)*1440)*heuresup(F14)</f>
        <v>90</v>
      </c>
      <c r="J14" s="43" t="s">
        <v>46</v>
      </c>
      <c r="K14" s="41"/>
      <c r="L14" s="41"/>
      <c r="M14" s="41"/>
    </row>
    <row r="15" spans="1:19" ht="16.2" thickBot="1">
      <c r="A15" s="1">
        <v>42590</v>
      </c>
      <c r="B15" s="32"/>
      <c r="C15" s="32"/>
      <c r="D15" s="31" t="str">
        <f t="shared" si="2"/>
        <v>lundi</v>
      </c>
      <c r="E15" s="31" t="str">
        <f t="shared" si="0"/>
        <v/>
      </c>
      <c r="F15" s="4" t="s">
        <v>13</v>
      </c>
      <c r="G15" s="2">
        <v>0.76041666666666663</v>
      </c>
      <c r="H15" s="3">
        <v>0.79166666666666663</v>
      </c>
      <c r="I15" s="39">
        <f>IF(MOD(H15-G15,1)*1440&gt;360,MOD(H15-G15,1)*1440-30,MOD(H15-G15,1)*1440)*heuresup(F15)</f>
        <v>56.25</v>
      </c>
      <c r="J15" s="33"/>
    </row>
    <row r="16" spans="1:19" ht="16.2" thickBot="1">
      <c r="A16" s="1">
        <v>42591</v>
      </c>
      <c r="B16" s="32"/>
      <c r="C16" s="32"/>
      <c r="D16" s="31" t="str">
        <f t="shared" si="2"/>
        <v>mardi</v>
      </c>
      <c r="E16" s="31" t="str">
        <f t="shared" si="0"/>
        <v/>
      </c>
      <c r="F16" s="4" t="s">
        <v>13</v>
      </c>
      <c r="G16" s="2">
        <v>0.76041666666666663</v>
      </c>
      <c r="H16" s="3">
        <v>0.79166666666666663</v>
      </c>
      <c r="I16" s="39">
        <f>IF(MOD(H16-G16,1)*1440&gt;360,MOD(H16-G16,1)*1440-30,MOD(H16-G16,1)*1440)*heuresup(F16)</f>
        <v>56.25</v>
      </c>
      <c r="J16" s="33"/>
      <c r="K16" s="35" t="s">
        <v>7</v>
      </c>
    </row>
    <row r="17" spans="1:11" ht="16.2" thickBot="1">
      <c r="A17" s="1">
        <v>42592</v>
      </c>
      <c r="B17" s="32"/>
      <c r="C17" s="32"/>
      <c r="D17" s="31" t="str">
        <f t="shared" ref="D17:D23" si="3">TEXT(A17,"jjjj")</f>
        <v>mercredi</v>
      </c>
      <c r="E17" s="31" t="str">
        <f t="shared" si="0"/>
        <v/>
      </c>
      <c r="F17" s="4"/>
      <c r="G17" s="2">
        <v>0.29166666666666669</v>
      </c>
      <c r="H17" s="3">
        <v>0.75</v>
      </c>
      <c r="I17" s="39">
        <f>IF(MOD(H17-G17,1)*1440&gt;360,MOD(H17-G17,1)*1440-30,MOD(H17-G17,1)*1440)*heuresup(F17)</f>
        <v>630</v>
      </c>
      <c r="J17" s="33"/>
      <c r="K17" s="35" t="s">
        <v>8</v>
      </c>
    </row>
    <row r="18" spans="1:11" ht="16.2" thickBot="1">
      <c r="A18" s="1">
        <v>42593</v>
      </c>
      <c r="B18" s="32"/>
      <c r="C18" s="32"/>
      <c r="D18" s="31" t="str">
        <f t="shared" si="3"/>
        <v>jeudi</v>
      </c>
      <c r="E18" s="31" t="str">
        <f t="shared" si="0"/>
        <v/>
      </c>
      <c r="F18" s="4"/>
      <c r="G18" s="2">
        <v>0.29166666666666669</v>
      </c>
      <c r="H18" s="3">
        <v>0.5</v>
      </c>
      <c r="I18" s="39">
        <f>IF(MOD(H18-G18,1)*1440&gt;360,MOD(H18-G18,1)*1440-30,MOD(H18-G18,1)*1440)*heuresup(F18)</f>
        <v>300</v>
      </c>
      <c r="J18" s="33"/>
      <c r="K18" s="36" t="s">
        <v>47</v>
      </c>
    </row>
    <row r="19" spans="1:11" ht="16.2" thickBot="1">
      <c r="A19" s="1">
        <v>42594</v>
      </c>
      <c r="B19" s="32"/>
      <c r="C19" s="32"/>
      <c r="D19" s="31" t="str">
        <f t="shared" si="3"/>
        <v>vendredi</v>
      </c>
      <c r="E19" s="31" t="str">
        <f t="shared" si="0"/>
        <v/>
      </c>
      <c r="F19" s="4" t="s">
        <v>13</v>
      </c>
      <c r="G19" s="2">
        <v>0.76041666666666663</v>
      </c>
      <c r="H19" s="3">
        <v>0.79166666666666663</v>
      </c>
      <c r="I19" s="39">
        <f>IF(MOD(H19-G19,1)*1440&gt;360,MOD(H19-G19,1)*1440-30,MOD(H19-G19,1)*1440)*heuresup(F19)</f>
        <v>56.25</v>
      </c>
      <c r="J19" s="33"/>
      <c r="K19" s="35" t="s">
        <v>9</v>
      </c>
    </row>
    <row r="20" spans="1:11" ht="16.2" thickBot="1">
      <c r="A20" s="1">
        <v>42595</v>
      </c>
      <c r="B20" s="32"/>
      <c r="C20" s="32"/>
      <c r="D20" s="31" t="str">
        <f t="shared" si="3"/>
        <v>samedi</v>
      </c>
      <c r="E20" s="31" t="str">
        <f t="shared" si="0"/>
        <v/>
      </c>
      <c r="F20" s="4" t="s">
        <v>37</v>
      </c>
      <c r="G20" s="2">
        <v>0.29166666666666669</v>
      </c>
      <c r="H20" s="3">
        <v>0.5</v>
      </c>
      <c r="I20" s="39">
        <f>IF(MOD(H20-G20,1)*1440&gt;360,MOD(H20-G20,1)*1440-30,MOD(H20-G20,1)*1440)*heuresup(F20)</f>
        <v>375</v>
      </c>
      <c r="J20" s="33"/>
      <c r="K20" s="35" t="s">
        <v>10</v>
      </c>
    </row>
    <row r="21" spans="1:11" ht="16.2" thickBot="1">
      <c r="A21" s="1">
        <v>42596</v>
      </c>
      <c r="B21" s="32"/>
      <c r="C21" s="32"/>
      <c r="D21" s="31" t="str">
        <f t="shared" si="3"/>
        <v>dimanche</v>
      </c>
      <c r="E21" s="31" t="str">
        <f t="shared" si="0"/>
        <v/>
      </c>
      <c r="F21" s="4" t="s">
        <v>33</v>
      </c>
      <c r="G21" s="2">
        <v>0.29166666666666669</v>
      </c>
      <c r="H21" s="3">
        <v>0.91666666666666663</v>
      </c>
      <c r="I21" s="39">
        <f>IF(MOD(H21-G21,1)*1440&gt;360,MOD(H21-G21,1)*1440-30,MOD(H21-G21,1)*1440)*heuresup(F21)</f>
        <v>1740</v>
      </c>
      <c r="J21" s="33"/>
      <c r="K21" s="35" t="s">
        <v>11</v>
      </c>
    </row>
    <row r="22" spans="1:11" ht="16.2" thickBot="1">
      <c r="A22" s="1">
        <v>42597</v>
      </c>
      <c r="B22" s="32"/>
      <c r="C22" s="32"/>
      <c r="D22" s="31" t="str">
        <f t="shared" si="3"/>
        <v>lundi</v>
      </c>
      <c r="E22" s="31" t="str">
        <f t="shared" si="0"/>
        <v>F</v>
      </c>
      <c r="F22" s="4" t="s">
        <v>15</v>
      </c>
      <c r="G22" s="2">
        <v>0.76041666666666663</v>
      </c>
      <c r="H22" s="3">
        <v>0.79166666666666663</v>
      </c>
      <c r="I22" s="39">
        <f>IF(MOD(H22-G22,1)*1440&gt;360,MOD(H22-G22,1)*1440-30,MOD(H22-G22,1)*1440)*heuresup(F22)</f>
        <v>90</v>
      </c>
      <c r="J22" s="33"/>
      <c r="K22" s="37" t="s">
        <v>12</v>
      </c>
    </row>
    <row r="23" spans="1:11" ht="16.2" thickBot="1">
      <c r="A23" s="1">
        <v>42598</v>
      </c>
      <c r="B23" s="32"/>
      <c r="C23" s="32"/>
      <c r="D23" s="31" t="str">
        <f t="shared" si="3"/>
        <v>mardi</v>
      </c>
      <c r="E23" s="31" t="str">
        <f t="shared" si="0"/>
        <v/>
      </c>
      <c r="F23" s="4" t="s">
        <v>13</v>
      </c>
      <c r="G23" s="2">
        <v>0.76041666666666663</v>
      </c>
      <c r="H23" s="3">
        <v>0.79166666666666663</v>
      </c>
      <c r="I23" s="39">
        <f>IF(MOD(H23-G23,1)*1440&gt;360,MOD(H23-G23,1)*1440-30,MOD(H23-G23,1)*1440)*heuresup(F23)</f>
        <v>56.25</v>
      </c>
      <c r="J23" s="33"/>
    </row>
    <row r="24" spans="1:11" ht="16.2" thickBot="1">
      <c r="A24" s="1">
        <v>42599</v>
      </c>
      <c r="B24" s="32"/>
      <c r="C24" s="32"/>
      <c r="D24" s="31" t="str">
        <f t="shared" ref="D24:D26" si="4">TEXT(A24,"jjjj")</f>
        <v>mercredi</v>
      </c>
      <c r="E24" s="31" t="str">
        <f t="shared" si="0"/>
        <v/>
      </c>
      <c r="F24" s="4" t="s">
        <v>13</v>
      </c>
      <c r="G24" s="2">
        <v>0.76041666666666663</v>
      </c>
      <c r="H24" s="3">
        <v>0.79166666666666663</v>
      </c>
      <c r="I24" s="39">
        <f>IF(MOD(H24-G24,1)*1440&gt;360,MOD(H24-G24,1)*1440-30,MOD(H24-G24,1)*1440)*heuresup(F24)</f>
        <v>56.25</v>
      </c>
      <c r="J24" s="33"/>
    </row>
    <row r="25" spans="1:11" ht="16.2" thickBot="1">
      <c r="A25" s="1">
        <v>42600</v>
      </c>
      <c r="B25" s="32"/>
      <c r="C25" s="32"/>
      <c r="D25" s="31" t="str">
        <f t="shared" si="4"/>
        <v>jeudi</v>
      </c>
      <c r="E25" s="31" t="str">
        <f t="shared" si="0"/>
        <v/>
      </c>
      <c r="F25" s="4" t="s">
        <v>13</v>
      </c>
      <c r="G25" s="2">
        <v>0.76041666666666663</v>
      </c>
      <c r="H25" s="3">
        <v>0.79166666666666663</v>
      </c>
      <c r="I25" s="39">
        <f>IF(MOD(H25-G25,1)*1440&gt;360,MOD(H25-G25,1)*1440-30,MOD(H25-G25,1)*1440)*heuresup(F25)</f>
        <v>56.25</v>
      </c>
      <c r="J25" s="33"/>
    </row>
    <row r="26" spans="1:11" ht="16.2" thickBot="1">
      <c r="A26" s="1">
        <v>42601</v>
      </c>
      <c r="B26" s="32"/>
      <c r="C26" s="32"/>
      <c r="D26" s="31" t="str">
        <f t="shared" si="4"/>
        <v>vendredi</v>
      </c>
      <c r="E26" s="31" t="str">
        <f t="shared" si="0"/>
        <v/>
      </c>
      <c r="F26" s="4" t="s">
        <v>13</v>
      </c>
      <c r="G26" s="2">
        <v>0.76041666666666663</v>
      </c>
      <c r="H26" s="3">
        <v>0.79166666666666663</v>
      </c>
      <c r="I26" s="39">
        <f>IF(MOD(H26-G26,1)*1440&gt;360,MOD(H26-G26,1)*1440-30,MOD(H26-G26,1)*1440)*heuresup(F26)</f>
        <v>56.25</v>
      </c>
      <c r="J26" s="33"/>
      <c r="K26" s="61"/>
    </row>
    <row r="27" spans="1:11" ht="16.2" thickBot="1">
      <c r="A27" s="1">
        <v>42491</v>
      </c>
      <c r="B27" s="32"/>
      <c r="C27" s="32"/>
      <c r="D27" s="31" t="str">
        <f t="shared" ref="D27" si="5">TEXT(A27,"jjjj")</f>
        <v>dimanche</v>
      </c>
      <c r="E27" s="31" t="str">
        <f t="shared" si="0"/>
        <v>F</v>
      </c>
      <c r="F27" s="4" t="s">
        <v>16</v>
      </c>
      <c r="G27" s="2">
        <v>0.91666666666666663</v>
      </c>
      <c r="H27" s="3">
        <v>0.125</v>
      </c>
      <c r="I27" s="39">
        <f>IF(MOD(H27-G27,1)*1440&gt;360,MOD(H27-G27,1)*1440-30,MOD(H27-G27,1)*1440)*heuresup(F27)</f>
        <v>750.00000000000011</v>
      </c>
      <c r="J27" s="33"/>
      <c r="K27" s="61"/>
    </row>
    <row r="28" spans="1:11" ht="16.2" thickBot="1">
      <c r="A28" s="1">
        <v>42685</v>
      </c>
      <c r="B28" s="32"/>
      <c r="C28" s="32"/>
      <c r="D28" s="31" t="str">
        <f t="shared" ref="D28" si="6">TEXT(A28,"jjjj")</f>
        <v>vendredi</v>
      </c>
      <c r="E28" s="31" t="str">
        <f t="shared" si="0"/>
        <v>F</v>
      </c>
      <c r="F28" s="4" t="s">
        <v>16</v>
      </c>
      <c r="G28" s="2">
        <v>0.91666666666666663</v>
      </c>
      <c r="H28" s="3">
        <v>0.125</v>
      </c>
      <c r="I28" s="39">
        <f>IF(MOD(H28-G28,1)*1440&gt;360,MOD(H28-G28,1)*1440-30,MOD(H28-G28,1)*1440)*heuresup(F28)</f>
        <v>750.00000000000011</v>
      </c>
      <c r="J28" s="33"/>
      <c r="K28" s="61"/>
    </row>
    <row r="29" spans="1:11" ht="16.2" thickBot="1">
      <c r="A29" s="1">
        <v>42686</v>
      </c>
      <c r="B29" s="32"/>
      <c r="C29" s="32"/>
      <c r="D29" s="31" t="str">
        <f t="shared" ref="D29" si="7">TEXT(A29,"jjjj")</f>
        <v>samedi</v>
      </c>
      <c r="E29" s="31" t="str">
        <f t="shared" si="0"/>
        <v/>
      </c>
      <c r="F29" s="4" t="s">
        <v>0</v>
      </c>
      <c r="G29" s="2">
        <v>0.91666666666666663</v>
      </c>
      <c r="H29" s="3">
        <v>0.125</v>
      </c>
      <c r="I29" s="39">
        <f>IF(MOD(H29-G29,1)*1440&gt;360,MOD(H29-G29,1)*1440-30,MOD(H29-G29,1)*1440)*heuresup(F29)</f>
        <v>450.00000000000011</v>
      </c>
      <c r="J29" s="33"/>
    </row>
    <row r="30" spans="1:11" ht="16.2" thickBot="1">
      <c r="A30" s="1">
        <v>42572</v>
      </c>
      <c r="B30" s="32"/>
      <c r="C30" s="32"/>
      <c r="D30" s="31" t="str">
        <f t="shared" ref="D30" si="8">TEXT(A30,"jjjj")</f>
        <v>jeudi</v>
      </c>
      <c r="E30" s="31" t="str">
        <f t="shared" si="0"/>
        <v>F</v>
      </c>
      <c r="F30" s="4" t="s">
        <v>15</v>
      </c>
      <c r="G30" s="2">
        <v>0.29166666666666669</v>
      </c>
      <c r="H30" s="3">
        <v>0.75</v>
      </c>
      <c r="I30" s="39">
        <f>IF(MOD(H30-G30,1)*1440&gt;360,MOD(H30-G30,1)*1440-30,MOD(H30-G30,1)*1440)*heuresup(F30)</f>
        <v>1260</v>
      </c>
      <c r="J30" s="33"/>
    </row>
    <row r="31" spans="1:11" ht="16.2" thickBot="1">
      <c r="A31" s="1">
        <v>42566</v>
      </c>
      <c r="B31" s="32"/>
      <c r="C31" s="32"/>
      <c r="D31" s="31" t="str">
        <f t="shared" ref="D31" si="9">TEXT(A31,"jjjj")</f>
        <v>vendredi</v>
      </c>
      <c r="E31" s="31" t="str">
        <f t="shared" si="0"/>
        <v/>
      </c>
      <c r="F31" s="44"/>
      <c r="G31" s="2">
        <v>0.29166666666666669</v>
      </c>
      <c r="H31" s="2">
        <v>0.75</v>
      </c>
      <c r="I31" s="39">
        <f>IF(MOD(H31-G31,1)*1440&gt;360,MOD(H31-G31,1)*1440-30,MOD(H31-G31,1)*1440)*heuresup(F31)</f>
        <v>630</v>
      </c>
      <c r="J31" s="33"/>
    </row>
    <row r="32" spans="1:11" ht="16.2" thickBot="1">
      <c r="G32" s="52" t="s">
        <v>52</v>
      </c>
      <c r="H32" s="52"/>
      <c r="I32" s="31">
        <f>SUM(I6:I31)</f>
        <v>11028.75</v>
      </c>
    </row>
    <row r="33" spans="1:13" ht="16.2" thickBot="1">
      <c r="G33" s="52" t="s">
        <v>53</v>
      </c>
      <c r="H33" s="52"/>
      <c r="I33" s="45">
        <f>VALUE(I32/456)</f>
        <v>24.185855263157894</v>
      </c>
      <c r="K33" s="33"/>
    </row>
    <row r="34" spans="1:13" ht="16.2" thickBot="1">
      <c r="G34" s="53" t="s">
        <v>54</v>
      </c>
      <c r="H34" s="47" t="s">
        <v>55</v>
      </c>
      <c r="I34" s="59" t="s">
        <v>56</v>
      </c>
      <c r="J34" s="33"/>
    </row>
    <row r="35" spans="1:13" ht="16.2" thickBot="1">
      <c r="G35" s="53"/>
      <c r="H35" s="48">
        <f>ROUNDDOWN(I33,0)</f>
        <v>24</v>
      </c>
      <c r="I35" s="60">
        <f>((I32-(H35*456))/60)/24</f>
        <v>5.8854166666666673E-2</v>
      </c>
      <c r="K35" s="50"/>
    </row>
    <row r="36" spans="1:13" ht="16.2" thickBot="1"/>
    <row r="37" spans="1:13">
      <c r="A37" s="38"/>
      <c r="I37" s="46"/>
      <c r="K37" s="57"/>
      <c r="M37" s="33"/>
    </row>
    <row r="38" spans="1:13" ht="16.2">
      <c r="A38" s="38"/>
      <c r="C38" s="58"/>
      <c r="M38" s="49"/>
    </row>
    <row r="39" spans="1:13">
      <c r="A39" s="22" t="s">
        <v>48</v>
      </c>
    </row>
    <row r="40" spans="1:13">
      <c r="A40" s="22" t="s">
        <v>49</v>
      </c>
    </row>
    <row r="41" spans="1:13">
      <c r="A41" s="22" t="s">
        <v>50</v>
      </c>
    </row>
    <row r="42" spans="1:13">
      <c r="A42" s="38" t="s">
        <v>51</v>
      </c>
    </row>
    <row r="43" spans="1:13">
      <c r="A43" s="38"/>
    </row>
    <row r="44" spans="1:13">
      <c r="A44" s="38"/>
    </row>
  </sheetData>
  <sheetProtection password="CC6F" sheet="1" objects="1" scenarios="1"/>
  <mergeCells count="5">
    <mergeCell ref="A2:I2"/>
    <mergeCell ref="G32:H32"/>
    <mergeCell ref="G33:H33"/>
    <mergeCell ref="G34:G35"/>
    <mergeCell ref="J4:M4"/>
  </mergeCells>
  <conditionalFormatting sqref="E6:E31">
    <cfRule type="expression" dxfId="0" priority="1">
      <formula>E6="F"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16"/>
  <sheetViews>
    <sheetView workbookViewId="0">
      <selection activeCell="B13" sqref="B13"/>
    </sheetView>
  </sheetViews>
  <sheetFormatPr baseColWidth="10" defaultRowHeight="15.6"/>
  <cols>
    <col min="1" max="1" width="17.296875" style="14" bestFit="1" customWidth="1"/>
    <col min="2" max="2" width="27" style="15" customWidth="1"/>
    <col min="3" max="3" width="11.19921875" style="6" customWidth="1"/>
    <col min="4" max="16384" width="11.19921875" style="6"/>
  </cols>
  <sheetData>
    <row r="2" spans="1:4">
      <c r="A2" s="56" t="s">
        <v>17</v>
      </c>
      <c r="B2" s="56"/>
      <c r="C2" s="5"/>
    </row>
    <row r="3" spans="1:4">
      <c r="A3" s="7" t="s">
        <v>18</v>
      </c>
      <c r="B3" s="8">
        <v>2016</v>
      </c>
      <c r="C3" s="5"/>
    </row>
    <row r="4" spans="1:4">
      <c r="A4" s="9" t="s">
        <v>19</v>
      </c>
      <c r="B4" s="10">
        <f>DATE(Année,1,1)</f>
        <v>42370</v>
      </c>
      <c r="C4" s="5"/>
      <c r="D4" s="11"/>
    </row>
    <row r="5" spans="1:4">
      <c r="A5" s="9" t="s">
        <v>20</v>
      </c>
      <c r="B5" s="10">
        <f>ROUND(DATE(Année,4,MOD(234-11*MOD(Année,19),30))/7,0)*7-6</f>
        <v>42456</v>
      </c>
      <c r="C5" s="5"/>
      <c r="D5" s="11"/>
    </row>
    <row r="6" spans="1:4">
      <c r="A6" s="12" t="s">
        <v>21</v>
      </c>
      <c r="B6" s="10">
        <f>Pâques+1</f>
        <v>42457</v>
      </c>
      <c r="C6" s="5"/>
      <c r="D6" s="11"/>
    </row>
    <row r="7" spans="1:4">
      <c r="A7" s="12" t="s">
        <v>22</v>
      </c>
      <c r="B7" s="10">
        <f>DATE(Année,5,1)</f>
        <v>42491</v>
      </c>
      <c r="C7" s="5"/>
      <c r="D7" s="11"/>
    </row>
    <row r="8" spans="1:4">
      <c r="A8" s="13" t="s">
        <v>23</v>
      </c>
      <c r="B8" s="10">
        <f>DATE(Année,5,8)</f>
        <v>42498</v>
      </c>
      <c r="C8" s="5"/>
      <c r="D8" s="11"/>
    </row>
    <row r="9" spans="1:4">
      <c r="A9" s="12" t="s">
        <v>24</v>
      </c>
      <c r="B9" s="10">
        <f>Pâques+39</f>
        <v>42495</v>
      </c>
      <c r="C9" s="5"/>
      <c r="D9" s="11"/>
    </row>
    <row r="10" spans="1:4">
      <c r="A10" s="12" t="s">
        <v>25</v>
      </c>
      <c r="B10" s="10">
        <f>Pâques+49</f>
        <v>42505</v>
      </c>
      <c r="C10" s="5"/>
      <c r="D10" s="11"/>
    </row>
    <row r="11" spans="1:4">
      <c r="A11" s="12" t="s">
        <v>26</v>
      </c>
      <c r="B11" s="10">
        <f>Pâques+50</f>
        <v>42506</v>
      </c>
      <c r="C11" s="5"/>
      <c r="D11" s="11"/>
    </row>
    <row r="12" spans="1:4">
      <c r="A12" s="12" t="s">
        <v>27</v>
      </c>
      <c r="B12" s="10">
        <f>DATE(Année,7,21)</f>
        <v>42572</v>
      </c>
      <c r="C12" s="5"/>
      <c r="D12" s="11"/>
    </row>
    <row r="13" spans="1:4">
      <c r="A13" s="9" t="s">
        <v>28</v>
      </c>
      <c r="B13" s="10">
        <f>DATE(Année,8,15)</f>
        <v>42597</v>
      </c>
      <c r="C13" s="5"/>
      <c r="D13" s="11"/>
    </row>
    <row r="14" spans="1:4">
      <c r="A14" s="9" t="s">
        <v>29</v>
      </c>
      <c r="B14" s="10">
        <f>DATE(Année,11,1)</f>
        <v>42675</v>
      </c>
      <c r="C14" s="5"/>
      <c r="D14" s="11"/>
    </row>
    <row r="15" spans="1:4">
      <c r="A15" s="9" t="s">
        <v>30</v>
      </c>
      <c r="B15" s="10">
        <f>DATE(Année,11,11)</f>
        <v>42685</v>
      </c>
      <c r="C15" s="5"/>
      <c r="D15" s="11"/>
    </row>
    <row r="16" spans="1:4">
      <c r="A16" s="9" t="s">
        <v>31</v>
      </c>
      <c r="B16" s="10">
        <f>DATE(Année,12,25)</f>
        <v>42729</v>
      </c>
      <c r="C16" s="5"/>
      <c r="D16" s="11"/>
    </row>
  </sheetData>
  <sheetProtection password="CC6F" sheet="1" objects="1" scenarios="1"/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Année</vt:lpstr>
      <vt:lpstr>Jours_fériés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2016-07-29T20:28:38Z</dcterms:created>
  <dcterms:modified xsi:type="dcterms:W3CDTF">2016-08-04T10:25:13Z</dcterms:modified>
</cp:coreProperties>
</file>