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20" windowWidth="23256" windowHeight="10248"/>
  </bookViews>
  <sheets>
    <sheet name="Calculs" sheetId="6" r:id="rId1"/>
  </sheets>
  <definedNames>
    <definedName name="Dimension">Calculs!$S$13:$S$303</definedName>
  </definedNames>
  <calcPr calcId="145621"/>
</workbook>
</file>

<file path=xl/calcChain.xml><?xml version="1.0" encoding="utf-8"?>
<calcChain xmlns="http://schemas.openxmlformats.org/spreadsheetml/2006/main">
  <c r="W303" i="6" l="1"/>
  <c r="P303" i="6"/>
  <c r="W302" i="6"/>
  <c r="P302" i="6"/>
  <c r="W301" i="6"/>
  <c r="P301" i="6"/>
  <c r="W300" i="6"/>
  <c r="P300" i="6"/>
  <c r="W299" i="6"/>
  <c r="P299" i="6"/>
  <c r="W298" i="6"/>
  <c r="P298" i="6"/>
  <c r="W297" i="6"/>
  <c r="P297" i="6"/>
  <c r="W296" i="6"/>
  <c r="P296" i="6"/>
  <c r="W295" i="6"/>
  <c r="P295" i="6"/>
  <c r="W294" i="6"/>
  <c r="P294" i="6"/>
  <c r="W293" i="6"/>
  <c r="P293" i="6"/>
  <c r="W292" i="6"/>
  <c r="P292" i="6"/>
  <c r="W291" i="6"/>
  <c r="P291" i="6"/>
  <c r="W290" i="6"/>
  <c r="P290" i="6"/>
  <c r="W289" i="6"/>
  <c r="P289" i="6"/>
  <c r="W288" i="6"/>
  <c r="P288" i="6"/>
  <c r="W287" i="6"/>
  <c r="P287" i="6"/>
  <c r="W286" i="6"/>
  <c r="P286" i="6"/>
  <c r="W285" i="6"/>
  <c r="P285" i="6"/>
  <c r="W284" i="6"/>
  <c r="P284" i="6"/>
  <c r="W283" i="6"/>
  <c r="P283" i="6"/>
  <c r="W282" i="6"/>
  <c r="P282" i="6"/>
  <c r="W281" i="6"/>
  <c r="P281" i="6"/>
  <c r="W280" i="6"/>
  <c r="P280" i="6"/>
  <c r="W279" i="6"/>
  <c r="P279" i="6"/>
  <c r="W278" i="6"/>
  <c r="P278" i="6"/>
  <c r="W277" i="6"/>
  <c r="P277" i="6"/>
  <c r="W276" i="6"/>
  <c r="P276" i="6"/>
  <c r="W275" i="6"/>
  <c r="P275" i="6"/>
  <c r="W274" i="6"/>
  <c r="P274" i="6"/>
  <c r="W273" i="6"/>
  <c r="P273" i="6"/>
  <c r="W272" i="6"/>
  <c r="P272" i="6"/>
  <c r="W271" i="6"/>
  <c r="P271" i="6"/>
  <c r="W270" i="6"/>
  <c r="P270" i="6"/>
  <c r="W269" i="6"/>
  <c r="P269" i="6"/>
  <c r="W268" i="6"/>
  <c r="P268" i="6"/>
  <c r="W267" i="6"/>
  <c r="P267" i="6"/>
  <c r="W266" i="6"/>
  <c r="P266" i="6"/>
  <c r="W265" i="6"/>
  <c r="P265" i="6"/>
  <c r="W264" i="6"/>
  <c r="P264" i="6"/>
  <c r="W263" i="6"/>
  <c r="P263" i="6"/>
  <c r="W262" i="6"/>
  <c r="P262" i="6"/>
  <c r="W261" i="6"/>
  <c r="P261" i="6"/>
  <c r="W260" i="6"/>
  <c r="P260" i="6"/>
  <c r="W259" i="6"/>
  <c r="P259" i="6"/>
  <c r="W258" i="6"/>
  <c r="P258" i="6"/>
  <c r="W257" i="6"/>
  <c r="P257" i="6"/>
  <c r="W256" i="6"/>
  <c r="P256" i="6"/>
  <c r="W255" i="6"/>
  <c r="P255" i="6"/>
  <c r="W254" i="6"/>
  <c r="P254" i="6"/>
  <c r="W253" i="6"/>
  <c r="P253" i="6"/>
  <c r="W252" i="6"/>
  <c r="P252" i="6"/>
  <c r="W251" i="6"/>
  <c r="P251" i="6"/>
  <c r="W250" i="6"/>
  <c r="P250" i="6"/>
  <c r="W249" i="6"/>
  <c r="P249" i="6"/>
  <c r="W248" i="6"/>
  <c r="P248" i="6"/>
  <c r="W247" i="6"/>
  <c r="P247" i="6"/>
  <c r="W246" i="6"/>
  <c r="P246" i="6"/>
  <c r="W245" i="6"/>
  <c r="P245" i="6"/>
  <c r="W244" i="6"/>
  <c r="P244" i="6"/>
  <c r="W243" i="6"/>
  <c r="P243" i="6"/>
  <c r="W242" i="6"/>
  <c r="P242" i="6"/>
  <c r="W241" i="6"/>
  <c r="P241" i="6"/>
  <c r="W240" i="6"/>
  <c r="P240" i="6"/>
  <c r="W239" i="6"/>
  <c r="P239" i="6"/>
  <c r="W238" i="6"/>
  <c r="P238" i="6"/>
  <c r="W237" i="6"/>
  <c r="P237" i="6"/>
  <c r="W236" i="6"/>
  <c r="P236" i="6"/>
  <c r="W235" i="6"/>
  <c r="P235" i="6"/>
  <c r="W234" i="6"/>
  <c r="P234" i="6"/>
  <c r="W233" i="6"/>
  <c r="P233" i="6"/>
  <c r="W232" i="6"/>
  <c r="P232" i="6"/>
  <c r="W231" i="6"/>
  <c r="P231" i="6"/>
  <c r="W230" i="6"/>
  <c r="P230" i="6"/>
  <c r="W229" i="6"/>
  <c r="P229" i="6"/>
  <c r="W228" i="6"/>
  <c r="P228" i="6"/>
  <c r="W227" i="6"/>
  <c r="P227" i="6"/>
  <c r="W226" i="6"/>
  <c r="P226" i="6"/>
  <c r="W225" i="6"/>
  <c r="P225" i="6"/>
  <c r="W224" i="6"/>
  <c r="P224" i="6"/>
  <c r="W223" i="6"/>
  <c r="P223" i="6"/>
  <c r="W222" i="6"/>
  <c r="P222" i="6"/>
  <c r="W221" i="6"/>
  <c r="P221" i="6"/>
  <c r="W220" i="6"/>
  <c r="P220" i="6"/>
  <c r="W219" i="6"/>
  <c r="P219" i="6"/>
  <c r="W218" i="6"/>
  <c r="P218" i="6"/>
  <c r="W217" i="6"/>
  <c r="P217" i="6"/>
  <c r="W216" i="6"/>
  <c r="P216" i="6"/>
  <c r="W215" i="6"/>
  <c r="P215" i="6"/>
  <c r="W214" i="6"/>
  <c r="P214" i="6"/>
  <c r="W213" i="6"/>
  <c r="P213" i="6"/>
  <c r="W212" i="6"/>
  <c r="P212" i="6"/>
  <c r="W211" i="6"/>
  <c r="P211" i="6"/>
  <c r="W210" i="6"/>
  <c r="P210" i="6"/>
  <c r="W209" i="6"/>
  <c r="P209" i="6"/>
  <c r="W208" i="6"/>
  <c r="P208" i="6"/>
  <c r="W207" i="6"/>
  <c r="P207" i="6"/>
  <c r="W206" i="6"/>
  <c r="P206" i="6"/>
  <c r="W205" i="6"/>
  <c r="P205" i="6"/>
  <c r="W204" i="6"/>
  <c r="P204" i="6"/>
  <c r="W203" i="6"/>
  <c r="P203" i="6"/>
  <c r="W202" i="6"/>
  <c r="P202" i="6"/>
  <c r="W201" i="6"/>
  <c r="P201" i="6"/>
  <c r="W200" i="6"/>
  <c r="P200" i="6"/>
  <c r="W199" i="6"/>
  <c r="P199" i="6"/>
  <c r="W198" i="6"/>
  <c r="P198" i="6"/>
  <c r="W197" i="6"/>
  <c r="P197" i="6"/>
  <c r="W196" i="6"/>
  <c r="P196" i="6"/>
  <c r="W195" i="6"/>
  <c r="P195" i="6"/>
  <c r="W194" i="6"/>
  <c r="P194" i="6"/>
  <c r="W193" i="6"/>
  <c r="P193" i="6"/>
  <c r="W192" i="6"/>
  <c r="P192" i="6"/>
  <c r="W191" i="6"/>
  <c r="P191" i="6"/>
  <c r="W190" i="6"/>
  <c r="P190" i="6"/>
  <c r="W189" i="6"/>
  <c r="P189" i="6"/>
  <c r="W188" i="6"/>
  <c r="P188" i="6"/>
  <c r="W187" i="6"/>
  <c r="P187" i="6"/>
  <c r="W186" i="6"/>
  <c r="P186" i="6"/>
  <c r="W185" i="6"/>
  <c r="P185" i="6"/>
  <c r="W184" i="6"/>
  <c r="P184" i="6"/>
  <c r="W183" i="6"/>
  <c r="P183" i="6"/>
  <c r="W182" i="6"/>
  <c r="P182" i="6"/>
  <c r="W181" i="6"/>
  <c r="P181" i="6"/>
  <c r="W180" i="6"/>
  <c r="P180" i="6"/>
  <c r="W179" i="6"/>
  <c r="P179" i="6"/>
  <c r="W178" i="6"/>
  <c r="P178" i="6"/>
  <c r="W177" i="6"/>
  <c r="P177" i="6"/>
  <c r="W176" i="6"/>
  <c r="P176" i="6"/>
  <c r="W175" i="6"/>
  <c r="P175" i="6"/>
  <c r="W174" i="6"/>
  <c r="P174" i="6"/>
  <c r="W173" i="6"/>
  <c r="P173" i="6"/>
  <c r="W172" i="6"/>
  <c r="P172" i="6"/>
  <c r="W171" i="6"/>
  <c r="P171" i="6"/>
  <c r="W170" i="6"/>
  <c r="P170" i="6"/>
  <c r="W169" i="6"/>
  <c r="P169" i="6"/>
  <c r="W168" i="6"/>
  <c r="P168" i="6"/>
  <c r="W167" i="6"/>
  <c r="P167" i="6"/>
  <c r="W166" i="6"/>
  <c r="P166" i="6"/>
  <c r="W165" i="6"/>
  <c r="P165" i="6"/>
  <c r="W164" i="6"/>
  <c r="P164" i="6"/>
  <c r="W163" i="6"/>
  <c r="P163" i="6"/>
  <c r="W162" i="6"/>
  <c r="P162" i="6"/>
  <c r="W161" i="6"/>
  <c r="P161" i="6"/>
  <c r="W160" i="6"/>
  <c r="P160" i="6"/>
  <c r="W159" i="6"/>
  <c r="P159" i="6"/>
  <c r="W158" i="6"/>
  <c r="P158" i="6"/>
  <c r="W157" i="6"/>
  <c r="P157" i="6"/>
  <c r="W156" i="6"/>
  <c r="P156" i="6"/>
  <c r="W155" i="6"/>
  <c r="P155" i="6"/>
  <c r="W154" i="6"/>
  <c r="P154" i="6"/>
  <c r="W153" i="6"/>
  <c r="P153" i="6"/>
  <c r="W152" i="6"/>
  <c r="P152" i="6"/>
  <c r="W151" i="6"/>
  <c r="P151" i="6"/>
  <c r="W150" i="6"/>
  <c r="P150" i="6"/>
  <c r="W149" i="6"/>
  <c r="P149" i="6"/>
  <c r="W148" i="6"/>
  <c r="P148" i="6"/>
  <c r="W147" i="6"/>
  <c r="P147" i="6"/>
  <c r="W146" i="6"/>
  <c r="P146" i="6"/>
  <c r="W145" i="6"/>
  <c r="P145" i="6"/>
  <c r="W144" i="6"/>
  <c r="P144" i="6"/>
  <c r="W143" i="6"/>
  <c r="P143" i="6"/>
  <c r="W142" i="6"/>
  <c r="P142" i="6"/>
  <c r="W141" i="6"/>
  <c r="P141" i="6"/>
  <c r="W140" i="6"/>
  <c r="P140" i="6"/>
  <c r="W139" i="6"/>
  <c r="P139" i="6"/>
  <c r="W138" i="6"/>
  <c r="P138" i="6"/>
  <c r="W137" i="6"/>
  <c r="P137" i="6"/>
  <c r="W136" i="6"/>
  <c r="P136" i="6"/>
  <c r="W135" i="6"/>
  <c r="P135" i="6"/>
  <c r="W134" i="6"/>
  <c r="P134" i="6"/>
  <c r="W133" i="6"/>
  <c r="P133" i="6"/>
  <c r="W132" i="6"/>
  <c r="P132" i="6"/>
  <c r="W131" i="6"/>
  <c r="P131" i="6"/>
  <c r="W130" i="6"/>
  <c r="P130" i="6"/>
  <c r="W129" i="6"/>
  <c r="P129" i="6"/>
  <c r="W128" i="6"/>
  <c r="P128" i="6"/>
  <c r="W127" i="6"/>
  <c r="P127" i="6"/>
  <c r="W126" i="6"/>
  <c r="P126" i="6"/>
  <c r="W125" i="6"/>
  <c r="P125" i="6"/>
  <c r="W124" i="6"/>
  <c r="P124" i="6"/>
  <c r="W123" i="6"/>
  <c r="P123" i="6"/>
  <c r="W122" i="6"/>
  <c r="P122" i="6"/>
  <c r="W121" i="6"/>
  <c r="P121" i="6"/>
  <c r="W120" i="6"/>
  <c r="P120" i="6"/>
  <c r="W119" i="6"/>
  <c r="P119" i="6"/>
  <c r="W118" i="6"/>
  <c r="P118" i="6"/>
  <c r="W117" i="6"/>
  <c r="P117" i="6"/>
  <c r="W116" i="6"/>
  <c r="P116" i="6"/>
  <c r="W115" i="6"/>
  <c r="P115" i="6"/>
  <c r="W114" i="6"/>
  <c r="P114" i="6"/>
  <c r="W113" i="6"/>
  <c r="P113" i="6"/>
  <c r="W112" i="6"/>
  <c r="P112" i="6"/>
  <c r="W111" i="6"/>
  <c r="P111" i="6"/>
  <c r="W110" i="6"/>
  <c r="P110" i="6"/>
  <c r="W109" i="6"/>
  <c r="P109" i="6"/>
  <c r="W108" i="6"/>
  <c r="P108" i="6"/>
  <c r="W107" i="6"/>
  <c r="P107" i="6"/>
  <c r="W106" i="6"/>
  <c r="P106" i="6"/>
  <c r="W105" i="6"/>
  <c r="P105" i="6"/>
  <c r="W104" i="6"/>
  <c r="P104" i="6"/>
  <c r="W103" i="6"/>
  <c r="P103" i="6"/>
  <c r="W102" i="6"/>
  <c r="P102" i="6"/>
  <c r="W101" i="6"/>
  <c r="P101" i="6"/>
  <c r="W100" i="6"/>
  <c r="P100" i="6"/>
  <c r="W99" i="6"/>
  <c r="P99" i="6"/>
  <c r="W98" i="6"/>
  <c r="P98" i="6"/>
  <c r="W97" i="6"/>
  <c r="P97" i="6"/>
  <c r="W96" i="6"/>
  <c r="P96" i="6"/>
  <c r="W95" i="6"/>
  <c r="P95" i="6"/>
  <c r="W94" i="6"/>
  <c r="P94" i="6"/>
  <c r="W93" i="6"/>
  <c r="P93" i="6"/>
  <c r="W92" i="6"/>
  <c r="P92" i="6"/>
  <c r="W91" i="6"/>
  <c r="P91" i="6"/>
  <c r="W90" i="6"/>
  <c r="P90" i="6"/>
  <c r="W89" i="6"/>
  <c r="P89" i="6"/>
  <c r="W88" i="6"/>
  <c r="P88" i="6"/>
  <c r="W87" i="6"/>
  <c r="P87" i="6"/>
  <c r="W86" i="6"/>
  <c r="P86" i="6"/>
  <c r="W85" i="6"/>
  <c r="P85" i="6"/>
  <c r="W84" i="6"/>
  <c r="P84" i="6"/>
  <c r="W83" i="6"/>
  <c r="P83" i="6"/>
  <c r="W82" i="6"/>
  <c r="P82" i="6"/>
  <c r="W81" i="6"/>
  <c r="P81" i="6"/>
  <c r="W80" i="6"/>
  <c r="P80" i="6"/>
  <c r="W79" i="6"/>
  <c r="P79" i="6"/>
  <c r="W78" i="6"/>
  <c r="P78" i="6"/>
  <c r="W77" i="6"/>
  <c r="P77" i="6"/>
  <c r="W76" i="6"/>
  <c r="P76" i="6"/>
  <c r="W75" i="6"/>
  <c r="P75" i="6"/>
  <c r="W74" i="6"/>
  <c r="P74" i="6"/>
  <c r="W73" i="6"/>
  <c r="P73" i="6"/>
  <c r="W72" i="6"/>
  <c r="P72" i="6"/>
  <c r="W71" i="6"/>
  <c r="P71" i="6"/>
  <c r="W70" i="6"/>
  <c r="P70" i="6"/>
  <c r="W69" i="6"/>
  <c r="P69" i="6"/>
  <c r="W68" i="6"/>
  <c r="P68" i="6"/>
  <c r="W67" i="6"/>
  <c r="P67" i="6"/>
  <c r="W66" i="6"/>
  <c r="P66" i="6"/>
  <c r="W65" i="6"/>
  <c r="P65" i="6"/>
  <c r="W64" i="6"/>
  <c r="P64" i="6"/>
  <c r="W63" i="6"/>
  <c r="P63" i="6"/>
  <c r="W62" i="6"/>
  <c r="P62" i="6"/>
  <c r="W61" i="6"/>
  <c r="P61" i="6"/>
  <c r="W60" i="6"/>
  <c r="P60" i="6"/>
  <c r="W59" i="6"/>
  <c r="P59" i="6"/>
  <c r="W58" i="6"/>
  <c r="P58" i="6"/>
  <c r="W57" i="6"/>
  <c r="P57" i="6"/>
  <c r="W56" i="6"/>
  <c r="P56" i="6"/>
  <c r="W55" i="6"/>
  <c r="P55" i="6"/>
  <c r="W54" i="6"/>
  <c r="P54" i="6"/>
  <c r="W53" i="6"/>
  <c r="P53" i="6"/>
  <c r="W52" i="6"/>
  <c r="P52" i="6"/>
  <c r="W51" i="6"/>
  <c r="P51" i="6"/>
  <c r="W50" i="6"/>
  <c r="P50" i="6"/>
  <c r="W49" i="6"/>
  <c r="P49" i="6"/>
  <c r="W48" i="6"/>
  <c r="P48" i="6"/>
  <c r="W47" i="6"/>
  <c r="P47" i="6"/>
  <c r="W46" i="6"/>
  <c r="P46" i="6"/>
  <c r="W45" i="6"/>
  <c r="P45" i="6"/>
  <c r="W44" i="6"/>
  <c r="P44" i="6"/>
  <c r="W43" i="6"/>
  <c r="P43" i="6"/>
  <c r="W42" i="6"/>
  <c r="P42" i="6"/>
  <c r="W41" i="6"/>
  <c r="P41" i="6"/>
  <c r="W40" i="6"/>
  <c r="P40" i="6"/>
  <c r="W39" i="6"/>
  <c r="P39" i="6"/>
  <c r="W38" i="6"/>
  <c r="P38" i="6"/>
  <c r="W37" i="6"/>
  <c r="P37" i="6"/>
  <c r="W36" i="6"/>
  <c r="P36" i="6"/>
  <c r="W35" i="6"/>
  <c r="P35" i="6"/>
  <c r="W34" i="6"/>
  <c r="P34" i="6"/>
  <c r="W33" i="6"/>
  <c r="P33" i="6"/>
  <c r="W32" i="6"/>
  <c r="P32" i="6"/>
  <c r="W31" i="6"/>
  <c r="P31" i="6"/>
  <c r="W30" i="6"/>
  <c r="P30" i="6"/>
  <c r="W29" i="6"/>
  <c r="P29" i="6"/>
  <c r="W28" i="6"/>
  <c r="P28" i="6"/>
  <c r="W27" i="6"/>
  <c r="P27" i="6"/>
  <c r="W26" i="6"/>
  <c r="P26" i="6"/>
  <c r="W25" i="6"/>
  <c r="P25" i="6"/>
  <c r="W24" i="6"/>
  <c r="P24" i="6"/>
  <c r="W23" i="6"/>
  <c r="P23" i="6"/>
  <c r="W22" i="6"/>
  <c r="P22" i="6"/>
  <c r="W21" i="6"/>
  <c r="P21" i="6"/>
  <c r="W20" i="6"/>
  <c r="P20" i="6"/>
  <c r="W19" i="6"/>
  <c r="P19" i="6"/>
  <c r="W18" i="6"/>
  <c r="P18" i="6"/>
  <c r="W17" i="6"/>
  <c r="P17" i="6"/>
  <c r="W16" i="6"/>
  <c r="P16" i="6"/>
  <c r="W15" i="6"/>
  <c r="P15" i="6"/>
  <c r="W14" i="6"/>
  <c r="P14" i="6"/>
  <c r="W13" i="6"/>
  <c r="P13" i="6"/>
  <c r="A4" i="6"/>
  <c r="BB97" i="6"/>
  <c r="BB98" i="6" s="1"/>
  <c r="BC98" i="6"/>
  <c r="BC104" i="6"/>
  <c r="BB99" i="6"/>
  <c r="BB100" i="6"/>
  <c r="BC100" i="6"/>
  <c r="BC102" i="6"/>
  <c r="D6" i="6"/>
  <c r="C4" i="6"/>
  <c r="C6" i="6"/>
  <c r="D4" i="6"/>
  <c r="B4" i="6"/>
  <c r="B12" i="6" s="1"/>
  <c r="B10" i="6" s="1"/>
  <c r="A12" i="6" l="1"/>
  <c r="A10" i="6" s="1"/>
  <c r="BB101" i="6"/>
  <c r="BB102" i="6" s="1"/>
  <c r="BB104" i="6" s="1"/>
  <c r="BD104" i="6" s="1"/>
  <c r="M16" i="6" l="1"/>
  <c r="M21" i="6" s="1"/>
  <c r="I17" i="6"/>
  <c r="M15" i="6"/>
  <c r="I15" i="6"/>
  <c r="I18" i="6"/>
  <c r="I22" i="6" s="1"/>
  <c r="M17" i="6"/>
  <c r="M18" i="6"/>
  <c r="M22" i="6" s="1"/>
  <c r="I16" i="6"/>
  <c r="I21" i="6" s="1"/>
  <c r="I23" i="6" l="1"/>
  <c r="I25" i="6" s="1"/>
  <c r="M20" i="6"/>
  <c r="M19" i="6"/>
  <c r="M24" i="6" s="1"/>
  <c r="I19" i="6"/>
  <c r="M23" i="6"/>
  <c r="M25" i="6" s="1"/>
  <c r="I24" i="6" l="1"/>
  <c r="D10" i="6" s="1"/>
  <c r="I20" i="6"/>
  <c r="I26" i="6" s="1"/>
  <c r="B14" i="6" s="1"/>
  <c r="M26" i="6"/>
  <c r="B16" i="6" s="1"/>
  <c r="C16" i="6" s="1"/>
  <c r="B17" i="6" l="1"/>
  <c r="C17" i="6" s="1"/>
  <c r="C14" i="6"/>
</calcChain>
</file>

<file path=xl/comments1.xml><?xml version="1.0" encoding="utf-8"?>
<comments xmlns="http://schemas.openxmlformats.org/spreadsheetml/2006/main">
  <authors>
    <author>Nadia</author>
  </authors>
  <commentList>
    <comment ref="W101" authorId="0">
      <text>
        <r>
          <rPr>
            <b/>
            <sz val="9"/>
            <color indexed="81"/>
            <rFont val="Tahoma"/>
            <charset val="1"/>
          </rPr>
          <t>Nadia:</t>
        </r>
        <r>
          <rPr>
            <sz val="9"/>
            <color indexed="81"/>
            <rFont val="Tahoma"/>
            <charset val="1"/>
          </rPr>
          <t xml:space="preserve">
erreur/22500</t>
        </r>
      </text>
    </comment>
  </commentList>
</comments>
</file>

<file path=xl/sharedStrings.xml><?xml version="1.0" encoding="utf-8"?>
<sst xmlns="http://schemas.openxmlformats.org/spreadsheetml/2006/main" count="736" uniqueCount="105">
  <si>
    <t>Poids</t>
  </si>
  <si>
    <t>Prix Remise</t>
  </si>
  <si>
    <t>Produit</t>
  </si>
  <si>
    <t>Carré plein</t>
  </si>
  <si>
    <t>Taille</t>
  </si>
  <si>
    <t>Fibre</t>
  </si>
  <si>
    <t>AF163</t>
  </si>
  <si>
    <t>1500x1500</t>
  </si>
  <si>
    <t>Insert</t>
  </si>
  <si>
    <t>1000x1000</t>
  </si>
  <si>
    <t>FGSMF</t>
  </si>
  <si>
    <t>AF192</t>
  </si>
  <si>
    <t>AF240</t>
  </si>
  <si>
    <t>AF280</t>
  </si>
  <si>
    <t>AF330</t>
  </si>
  <si>
    <t>AF500</t>
  </si>
  <si>
    <t>AFK250</t>
  </si>
  <si>
    <t>AFK85</t>
  </si>
  <si>
    <t>AFM280</t>
  </si>
  <si>
    <t>Ptfe</t>
  </si>
  <si>
    <t>PTFE-EXP</t>
  </si>
  <si>
    <t>PTFE-VIERGE</t>
  </si>
  <si>
    <t>SICHEM S11</t>
  </si>
  <si>
    <t>SICHEM S33</t>
  </si>
  <si>
    <t>SICHEM S40</t>
  </si>
  <si>
    <t>SICHEM S50</t>
  </si>
  <si>
    <t>SICHEM S60</t>
  </si>
  <si>
    <t>SICHEM W</t>
  </si>
  <si>
    <t>MICAFLEX</t>
  </si>
  <si>
    <t>MICATHERM S15</t>
  </si>
  <si>
    <t>MICATHERM S0</t>
  </si>
  <si>
    <t>Graphite</t>
  </si>
  <si>
    <t>Caoutchouc</t>
  </si>
  <si>
    <t>EPDM</t>
  </si>
  <si>
    <t>NITRILE-NBR</t>
  </si>
  <si>
    <t>VITON</t>
  </si>
  <si>
    <t>NEOPRENE</t>
  </si>
  <si>
    <t>FM HIGH</t>
  </si>
  <si>
    <t>Papier</t>
  </si>
  <si>
    <t>PAPIER INDECHIRABLE</t>
  </si>
  <si>
    <t>NATUREL SBR</t>
  </si>
  <si>
    <t>NATUREL 2 PLIS</t>
  </si>
  <si>
    <t>FGSMF-HPT</t>
  </si>
  <si>
    <t>PTFE-VIERGE-V2</t>
  </si>
  <si>
    <t>1200x1200</t>
  </si>
  <si>
    <t>169,16</t>
  </si>
  <si>
    <t>SILICONE ROUGE</t>
  </si>
  <si>
    <t>NITRILE BLANC FDA</t>
  </si>
  <si>
    <t>EPDM KTW ACS</t>
  </si>
  <si>
    <t>SILICONE TRANSLUCIDE FDA</t>
  </si>
  <si>
    <t>N° Ligne</t>
  </si>
  <si>
    <t>Catégorie</t>
  </si>
  <si>
    <t>Matière</t>
  </si>
  <si>
    <t>Dimension</t>
  </si>
  <si>
    <t>Epaisseur</t>
  </si>
  <si>
    <t>Prix Brut</t>
  </si>
  <si>
    <t>Densité</t>
  </si>
  <si>
    <t>Feuilles</t>
  </si>
  <si>
    <t>Coef Coupe</t>
  </si>
  <si>
    <t>Moyenne</t>
  </si>
  <si>
    <t>Prix au cm²</t>
  </si>
  <si>
    <t>Prix cm²</t>
  </si>
  <si>
    <t>Prix brut :</t>
  </si>
  <si>
    <t>Surface brut :</t>
  </si>
  <si>
    <t>Circ int :</t>
  </si>
  <si>
    <t>Circ ext :</t>
  </si>
  <si>
    <t>Circ total:</t>
  </si>
  <si>
    <t>Poids total:</t>
  </si>
  <si>
    <t>Frais decoup:</t>
  </si>
  <si>
    <t>Prix revient:</t>
  </si>
  <si>
    <t>(fmi- carre - carre)</t>
  </si>
  <si>
    <t>(Carré total)</t>
  </si>
  <si>
    <t>(diam ext - diam int)</t>
  </si>
  <si>
    <t>Carré&amp;Carré</t>
  </si>
  <si>
    <t>Remise</t>
  </si>
  <si>
    <t>Prix Revient</t>
  </si>
  <si>
    <t>Libellé</t>
  </si>
  <si>
    <t>Dimensions Rectangle</t>
  </si>
  <si>
    <t>Long int cm :</t>
  </si>
  <si>
    <t>Larg ext cm :</t>
  </si>
  <si>
    <t>Surf ext :</t>
  </si>
  <si>
    <t>Surf int :</t>
  </si>
  <si>
    <t>Longueur Int</t>
  </si>
  <si>
    <t>Largeur Int</t>
  </si>
  <si>
    <t>Longueur Ext</t>
  </si>
  <si>
    <t>Largeur Ext</t>
  </si>
  <si>
    <t>Surf int cm :</t>
  </si>
  <si>
    <t>Long ext cm :</t>
  </si>
  <si>
    <t xml:space="preserve"> </t>
  </si>
  <si>
    <t>Surf Ext cm :</t>
  </si>
  <si>
    <t>/</t>
  </si>
  <si>
    <t>SICHEM S58</t>
  </si>
  <si>
    <t>1700X1700</t>
  </si>
  <si>
    <t>FGS0*</t>
  </si>
  <si>
    <t>FGS1200*</t>
  </si>
  <si>
    <t>FGS3*</t>
  </si>
  <si>
    <t>FGS33*</t>
  </si>
  <si>
    <t>FGS4*</t>
  </si>
  <si>
    <t>FGSMF*</t>
  </si>
  <si>
    <t>1750X1750</t>
  </si>
  <si>
    <t>SICHEM S66</t>
  </si>
  <si>
    <t>UNIGRAPH 500*</t>
  </si>
  <si>
    <t>UNIGRAPH 500 HD*</t>
  </si>
  <si>
    <t>UNIMETAL*</t>
  </si>
  <si>
    <t>SICHEM S58 - 1700X1700 - Ep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</si>
</sst>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6" formatCode="0.000"/>
    <numFmt numFmtId="172" formatCode="_-* #,##0.000\ &quot;€&quot;_-;\-* #,##0.000\ &quot;€&quot;_-;_-* &quot;-&quot;??\ &quot;€&quot;_-;_-@_-"/>
  </numFmts>
  <fonts count="11">
    <font>
      <sz val="10"/>
      <name val="Arial"/>
    </font>
    <font>
      <sz val="10"/>
      <name val="Arial"/>
    </font>
    <font>
      <sz val="9"/>
      <color indexed="8"/>
      <name val="Geneva"/>
      <family val="2"/>
    </font>
    <font>
      <b/>
      <sz val="9"/>
      <color indexed="8"/>
      <name val="Geneva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22"/>
      <name val="Arial"/>
      <family val="2"/>
    </font>
    <font>
      <sz val="10"/>
      <color indexed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7"/>
      <color rgb="FF3E3E3E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1" xfId="0" applyFont="1" applyFill="1" applyBorder="1" applyAlignment="1" applyProtection="1">
      <alignment horizontal="center" wrapText="1"/>
      <protection hidden="1"/>
    </xf>
    <xf numFmtId="0" fontId="0" fillId="0" borderId="2" xfId="0" applyFill="1" applyBorder="1" applyProtection="1">
      <protection hidden="1"/>
    </xf>
    <xf numFmtId="0" fontId="5" fillId="3" borderId="3" xfId="0" applyFont="1" applyFill="1" applyBorder="1" applyProtection="1">
      <protection hidden="1"/>
    </xf>
    <xf numFmtId="0" fontId="0" fillId="0" borderId="4" xfId="0" applyFill="1" applyBorder="1" applyProtection="1">
      <protection hidden="1"/>
    </xf>
    <xf numFmtId="172" fontId="4" fillId="0" borderId="4" xfId="1" applyNumberFormat="1" applyFont="1" applyFill="1" applyBorder="1" applyProtection="1">
      <protection hidden="1"/>
    </xf>
    <xf numFmtId="166" fontId="0" fillId="0" borderId="4" xfId="0" applyNumberFormat="1" applyFill="1" applyBorder="1" applyProtection="1">
      <protection hidden="1"/>
    </xf>
    <xf numFmtId="0" fontId="5" fillId="3" borderId="5" xfId="0" applyFont="1" applyFill="1" applyBorder="1" applyProtection="1">
      <protection hidden="1"/>
    </xf>
    <xf numFmtId="172" fontId="4" fillId="0" borderId="6" xfId="1" applyNumberFormat="1" applyFont="1" applyFill="1" applyBorder="1" applyProtection="1">
      <protection hidden="1"/>
    </xf>
    <xf numFmtId="0" fontId="0" fillId="3" borderId="2" xfId="0" applyFill="1" applyBorder="1" applyProtection="1">
      <protection hidden="1"/>
    </xf>
    <xf numFmtId="0" fontId="0" fillId="4" borderId="2" xfId="0" applyFill="1" applyBorder="1" applyProtection="1">
      <protection hidden="1"/>
    </xf>
    <xf numFmtId="0" fontId="5" fillId="3" borderId="7" xfId="0" applyFont="1" applyFill="1" applyBorder="1" applyProtection="1">
      <protection hidden="1"/>
    </xf>
    <xf numFmtId="0" fontId="0" fillId="0" borderId="8" xfId="0" applyFill="1" applyBorder="1" applyProtection="1">
      <protection hidden="1"/>
    </xf>
    <xf numFmtId="0" fontId="5" fillId="3" borderId="9" xfId="0" applyFont="1" applyFill="1" applyBorder="1" applyProtection="1">
      <protection hidden="1"/>
    </xf>
    <xf numFmtId="0" fontId="5" fillId="3" borderId="10" xfId="0" applyFont="1" applyFill="1" applyBorder="1" applyProtection="1">
      <protection hidden="1"/>
    </xf>
    <xf numFmtId="0" fontId="5" fillId="3" borderId="11" xfId="0" applyFont="1" applyFill="1" applyBorder="1" applyProtection="1">
      <protection hidden="1"/>
    </xf>
    <xf numFmtId="0" fontId="0" fillId="5" borderId="8" xfId="0" applyFill="1" applyBorder="1" applyProtection="1">
      <protection hidden="1"/>
    </xf>
    <xf numFmtId="0" fontId="0" fillId="5" borderId="4" xfId="0" applyFill="1" applyBorder="1" applyProtection="1">
      <protection hidden="1"/>
    </xf>
    <xf numFmtId="172" fontId="4" fillId="5" borderId="4" xfId="1" applyNumberFormat="1" applyFont="1" applyFill="1" applyBorder="1" applyProtection="1">
      <protection hidden="1"/>
    </xf>
    <xf numFmtId="166" fontId="0" fillId="5" borderId="4" xfId="0" applyNumberFormat="1" applyFill="1" applyBorder="1" applyProtection="1">
      <protection hidden="1"/>
    </xf>
    <xf numFmtId="172" fontId="4" fillId="5" borderId="6" xfId="1" applyNumberFormat="1" applyFont="1" applyFill="1" applyBorder="1" applyProtection="1">
      <protection hidden="1"/>
    </xf>
    <xf numFmtId="0" fontId="0" fillId="0" borderId="0" xfId="0" applyProtection="1"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0" fillId="0" borderId="0" xfId="0" applyFill="1" applyProtection="1">
      <protection locked="0"/>
    </xf>
    <xf numFmtId="0" fontId="2" fillId="6" borderId="12" xfId="0" applyFont="1" applyFill="1" applyBorder="1" applyAlignment="1" applyProtection="1">
      <alignment horizontal="center" wrapText="1"/>
      <protection locked="0"/>
    </xf>
    <xf numFmtId="0" fontId="2" fillId="6" borderId="1" xfId="0" applyFont="1" applyFill="1" applyBorder="1" applyAlignment="1" applyProtection="1">
      <alignment horizontal="center" wrapText="1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7" borderId="14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wrapText="1"/>
      <protection locked="0"/>
    </xf>
    <xf numFmtId="0" fontId="0" fillId="6" borderId="14" xfId="0" applyFill="1" applyBorder="1" applyAlignment="1" applyProtection="1">
      <alignment horizontal="center"/>
      <protection locked="0"/>
    </xf>
    <xf numFmtId="0" fontId="0" fillId="6" borderId="1" xfId="0" applyFill="1" applyBorder="1" applyProtection="1">
      <protection locked="0"/>
    </xf>
    <xf numFmtId="1" fontId="2" fillId="0" borderId="13" xfId="1" applyNumberFormat="1" applyFont="1" applyFill="1" applyBorder="1" applyAlignment="1" applyProtection="1">
      <alignment horizontal="center" wrapText="1"/>
      <protection locked="0"/>
    </xf>
    <xf numFmtId="0" fontId="0" fillId="7" borderId="0" xfId="0" applyFill="1" applyBorder="1" applyProtection="1">
      <protection locked="0"/>
    </xf>
    <xf numFmtId="0" fontId="2" fillId="8" borderId="1" xfId="0" applyFont="1" applyFill="1" applyBorder="1" applyAlignment="1" applyProtection="1">
      <alignment horizontal="center" wrapText="1"/>
      <protection locked="0"/>
    </xf>
    <xf numFmtId="0" fontId="2" fillId="8" borderId="12" xfId="0" applyFont="1" applyFill="1" applyBorder="1" applyAlignment="1" applyProtection="1">
      <alignment horizontal="center" wrapText="1"/>
      <protection locked="0"/>
    </xf>
    <xf numFmtId="0" fontId="0" fillId="7" borderId="18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7" borderId="19" xfId="0" applyFill="1" applyBorder="1" applyProtection="1">
      <protection locked="0"/>
    </xf>
    <xf numFmtId="0" fontId="0" fillId="8" borderId="20" xfId="0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3" borderId="2" xfId="0" applyFill="1" applyBorder="1" applyProtection="1">
      <protection locked="0"/>
    </xf>
    <xf numFmtId="0" fontId="0" fillId="3" borderId="2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0" fillId="4" borderId="2" xfId="0" applyNumberFormat="1" applyFill="1" applyBorder="1" applyAlignment="1" applyProtection="1">
      <alignment horizontal="center"/>
      <protection locked="0"/>
    </xf>
    <xf numFmtId="172" fontId="2" fillId="9" borderId="13" xfId="0" applyNumberFormat="1" applyFont="1" applyFill="1" applyBorder="1" applyAlignment="1" applyProtection="1">
      <alignment horizontal="center" wrapText="1"/>
      <protection hidden="1"/>
    </xf>
    <xf numFmtId="172" fontId="2" fillId="9" borderId="14" xfId="0" applyNumberFormat="1" applyFont="1" applyFill="1" applyBorder="1" applyAlignment="1" applyProtection="1">
      <alignment horizontal="center" wrapText="1"/>
      <protection hidden="1"/>
    </xf>
    <xf numFmtId="172" fontId="2" fillId="5" borderId="14" xfId="0" applyNumberFormat="1" applyFont="1" applyFill="1" applyBorder="1" applyAlignment="1" applyProtection="1">
      <alignment horizontal="center" wrapText="1"/>
      <protection hidden="1"/>
    </xf>
    <xf numFmtId="172" fontId="2" fillId="9" borderId="21" xfId="0" applyNumberFormat="1" applyFont="1" applyFill="1" applyBorder="1" applyAlignment="1" applyProtection="1">
      <alignment horizontal="center" wrapText="1"/>
      <protection hidden="1"/>
    </xf>
    <xf numFmtId="172" fontId="2" fillId="9" borderId="14" xfId="1" applyNumberFormat="1" applyFont="1" applyFill="1" applyBorder="1" applyAlignment="1" applyProtection="1">
      <alignment horizontal="center" wrapText="1"/>
      <protection hidden="1"/>
    </xf>
    <xf numFmtId="166" fontId="2" fillId="9" borderId="14" xfId="0" applyNumberFormat="1" applyFont="1" applyFill="1" applyBorder="1" applyAlignment="1" applyProtection="1">
      <alignment horizontal="center" wrapText="1"/>
      <protection hidden="1"/>
    </xf>
    <xf numFmtId="0" fontId="0" fillId="5" borderId="2" xfId="0" applyFill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14" fontId="7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16" fontId="3" fillId="6" borderId="12" xfId="0" applyNumberFormat="1" applyFont="1" applyFill="1" applyBorder="1" applyAlignment="1" applyProtection="1">
      <alignment horizontal="center" wrapText="1"/>
      <protection locked="0"/>
    </xf>
    <xf numFmtId="16" fontId="3" fillId="6" borderId="18" xfId="0" applyNumberFormat="1" applyFont="1" applyFill="1" applyBorder="1" applyAlignment="1" applyProtection="1">
      <alignment horizontal="center" wrapText="1"/>
      <protection locked="0"/>
    </xf>
    <xf numFmtId="16" fontId="3" fillId="6" borderId="20" xfId="0" applyNumberFormat="1" applyFont="1" applyFill="1" applyBorder="1" applyAlignment="1" applyProtection="1">
      <alignment horizontal="center" wrapText="1"/>
      <protection locked="0"/>
    </xf>
    <xf numFmtId="0" fontId="4" fillId="8" borderId="12" xfId="0" applyFont="1" applyFill="1" applyBorder="1" applyAlignment="1" applyProtection="1">
      <alignment horizontal="center"/>
      <protection locked="0"/>
    </xf>
    <xf numFmtId="0" fontId="4" fillId="8" borderId="18" xfId="0" applyFont="1" applyFill="1" applyBorder="1" applyAlignment="1" applyProtection="1">
      <alignment horizontal="center"/>
      <protection locked="0"/>
    </xf>
    <xf numFmtId="0" fontId="4" fillId="8" borderId="20" xfId="0" applyFont="1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hidden="1"/>
    </xf>
    <xf numFmtId="0" fontId="0" fillId="8" borderId="18" xfId="0" applyFill="1" applyBorder="1" applyAlignment="1" applyProtection="1">
      <alignment horizontal="center"/>
      <protection hidden="1"/>
    </xf>
    <xf numFmtId="0" fontId="0" fillId="8" borderId="20" xfId="0" applyFill="1" applyBorder="1" applyAlignment="1" applyProtection="1">
      <alignment horizontal="center"/>
      <protection hidden="1"/>
    </xf>
    <xf numFmtId="0" fontId="0" fillId="10" borderId="22" xfId="0" applyFill="1" applyBorder="1" applyAlignment="1" applyProtection="1">
      <alignment horizontal="center"/>
      <protection hidden="1"/>
    </xf>
    <xf numFmtId="0" fontId="0" fillId="10" borderId="23" xfId="0" applyFill="1" applyBorder="1" applyAlignment="1" applyProtection="1">
      <alignment horizontal="center"/>
      <protection hidden="1"/>
    </xf>
    <xf numFmtId="0" fontId="0" fillId="10" borderId="24" xfId="0" applyFill="1" applyBorder="1" applyAlignment="1" applyProtection="1">
      <alignment horizontal="center"/>
      <protection hidden="1"/>
    </xf>
    <xf numFmtId="0" fontId="0" fillId="11" borderId="2" xfId="0" applyFill="1" applyBorder="1" applyProtection="1">
      <protection hidden="1"/>
    </xf>
    <xf numFmtId="0" fontId="0" fillId="11" borderId="2" xfId="0" applyFill="1" applyBorder="1" applyProtection="1">
      <protection locked="0"/>
    </xf>
    <xf numFmtId="0" fontId="10" fillId="0" borderId="0" xfId="0" applyFont="1"/>
    <xf numFmtId="0" fontId="2" fillId="11" borderId="16" xfId="0" applyFont="1" applyFill="1" applyBorder="1" applyAlignment="1" applyProtection="1">
      <alignment horizontal="center" wrapText="1"/>
      <protection locked="0"/>
    </xf>
    <xf numFmtId="0" fontId="2" fillId="11" borderId="17" xfId="0" applyFont="1" applyFill="1" applyBorder="1" applyAlignment="1" applyProtection="1">
      <alignment horizontal="center" wrapText="1"/>
      <protection locked="0"/>
    </xf>
    <xf numFmtId="0" fontId="2" fillId="11" borderId="12" xfId="0" applyFont="1" applyFill="1" applyBorder="1" applyAlignment="1" applyProtection="1">
      <alignment horizontal="center" wrapText="1"/>
      <protection locked="0"/>
    </xf>
    <xf numFmtId="0" fontId="2" fillId="11" borderId="1" xfId="0" applyFont="1" applyFill="1" applyBorder="1" applyAlignment="1" applyProtection="1">
      <alignment horizontal="center" wrapText="1"/>
      <protection locked="0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52</xdr:col>
      <xdr:colOff>655320</xdr:colOff>
      <xdr:row>83</xdr:row>
      <xdr:rowOff>60960</xdr:rowOff>
    </xdr:from>
    <xdr:to>
      <xdr:col>55</xdr:col>
      <xdr:colOff>723900</xdr:colOff>
      <xdr:row>93</xdr:row>
      <xdr:rowOff>121920</xdr:rowOff>
    </xdr:to>
    <xdr:pic>
      <xdr:nvPicPr>
        <xdr:cNvPr id="1045" name="Picture 1" descr="C:\Users\jeff-3\Pictures\cache_exce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38900" y="14089380"/>
          <a:ext cx="2423160" cy="1737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D303"/>
  <sheetViews>
    <sheetView tabSelected="1" workbookViewId="0">
      <selection activeCell="I24" sqref="I24"/>
    </sheetView>
  </sheetViews>
  <sheetFormatPr baseColWidth="10" defaultColWidth="11.44140625" defaultRowHeight="13.2"/>
  <cols>
    <col min="1" max="1" width="36" style="21" customWidth="1"/>
    <col min="2" max="2" width="22.5546875" style="21" customWidth="1"/>
    <col min="3" max="3" width="12.109375" style="21" bestFit="1" customWidth="1"/>
    <col min="4" max="5" width="11.44140625" style="21"/>
    <col min="6" max="6" width="2.33203125" style="21" customWidth="1"/>
    <col min="7" max="7" width="2.109375" style="21" customWidth="1"/>
    <col min="8" max="8" width="11.44140625" style="21"/>
    <col min="9" max="9" width="12.44140625" style="21" bestFit="1" customWidth="1"/>
    <col min="10" max="12" width="11.44140625" style="21"/>
    <col min="13" max="13" width="13.109375" style="21" customWidth="1"/>
    <col min="14" max="14" width="2.5546875" style="21" customWidth="1"/>
    <col min="15" max="15" width="11.44140625" style="21"/>
    <col min="16" max="16" width="44.5546875" style="21" customWidth="1"/>
    <col min="17" max="16384" width="11.44140625" style="21"/>
  </cols>
  <sheetData>
    <row r="1" spans="1:24" s="23" customFormat="1" ht="13.8" thickBot="1">
      <c r="A1" s="64" t="s">
        <v>57</v>
      </c>
      <c r="B1" s="65"/>
      <c r="C1" s="65"/>
      <c r="D1" s="66"/>
      <c r="E1" s="21"/>
      <c r="F1" s="22"/>
    </row>
    <row r="2" spans="1:24" s="23" customFormat="1" ht="13.8" thickBot="1">
      <c r="A2" s="24" t="s">
        <v>2</v>
      </c>
      <c r="B2" s="25" t="s">
        <v>4</v>
      </c>
      <c r="C2" s="26" t="s">
        <v>54</v>
      </c>
      <c r="D2" s="26" t="s">
        <v>61</v>
      </c>
      <c r="E2" s="21"/>
    </row>
    <row r="3" spans="1:24" s="23" customFormat="1" ht="13.8" thickBot="1">
      <c r="A3" s="27" t="s">
        <v>104</v>
      </c>
      <c r="B3" s="28"/>
      <c r="C3" s="28"/>
      <c r="D3" s="29"/>
      <c r="E3" s="21"/>
    </row>
    <row r="4" spans="1:24" s="23" customFormat="1" ht="13.5" customHeight="1" thickBot="1">
      <c r="A4" s="1" t="str">
        <f>IF(A3="","",VLOOKUP(A3,$P$1:$X$303,1,FALSE))</f>
        <v>SICHEM S58 - 1700X1700 - Ep 5</v>
      </c>
      <c r="B4" s="1" t="str">
        <f>IF(A3="","",VLOOKUP(A3,$P$1:$X$303,4,FALSE))</f>
        <v>1700X1700</v>
      </c>
      <c r="C4" s="1">
        <f>IF(A3="","",VLOOKUP(A3,$P$1:$X$303,6,FALSE))</f>
        <v>5</v>
      </c>
      <c r="D4" s="1">
        <f>IF(A3="","",VLOOKUP(A3,$P$1:$X$303,8,FALSE))</f>
        <v>8.0224913494809688E-2</v>
      </c>
      <c r="E4" s="21"/>
    </row>
    <row r="5" spans="1:24" s="23" customFormat="1" ht="13.8" thickBot="1">
      <c r="A5" s="24" t="s">
        <v>74</v>
      </c>
      <c r="B5" s="31"/>
      <c r="C5" s="32" t="s">
        <v>56</v>
      </c>
      <c r="D5" s="33" t="s">
        <v>58</v>
      </c>
      <c r="E5" s="21"/>
      <c r="F5" s="22"/>
    </row>
    <row r="6" spans="1:24" s="23" customFormat="1" ht="13.8" thickBot="1">
      <c r="A6" s="34"/>
      <c r="B6" s="35"/>
      <c r="C6" s="1">
        <f>IF(A3="","",VLOOKUP(A3,$P$1:$X$303,9,FALSE))</f>
        <v>1.3</v>
      </c>
      <c r="D6" s="1">
        <f>IF(A3="","",VLOOKUP(A3,$P$1:$X$303,5,FALSE))</f>
        <v>0.11899999999999999</v>
      </c>
      <c r="E6" s="21"/>
      <c r="F6" s="22"/>
      <c r="O6" s="30"/>
    </row>
    <row r="7" spans="1:24" s="23" customFormat="1" ht="13.8" thickBot="1">
      <c r="A7" s="21"/>
      <c r="B7" s="21"/>
      <c r="C7" s="21"/>
      <c r="D7" s="21"/>
      <c r="E7" s="21"/>
      <c r="F7" s="22"/>
    </row>
    <row r="8" spans="1:24" s="23" customFormat="1" ht="13.8" thickBot="1">
      <c r="A8" s="67" t="s">
        <v>77</v>
      </c>
      <c r="B8" s="68"/>
      <c r="C8" s="68"/>
      <c r="D8" s="69"/>
      <c r="E8" s="21"/>
      <c r="F8" s="22"/>
    </row>
    <row r="9" spans="1:24" s="23" customFormat="1" ht="13.8" thickBot="1">
      <c r="A9" s="36" t="s">
        <v>82</v>
      </c>
      <c r="B9" s="36" t="s">
        <v>83</v>
      </c>
      <c r="C9" s="35"/>
      <c r="D9" s="36" t="s">
        <v>0</v>
      </c>
      <c r="E9" s="21"/>
      <c r="F9" s="22"/>
    </row>
    <row r="10" spans="1:24" s="23" customFormat="1" ht="13.8" thickBot="1">
      <c r="A10" s="79">
        <f>A12-C4</f>
        <v>1695</v>
      </c>
      <c r="B10" s="80">
        <f>B12-C4</f>
        <v>1695</v>
      </c>
      <c r="C10" s="35"/>
      <c r="D10" s="57">
        <f ca="1">I24</f>
        <v>0.11033750000000001</v>
      </c>
      <c r="E10" s="21"/>
      <c r="F10" s="22"/>
    </row>
    <row r="11" spans="1:24" s="23" customFormat="1" ht="13.8" thickBot="1">
      <c r="A11" s="37" t="s">
        <v>84</v>
      </c>
      <c r="B11" s="36" t="s">
        <v>85</v>
      </c>
      <c r="C11" s="35"/>
      <c r="D11" s="57"/>
      <c r="E11" s="21"/>
      <c r="F11" s="22"/>
    </row>
    <row r="12" spans="1:24" s="23" customFormat="1" ht="12.75" customHeight="1" thickBot="1">
      <c r="A12" s="81" t="str">
        <f>LEFT(B4,4)</f>
        <v>1700</v>
      </c>
      <c r="B12" s="82" t="str">
        <f>RIGHT(B4,4)</f>
        <v>1700</v>
      </c>
      <c r="C12" s="38"/>
      <c r="D12" s="39"/>
      <c r="E12" s="21"/>
      <c r="O12" s="58" t="s">
        <v>50</v>
      </c>
      <c r="P12" s="58" t="s">
        <v>76</v>
      </c>
      <c r="Q12" s="40" t="s">
        <v>51</v>
      </c>
      <c r="R12" s="40" t="s">
        <v>52</v>
      </c>
      <c r="S12" s="40" t="s">
        <v>53</v>
      </c>
      <c r="T12" s="41" t="s">
        <v>58</v>
      </c>
      <c r="U12" s="40" t="s">
        <v>54</v>
      </c>
      <c r="V12" s="40" t="s">
        <v>55</v>
      </c>
      <c r="W12" s="58" t="s">
        <v>60</v>
      </c>
      <c r="X12" s="40" t="s">
        <v>56</v>
      </c>
    </row>
    <row r="13" spans="1:24" s="23" customFormat="1" ht="13.8" thickBot="1">
      <c r="A13" s="42"/>
      <c r="B13" s="43" t="s">
        <v>75</v>
      </c>
      <c r="C13" s="43" t="s">
        <v>1</v>
      </c>
      <c r="D13" s="42"/>
      <c r="E13" s="21"/>
      <c r="H13" s="70" t="s">
        <v>77</v>
      </c>
      <c r="I13" s="71"/>
      <c r="J13" s="71"/>
      <c r="K13" s="71"/>
      <c r="L13" s="71"/>
      <c r="M13" s="72"/>
      <c r="O13" s="2">
        <v>1</v>
      </c>
      <c r="P13" s="76" t="str">
        <f t="shared" ref="P13:P76" si="0">R13 &amp; " - " &amp; S13 &amp; " - Ep " &amp; U13</f>
        <v>AF163 - 1500x1500 - Ep 0,5</v>
      </c>
      <c r="Q13" s="44" t="s">
        <v>5</v>
      </c>
      <c r="R13" s="44" t="s">
        <v>6</v>
      </c>
      <c r="S13" s="77" t="s">
        <v>7</v>
      </c>
      <c r="T13" s="45">
        <v>0.108</v>
      </c>
      <c r="U13" s="77">
        <v>0.5</v>
      </c>
      <c r="V13" s="44">
        <v>10.29</v>
      </c>
      <c r="W13" s="2">
        <f>V13/22500</f>
        <v>4.573333333333333E-4</v>
      </c>
      <c r="X13" s="44">
        <v>1.81</v>
      </c>
    </row>
    <row r="14" spans="1:24" s="23" customFormat="1" ht="13.8" thickBot="1">
      <c r="A14" s="36" t="s">
        <v>73</v>
      </c>
      <c r="B14" s="52">
        <f ca="1">I26</f>
        <v>15.234199065743946</v>
      </c>
      <c r="C14" s="53">
        <f ca="1">((B14*6)*((100-A6)/100))</f>
        <v>91.405194394463678</v>
      </c>
      <c r="D14" s="28"/>
      <c r="E14" s="21"/>
      <c r="H14" s="73" t="s">
        <v>72</v>
      </c>
      <c r="I14" s="74"/>
      <c r="J14" s="73" t="s">
        <v>70</v>
      </c>
      <c r="K14" s="75"/>
      <c r="L14" s="74" t="s">
        <v>71</v>
      </c>
      <c r="M14" s="75"/>
      <c r="O14" s="2">
        <v>2</v>
      </c>
      <c r="P14" s="76" t="str">
        <f t="shared" si="0"/>
        <v>AF163 - 1500x1500 - Ep 1</v>
      </c>
      <c r="Q14" s="44" t="s">
        <v>5</v>
      </c>
      <c r="R14" s="44" t="s">
        <v>6</v>
      </c>
      <c r="S14" s="77" t="s">
        <v>7</v>
      </c>
      <c r="T14" s="45">
        <v>0.108</v>
      </c>
      <c r="U14" s="77">
        <v>1</v>
      </c>
      <c r="V14" s="44">
        <v>13.08</v>
      </c>
      <c r="W14" s="2">
        <f>V14/22500</f>
        <v>5.8133333333333333E-4</v>
      </c>
      <c r="X14" s="44">
        <v>1.81</v>
      </c>
    </row>
    <row r="15" spans="1:24" s="23" customFormat="1" ht="13.8" thickBot="1">
      <c r="A15" s="36" t="s">
        <v>90</v>
      </c>
      <c r="B15" s="54"/>
      <c r="C15" s="54"/>
      <c r="D15" s="35"/>
      <c r="E15" s="21"/>
      <c r="H15" s="11" t="s">
        <v>86</v>
      </c>
      <c r="I15" s="12">
        <f ca="1">((A10/10)*(B10/10))*BD104</f>
        <v>28730.25</v>
      </c>
      <c r="J15" s="13" t="s">
        <v>78</v>
      </c>
      <c r="K15" s="16"/>
      <c r="L15" s="11" t="s">
        <v>86</v>
      </c>
      <c r="M15" s="12">
        <f ca="1">((A10/10)*(B10/10))*BD104</f>
        <v>28730.25</v>
      </c>
      <c r="O15" s="2">
        <v>3</v>
      </c>
      <c r="P15" s="76" t="str">
        <f t="shared" si="0"/>
        <v>AF163 - 1500x1500 - Ep 1,5</v>
      </c>
      <c r="Q15" s="44" t="s">
        <v>5</v>
      </c>
      <c r="R15" s="44" t="s">
        <v>6</v>
      </c>
      <c r="S15" s="77" t="s">
        <v>7</v>
      </c>
      <c r="T15" s="45">
        <v>0.108</v>
      </c>
      <c r="U15" s="77">
        <v>1.5</v>
      </c>
      <c r="V15" s="44">
        <v>17.68</v>
      </c>
      <c r="W15" s="2">
        <f>V15/22500</f>
        <v>7.8577777777777771E-4</v>
      </c>
      <c r="X15" s="44">
        <v>1.81</v>
      </c>
    </row>
    <row r="16" spans="1:24" s="23" customFormat="1" ht="13.8" thickBot="1">
      <c r="A16" s="36" t="s">
        <v>3</v>
      </c>
      <c r="B16" s="55">
        <f ca="1">M26</f>
        <v>2320.1160199999999</v>
      </c>
      <c r="C16" s="53">
        <f ca="1">((B16*6)*((100-A6)/100))</f>
        <v>13920.696120000001</v>
      </c>
      <c r="D16" s="35"/>
      <c r="E16" s="21"/>
      <c r="H16" s="3" t="s">
        <v>87</v>
      </c>
      <c r="I16" s="4">
        <f ca="1">(((A10/10)*2)+ ((B10/10)*2))*BD104</f>
        <v>678</v>
      </c>
      <c r="J16" s="14" t="s">
        <v>81</v>
      </c>
      <c r="K16" s="17"/>
      <c r="L16" s="3" t="s">
        <v>87</v>
      </c>
      <c r="M16" s="4">
        <f ca="1">(((A10/10)*2)+ ((B10/10)*2))*BD104</f>
        <v>678</v>
      </c>
      <c r="O16" s="2">
        <v>4</v>
      </c>
      <c r="P16" s="76" t="str">
        <f t="shared" si="0"/>
        <v>AF163 - 1500x1500 - Ep 2</v>
      </c>
      <c r="Q16" s="44" t="s">
        <v>5</v>
      </c>
      <c r="R16" s="44" t="s">
        <v>6</v>
      </c>
      <c r="S16" s="77" t="s">
        <v>7</v>
      </c>
      <c r="T16" s="45">
        <v>0.108</v>
      </c>
      <c r="U16" s="77">
        <v>2</v>
      </c>
      <c r="V16" s="44">
        <v>23.58</v>
      </c>
      <c r="W16" s="2">
        <f t="shared" ref="W16:W70" si="1">V16/22500</f>
        <v>1.0479999999999999E-3</v>
      </c>
      <c r="X16" s="44">
        <v>1.81</v>
      </c>
    </row>
    <row r="17" spans="1:24" s="23" customFormat="1" ht="13.8" thickBot="1">
      <c r="A17" s="36" t="s">
        <v>59</v>
      </c>
      <c r="B17" s="56">
        <f ca="1">((B14+B16)/2)</f>
        <v>1167.6751095328718</v>
      </c>
      <c r="C17" s="53">
        <f ca="1">((B17*6)*((100-A6)/100))</f>
        <v>7006.050657197231</v>
      </c>
      <c r="D17" s="35"/>
      <c r="E17" s="21"/>
      <c r="G17" s="23" t="s">
        <v>88</v>
      </c>
      <c r="H17" s="3" t="s">
        <v>89</v>
      </c>
      <c r="I17" s="4">
        <f ca="1">((A12/10)*(B12/10))*BD104</f>
        <v>28900</v>
      </c>
      <c r="J17" s="14" t="s">
        <v>79</v>
      </c>
      <c r="K17" s="17"/>
      <c r="L17" s="3" t="s">
        <v>89</v>
      </c>
      <c r="M17" s="4">
        <f ca="1">((A12/10)*(B12/10))*BD104</f>
        <v>28900</v>
      </c>
      <c r="O17" s="2">
        <v>5</v>
      </c>
      <c r="P17" s="76" t="str">
        <f t="shared" si="0"/>
        <v>AF163 - 1500x1500 - Ep 3</v>
      </c>
      <c r="Q17" s="44" t="s">
        <v>5</v>
      </c>
      <c r="R17" s="44" t="s">
        <v>6</v>
      </c>
      <c r="S17" s="77" t="s">
        <v>7</v>
      </c>
      <c r="T17" s="45">
        <v>0.108</v>
      </c>
      <c r="U17" s="77">
        <v>3</v>
      </c>
      <c r="V17" s="44">
        <v>35.590000000000003</v>
      </c>
      <c r="W17" s="2">
        <f t="shared" si="1"/>
        <v>1.5817777777777779E-3</v>
      </c>
      <c r="X17" s="44">
        <v>1.81</v>
      </c>
    </row>
    <row r="18" spans="1:24" s="23" customFormat="1">
      <c r="A18" s="21"/>
      <c r="B18" s="21"/>
      <c r="C18" s="21"/>
      <c r="D18" s="21"/>
      <c r="E18" s="21"/>
      <c r="H18" s="3" t="s">
        <v>79</v>
      </c>
      <c r="I18" s="4">
        <f ca="1">(((A12/10)*2)+ ((B12/10)*2))*BD104</f>
        <v>680</v>
      </c>
      <c r="J18" s="14" t="s">
        <v>80</v>
      </c>
      <c r="K18" s="17"/>
      <c r="L18" s="3" t="s">
        <v>79</v>
      </c>
      <c r="M18" s="4">
        <f ca="1">(((A12/10)*2)+ ((B12/10)*2))*BD104</f>
        <v>680</v>
      </c>
      <c r="O18" s="2">
        <v>6</v>
      </c>
      <c r="P18" s="76" t="str">
        <f t="shared" si="0"/>
        <v>AF163 - 1500x1500 - Ep 4</v>
      </c>
      <c r="Q18" s="44" t="s">
        <v>5</v>
      </c>
      <c r="R18" s="44" t="s">
        <v>6</v>
      </c>
      <c r="S18" s="77" t="s">
        <v>7</v>
      </c>
      <c r="T18" s="45">
        <v>0.108</v>
      </c>
      <c r="U18" s="77">
        <v>4</v>
      </c>
      <c r="V18" s="44">
        <v>47.15</v>
      </c>
      <c r="W18" s="2">
        <f t="shared" si="1"/>
        <v>2.0955555555555554E-3</v>
      </c>
      <c r="X18" s="44">
        <v>1.81</v>
      </c>
    </row>
    <row r="19" spans="1:24" s="23" customFormat="1">
      <c r="A19" s="21"/>
      <c r="B19" s="21"/>
      <c r="C19" s="21"/>
      <c r="D19" s="21"/>
      <c r="E19" s="21"/>
      <c r="H19" s="3" t="s">
        <v>63</v>
      </c>
      <c r="I19" s="4">
        <f ca="1">I17-I15</f>
        <v>169.75</v>
      </c>
      <c r="J19" s="14" t="s">
        <v>63</v>
      </c>
      <c r="K19" s="17"/>
      <c r="L19" s="3" t="s">
        <v>63</v>
      </c>
      <c r="M19" s="4">
        <f ca="1">M17-M15</f>
        <v>169.75</v>
      </c>
      <c r="O19" s="2">
        <v>7</v>
      </c>
      <c r="P19" s="76" t="str">
        <f t="shared" si="0"/>
        <v>AF163 - 1500x1500 - Ep 5</v>
      </c>
      <c r="Q19" s="44" t="s">
        <v>5</v>
      </c>
      <c r="R19" s="44" t="s">
        <v>6</v>
      </c>
      <c r="S19" s="77" t="s">
        <v>7</v>
      </c>
      <c r="T19" s="45">
        <v>0.108</v>
      </c>
      <c r="U19" s="77">
        <v>5</v>
      </c>
      <c r="V19" s="44">
        <v>58.95</v>
      </c>
      <c r="W19" s="2">
        <f t="shared" si="1"/>
        <v>2.6199999999999999E-3</v>
      </c>
      <c r="X19" s="44">
        <v>1.81</v>
      </c>
    </row>
    <row r="20" spans="1:24" s="23" customFormat="1">
      <c r="A20" s="21"/>
      <c r="B20" s="21"/>
      <c r="C20" s="21"/>
      <c r="D20" s="21"/>
      <c r="E20" s="21"/>
      <c r="H20" s="3" t="s">
        <v>62</v>
      </c>
      <c r="I20" s="5">
        <f ca="1">I19*D4</f>
        <v>13.618179065743945</v>
      </c>
      <c r="J20" s="14" t="s">
        <v>62</v>
      </c>
      <c r="K20" s="18"/>
      <c r="L20" s="3" t="s">
        <v>62</v>
      </c>
      <c r="M20" s="5">
        <f ca="1">M17*D4</f>
        <v>2318.5</v>
      </c>
      <c r="O20" s="2">
        <v>8</v>
      </c>
      <c r="P20" s="76" t="str">
        <f t="shared" si="0"/>
        <v>AF192 - 1500x1500 - Ep 0,5</v>
      </c>
      <c r="Q20" s="44" t="s">
        <v>5</v>
      </c>
      <c r="R20" s="44" t="s">
        <v>11</v>
      </c>
      <c r="S20" s="77" t="s">
        <v>7</v>
      </c>
      <c r="T20" s="45">
        <v>0.108</v>
      </c>
      <c r="U20" s="77">
        <v>0.5</v>
      </c>
      <c r="V20" s="44">
        <v>11.93</v>
      </c>
      <c r="W20" s="2">
        <f t="shared" si="1"/>
        <v>5.3022222222222218E-4</v>
      </c>
      <c r="X20" s="44">
        <v>1.8</v>
      </c>
    </row>
    <row r="21" spans="1:24" s="23" customFormat="1">
      <c r="A21" s="21"/>
      <c r="B21" s="21"/>
      <c r="C21" s="21"/>
      <c r="D21" s="21"/>
      <c r="E21" s="21"/>
      <c r="H21" s="3" t="s">
        <v>64</v>
      </c>
      <c r="I21" s="4">
        <f ca="1">I16</f>
        <v>678</v>
      </c>
      <c r="J21" s="14" t="s">
        <v>64</v>
      </c>
      <c r="K21" s="17"/>
      <c r="L21" s="3" t="s">
        <v>64</v>
      </c>
      <c r="M21" s="4">
        <f ca="1">M16</f>
        <v>678</v>
      </c>
      <c r="O21" s="2">
        <v>9</v>
      </c>
      <c r="P21" s="76" t="str">
        <f t="shared" si="0"/>
        <v>AF192 - 1500x1500 - Ep 0,8</v>
      </c>
      <c r="Q21" s="46" t="s">
        <v>5</v>
      </c>
      <c r="R21" s="46" t="s">
        <v>11</v>
      </c>
      <c r="S21" s="77" t="s">
        <v>7</v>
      </c>
      <c r="T21" s="47">
        <v>0.108</v>
      </c>
      <c r="U21" s="77">
        <v>0.8</v>
      </c>
      <c r="V21" s="46">
        <v>15.32</v>
      </c>
      <c r="W21" s="2">
        <f>V21/22500</f>
        <v>6.8088888888888886E-4</v>
      </c>
      <c r="X21" s="46">
        <v>1.8</v>
      </c>
    </row>
    <row r="22" spans="1:24" s="23" customFormat="1">
      <c r="A22" s="21"/>
      <c r="B22" s="21"/>
      <c r="C22" s="21"/>
      <c r="D22" s="21"/>
      <c r="E22" s="21"/>
      <c r="H22" s="3" t="s">
        <v>65</v>
      </c>
      <c r="I22" s="4">
        <f ca="1">I18</f>
        <v>680</v>
      </c>
      <c r="J22" s="14" t="s">
        <v>65</v>
      </c>
      <c r="K22" s="17"/>
      <c r="L22" s="3" t="s">
        <v>65</v>
      </c>
      <c r="M22" s="4">
        <f ca="1">M18</f>
        <v>680</v>
      </c>
      <c r="O22" s="2">
        <v>10</v>
      </c>
      <c r="P22" s="76" t="str">
        <f t="shared" si="0"/>
        <v>AF192 - 1500x1500 - Ep 1</v>
      </c>
      <c r="Q22" s="44" t="s">
        <v>5</v>
      </c>
      <c r="R22" s="44" t="s">
        <v>11</v>
      </c>
      <c r="S22" s="77" t="s">
        <v>7</v>
      </c>
      <c r="T22" s="45">
        <v>0.108</v>
      </c>
      <c r="U22" s="77">
        <v>1</v>
      </c>
      <c r="V22" s="44">
        <v>15.32</v>
      </c>
      <c r="W22" s="2">
        <f t="shared" si="1"/>
        <v>6.8088888888888886E-4</v>
      </c>
      <c r="X22" s="44">
        <v>1.8</v>
      </c>
    </row>
    <row r="23" spans="1:24" s="23" customFormat="1">
      <c r="A23" s="78"/>
      <c r="B23" s="21"/>
      <c r="C23" s="21"/>
      <c r="D23" s="21"/>
      <c r="E23" s="21"/>
      <c r="H23" s="3" t="s">
        <v>66</v>
      </c>
      <c r="I23" s="4">
        <f ca="1">I21+I22</f>
        <v>1358</v>
      </c>
      <c r="J23" s="14" t="s">
        <v>66</v>
      </c>
      <c r="K23" s="17"/>
      <c r="L23" s="3" t="s">
        <v>66</v>
      </c>
      <c r="M23" s="4">
        <f ca="1">M21+M22</f>
        <v>1358</v>
      </c>
      <c r="O23" s="2">
        <v>11</v>
      </c>
      <c r="P23" s="76" t="str">
        <f t="shared" si="0"/>
        <v>AF192 - 1500x1500 - Ep 1,5</v>
      </c>
      <c r="Q23" s="44" t="s">
        <v>5</v>
      </c>
      <c r="R23" s="44" t="s">
        <v>11</v>
      </c>
      <c r="S23" s="77" t="s">
        <v>7</v>
      </c>
      <c r="T23" s="45">
        <v>0.108</v>
      </c>
      <c r="U23" s="77">
        <v>1.5</v>
      </c>
      <c r="V23" s="44">
        <v>22.53</v>
      </c>
      <c r="W23" s="2">
        <f t="shared" si="1"/>
        <v>1.0013333333333335E-3</v>
      </c>
      <c r="X23" s="44">
        <v>1.8</v>
      </c>
    </row>
    <row r="24" spans="1:24" s="23" customFormat="1">
      <c r="A24" s="21"/>
      <c r="B24" s="21"/>
      <c r="C24" s="21"/>
      <c r="D24" s="21"/>
      <c r="E24" s="21"/>
      <c r="H24" s="3" t="s">
        <v>67</v>
      </c>
      <c r="I24" s="6">
        <f ca="1">(((I19*C4)*C6)/10000)</f>
        <v>0.11033750000000001</v>
      </c>
      <c r="J24" s="14" t="s">
        <v>67</v>
      </c>
      <c r="K24" s="19"/>
      <c r="L24" s="3" t="s">
        <v>67</v>
      </c>
      <c r="M24" s="6">
        <f ca="1">(((M19*C4)*C6)/10000)</f>
        <v>0.11033750000000001</v>
      </c>
      <c r="O24" s="2">
        <v>12</v>
      </c>
      <c r="P24" s="76" t="str">
        <f t="shared" si="0"/>
        <v>AF192 - 1500x1500 - Ep 2</v>
      </c>
      <c r="Q24" s="44" t="s">
        <v>5</v>
      </c>
      <c r="R24" s="44" t="s">
        <v>11</v>
      </c>
      <c r="S24" s="77" t="s">
        <v>7</v>
      </c>
      <c r="T24" s="45">
        <v>0.108</v>
      </c>
      <c r="U24" s="77">
        <v>2</v>
      </c>
      <c r="V24" s="44">
        <v>30.05</v>
      </c>
      <c r="W24" s="2">
        <f t="shared" si="1"/>
        <v>1.3355555555555555E-3</v>
      </c>
      <c r="X24" s="44">
        <v>1.8</v>
      </c>
    </row>
    <row r="25" spans="1:24" s="23" customFormat="1">
      <c r="A25" s="21"/>
      <c r="B25" s="21"/>
      <c r="C25" s="21"/>
      <c r="D25" s="21"/>
      <c r="E25" s="21"/>
      <c r="H25" s="3" t="s">
        <v>68</v>
      </c>
      <c r="I25" s="5">
        <f ca="1">((I23/100)*D6)</f>
        <v>1.61602</v>
      </c>
      <c r="J25" s="14" t="s">
        <v>68</v>
      </c>
      <c r="K25" s="18"/>
      <c r="L25" s="3" t="s">
        <v>68</v>
      </c>
      <c r="M25" s="5">
        <f ca="1">((M23/100)*D6)</f>
        <v>1.61602</v>
      </c>
      <c r="O25" s="2">
        <v>13</v>
      </c>
      <c r="P25" s="76" t="str">
        <f t="shared" si="0"/>
        <v>AF192 - 1500x1500 - Ep 3</v>
      </c>
      <c r="Q25" s="44" t="s">
        <v>5</v>
      </c>
      <c r="R25" s="44" t="s">
        <v>11</v>
      </c>
      <c r="S25" s="77" t="s">
        <v>7</v>
      </c>
      <c r="T25" s="45">
        <v>0.108</v>
      </c>
      <c r="U25" s="77">
        <v>3</v>
      </c>
      <c r="V25" s="44">
        <v>45.08</v>
      </c>
      <c r="W25" s="2">
        <f t="shared" si="1"/>
        <v>2.0035555555555553E-3</v>
      </c>
      <c r="X25" s="44">
        <v>1.8</v>
      </c>
    </row>
    <row r="26" spans="1:24" s="23" customFormat="1" ht="13.8" thickBot="1">
      <c r="A26" s="21"/>
      <c r="B26" s="21"/>
      <c r="C26" s="21"/>
      <c r="D26" s="21"/>
      <c r="E26" s="21"/>
      <c r="H26" s="7" t="s">
        <v>69</v>
      </c>
      <c r="I26" s="8">
        <f ca="1">I20+I25</f>
        <v>15.234199065743946</v>
      </c>
      <c r="J26" s="15" t="s">
        <v>69</v>
      </c>
      <c r="K26" s="20"/>
      <c r="L26" s="7" t="s">
        <v>69</v>
      </c>
      <c r="M26" s="8">
        <f ca="1">M20+M25</f>
        <v>2320.1160199999999</v>
      </c>
      <c r="O26" s="2">
        <v>14</v>
      </c>
      <c r="P26" s="76" t="str">
        <f t="shared" si="0"/>
        <v>AF192 - 1500x1500 - Ep 4</v>
      </c>
      <c r="Q26" s="44" t="s">
        <v>5</v>
      </c>
      <c r="R26" s="44" t="s">
        <v>11</v>
      </c>
      <c r="S26" s="77" t="s">
        <v>7</v>
      </c>
      <c r="T26" s="45">
        <v>0.108</v>
      </c>
      <c r="U26" s="77">
        <v>4</v>
      </c>
      <c r="V26" s="44">
        <v>60.1</v>
      </c>
      <c r="W26" s="2">
        <f t="shared" si="1"/>
        <v>2.6711111111111111E-3</v>
      </c>
      <c r="X26" s="44">
        <v>1.8</v>
      </c>
    </row>
    <row r="27" spans="1:24" s="23" customFormat="1">
      <c r="A27" s="21"/>
      <c r="B27" s="21"/>
      <c r="C27" s="21"/>
      <c r="D27" s="21"/>
      <c r="E27" s="21"/>
      <c r="O27" s="2">
        <v>15</v>
      </c>
      <c r="P27" s="76" t="str">
        <f t="shared" si="0"/>
        <v>AF192 - 1500x1500 - Ep 5</v>
      </c>
      <c r="Q27" s="46" t="s">
        <v>5</v>
      </c>
      <c r="R27" s="46" t="s">
        <v>11</v>
      </c>
      <c r="S27" s="77" t="s">
        <v>7</v>
      </c>
      <c r="T27" s="47">
        <v>0.108</v>
      </c>
      <c r="U27" s="77">
        <v>5</v>
      </c>
      <c r="V27" s="46">
        <v>75.13</v>
      </c>
      <c r="W27" s="59">
        <f t="shared" si="1"/>
        <v>3.3391111111111108E-3</v>
      </c>
      <c r="X27" s="46">
        <v>1.8</v>
      </c>
    </row>
    <row r="28" spans="1:24" s="23" customFormat="1">
      <c r="A28" s="21"/>
      <c r="B28" s="21"/>
      <c r="C28" s="21"/>
      <c r="D28" s="21"/>
      <c r="E28" s="21"/>
      <c r="O28" s="2">
        <v>16</v>
      </c>
      <c r="P28" s="76" t="str">
        <f t="shared" si="0"/>
        <v>AF240 - 1500x1500 - Ep 0,5</v>
      </c>
      <c r="Q28" s="44" t="s">
        <v>5</v>
      </c>
      <c r="R28" s="44" t="s">
        <v>12</v>
      </c>
      <c r="S28" s="77" t="s">
        <v>7</v>
      </c>
      <c r="T28" s="45">
        <v>0.108</v>
      </c>
      <c r="U28" s="77">
        <v>0.5</v>
      </c>
      <c r="V28" s="44">
        <v>13.39</v>
      </c>
      <c r="W28" s="2">
        <f t="shared" si="1"/>
        <v>5.9511111111111114E-4</v>
      </c>
      <c r="X28" s="44">
        <v>1.84</v>
      </c>
    </row>
    <row r="29" spans="1:24" s="23" customFormat="1">
      <c r="E29" s="21"/>
      <c r="O29" s="2">
        <v>17</v>
      </c>
      <c r="P29" s="76" t="str">
        <f t="shared" si="0"/>
        <v>AF240 - 1500x1500 - Ep 1</v>
      </c>
      <c r="Q29" s="44" t="s">
        <v>5</v>
      </c>
      <c r="R29" s="44" t="s">
        <v>12</v>
      </c>
      <c r="S29" s="77" t="s">
        <v>7</v>
      </c>
      <c r="T29" s="45">
        <v>0.108</v>
      </c>
      <c r="U29" s="77">
        <v>1</v>
      </c>
      <c r="V29" s="44">
        <v>17.79</v>
      </c>
      <c r="W29" s="2">
        <f t="shared" si="1"/>
        <v>7.9066666666666662E-4</v>
      </c>
      <c r="X29" s="44">
        <v>1.84</v>
      </c>
    </row>
    <row r="30" spans="1:24" s="23" customFormat="1">
      <c r="E30" s="21"/>
      <c r="O30" s="2">
        <v>18</v>
      </c>
      <c r="P30" s="76" t="str">
        <f t="shared" si="0"/>
        <v>AF240 - 1500x1500 - Ep 1,5</v>
      </c>
      <c r="Q30" s="44" t="s">
        <v>5</v>
      </c>
      <c r="R30" s="44" t="s">
        <v>12</v>
      </c>
      <c r="S30" s="77" t="s">
        <v>7</v>
      </c>
      <c r="T30" s="45">
        <v>0.108</v>
      </c>
      <c r="U30" s="77">
        <v>1.5</v>
      </c>
      <c r="V30" s="44">
        <v>26.58</v>
      </c>
      <c r="W30" s="2">
        <f t="shared" si="1"/>
        <v>1.1813333333333333E-3</v>
      </c>
      <c r="X30" s="44">
        <v>1.84</v>
      </c>
    </row>
    <row r="31" spans="1:24" s="23" customFormat="1">
      <c r="E31" s="21"/>
      <c r="O31" s="2">
        <v>19</v>
      </c>
      <c r="P31" s="76" t="str">
        <f t="shared" si="0"/>
        <v>AF240 - 1500x1500 - Ep 2</v>
      </c>
      <c r="Q31" s="44" t="s">
        <v>5</v>
      </c>
      <c r="R31" s="44" t="s">
        <v>12</v>
      </c>
      <c r="S31" s="77" t="s">
        <v>7</v>
      </c>
      <c r="T31" s="45">
        <v>0.108</v>
      </c>
      <c r="U31" s="77">
        <v>2</v>
      </c>
      <c r="V31" s="44">
        <v>35.590000000000003</v>
      </c>
      <c r="W31" s="2">
        <f t="shared" si="1"/>
        <v>1.5817777777777779E-3</v>
      </c>
      <c r="X31" s="44">
        <v>1.84</v>
      </c>
    </row>
    <row r="32" spans="1:24" s="23" customFormat="1">
      <c r="E32" s="21"/>
      <c r="O32" s="2">
        <v>20</v>
      </c>
      <c r="P32" s="76" t="str">
        <f t="shared" si="0"/>
        <v>AF240 - 1500x1500 - Ep 2,5</v>
      </c>
      <c r="Q32" s="44" t="s">
        <v>5</v>
      </c>
      <c r="R32" s="44" t="s">
        <v>12</v>
      </c>
      <c r="S32" s="77" t="s">
        <v>7</v>
      </c>
      <c r="T32" s="45">
        <v>0.108</v>
      </c>
      <c r="U32" s="77">
        <v>2.5</v>
      </c>
      <c r="V32" s="44">
        <v>40.200000000000003</v>
      </c>
      <c r="W32" s="2">
        <f t="shared" si="1"/>
        <v>1.7866666666666669E-3</v>
      </c>
      <c r="X32" s="44">
        <v>1.84</v>
      </c>
    </row>
    <row r="33" spans="1:24" s="23" customFormat="1">
      <c r="E33" s="21"/>
      <c r="O33" s="2">
        <v>21</v>
      </c>
      <c r="P33" s="76" t="str">
        <f t="shared" si="0"/>
        <v>AF240 - 1500x1500 - Ep 3</v>
      </c>
      <c r="Q33" s="44" t="s">
        <v>5</v>
      </c>
      <c r="R33" s="44" t="s">
        <v>12</v>
      </c>
      <c r="S33" s="77" t="s">
        <v>7</v>
      </c>
      <c r="T33" s="45">
        <v>0.108</v>
      </c>
      <c r="U33" s="77">
        <v>3</v>
      </c>
      <c r="V33" s="44">
        <v>53.05</v>
      </c>
      <c r="W33" s="2">
        <f t="shared" si="1"/>
        <v>2.3577777777777776E-3</v>
      </c>
      <c r="X33" s="44">
        <v>1.84</v>
      </c>
    </row>
    <row r="34" spans="1:24" s="23" customFormat="1">
      <c r="E34" s="21"/>
      <c r="O34" s="2">
        <v>22</v>
      </c>
      <c r="P34" s="76" t="str">
        <f t="shared" si="0"/>
        <v>AF240 - 1500x1500 - Ep 4</v>
      </c>
      <c r="Q34" s="44" t="s">
        <v>5</v>
      </c>
      <c r="R34" s="44" t="s">
        <v>12</v>
      </c>
      <c r="S34" s="77" t="s">
        <v>7</v>
      </c>
      <c r="T34" s="45">
        <v>0.108</v>
      </c>
      <c r="U34" s="77">
        <v>4</v>
      </c>
      <c r="V34" s="44">
        <v>71.17</v>
      </c>
      <c r="W34" s="2">
        <f t="shared" si="1"/>
        <v>3.1631111111111113E-3</v>
      </c>
      <c r="X34" s="44">
        <v>1.84</v>
      </c>
    </row>
    <row r="35" spans="1:24" s="23" customFormat="1">
      <c r="E35" s="21"/>
      <c r="O35" s="2">
        <v>23</v>
      </c>
      <c r="P35" s="76" t="str">
        <f t="shared" si="0"/>
        <v>AF240 - 1500x1500 - Ep 5</v>
      </c>
      <c r="Q35" s="44" t="s">
        <v>5</v>
      </c>
      <c r="R35" s="44" t="s">
        <v>12</v>
      </c>
      <c r="S35" s="77" t="s">
        <v>7</v>
      </c>
      <c r="T35" s="45">
        <v>0.108</v>
      </c>
      <c r="U35" s="77">
        <v>5</v>
      </c>
      <c r="V35" s="44">
        <v>88.5</v>
      </c>
      <c r="W35" s="2">
        <f t="shared" si="1"/>
        <v>3.933333333333333E-3</v>
      </c>
      <c r="X35" s="44">
        <v>1.84</v>
      </c>
    </row>
    <row r="36" spans="1:24" s="23" customFormat="1">
      <c r="E36" s="21"/>
      <c r="O36" s="2">
        <v>24</v>
      </c>
      <c r="P36" s="76" t="str">
        <f t="shared" si="0"/>
        <v>AF280 - 1500x1500 - Ep 0,5</v>
      </c>
      <c r="Q36" s="44" t="s">
        <v>5</v>
      </c>
      <c r="R36" s="44" t="s">
        <v>13</v>
      </c>
      <c r="S36" s="77" t="s">
        <v>7</v>
      </c>
      <c r="T36" s="45">
        <v>0.108</v>
      </c>
      <c r="U36" s="77">
        <v>0.5</v>
      </c>
      <c r="V36" s="44">
        <v>14.47</v>
      </c>
      <c r="W36" s="2">
        <f t="shared" si="1"/>
        <v>6.4311111111111112E-4</v>
      </c>
      <c r="X36" s="44">
        <v>1.5</v>
      </c>
    </row>
    <row r="37" spans="1:24" s="23" customFormat="1">
      <c r="E37" s="21"/>
      <c r="O37" s="2">
        <v>25</v>
      </c>
      <c r="P37" s="76" t="str">
        <f t="shared" si="0"/>
        <v>AF280 - 1500x1500 - Ep 1</v>
      </c>
      <c r="Q37" s="44" t="s">
        <v>5</v>
      </c>
      <c r="R37" s="44" t="s">
        <v>13</v>
      </c>
      <c r="S37" s="77" t="s">
        <v>7</v>
      </c>
      <c r="T37" s="45">
        <v>0.108</v>
      </c>
      <c r="U37" s="77">
        <v>1</v>
      </c>
      <c r="V37" s="44">
        <v>20.04</v>
      </c>
      <c r="W37" s="2">
        <f t="shared" si="1"/>
        <v>8.9066666666666667E-4</v>
      </c>
      <c r="X37" s="44">
        <v>1.5</v>
      </c>
    </row>
    <row r="38" spans="1:24" s="23" customFormat="1">
      <c r="A38" s="21"/>
      <c r="B38" s="21"/>
      <c r="C38" s="21"/>
      <c r="D38" s="21"/>
      <c r="E38" s="21"/>
      <c r="O38" s="2">
        <v>26</v>
      </c>
      <c r="P38" s="76" t="str">
        <f t="shared" si="0"/>
        <v>AF280 - 1500x1500 - Ep 1,5</v>
      </c>
      <c r="Q38" s="44" t="s">
        <v>5</v>
      </c>
      <c r="R38" s="44" t="s">
        <v>13</v>
      </c>
      <c r="S38" s="77" t="s">
        <v>7</v>
      </c>
      <c r="T38" s="45">
        <v>0.108</v>
      </c>
      <c r="U38" s="77">
        <v>1.5</v>
      </c>
      <c r="V38" s="44">
        <v>30.01</v>
      </c>
      <c r="W38" s="2">
        <f t="shared" si="1"/>
        <v>1.3337777777777779E-3</v>
      </c>
      <c r="X38" s="44">
        <v>1.5</v>
      </c>
    </row>
    <row r="39" spans="1:24" s="23" customFormat="1">
      <c r="A39" s="21"/>
      <c r="B39" s="21"/>
      <c r="C39" s="21"/>
      <c r="D39" s="21"/>
      <c r="E39" s="21"/>
      <c r="O39" s="2">
        <v>27</v>
      </c>
      <c r="P39" s="76" t="str">
        <f t="shared" si="0"/>
        <v>AF280 - 1500x1500 - Ep 2</v>
      </c>
      <c r="Q39" s="44" t="s">
        <v>5</v>
      </c>
      <c r="R39" s="44" t="s">
        <v>13</v>
      </c>
      <c r="S39" s="77" t="s">
        <v>7</v>
      </c>
      <c r="T39" s="45">
        <v>0.108</v>
      </c>
      <c r="U39" s="77">
        <v>2</v>
      </c>
      <c r="V39" s="44">
        <v>39.979999999999997</v>
      </c>
      <c r="W39" s="2">
        <f t="shared" si="1"/>
        <v>1.7768888888888888E-3</v>
      </c>
      <c r="X39" s="44">
        <v>1.5</v>
      </c>
    </row>
    <row r="40" spans="1:24" s="23" customFormat="1">
      <c r="A40" s="21"/>
      <c r="B40" s="21"/>
      <c r="C40" s="21"/>
      <c r="D40" s="21"/>
      <c r="E40" s="21"/>
      <c r="O40" s="2">
        <v>28</v>
      </c>
      <c r="P40" s="76" t="str">
        <f t="shared" si="0"/>
        <v>AF280 - 1500x1500 - Ep 2,5</v>
      </c>
      <c r="Q40" s="44" t="s">
        <v>5</v>
      </c>
      <c r="R40" s="44" t="s">
        <v>13</v>
      </c>
      <c r="S40" s="77" t="s">
        <v>7</v>
      </c>
      <c r="T40" s="45">
        <v>0.108</v>
      </c>
      <c r="U40" s="77">
        <v>2.5</v>
      </c>
      <c r="V40" s="44">
        <v>49.98</v>
      </c>
      <c r="W40" s="2">
        <f t="shared" si="1"/>
        <v>2.2213333333333334E-3</v>
      </c>
      <c r="X40" s="44">
        <v>1.5</v>
      </c>
    </row>
    <row r="41" spans="1:24" s="23" customFormat="1">
      <c r="A41" s="21"/>
      <c r="B41" s="21"/>
      <c r="C41" s="21"/>
      <c r="D41" s="21"/>
      <c r="E41" s="21"/>
      <c r="O41" s="2">
        <v>29</v>
      </c>
      <c r="P41" s="76" t="str">
        <f t="shared" si="0"/>
        <v>AF280 - 1500x1500 - Ep 3</v>
      </c>
      <c r="Q41" s="44" t="s">
        <v>5</v>
      </c>
      <c r="R41" s="44" t="s">
        <v>13</v>
      </c>
      <c r="S41" s="77" t="s">
        <v>7</v>
      </c>
      <c r="T41" s="45">
        <v>0.108</v>
      </c>
      <c r="U41" s="77">
        <v>3</v>
      </c>
      <c r="V41" s="44">
        <v>60.03</v>
      </c>
      <c r="W41" s="2">
        <f t="shared" si="1"/>
        <v>2.6680000000000002E-3</v>
      </c>
      <c r="X41" s="44">
        <v>1.5</v>
      </c>
    </row>
    <row r="42" spans="1:24" s="23" customFormat="1">
      <c r="A42" s="21"/>
      <c r="B42" s="21"/>
      <c r="C42" s="21"/>
      <c r="D42" s="21"/>
      <c r="E42" s="21"/>
      <c r="O42" s="2">
        <v>30</v>
      </c>
      <c r="P42" s="76" t="str">
        <f t="shared" si="0"/>
        <v>AF280 - 1500x1500 - Ep 4</v>
      </c>
      <c r="Q42" s="44" t="s">
        <v>5</v>
      </c>
      <c r="R42" s="44" t="s">
        <v>13</v>
      </c>
      <c r="S42" s="77" t="s">
        <v>7</v>
      </c>
      <c r="T42" s="45">
        <v>0.108</v>
      </c>
      <c r="U42" s="77">
        <v>4</v>
      </c>
      <c r="V42" s="44">
        <v>79.95</v>
      </c>
      <c r="W42" s="2">
        <f t="shared" si="1"/>
        <v>3.5533333333333333E-3</v>
      </c>
      <c r="X42" s="44">
        <v>1.5</v>
      </c>
    </row>
    <row r="43" spans="1:24" s="23" customFormat="1">
      <c r="A43" s="21"/>
      <c r="B43" s="21"/>
      <c r="C43" s="21"/>
      <c r="D43" s="21"/>
      <c r="E43" s="21"/>
      <c r="O43" s="2">
        <v>31</v>
      </c>
      <c r="P43" s="76" t="str">
        <f t="shared" si="0"/>
        <v>AF280 - 1500x1500 - Ep 5</v>
      </c>
      <c r="Q43" s="46" t="s">
        <v>5</v>
      </c>
      <c r="R43" s="46" t="s">
        <v>13</v>
      </c>
      <c r="S43" s="77" t="s">
        <v>7</v>
      </c>
      <c r="T43" s="47">
        <v>0.108</v>
      </c>
      <c r="U43" s="77">
        <v>5</v>
      </c>
      <c r="V43" s="46">
        <v>99.94</v>
      </c>
      <c r="W43" s="2">
        <f t="shared" si="1"/>
        <v>4.441777777777778E-3</v>
      </c>
      <c r="X43" s="46">
        <v>1.5</v>
      </c>
    </row>
    <row r="44" spans="1:24" s="23" customFormat="1">
      <c r="A44" s="21"/>
      <c r="B44" s="21"/>
      <c r="C44" s="21"/>
      <c r="D44" s="21"/>
      <c r="E44" s="21"/>
      <c r="O44" s="2">
        <v>32</v>
      </c>
      <c r="P44" s="76" t="str">
        <f t="shared" si="0"/>
        <v>AF330 - 1500x1500 - Ep 0,5</v>
      </c>
      <c r="Q44" s="44" t="s">
        <v>5</v>
      </c>
      <c r="R44" s="44" t="s">
        <v>14</v>
      </c>
      <c r="S44" s="77" t="s">
        <v>7</v>
      </c>
      <c r="T44" s="45">
        <v>0.108</v>
      </c>
      <c r="U44" s="77">
        <v>0.5</v>
      </c>
      <c r="V44" s="44">
        <v>16.649999999999999</v>
      </c>
      <c r="W44" s="2">
        <f t="shared" si="1"/>
        <v>7.3999999999999999E-4</v>
      </c>
      <c r="X44" s="44">
        <v>1.52</v>
      </c>
    </row>
    <row r="45" spans="1:24" s="23" customFormat="1">
      <c r="A45" s="21"/>
      <c r="B45" s="21"/>
      <c r="C45" s="21"/>
      <c r="D45" s="21"/>
      <c r="E45" s="21"/>
      <c r="O45" s="2">
        <v>33</v>
      </c>
      <c r="P45" s="76" t="str">
        <f t="shared" si="0"/>
        <v>AF330 - 1500x1500 - Ep 1</v>
      </c>
      <c r="Q45" s="44" t="s">
        <v>5</v>
      </c>
      <c r="R45" s="44" t="s">
        <v>14</v>
      </c>
      <c r="S45" s="77" t="s">
        <v>7</v>
      </c>
      <c r="T45" s="45">
        <v>0.108</v>
      </c>
      <c r="U45" s="77">
        <v>1</v>
      </c>
      <c r="V45" s="44">
        <v>23.07</v>
      </c>
      <c r="W45" s="2">
        <f t="shared" si="1"/>
        <v>1.0253333333333334E-3</v>
      </c>
      <c r="X45" s="44">
        <v>1.52</v>
      </c>
    </row>
    <row r="46" spans="1:24" s="23" customFormat="1">
      <c r="A46" s="21"/>
      <c r="B46" s="21"/>
      <c r="C46" s="21"/>
      <c r="D46" s="21"/>
      <c r="E46" s="21"/>
      <c r="O46" s="2">
        <v>34</v>
      </c>
      <c r="P46" s="76" t="str">
        <f t="shared" si="0"/>
        <v>AF330 - 1500x1500 - Ep 1,5</v>
      </c>
      <c r="Q46" s="44" t="s">
        <v>5</v>
      </c>
      <c r="R46" s="44" t="s">
        <v>14</v>
      </c>
      <c r="S46" s="77" t="s">
        <v>7</v>
      </c>
      <c r="T46" s="45">
        <v>0.108</v>
      </c>
      <c r="U46" s="77">
        <v>1.5</v>
      </c>
      <c r="V46" s="44">
        <v>34.549999999999997</v>
      </c>
      <c r="W46" s="2">
        <f t="shared" si="1"/>
        <v>1.5355555555555554E-3</v>
      </c>
      <c r="X46" s="44">
        <v>1.52</v>
      </c>
    </row>
    <row r="47" spans="1:24" s="23" customFormat="1">
      <c r="A47" s="21"/>
      <c r="B47" s="21"/>
      <c r="C47" s="21"/>
      <c r="D47" s="21"/>
      <c r="E47" s="21"/>
      <c r="O47" s="2">
        <v>35</v>
      </c>
      <c r="P47" s="76" t="str">
        <f t="shared" si="0"/>
        <v>AF330 - 1500x1500 - Ep 2</v>
      </c>
      <c r="Q47" s="44" t="s">
        <v>5</v>
      </c>
      <c r="R47" s="44" t="s">
        <v>14</v>
      </c>
      <c r="S47" s="77" t="s">
        <v>7</v>
      </c>
      <c r="T47" s="45">
        <v>0.108</v>
      </c>
      <c r="U47" s="77">
        <v>2</v>
      </c>
      <c r="V47" s="44">
        <v>46.02</v>
      </c>
      <c r="W47" s="2">
        <f t="shared" si="1"/>
        <v>2.0453333333333335E-3</v>
      </c>
      <c r="X47" s="44">
        <v>1.52</v>
      </c>
    </row>
    <row r="48" spans="1:24" s="23" customFormat="1">
      <c r="A48" s="21"/>
      <c r="B48" s="21"/>
      <c r="C48" s="21"/>
      <c r="D48" s="21"/>
      <c r="E48" s="21"/>
      <c r="O48" s="2">
        <v>36</v>
      </c>
      <c r="P48" s="76" t="str">
        <f t="shared" si="0"/>
        <v>AF330 - 1500x1500 - Ep 3</v>
      </c>
      <c r="Q48" s="44" t="s">
        <v>5</v>
      </c>
      <c r="R48" s="44" t="s">
        <v>14</v>
      </c>
      <c r="S48" s="77" t="s">
        <v>7</v>
      </c>
      <c r="T48" s="45">
        <v>0.108</v>
      </c>
      <c r="U48" s="77">
        <v>3</v>
      </c>
      <c r="V48" s="44">
        <v>69.099999999999994</v>
      </c>
      <c r="W48" s="2">
        <f t="shared" si="1"/>
        <v>3.0711111111111108E-3</v>
      </c>
      <c r="X48" s="44">
        <v>1.52</v>
      </c>
    </row>
    <row r="49" spans="1:24" s="23" customFormat="1">
      <c r="A49" s="21"/>
      <c r="B49" s="21"/>
      <c r="C49" s="21"/>
      <c r="D49" s="21"/>
      <c r="E49" s="21"/>
      <c r="O49" s="2">
        <v>37</v>
      </c>
      <c r="P49" s="76" t="str">
        <f t="shared" si="0"/>
        <v>AF330 - 1500x1500 - Ep 4</v>
      </c>
      <c r="Q49" s="44" t="s">
        <v>5</v>
      </c>
      <c r="R49" s="44" t="s">
        <v>14</v>
      </c>
      <c r="S49" s="77" t="s">
        <v>7</v>
      </c>
      <c r="T49" s="45">
        <v>0.108</v>
      </c>
      <c r="U49" s="77">
        <v>4</v>
      </c>
      <c r="V49" s="44">
        <v>92.05</v>
      </c>
      <c r="W49" s="2">
        <f t="shared" si="1"/>
        <v>4.0911111111111113E-3</v>
      </c>
      <c r="X49" s="44">
        <v>1.52</v>
      </c>
    </row>
    <row r="50" spans="1:24" s="23" customFormat="1">
      <c r="A50" s="21"/>
      <c r="B50" s="21"/>
      <c r="C50" s="21"/>
      <c r="D50" s="21"/>
      <c r="E50" s="21"/>
      <c r="O50" s="2">
        <v>38</v>
      </c>
      <c r="P50" s="76" t="str">
        <f t="shared" si="0"/>
        <v>AF500 - 1500x1500 - Ep 0,5</v>
      </c>
      <c r="Q50" s="44" t="s">
        <v>5</v>
      </c>
      <c r="R50" s="44" t="s">
        <v>15</v>
      </c>
      <c r="S50" s="77" t="s">
        <v>7</v>
      </c>
      <c r="T50" s="45">
        <v>0.108</v>
      </c>
      <c r="U50" s="77">
        <v>0.5</v>
      </c>
      <c r="V50" s="44">
        <v>17.11</v>
      </c>
      <c r="W50" s="2">
        <f t="shared" si="1"/>
        <v>7.6044444444444445E-4</v>
      </c>
      <c r="X50" s="44">
        <v>1.75</v>
      </c>
    </row>
    <row r="51" spans="1:24" s="23" customFormat="1">
      <c r="A51" s="21"/>
      <c r="B51" s="21"/>
      <c r="C51" s="21"/>
      <c r="D51" s="21"/>
      <c r="E51" s="21"/>
      <c r="O51" s="2">
        <v>39</v>
      </c>
      <c r="P51" s="76" t="str">
        <f t="shared" si="0"/>
        <v>AF500 - 1500x1500 - Ep 1</v>
      </c>
      <c r="Q51" s="44" t="s">
        <v>5</v>
      </c>
      <c r="R51" s="44" t="s">
        <v>15</v>
      </c>
      <c r="S51" s="77" t="s">
        <v>7</v>
      </c>
      <c r="T51" s="45">
        <v>0.108</v>
      </c>
      <c r="U51" s="77">
        <v>1</v>
      </c>
      <c r="V51" s="44">
        <v>23.69</v>
      </c>
      <c r="W51" s="2">
        <f t="shared" si="1"/>
        <v>1.052888888888889E-3</v>
      </c>
      <c r="X51" s="44">
        <v>1.75</v>
      </c>
    </row>
    <row r="52" spans="1:24" s="23" customFormat="1">
      <c r="A52" s="21"/>
      <c r="B52" s="21"/>
      <c r="C52" s="21"/>
      <c r="D52" s="21"/>
      <c r="E52" s="21"/>
      <c r="O52" s="2">
        <v>40</v>
      </c>
      <c r="P52" s="76" t="str">
        <f t="shared" si="0"/>
        <v>AF500 - 1500x1500 - Ep 1,5</v>
      </c>
      <c r="Q52" s="44" t="s">
        <v>5</v>
      </c>
      <c r="R52" s="44" t="s">
        <v>15</v>
      </c>
      <c r="S52" s="77" t="s">
        <v>7</v>
      </c>
      <c r="T52" s="45">
        <v>0.108</v>
      </c>
      <c r="U52" s="77">
        <v>1.5</v>
      </c>
      <c r="V52" s="44">
        <v>35.479999999999997</v>
      </c>
      <c r="W52" s="2">
        <f t="shared" si="1"/>
        <v>1.5768888888888887E-3</v>
      </c>
      <c r="X52" s="44">
        <v>1.75</v>
      </c>
    </row>
    <row r="53" spans="1:24" s="23" customFormat="1">
      <c r="A53" s="21"/>
      <c r="B53" s="21"/>
      <c r="C53" s="21"/>
      <c r="D53" s="21"/>
      <c r="E53" s="21"/>
      <c r="O53" s="2">
        <v>41</v>
      </c>
      <c r="P53" s="76" t="str">
        <f t="shared" si="0"/>
        <v>AF500 - 1500x1500 - Ep 2</v>
      </c>
      <c r="Q53" s="44" t="s">
        <v>5</v>
      </c>
      <c r="R53" s="44" t="s">
        <v>15</v>
      </c>
      <c r="S53" s="77" t="s">
        <v>7</v>
      </c>
      <c r="T53" s="45">
        <v>0.108</v>
      </c>
      <c r="U53" s="77">
        <v>2</v>
      </c>
      <c r="V53" s="44">
        <v>48.26</v>
      </c>
      <c r="W53" s="2">
        <f t="shared" si="1"/>
        <v>2.1448888888888889E-3</v>
      </c>
      <c r="X53" s="44">
        <v>1.75</v>
      </c>
    </row>
    <row r="54" spans="1:24" s="23" customFormat="1">
      <c r="A54" s="21"/>
      <c r="B54" s="21"/>
      <c r="C54" s="21"/>
      <c r="D54" s="21"/>
      <c r="E54" s="21"/>
      <c r="O54" s="2">
        <v>42</v>
      </c>
      <c r="P54" s="76" t="str">
        <f t="shared" si="0"/>
        <v>AF500 - 1500x1500 - Ep 3</v>
      </c>
      <c r="Q54" s="44" t="s">
        <v>5</v>
      </c>
      <c r="R54" s="44" t="s">
        <v>15</v>
      </c>
      <c r="S54" s="77" t="s">
        <v>7</v>
      </c>
      <c r="T54" s="45">
        <v>0.108</v>
      </c>
      <c r="U54" s="77">
        <v>3</v>
      </c>
      <c r="V54" s="44">
        <v>70.95</v>
      </c>
      <c r="W54" s="2">
        <f t="shared" si="1"/>
        <v>3.1533333333333335E-3</v>
      </c>
      <c r="X54" s="44">
        <v>1.75</v>
      </c>
    </row>
    <row r="55" spans="1:24" s="23" customFormat="1">
      <c r="A55" s="21"/>
      <c r="B55" s="21"/>
      <c r="C55" s="21"/>
      <c r="D55" s="21"/>
      <c r="E55" s="21"/>
      <c r="O55" s="2">
        <v>43</v>
      </c>
      <c r="P55" s="76" t="str">
        <f t="shared" si="0"/>
        <v>AFK250 - 1500x1500 - Ep 0,5</v>
      </c>
      <c r="Q55" s="44" t="s">
        <v>5</v>
      </c>
      <c r="R55" s="44" t="s">
        <v>16</v>
      </c>
      <c r="S55" s="77" t="s">
        <v>7</v>
      </c>
      <c r="T55" s="45">
        <v>0.108</v>
      </c>
      <c r="U55" s="77">
        <v>0.5</v>
      </c>
      <c r="V55" s="44">
        <v>13.11</v>
      </c>
      <c r="W55" s="2">
        <f t="shared" si="1"/>
        <v>5.8266666666666666E-4</v>
      </c>
      <c r="X55" s="44">
        <v>1.8</v>
      </c>
    </row>
    <row r="56" spans="1:24" s="23" customFormat="1">
      <c r="A56" s="21"/>
      <c r="B56" s="21"/>
      <c r="C56" s="21"/>
      <c r="D56" s="21"/>
      <c r="E56" s="21"/>
      <c r="O56" s="2">
        <v>44</v>
      </c>
      <c r="P56" s="76" t="str">
        <f t="shared" si="0"/>
        <v>AFK250 - 1500x1500 - Ep 1</v>
      </c>
      <c r="Q56" s="44" t="s">
        <v>5</v>
      </c>
      <c r="R56" s="44" t="s">
        <v>16</v>
      </c>
      <c r="S56" s="77" t="s">
        <v>7</v>
      </c>
      <c r="T56" s="45">
        <v>0.108</v>
      </c>
      <c r="U56" s="77">
        <v>1</v>
      </c>
      <c r="V56" s="44">
        <v>18.16</v>
      </c>
      <c r="W56" s="2">
        <f t="shared" si="1"/>
        <v>8.0711111111111109E-4</v>
      </c>
      <c r="X56" s="44">
        <v>1.8</v>
      </c>
    </row>
    <row r="57" spans="1:24" s="23" customFormat="1">
      <c r="A57" s="21"/>
      <c r="B57" s="21"/>
      <c r="C57" s="21"/>
      <c r="D57" s="21"/>
      <c r="E57" s="21"/>
      <c r="O57" s="2">
        <v>45</v>
      </c>
      <c r="P57" s="76" t="str">
        <f t="shared" si="0"/>
        <v>AFK250 - 1500x1500 - Ep 1,5</v>
      </c>
      <c r="Q57" s="44" t="s">
        <v>5</v>
      </c>
      <c r="R57" s="44" t="s">
        <v>16</v>
      </c>
      <c r="S57" s="77" t="s">
        <v>7</v>
      </c>
      <c r="T57" s="45">
        <v>0.108</v>
      </c>
      <c r="U57" s="77">
        <v>1.5</v>
      </c>
      <c r="V57" s="44">
        <v>27.21</v>
      </c>
      <c r="W57" s="2">
        <f t="shared" si="1"/>
        <v>1.2093333333333333E-3</v>
      </c>
      <c r="X57" s="44">
        <v>1.8</v>
      </c>
    </row>
    <row r="58" spans="1:24" s="23" customFormat="1">
      <c r="A58" s="21"/>
      <c r="B58" s="21"/>
      <c r="C58" s="21"/>
      <c r="D58" s="21"/>
      <c r="E58" s="21"/>
      <c r="O58" s="2">
        <v>46</v>
      </c>
      <c r="P58" s="76" t="str">
        <f t="shared" si="0"/>
        <v>AFK250 - 1500x1500 - Ep 2</v>
      </c>
      <c r="Q58" s="44" t="s">
        <v>5</v>
      </c>
      <c r="R58" s="44" t="s">
        <v>16</v>
      </c>
      <c r="S58" s="77" t="s">
        <v>7</v>
      </c>
      <c r="T58" s="45">
        <v>0.108</v>
      </c>
      <c r="U58" s="77">
        <v>2</v>
      </c>
      <c r="V58" s="44">
        <v>36.24</v>
      </c>
      <c r="W58" s="2">
        <f t="shared" si="1"/>
        <v>1.6106666666666667E-3</v>
      </c>
      <c r="X58" s="44">
        <v>1.8</v>
      </c>
    </row>
    <row r="59" spans="1:24" s="23" customFormat="1">
      <c r="A59" s="21"/>
      <c r="B59" s="21"/>
      <c r="C59" s="21"/>
      <c r="D59" s="21"/>
      <c r="E59" s="21"/>
      <c r="O59" s="2">
        <v>47</v>
      </c>
      <c r="P59" s="76" t="str">
        <f t="shared" si="0"/>
        <v>AFK250 - 1500x1500 - Ep 3</v>
      </c>
      <c r="Q59" s="44" t="s">
        <v>5</v>
      </c>
      <c r="R59" s="44" t="s">
        <v>16</v>
      </c>
      <c r="S59" s="77" t="s">
        <v>7</v>
      </c>
      <c r="T59" s="45">
        <v>0.108</v>
      </c>
      <c r="U59" s="77">
        <v>3</v>
      </c>
      <c r="V59" s="44">
        <v>54.41</v>
      </c>
      <c r="W59" s="2">
        <f t="shared" si="1"/>
        <v>2.4182222222222222E-3</v>
      </c>
      <c r="X59" s="44">
        <v>1.8</v>
      </c>
    </row>
    <row r="60" spans="1:24" s="23" customFormat="1">
      <c r="A60" s="21"/>
      <c r="B60" s="21"/>
      <c r="C60" s="21"/>
      <c r="D60" s="21"/>
      <c r="E60" s="21"/>
      <c r="O60" s="2">
        <v>48</v>
      </c>
      <c r="P60" s="76" t="str">
        <f t="shared" si="0"/>
        <v>AFK85 - 1000x1000 - Ep 1,5</v>
      </c>
      <c r="Q60" s="48" t="s">
        <v>5</v>
      </c>
      <c r="R60" s="48" t="s">
        <v>17</v>
      </c>
      <c r="S60" s="77" t="s">
        <v>9</v>
      </c>
      <c r="T60" s="49">
        <v>0.108</v>
      </c>
      <c r="U60" s="77">
        <v>1.5</v>
      </c>
      <c r="V60" s="48">
        <v>2.395</v>
      </c>
      <c r="W60" s="9">
        <f>V60/10000</f>
        <v>2.3949999999999999E-4</v>
      </c>
      <c r="X60" s="48">
        <v>0.96</v>
      </c>
    </row>
    <row r="61" spans="1:24" s="23" customFormat="1">
      <c r="A61" s="21"/>
      <c r="B61" s="21"/>
      <c r="C61" s="21"/>
      <c r="D61" s="21"/>
      <c r="E61" s="21"/>
      <c r="O61" s="2">
        <v>49</v>
      </c>
      <c r="P61" s="76" t="str">
        <f t="shared" si="0"/>
        <v>AFK85 - 1000x1000 - Ep 2</v>
      </c>
      <c r="Q61" s="48" t="s">
        <v>5</v>
      </c>
      <c r="R61" s="48" t="s">
        <v>17</v>
      </c>
      <c r="S61" s="77" t="s">
        <v>9</v>
      </c>
      <c r="T61" s="49">
        <v>6.9000000000000006E-2</v>
      </c>
      <c r="U61" s="77">
        <v>2</v>
      </c>
      <c r="V61" s="48">
        <v>3.1859999999999999</v>
      </c>
      <c r="W61" s="9">
        <f>V61/10000</f>
        <v>3.1859999999999999E-4</v>
      </c>
      <c r="X61" s="48">
        <v>0.96</v>
      </c>
    </row>
    <row r="62" spans="1:24" s="23" customFormat="1">
      <c r="A62" s="21"/>
      <c r="B62" s="21"/>
      <c r="C62" s="21"/>
      <c r="D62" s="21"/>
      <c r="E62" s="21"/>
      <c r="O62" s="2">
        <v>50</v>
      </c>
      <c r="P62" s="76" t="str">
        <f t="shared" si="0"/>
        <v>AFK85 - 1000x1000 - Ep 3</v>
      </c>
      <c r="Q62" s="48" t="s">
        <v>5</v>
      </c>
      <c r="R62" s="48" t="s">
        <v>17</v>
      </c>
      <c r="S62" s="77" t="s">
        <v>9</v>
      </c>
      <c r="T62" s="49">
        <v>6.9000000000000006E-2</v>
      </c>
      <c r="U62" s="77">
        <v>3</v>
      </c>
      <c r="V62" s="48">
        <v>4.7949999999999999</v>
      </c>
      <c r="W62" s="9">
        <f>V62/10000</f>
        <v>4.795E-4</v>
      </c>
      <c r="X62" s="48">
        <v>0.96</v>
      </c>
    </row>
    <row r="63" spans="1:24" s="23" customFormat="1">
      <c r="A63" s="21"/>
      <c r="B63" s="21"/>
      <c r="C63" s="21"/>
      <c r="D63" s="21"/>
      <c r="E63" s="21"/>
      <c r="O63" s="2">
        <v>51</v>
      </c>
      <c r="P63" s="76" t="str">
        <f t="shared" si="0"/>
        <v>AFK85 - 1000x1000 - Ep 4</v>
      </c>
      <c r="Q63" s="48" t="s">
        <v>5</v>
      </c>
      <c r="R63" s="48" t="s">
        <v>17</v>
      </c>
      <c r="S63" s="77" t="s">
        <v>9</v>
      </c>
      <c r="T63" s="49">
        <v>6.9000000000000006E-2</v>
      </c>
      <c r="U63" s="77">
        <v>4</v>
      </c>
      <c r="V63" s="48">
        <v>6.367</v>
      </c>
      <c r="W63" s="9">
        <f>V63/10000</f>
        <v>6.3670000000000003E-4</v>
      </c>
      <c r="X63" s="48">
        <v>0.96</v>
      </c>
    </row>
    <row r="64" spans="1:24" s="23" customFormat="1">
      <c r="A64" s="21"/>
      <c r="B64" s="21"/>
      <c r="C64" s="21"/>
      <c r="D64" s="21"/>
      <c r="E64" s="21"/>
      <c r="O64" s="2">
        <v>52</v>
      </c>
      <c r="P64" s="76" t="str">
        <f t="shared" si="0"/>
        <v>AFK85 - 1000x1000 - Ep 5</v>
      </c>
      <c r="Q64" s="48" t="s">
        <v>5</v>
      </c>
      <c r="R64" s="48" t="s">
        <v>17</v>
      </c>
      <c r="S64" s="77" t="s">
        <v>9</v>
      </c>
      <c r="T64" s="49">
        <v>6.9000000000000006E-2</v>
      </c>
      <c r="U64" s="77">
        <v>5</v>
      </c>
      <c r="V64" s="48">
        <v>7.9820000000000002</v>
      </c>
      <c r="W64" s="9">
        <f>V64/10000</f>
        <v>7.9819999999999999E-4</v>
      </c>
      <c r="X64" s="48">
        <v>0.96</v>
      </c>
    </row>
    <row r="65" spans="1:24" s="23" customFormat="1">
      <c r="A65" s="21"/>
      <c r="B65" s="21"/>
      <c r="C65" s="21"/>
      <c r="D65" s="21"/>
      <c r="E65" s="21"/>
      <c r="O65" s="2">
        <v>53</v>
      </c>
      <c r="P65" s="76" t="str">
        <f t="shared" si="0"/>
        <v>AFM280 - 1500x1500 - Ep 1</v>
      </c>
      <c r="Q65" s="46" t="s">
        <v>5</v>
      </c>
      <c r="R65" s="46" t="s">
        <v>18</v>
      </c>
      <c r="S65" s="77" t="s">
        <v>7</v>
      </c>
      <c r="T65" s="47">
        <v>0.59399999999999997</v>
      </c>
      <c r="U65" s="77">
        <v>1</v>
      </c>
      <c r="V65" s="44">
        <v>23.56</v>
      </c>
      <c r="W65" s="2">
        <f t="shared" si="1"/>
        <v>1.0471111111111111E-3</v>
      </c>
      <c r="X65" s="44">
        <v>2.2000000000000002</v>
      </c>
    </row>
    <row r="66" spans="1:24" s="23" customFormat="1">
      <c r="A66" s="21"/>
      <c r="B66" s="21"/>
      <c r="C66" s="21"/>
      <c r="D66" s="21"/>
      <c r="E66" s="21"/>
      <c r="O66" s="2">
        <v>54</v>
      </c>
      <c r="P66" s="76" t="str">
        <f t="shared" si="0"/>
        <v>AFM280 - 1500x1500 - Ep 1,5</v>
      </c>
      <c r="Q66" s="46" t="s">
        <v>5</v>
      </c>
      <c r="R66" s="46" t="s">
        <v>18</v>
      </c>
      <c r="S66" s="77" t="s">
        <v>7</v>
      </c>
      <c r="T66" s="47">
        <v>0.59399999999999997</v>
      </c>
      <c r="U66" s="77">
        <v>1.5</v>
      </c>
      <c r="V66" s="44">
        <v>35.24</v>
      </c>
      <c r="W66" s="2">
        <f t="shared" si="1"/>
        <v>1.5662222222222223E-3</v>
      </c>
      <c r="X66" s="44">
        <v>2.2000000000000002</v>
      </c>
    </row>
    <row r="67" spans="1:24" s="23" customFormat="1">
      <c r="A67" s="21"/>
      <c r="B67" s="21"/>
      <c r="C67" s="21"/>
      <c r="D67" s="21"/>
      <c r="E67" s="21"/>
      <c r="O67" s="2">
        <v>55</v>
      </c>
      <c r="P67" s="76" t="str">
        <f t="shared" si="0"/>
        <v>AFM280 - 1500x1500 - Ep 2</v>
      </c>
      <c r="Q67" s="46" t="s">
        <v>5</v>
      </c>
      <c r="R67" s="46" t="s">
        <v>18</v>
      </c>
      <c r="S67" s="77" t="s">
        <v>7</v>
      </c>
      <c r="T67" s="47">
        <v>0.59399999999999997</v>
      </c>
      <c r="U67" s="77">
        <v>2</v>
      </c>
      <c r="V67" s="44">
        <v>47.01</v>
      </c>
      <c r="W67" s="2">
        <f t="shared" si="1"/>
        <v>2.0893333333333332E-3</v>
      </c>
      <c r="X67" s="44">
        <v>2.2000000000000002</v>
      </c>
    </row>
    <row r="68" spans="1:24" s="23" customFormat="1">
      <c r="A68" s="21"/>
      <c r="B68" s="21"/>
      <c r="C68" s="21"/>
      <c r="D68" s="21"/>
      <c r="E68" s="21"/>
      <c r="O68" s="2">
        <v>56</v>
      </c>
      <c r="P68" s="76" t="str">
        <f t="shared" si="0"/>
        <v>AFM280 - 1500x1500 - Ep 3</v>
      </c>
      <c r="Q68" s="46" t="s">
        <v>5</v>
      </c>
      <c r="R68" s="46" t="s">
        <v>18</v>
      </c>
      <c r="S68" s="77" t="s">
        <v>7</v>
      </c>
      <c r="T68" s="47">
        <v>0.59399999999999997</v>
      </c>
      <c r="U68" s="77">
        <v>3</v>
      </c>
      <c r="V68" s="44">
        <v>70.459999999999994</v>
      </c>
      <c r="W68" s="2">
        <f t="shared" si="1"/>
        <v>3.1315555555555554E-3</v>
      </c>
      <c r="X68" s="44">
        <v>2.2000000000000002</v>
      </c>
    </row>
    <row r="69" spans="1:24" s="23" customFormat="1">
      <c r="A69" s="21"/>
      <c r="B69" s="21"/>
      <c r="C69" s="21"/>
      <c r="D69" s="21"/>
      <c r="E69" s="21"/>
      <c r="O69" s="2">
        <v>57</v>
      </c>
      <c r="P69" s="76" t="str">
        <f t="shared" si="0"/>
        <v>AFM280 - 1500x1500 - Ep 4</v>
      </c>
      <c r="Q69" s="46" t="s">
        <v>5</v>
      </c>
      <c r="R69" s="46" t="s">
        <v>18</v>
      </c>
      <c r="S69" s="77" t="s">
        <v>7</v>
      </c>
      <c r="T69" s="47">
        <v>0.59399999999999997</v>
      </c>
      <c r="U69" s="77">
        <v>4</v>
      </c>
      <c r="V69" s="44">
        <v>94</v>
      </c>
      <c r="W69" s="2">
        <f t="shared" si="1"/>
        <v>4.1777777777777777E-3</v>
      </c>
      <c r="X69" s="44">
        <v>2.2000000000000002</v>
      </c>
    </row>
    <row r="70" spans="1:24" s="23" customFormat="1">
      <c r="A70" s="21"/>
      <c r="B70" s="21"/>
      <c r="C70" s="21"/>
      <c r="D70" s="21"/>
      <c r="E70" s="21"/>
      <c r="O70" s="2">
        <v>58</v>
      </c>
      <c r="P70" s="76" t="str">
        <f t="shared" si="0"/>
        <v>AFM280 - 1500x1500 - Ep 5</v>
      </c>
      <c r="Q70" s="46" t="s">
        <v>5</v>
      </c>
      <c r="R70" s="46" t="s">
        <v>18</v>
      </c>
      <c r="S70" s="77" t="s">
        <v>7</v>
      </c>
      <c r="T70" s="47">
        <v>0.59399999999999997</v>
      </c>
      <c r="U70" s="77">
        <v>5</v>
      </c>
      <c r="V70" s="44">
        <v>117.51</v>
      </c>
      <c r="W70" s="2">
        <f t="shared" si="1"/>
        <v>5.2226666666666671E-3</v>
      </c>
      <c r="X70" s="44">
        <v>2.2000000000000002</v>
      </c>
    </row>
    <row r="71" spans="1:24" s="23" customFormat="1">
      <c r="A71" s="21"/>
      <c r="B71" s="21"/>
      <c r="C71" s="21"/>
      <c r="D71" s="21"/>
      <c r="E71" s="21"/>
      <c r="O71" s="2">
        <v>59</v>
      </c>
      <c r="P71" s="76" t="str">
        <f t="shared" si="0"/>
        <v>EPDM - 1000x1000 - Ep 2</v>
      </c>
      <c r="Q71" s="48" t="s">
        <v>32</v>
      </c>
      <c r="R71" s="48" t="s">
        <v>33</v>
      </c>
      <c r="S71" s="77" t="s">
        <v>9</v>
      </c>
      <c r="T71" s="49">
        <v>7.9000000000000001E-2</v>
      </c>
      <c r="U71" s="77">
        <v>2</v>
      </c>
      <c r="V71" s="48">
        <v>10.55</v>
      </c>
      <c r="W71" s="9">
        <f t="shared" ref="W71:W80" si="2">V71/10000</f>
        <v>1.0550000000000002E-3</v>
      </c>
      <c r="X71" s="48">
        <v>1.3</v>
      </c>
    </row>
    <row r="72" spans="1:24" s="23" customFormat="1">
      <c r="A72" s="21"/>
      <c r="B72" s="21"/>
      <c r="C72" s="21"/>
      <c r="D72" s="21"/>
      <c r="E72" s="21"/>
      <c r="O72" s="2">
        <v>60</v>
      </c>
      <c r="P72" s="76" t="str">
        <f t="shared" si="0"/>
        <v>EPDM - 1000x1000 - Ep 3</v>
      </c>
      <c r="Q72" s="48" t="s">
        <v>32</v>
      </c>
      <c r="R72" s="48" t="s">
        <v>33</v>
      </c>
      <c r="S72" s="77" t="s">
        <v>9</v>
      </c>
      <c r="T72" s="49">
        <v>7.9000000000000001E-2</v>
      </c>
      <c r="U72" s="77">
        <v>3</v>
      </c>
      <c r="V72" s="48">
        <v>13.68</v>
      </c>
      <c r="W72" s="9">
        <f t="shared" si="2"/>
        <v>1.3680000000000001E-3</v>
      </c>
      <c r="X72" s="48">
        <v>1.3</v>
      </c>
    </row>
    <row r="73" spans="1:24" s="23" customFormat="1">
      <c r="A73" s="21"/>
      <c r="B73" s="21"/>
      <c r="C73" s="21"/>
      <c r="D73" s="21"/>
      <c r="E73" s="21"/>
      <c r="O73" s="2">
        <v>61</v>
      </c>
      <c r="P73" s="76" t="str">
        <f t="shared" si="0"/>
        <v>EPDM - 1000x1000 - Ep 4</v>
      </c>
      <c r="Q73" s="48" t="s">
        <v>32</v>
      </c>
      <c r="R73" s="48" t="s">
        <v>33</v>
      </c>
      <c r="S73" s="77" t="s">
        <v>9</v>
      </c>
      <c r="T73" s="49">
        <v>7.9000000000000001E-2</v>
      </c>
      <c r="U73" s="77">
        <v>4</v>
      </c>
      <c r="V73" s="48">
        <v>12.71</v>
      </c>
      <c r="W73" s="9">
        <f t="shared" si="2"/>
        <v>1.271E-3</v>
      </c>
      <c r="X73" s="48">
        <v>1.18</v>
      </c>
    </row>
    <row r="74" spans="1:24" s="23" customFormat="1">
      <c r="A74" s="21"/>
      <c r="B74" s="21"/>
      <c r="C74" s="21"/>
      <c r="D74" s="21"/>
      <c r="E74" s="21"/>
      <c r="O74" s="2">
        <v>62</v>
      </c>
      <c r="P74" s="76" t="str">
        <f t="shared" si="0"/>
        <v>EPDM - 1000x1000 - Ep 5</v>
      </c>
      <c r="Q74" s="48" t="s">
        <v>32</v>
      </c>
      <c r="R74" s="48" t="s">
        <v>33</v>
      </c>
      <c r="S74" s="77" t="s">
        <v>9</v>
      </c>
      <c r="T74" s="49">
        <v>7.9000000000000001E-2</v>
      </c>
      <c r="U74" s="77">
        <v>5</v>
      </c>
      <c r="V74" s="48">
        <v>14.7</v>
      </c>
      <c r="W74" s="9">
        <f t="shared" si="2"/>
        <v>1.47E-3</v>
      </c>
      <c r="X74" s="48">
        <v>1.18</v>
      </c>
    </row>
    <row r="75" spans="1:24" s="23" customFormat="1">
      <c r="A75" s="21"/>
      <c r="B75" s="21"/>
      <c r="C75" s="21"/>
      <c r="D75" s="21"/>
      <c r="E75" s="21"/>
      <c r="O75" s="2">
        <v>63</v>
      </c>
      <c r="P75" s="76" t="str">
        <f t="shared" si="0"/>
        <v>EPDM - 1000x1000 - Ep 6</v>
      </c>
      <c r="Q75" s="48" t="s">
        <v>32</v>
      </c>
      <c r="R75" s="48" t="s">
        <v>33</v>
      </c>
      <c r="S75" s="77" t="s">
        <v>9</v>
      </c>
      <c r="T75" s="49">
        <v>7.9000000000000001E-2</v>
      </c>
      <c r="U75" s="77">
        <v>6</v>
      </c>
      <c r="V75" s="48">
        <v>17.5</v>
      </c>
      <c r="W75" s="9">
        <f t="shared" si="2"/>
        <v>1.75E-3</v>
      </c>
      <c r="X75" s="48">
        <v>1.18</v>
      </c>
    </row>
    <row r="76" spans="1:24" s="23" customFormat="1">
      <c r="A76" s="21"/>
      <c r="B76" s="21"/>
      <c r="C76" s="21"/>
      <c r="D76" s="21"/>
      <c r="E76" s="21"/>
      <c r="O76" s="2">
        <v>64</v>
      </c>
      <c r="P76" s="76" t="str">
        <f t="shared" si="0"/>
        <v>EPDM KTW ACS - 1000x1000 - Ep 2</v>
      </c>
      <c r="Q76" s="48" t="s">
        <v>32</v>
      </c>
      <c r="R76" s="48" t="s">
        <v>48</v>
      </c>
      <c r="S76" s="77" t="s">
        <v>9</v>
      </c>
      <c r="T76" s="49">
        <v>7.9000000000000001E-2</v>
      </c>
      <c r="U76" s="77">
        <v>2</v>
      </c>
      <c r="V76" s="48">
        <v>23.42</v>
      </c>
      <c r="W76" s="9">
        <f t="shared" si="2"/>
        <v>2.3420000000000003E-3</v>
      </c>
      <c r="X76" s="48">
        <v>1.1200000000000001</v>
      </c>
    </row>
    <row r="77" spans="1:24" s="23" customFormat="1">
      <c r="A77" s="21"/>
      <c r="B77" s="21"/>
      <c r="C77" s="21"/>
      <c r="D77" s="21"/>
      <c r="E77" s="21"/>
      <c r="O77" s="2">
        <v>65</v>
      </c>
      <c r="P77" s="76" t="str">
        <f t="shared" ref="P77:P140" si="3">R77 &amp; " - " &amp; S77 &amp; " - Ep " &amp; U77</f>
        <v>EPDM KTW ACS - 1000x1000 - Ep 3</v>
      </c>
      <c r="Q77" s="48" t="s">
        <v>32</v>
      </c>
      <c r="R77" s="48" t="s">
        <v>48</v>
      </c>
      <c r="S77" s="77" t="s">
        <v>9</v>
      </c>
      <c r="T77" s="49">
        <v>7.9000000000000001E-2</v>
      </c>
      <c r="U77" s="77">
        <v>3</v>
      </c>
      <c r="V77" s="48">
        <v>33.159999999999997</v>
      </c>
      <c r="W77" s="9">
        <f t="shared" si="2"/>
        <v>3.3159999999999995E-3</v>
      </c>
      <c r="X77" s="48">
        <v>1.1200000000000001</v>
      </c>
    </row>
    <row r="78" spans="1:24" s="23" customFormat="1">
      <c r="A78" s="21"/>
      <c r="B78" s="21"/>
      <c r="C78" s="21"/>
      <c r="D78" s="21"/>
      <c r="E78" s="21"/>
      <c r="O78" s="2">
        <v>66</v>
      </c>
      <c r="P78" s="76" t="str">
        <f t="shared" si="3"/>
        <v>FGS0* - 1000x1000 - Ep 0,8</v>
      </c>
      <c r="Q78" s="48" t="s">
        <v>8</v>
      </c>
      <c r="R78" s="48" t="s">
        <v>93</v>
      </c>
      <c r="S78" s="77" t="s">
        <v>9</v>
      </c>
      <c r="T78" s="49">
        <v>0.59</v>
      </c>
      <c r="U78" s="77">
        <v>0.8</v>
      </c>
      <c r="V78" s="48">
        <v>3.99</v>
      </c>
      <c r="W78" s="9">
        <f t="shared" si="2"/>
        <v>3.9899999999999999E-4</v>
      </c>
      <c r="X78" s="48">
        <v>1</v>
      </c>
    </row>
    <row r="79" spans="1:24" s="23" customFormat="1">
      <c r="A79" s="21"/>
      <c r="B79" s="21"/>
      <c r="C79" s="21"/>
      <c r="D79" s="21"/>
      <c r="E79" s="21"/>
      <c r="O79" s="2">
        <v>67</v>
      </c>
      <c r="P79" s="76" t="str">
        <f t="shared" si="3"/>
        <v>FGS0* - 1000x1000 - Ep 3</v>
      </c>
      <c r="Q79" s="48" t="s">
        <v>8</v>
      </c>
      <c r="R79" s="48" t="s">
        <v>93</v>
      </c>
      <c r="S79" s="77" t="s">
        <v>9</v>
      </c>
      <c r="T79" s="49">
        <v>0.59</v>
      </c>
      <c r="U79" s="77">
        <v>3</v>
      </c>
      <c r="V79" s="48">
        <v>14.97</v>
      </c>
      <c r="W79" s="9">
        <f t="shared" si="2"/>
        <v>1.4970000000000001E-3</v>
      </c>
      <c r="X79" s="48">
        <v>1</v>
      </c>
    </row>
    <row r="80" spans="1:24" s="23" customFormat="1">
      <c r="A80" s="21"/>
      <c r="B80" s="21"/>
      <c r="C80" s="21"/>
      <c r="D80" s="21"/>
      <c r="E80" s="21"/>
      <c r="O80" s="2">
        <v>68</v>
      </c>
      <c r="P80" s="76" t="str">
        <f t="shared" si="3"/>
        <v>FGS1200* - 1000x1000 - Ep 1</v>
      </c>
      <c r="Q80" s="48" t="s">
        <v>8</v>
      </c>
      <c r="R80" s="48" t="s">
        <v>94</v>
      </c>
      <c r="S80" s="77" t="s">
        <v>9</v>
      </c>
      <c r="T80" s="49">
        <v>5.7000000000000002E-2</v>
      </c>
      <c r="U80" s="77">
        <v>1</v>
      </c>
      <c r="V80" s="48">
        <v>10.82</v>
      </c>
      <c r="W80" s="9">
        <f t="shared" si="2"/>
        <v>1.0820000000000001E-3</v>
      </c>
      <c r="X80" s="48">
        <v>1</v>
      </c>
    </row>
    <row r="81" spans="1:24" s="23" customFormat="1">
      <c r="A81" s="21"/>
      <c r="B81" s="21"/>
      <c r="C81" s="21"/>
      <c r="D81" s="21"/>
      <c r="E81" s="21"/>
      <c r="O81" s="2">
        <v>69</v>
      </c>
      <c r="P81" s="76" t="str">
        <f t="shared" si="3"/>
        <v>FGS1200* - 1500x1500 - Ep 1</v>
      </c>
      <c r="Q81" s="44" t="s">
        <v>8</v>
      </c>
      <c r="R81" s="44" t="s">
        <v>94</v>
      </c>
      <c r="S81" s="77" t="s">
        <v>7</v>
      </c>
      <c r="T81" s="45">
        <v>5.7000000000000002E-2</v>
      </c>
      <c r="U81" s="77">
        <v>1</v>
      </c>
      <c r="V81" s="44">
        <v>22.2</v>
      </c>
      <c r="W81" s="2">
        <f t="shared" ref="W81:W141" si="4">V81/22500</f>
        <v>9.8666666666666672E-4</v>
      </c>
      <c r="X81" s="44">
        <v>1</v>
      </c>
    </row>
    <row r="82" spans="1:24" s="23" customFormat="1">
      <c r="A82" s="21"/>
      <c r="B82" s="21"/>
      <c r="C82" s="21"/>
      <c r="D82" s="21"/>
      <c r="E82" s="21"/>
      <c r="O82" s="2">
        <v>70</v>
      </c>
      <c r="P82" s="76" t="str">
        <f t="shared" si="3"/>
        <v>FGS1200* - 1000x1000 - Ep 1,5</v>
      </c>
      <c r="Q82" s="48" t="s">
        <v>8</v>
      </c>
      <c r="R82" s="48" t="s">
        <v>94</v>
      </c>
      <c r="S82" s="77" t="s">
        <v>9</v>
      </c>
      <c r="T82" s="49">
        <v>5.7000000000000002E-2</v>
      </c>
      <c r="U82" s="77">
        <v>1.5</v>
      </c>
      <c r="V82" s="48">
        <v>13.44</v>
      </c>
      <c r="W82" s="9">
        <f>V82/10000</f>
        <v>1.3439999999999999E-3</v>
      </c>
      <c r="X82" s="48">
        <v>1</v>
      </c>
    </row>
    <row r="83" spans="1:24" s="23" customFormat="1">
      <c r="A83" s="21"/>
      <c r="B83" s="21"/>
      <c r="C83" s="21"/>
      <c r="D83" s="21"/>
      <c r="E83" s="21"/>
      <c r="O83" s="2">
        <v>71</v>
      </c>
      <c r="P83" s="76" t="str">
        <f t="shared" si="3"/>
        <v>FGS1200* - 1000x1000 - Ep 2</v>
      </c>
      <c r="Q83" s="48" t="s">
        <v>8</v>
      </c>
      <c r="R83" s="48" t="s">
        <v>94</v>
      </c>
      <c r="S83" s="77" t="s">
        <v>9</v>
      </c>
      <c r="T83" s="49">
        <v>5.7000000000000002E-2</v>
      </c>
      <c r="U83" s="77">
        <v>2</v>
      </c>
      <c r="V83" s="48">
        <v>16.059999999999999</v>
      </c>
      <c r="W83" s="9">
        <f>V83/10000</f>
        <v>1.6059999999999998E-3</v>
      </c>
      <c r="X83" s="48">
        <v>1</v>
      </c>
    </row>
    <row r="84" spans="1:24" s="23" customFormat="1">
      <c r="A84" s="21"/>
      <c r="B84" s="21"/>
      <c r="C84" s="21"/>
      <c r="D84" s="21"/>
      <c r="E84" s="21"/>
      <c r="O84" s="2">
        <v>72</v>
      </c>
      <c r="P84" s="76" t="str">
        <f t="shared" si="3"/>
        <v>FGS1200* - 1500x1500 - Ep 2</v>
      </c>
      <c r="Q84" s="44" t="s">
        <v>8</v>
      </c>
      <c r="R84" s="44" t="s">
        <v>94</v>
      </c>
      <c r="S84" s="77" t="s">
        <v>7</v>
      </c>
      <c r="T84" s="45">
        <v>5.7000000000000002E-2</v>
      </c>
      <c r="U84" s="77">
        <v>2</v>
      </c>
      <c r="V84" s="44">
        <v>34.31</v>
      </c>
      <c r="W84" s="2">
        <f t="shared" si="4"/>
        <v>1.524888888888889E-3</v>
      </c>
      <c r="X84" s="44">
        <v>1</v>
      </c>
    </row>
    <row r="85" spans="1:24" s="23" customFormat="1">
      <c r="A85" s="21"/>
      <c r="B85" s="21"/>
      <c r="C85" s="21"/>
      <c r="D85" s="21"/>
      <c r="E85" s="21"/>
      <c r="O85" s="2">
        <v>73</v>
      </c>
      <c r="P85" s="76" t="str">
        <f t="shared" si="3"/>
        <v>FGS1200* - 1500x1500 - Ep 2</v>
      </c>
      <c r="Q85" s="44" t="s">
        <v>8</v>
      </c>
      <c r="R85" s="44" t="s">
        <v>94</v>
      </c>
      <c r="S85" s="77" t="s">
        <v>7</v>
      </c>
      <c r="T85" s="45">
        <v>5.7000000000000002E-2</v>
      </c>
      <c r="U85" s="77">
        <v>2</v>
      </c>
      <c r="V85" s="44">
        <v>34.31</v>
      </c>
      <c r="W85" s="2">
        <f t="shared" si="4"/>
        <v>1.524888888888889E-3</v>
      </c>
      <c r="X85" s="44">
        <v>1</v>
      </c>
    </row>
    <row r="86" spans="1:24" s="23" customFormat="1">
      <c r="A86" s="21"/>
      <c r="B86" s="21"/>
      <c r="C86" s="21"/>
      <c r="D86" s="21"/>
      <c r="E86" s="21"/>
      <c r="O86" s="2">
        <v>74</v>
      </c>
      <c r="P86" s="76" t="str">
        <f t="shared" si="3"/>
        <v>FGS1200* - 1000x1000 - Ep 3</v>
      </c>
      <c r="Q86" s="48" t="s">
        <v>8</v>
      </c>
      <c r="R86" s="48" t="s">
        <v>94</v>
      </c>
      <c r="S86" s="77" t="s">
        <v>9</v>
      </c>
      <c r="T86" s="49">
        <v>5.7000000000000002E-2</v>
      </c>
      <c r="U86" s="77">
        <v>3</v>
      </c>
      <c r="V86" s="48">
        <v>21.3</v>
      </c>
      <c r="W86" s="9">
        <f>V86/10000</f>
        <v>2.1299999999999999E-3</v>
      </c>
      <c r="X86" s="48">
        <v>1</v>
      </c>
    </row>
    <row r="87" spans="1:24" s="23" customFormat="1">
      <c r="A87" s="21"/>
      <c r="B87" s="21"/>
      <c r="C87" s="21"/>
      <c r="D87" s="21"/>
      <c r="E87" s="21"/>
      <c r="O87" s="2">
        <v>75</v>
      </c>
      <c r="P87" s="76" t="str">
        <f t="shared" si="3"/>
        <v>FGS3* - 1500x1500 - Ep 1</v>
      </c>
      <c r="Q87" s="44" t="s">
        <v>8</v>
      </c>
      <c r="R87" s="44" t="s">
        <v>95</v>
      </c>
      <c r="S87" s="77" t="s">
        <v>7</v>
      </c>
      <c r="T87" s="45">
        <v>0.59</v>
      </c>
      <c r="U87" s="77">
        <v>1</v>
      </c>
      <c r="V87" s="44">
        <v>35.08</v>
      </c>
      <c r="W87" s="2">
        <f t="shared" si="4"/>
        <v>1.5591111111111109E-3</v>
      </c>
      <c r="X87" s="44">
        <v>1.5</v>
      </c>
    </row>
    <row r="88" spans="1:24" s="23" customFormat="1">
      <c r="A88" s="21"/>
      <c r="B88" s="21"/>
      <c r="C88" s="21"/>
      <c r="D88" s="21"/>
      <c r="E88" s="21"/>
      <c r="O88" s="2">
        <v>76</v>
      </c>
      <c r="P88" s="76" t="str">
        <f t="shared" si="3"/>
        <v>FGS3* - 1000x1000 - Ep 1,5</v>
      </c>
      <c r="Q88" s="48" t="s">
        <v>8</v>
      </c>
      <c r="R88" s="48" t="s">
        <v>95</v>
      </c>
      <c r="S88" s="77" t="s">
        <v>9</v>
      </c>
      <c r="T88" s="49">
        <v>0.59</v>
      </c>
      <c r="U88" s="77">
        <v>1.5</v>
      </c>
      <c r="V88" s="48">
        <v>19.91</v>
      </c>
      <c r="W88" s="9">
        <f>V88/10000</f>
        <v>1.9910000000000001E-3</v>
      </c>
      <c r="X88" s="48">
        <v>1.5</v>
      </c>
    </row>
    <row r="89" spans="1:24" s="23" customFormat="1">
      <c r="A89" s="21"/>
      <c r="B89" s="21"/>
      <c r="C89" s="21"/>
      <c r="D89" s="21"/>
      <c r="E89" s="21"/>
      <c r="O89" s="2">
        <v>77</v>
      </c>
      <c r="P89" s="76" t="str">
        <f t="shared" si="3"/>
        <v>FGS3* - 1500x1500 - Ep 1,5</v>
      </c>
      <c r="Q89" s="44" t="s">
        <v>8</v>
      </c>
      <c r="R89" s="44" t="s">
        <v>95</v>
      </c>
      <c r="S89" s="77" t="s">
        <v>7</v>
      </c>
      <c r="T89" s="45">
        <v>0.59</v>
      </c>
      <c r="U89" s="77">
        <v>1.5</v>
      </c>
      <c r="V89" s="44">
        <v>41.41</v>
      </c>
      <c r="W89" s="2">
        <f t="shared" si="4"/>
        <v>1.8404444444444442E-3</v>
      </c>
      <c r="X89" s="44">
        <v>1.5</v>
      </c>
    </row>
    <row r="90" spans="1:24" s="23" customFormat="1">
      <c r="A90" s="21"/>
      <c r="B90" s="21"/>
      <c r="C90" s="21"/>
      <c r="D90" s="21"/>
      <c r="E90" s="21"/>
      <c r="O90" s="2">
        <v>78</v>
      </c>
      <c r="P90" s="76" t="str">
        <f t="shared" si="3"/>
        <v>FGS3* - 1000x1000 - Ep 2</v>
      </c>
      <c r="Q90" s="48" t="s">
        <v>8</v>
      </c>
      <c r="R90" s="48" t="s">
        <v>95</v>
      </c>
      <c r="S90" s="77" t="s">
        <v>9</v>
      </c>
      <c r="T90" s="49">
        <v>0.59</v>
      </c>
      <c r="U90" s="77">
        <v>2</v>
      </c>
      <c r="V90" s="48">
        <v>22.51</v>
      </c>
      <c r="W90" s="9">
        <f>V90/10000</f>
        <v>2.251E-3</v>
      </c>
      <c r="X90" s="48">
        <v>1.5</v>
      </c>
    </row>
    <row r="91" spans="1:24" s="23" customFormat="1">
      <c r="A91" s="21"/>
      <c r="B91" s="21"/>
      <c r="C91" s="21"/>
      <c r="D91" s="21"/>
      <c r="E91" s="21"/>
      <c r="O91" s="2">
        <v>79</v>
      </c>
      <c r="P91" s="76" t="str">
        <f t="shared" si="3"/>
        <v>FGS3* - 1500x1500 - Ep 2</v>
      </c>
      <c r="Q91" s="44" t="s">
        <v>8</v>
      </c>
      <c r="R91" s="44" t="s">
        <v>95</v>
      </c>
      <c r="S91" s="77" t="s">
        <v>7</v>
      </c>
      <c r="T91" s="45">
        <v>0.59</v>
      </c>
      <c r="U91" s="77">
        <v>2</v>
      </c>
      <c r="V91" s="44">
        <v>47.19</v>
      </c>
      <c r="W91" s="2">
        <f>V91/22500</f>
        <v>2.0973333333333334E-3</v>
      </c>
      <c r="X91" s="44">
        <v>1.5</v>
      </c>
    </row>
    <row r="92" spans="1:24" s="23" customFormat="1">
      <c r="A92" s="21"/>
      <c r="B92" s="21"/>
      <c r="C92" s="21"/>
      <c r="D92" s="21"/>
      <c r="E92" s="21"/>
      <c r="O92" s="2">
        <v>80</v>
      </c>
      <c r="P92" s="76" t="str">
        <f t="shared" si="3"/>
        <v>FGS3* - 1000x1000 - Ep 3</v>
      </c>
      <c r="Q92" s="48" t="s">
        <v>8</v>
      </c>
      <c r="R92" s="48" t="s">
        <v>95</v>
      </c>
      <c r="S92" s="77" t="s">
        <v>9</v>
      </c>
      <c r="T92" s="49">
        <v>0.59</v>
      </c>
      <c r="U92" s="77">
        <v>3</v>
      </c>
      <c r="V92" s="48">
        <v>27.93</v>
      </c>
      <c r="W92" s="9">
        <f>V92/10000</f>
        <v>2.7929999999999999E-3</v>
      </c>
      <c r="X92" s="48">
        <v>1.5</v>
      </c>
    </row>
    <row r="93" spans="1:24" s="23" customFormat="1">
      <c r="A93" s="21"/>
      <c r="B93" s="21"/>
      <c r="C93" s="21"/>
      <c r="D93" s="21"/>
      <c r="E93" s="21"/>
      <c r="O93" s="2">
        <v>81</v>
      </c>
      <c r="P93" s="76" t="str">
        <f t="shared" si="3"/>
        <v>FGS3* - 1500x1500 - Ep 3</v>
      </c>
      <c r="Q93" s="44" t="s">
        <v>8</v>
      </c>
      <c r="R93" s="44" t="s">
        <v>95</v>
      </c>
      <c r="S93" s="77" t="s">
        <v>7</v>
      </c>
      <c r="T93" s="45">
        <v>0.59</v>
      </c>
      <c r="U93" s="77">
        <v>3</v>
      </c>
      <c r="V93" s="44">
        <v>59.32</v>
      </c>
      <c r="W93" s="2">
        <f>V93/22500</f>
        <v>2.6364444444444443E-3</v>
      </c>
      <c r="X93" s="44">
        <v>1.5</v>
      </c>
    </row>
    <row r="94" spans="1:24" s="23" customFormat="1">
      <c r="A94" s="21"/>
      <c r="B94" s="21"/>
      <c r="C94" s="21"/>
      <c r="D94" s="21"/>
      <c r="E94" s="21"/>
      <c r="O94" s="2">
        <v>82</v>
      </c>
      <c r="P94" s="76" t="str">
        <f t="shared" si="3"/>
        <v>FGS3* - 1500x1500 - Ep 4</v>
      </c>
      <c r="Q94" s="44" t="s">
        <v>8</v>
      </c>
      <c r="R94" s="44" t="s">
        <v>95</v>
      </c>
      <c r="S94" s="77" t="s">
        <v>7</v>
      </c>
      <c r="T94" s="45">
        <v>0.59</v>
      </c>
      <c r="U94" s="77">
        <v>4</v>
      </c>
      <c r="V94" s="44">
        <v>70.37</v>
      </c>
      <c r="W94" s="2">
        <f>V94/22500</f>
        <v>3.1275555555555557E-3</v>
      </c>
      <c r="X94" s="44">
        <v>1.5</v>
      </c>
    </row>
    <row r="95" spans="1:24" s="23" customFormat="1">
      <c r="A95" s="21"/>
      <c r="B95" s="21"/>
      <c r="C95" s="21"/>
      <c r="D95" s="21"/>
      <c r="E95" s="21"/>
      <c r="O95" s="2">
        <v>83</v>
      </c>
      <c r="P95" s="76" t="str">
        <f t="shared" si="3"/>
        <v>FGS3* - 1000x1000 - Ep 5</v>
      </c>
      <c r="Q95" s="48" t="s">
        <v>8</v>
      </c>
      <c r="R95" s="48" t="s">
        <v>95</v>
      </c>
      <c r="S95" s="77" t="s">
        <v>9</v>
      </c>
      <c r="T95" s="49">
        <v>0.59</v>
      </c>
      <c r="U95" s="77">
        <v>5</v>
      </c>
      <c r="V95" s="48">
        <v>36.340000000000003</v>
      </c>
      <c r="W95" s="9">
        <f>V95/10000</f>
        <v>3.6340000000000005E-3</v>
      </c>
      <c r="X95" s="48">
        <v>1.5</v>
      </c>
    </row>
    <row r="96" spans="1:24" s="23" customFormat="1">
      <c r="A96" s="21"/>
      <c r="B96" s="21"/>
      <c r="C96" s="21"/>
      <c r="D96" s="21"/>
      <c r="E96" s="21"/>
      <c r="O96" s="2">
        <v>84</v>
      </c>
      <c r="P96" s="76" t="str">
        <f t="shared" si="3"/>
        <v>FGS33* - 1000x1000 - Ep 3</v>
      </c>
      <c r="Q96" s="48" t="s">
        <v>8</v>
      </c>
      <c r="R96" s="48" t="s">
        <v>96</v>
      </c>
      <c r="S96" s="77" t="s">
        <v>9</v>
      </c>
      <c r="T96" s="49">
        <v>0.59</v>
      </c>
      <c r="U96" s="77">
        <v>3</v>
      </c>
      <c r="V96" s="48">
        <v>40.28</v>
      </c>
      <c r="W96" s="9">
        <f>V96/10000</f>
        <v>4.0280000000000003E-3</v>
      </c>
      <c r="X96" s="48">
        <v>1.5</v>
      </c>
    </row>
    <row r="97" spans="1:56" s="23" customFormat="1">
      <c r="A97" s="21"/>
      <c r="B97" s="21"/>
      <c r="C97" s="21"/>
      <c r="D97" s="21"/>
      <c r="E97" s="21"/>
      <c r="O97" s="2">
        <v>85</v>
      </c>
      <c r="P97" s="76" t="str">
        <f t="shared" si="3"/>
        <v>FGS33* - 1500x1500 - Ep 3</v>
      </c>
      <c r="Q97" s="44" t="s">
        <v>8</v>
      </c>
      <c r="R97" s="44" t="s">
        <v>96</v>
      </c>
      <c r="S97" s="77" t="s">
        <v>7</v>
      </c>
      <c r="T97" s="45">
        <v>0.59</v>
      </c>
      <c r="U97" s="77">
        <v>3</v>
      </c>
      <c r="V97" s="44">
        <v>81.39</v>
      </c>
      <c r="W97" s="2">
        <f t="shared" si="4"/>
        <v>3.6173333333333335E-3</v>
      </c>
      <c r="X97" s="44">
        <v>1.5</v>
      </c>
      <c r="BB97" s="60">
        <f ca="1">TODAY()</f>
        <v>42753</v>
      </c>
      <c r="BC97" s="61"/>
      <c r="BD97" s="61"/>
    </row>
    <row r="98" spans="1:56" s="23" customFormat="1">
      <c r="A98" s="21"/>
      <c r="B98" s="21"/>
      <c r="C98" s="21"/>
      <c r="D98" s="21"/>
      <c r="E98" s="21"/>
      <c r="O98" s="2">
        <v>86</v>
      </c>
      <c r="P98" s="76" t="str">
        <f t="shared" si="3"/>
        <v>FGS33* - 1500x1500 - Ep 4</v>
      </c>
      <c r="Q98" s="46" t="s">
        <v>31</v>
      </c>
      <c r="R98" s="46" t="s">
        <v>96</v>
      </c>
      <c r="S98" s="77" t="s">
        <v>7</v>
      </c>
      <c r="T98" s="47">
        <v>0.59</v>
      </c>
      <c r="U98" s="77">
        <v>4</v>
      </c>
      <c r="V98" s="46">
        <v>109.99</v>
      </c>
      <c r="W98" s="2">
        <f>V98/22500</f>
        <v>4.8884444444444444E-3</v>
      </c>
      <c r="X98" s="46">
        <v>1.5</v>
      </c>
      <c r="BB98" s="62">
        <f ca="1">YEAR(BB97)</f>
        <v>2017</v>
      </c>
      <c r="BC98" s="62">
        <f>2016</f>
        <v>2016</v>
      </c>
      <c r="BD98" s="62"/>
    </row>
    <row r="99" spans="1:56" s="23" customFormat="1">
      <c r="A99" s="21"/>
      <c r="B99" s="21"/>
      <c r="C99" s="21"/>
      <c r="D99" s="21"/>
      <c r="E99" s="21"/>
      <c r="O99" s="2">
        <v>87</v>
      </c>
      <c r="P99" s="76" t="str">
        <f t="shared" si="3"/>
        <v>FGS4* - 1500x1500 - Ep 1</v>
      </c>
      <c r="Q99" s="44" t="s">
        <v>8</v>
      </c>
      <c r="R99" s="44" t="s">
        <v>97</v>
      </c>
      <c r="S99" s="77" t="s">
        <v>7</v>
      </c>
      <c r="T99" s="45">
        <v>0.59</v>
      </c>
      <c r="U99" s="77">
        <v>1</v>
      </c>
      <c r="V99" s="44">
        <v>33.770000000000003</v>
      </c>
      <c r="W99" s="2">
        <f t="shared" si="4"/>
        <v>1.5008888888888891E-3</v>
      </c>
      <c r="X99" s="44">
        <v>1.3</v>
      </c>
      <c r="BB99" s="62">
        <f>MONTH(BB87)</f>
        <v>1</v>
      </c>
      <c r="BC99" s="62">
        <v>1</v>
      </c>
      <c r="BD99" s="62"/>
    </row>
    <row r="100" spans="1:56" s="23" customFormat="1">
      <c r="A100" s="21"/>
      <c r="B100" s="21"/>
      <c r="C100" s="21"/>
      <c r="D100" s="21"/>
      <c r="E100" s="21"/>
      <c r="O100" s="2">
        <v>88</v>
      </c>
      <c r="P100" s="76" t="str">
        <f t="shared" si="3"/>
        <v>FGS4* - 1500x1500 - Ep 1,5</v>
      </c>
      <c r="Q100" s="44" t="s">
        <v>8</v>
      </c>
      <c r="R100" s="44" t="s">
        <v>97</v>
      </c>
      <c r="S100" s="77" t="s">
        <v>7</v>
      </c>
      <c r="T100" s="45">
        <v>0.59</v>
      </c>
      <c r="U100" s="77">
        <v>1.5</v>
      </c>
      <c r="V100" s="44">
        <v>39.81</v>
      </c>
      <c r="W100" s="2">
        <f t="shared" si="4"/>
        <v>1.7693333333333335E-3</v>
      </c>
      <c r="X100" s="44">
        <v>1.3</v>
      </c>
      <c r="BB100" s="62" t="str">
        <f>IF(BB99&lt;10,"0"&amp;BB99,BB99)</f>
        <v>01</v>
      </c>
      <c r="BC100" s="62" t="str">
        <f>IF(BC99&lt;10,"0"&amp;BC99,BC99)</f>
        <v>01</v>
      </c>
      <c r="BD100" s="62"/>
    </row>
    <row r="101" spans="1:56" s="23" customFormat="1">
      <c r="A101" s="21"/>
      <c r="B101" s="21"/>
      <c r="C101" s="21"/>
      <c r="D101" s="21"/>
      <c r="E101" s="21"/>
      <c r="O101" s="2">
        <v>89</v>
      </c>
      <c r="P101" s="76" t="str">
        <f t="shared" si="3"/>
        <v>FGS4* - 1000x1000 - Ep 2</v>
      </c>
      <c r="Q101" s="44" t="s">
        <v>8</v>
      </c>
      <c r="R101" s="44" t="s">
        <v>97</v>
      </c>
      <c r="S101" s="77" t="s">
        <v>9</v>
      </c>
      <c r="T101" s="45">
        <v>0.59</v>
      </c>
      <c r="U101" s="77">
        <v>2</v>
      </c>
      <c r="V101" s="44">
        <v>21.24</v>
      </c>
      <c r="W101" s="2">
        <f>V101/10000</f>
        <v>2.124E-3</v>
      </c>
      <c r="X101" s="44">
        <v>1.3</v>
      </c>
      <c r="BB101" s="62">
        <f ca="1">DAY(BB97)</f>
        <v>18</v>
      </c>
      <c r="BC101" s="62">
        <v>20</v>
      </c>
      <c r="BD101" s="62"/>
    </row>
    <row r="102" spans="1:56" s="23" customFormat="1">
      <c r="A102" s="21"/>
      <c r="B102" s="21"/>
      <c r="C102" s="21"/>
      <c r="D102" s="21"/>
      <c r="E102" s="21"/>
      <c r="O102" s="2">
        <v>90</v>
      </c>
      <c r="P102" s="76" t="str">
        <f t="shared" si="3"/>
        <v>FGS4* - 1500x1500 - Ep 2</v>
      </c>
      <c r="Q102" s="44" t="s">
        <v>8</v>
      </c>
      <c r="R102" s="44" t="s">
        <v>97</v>
      </c>
      <c r="S102" s="77" t="s">
        <v>7</v>
      </c>
      <c r="T102" s="45">
        <v>0.59</v>
      </c>
      <c r="U102" s="77">
        <v>2</v>
      </c>
      <c r="V102" s="44">
        <v>46.08</v>
      </c>
      <c r="W102" s="2">
        <f t="shared" si="4"/>
        <v>2.0479999999999999E-3</v>
      </c>
      <c r="X102" s="44">
        <v>1.3</v>
      </c>
      <c r="BB102" s="62">
        <f ca="1">IF(BB101&lt;10,"0"&amp;BB101,BB101)</f>
        <v>18</v>
      </c>
      <c r="BC102" s="62">
        <f>IF(BC101&lt;10,"0"&amp;BC101,BC101)</f>
        <v>20</v>
      </c>
      <c r="BD102" s="62"/>
    </row>
    <row r="103" spans="1:56" s="23" customFormat="1">
      <c r="A103" s="21"/>
      <c r="B103" s="21"/>
      <c r="C103" s="21"/>
      <c r="D103" s="21"/>
      <c r="E103" s="21"/>
      <c r="O103" s="2">
        <v>91</v>
      </c>
      <c r="P103" s="76" t="str">
        <f t="shared" si="3"/>
        <v>FGS4* - 1500x1500 - Ep 3</v>
      </c>
      <c r="Q103" s="44" t="s">
        <v>8</v>
      </c>
      <c r="R103" s="44" t="s">
        <v>97</v>
      </c>
      <c r="S103" s="77" t="s">
        <v>7</v>
      </c>
      <c r="T103" s="45">
        <v>0.59</v>
      </c>
      <c r="U103" s="77">
        <v>3</v>
      </c>
      <c r="V103" s="44">
        <v>58.37</v>
      </c>
      <c r="W103" s="2">
        <f t="shared" si="4"/>
        <v>2.5942222222222222E-3</v>
      </c>
      <c r="X103" s="44">
        <v>1.3</v>
      </c>
      <c r="BB103" s="63"/>
      <c r="BC103" s="63"/>
      <c r="BD103" s="63"/>
    </row>
    <row r="104" spans="1:56" s="23" customFormat="1">
      <c r="A104" s="21"/>
      <c r="B104" s="21"/>
      <c r="C104" s="21"/>
      <c r="D104" s="21"/>
      <c r="E104" s="21"/>
      <c r="O104" s="2">
        <v>92</v>
      </c>
      <c r="P104" s="76" t="str">
        <f t="shared" si="3"/>
        <v>FGSMF* - 1000x1000 - Ep 1,5</v>
      </c>
      <c r="Q104" s="48" t="s">
        <v>8</v>
      </c>
      <c r="R104" s="48" t="s">
        <v>98</v>
      </c>
      <c r="S104" s="77" t="s">
        <v>9</v>
      </c>
      <c r="T104" s="49">
        <v>0.59</v>
      </c>
      <c r="U104" s="77">
        <v>1.5</v>
      </c>
      <c r="V104" s="48">
        <v>32.630000000000003</v>
      </c>
      <c r="W104" s="9">
        <f>V104/10000</f>
        <v>3.2630000000000003E-3</v>
      </c>
      <c r="X104" s="48">
        <v>1.8</v>
      </c>
      <c r="BB104" s="63" t="str">
        <f ca="1">BB98&amp;BB100&amp;BB102</f>
        <v>20170118</v>
      </c>
      <c r="BC104" s="63" t="str">
        <f>BC98&amp;BC100&amp;BC102</f>
        <v>20160120</v>
      </c>
      <c r="BD104" s="63">
        <f ca="1">IF(BB104&gt;BC104,1,0)</f>
        <v>1</v>
      </c>
    </row>
    <row r="105" spans="1:56" s="23" customFormat="1">
      <c r="A105" s="21"/>
      <c r="B105" s="21"/>
      <c r="C105" s="21"/>
      <c r="D105" s="21"/>
      <c r="E105" s="21"/>
      <c r="O105" s="2">
        <v>93</v>
      </c>
      <c r="P105" s="76" t="str">
        <f t="shared" si="3"/>
        <v>FGSMF - 1500x1500 - Ep 1,5</v>
      </c>
      <c r="Q105" s="44" t="s">
        <v>8</v>
      </c>
      <c r="R105" s="44" t="s">
        <v>10</v>
      </c>
      <c r="S105" s="77" t="s">
        <v>7</v>
      </c>
      <c r="T105" s="45">
        <v>0.59</v>
      </c>
      <c r="U105" s="77">
        <v>1.5</v>
      </c>
      <c r="V105" s="44">
        <v>72.933000000000007</v>
      </c>
      <c r="W105" s="2">
        <f t="shared" si="4"/>
        <v>3.2414666666666669E-3</v>
      </c>
      <c r="X105" s="44">
        <v>1.8</v>
      </c>
    </row>
    <row r="106" spans="1:56" s="23" customFormat="1">
      <c r="A106" s="21"/>
      <c r="B106" s="21"/>
      <c r="C106" s="21"/>
      <c r="D106" s="21"/>
      <c r="E106" s="21"/>
      <c r="O106" s="2">
        <v>94</v>
      </c>
      <c r="P106" s="76" t="str">
        <f t="shared" si="3"/>
        <v>FGSMF - 1000x1000 - Ep 2</v>
      </c>
      <c r="Q106" s="48" t="s">
        <v>8</v>
      </c>
      <c r="R106" s="48" t="s">
        <v>10</v>
      </c>
      <c r="S106" s="77" t="s">
        <v>9</v>
      </c>
      <c r="T106" s="49">
        <v>0.59</v>
      </c>
      <c r="U106" s="77">
        <v>2</v>
      </c>
      <c r="V106" s="48">
        <v>44.9</v>
      </c>
      <c r="W106" s="9">
        <f>V106/10000</f>
        <v>4.4900000000000001E-3</v>
      </c>
      <c r="X106" s="48">
        <v>1.8</v>
      </c>
    </row>
    <row r="107" spans="1:56" s="23" customFormat="1">
      <c r="A107" s="21"/>
      <c r="B107" s="21"/>
      <c r="C107" s="21"/>
      <c r="D107" s="21"/>
      <c r="E107" s="21"/>
      <c r="O107" s="2">
        <v>95</v>
      </c>
      <c r="P107" s="76" t="str">
        <f t="shared" si="3"/>
        <v>FGSMF - 1500x1500 - Ep 2</v>
      </c>
      <c r="Q107" s="44" t="s">
        <v>8</v>
      </c>
      <c r="R107" s="44" t="s">
        <v>10</v>
      </c>
      <c r="S107" s="77" t="s">
        <v>7</v>
      </c>
      <c r="T107" s="45">
        <v>0.59</v>
      </c>
      <c r="U107" s="77">
        <v>2</v>
      </c>
      <c r="V107" s="44">
        <v>105.18</v>
      </c>
      <c r="W107" s="2">
        <f t="shared" si="4"/>
        <v>4.6746666666666672E-3</v>
      </c>
      <c r="X107" s="44">
        <v>1.8</v>
      </c>
    </row>
    <row r="108" spans="1:56" s="23" customFormat="1">
      <c r="A108" s="21"/>
      <c r="B108" s="21"/>
      <c r="C108" s="21"/>
      <c r="D108" s="21"/>
      <c r="E108" s="21"/>
      <c r="O108" s="2">
        <v>96</v>
      </c>
      <c r="P108" s="76" t="str">
        <f t="shared" si="3"/>
        <v>FGSMF - 1000x1000 - Ep 3</v>
      </c>
      <c r="Q108" s="48" t="s">
        <v>8</v>
      </c>
      <c r="R108" s="48" t="s">
        <v>10</v>
      </c>
      <c r="S108" s="77" t="s">
        <v>9</v>
      </c>
      <c r="T108" s="49">
        <v>0.59</v>
      </c>
      <c r="U108" s="77">
        <v>3</v>
      </c>
      <c r="V108" s="48">
        <v>72.930000000000007</v>
      </c>
      <c r="W108" s="9">
        <f>V108/10000</f>
        <v>7.2930000000000009E-3</v>
      </c>
      <c r="X108" s="48">
        <v>1.8</v>
      </c>
    </row>
    <row r="109" spans="1:56" s="23" customFormat="1">
      <c r="A109" s="21"/>
      <c r="B109" s="21"/>
      <c r="C109" s="21"/>
      <c r="D109" s="21"/>
      <c r="E109" s="21"/>
      <c r="O109" s="2">
        <v>97</v>
      </c>
      <c r="P109" s="76" t="str">
        <f t="shared" si="3"/>
        <v>FGSMF - 1500x1500 - Ep 3</v>
      </c>
      <c r="Q109" s="44" t="s">
        <v>8</v>
      </c>
      <c r="R109" s="44" t="s">
        <v>10</v>
      </c>
      <c r="S109" s="77" t="s">
        <v>7</v>
      </c>
      <c r="T109" s="45">
        <v>0.59</v>
      </c>
      <c r="U109" s="77">
        <v>3</v>
      </c>
      <c r="V109" s="44">
        <v>171.66399999999999</v>
      </c>
      <c r="W109" s="2">
        <f t="shared" si="4"/>
        <v>7.6295111111111102E-3</v>
      </c>
      <c r="X109" s="44">
        <v>1.8</v>
      </c>
    </row>
    <row r="110" spans="1:56" s="23" customFormat="1">
      <c r="A110" s="21"/>
      <c r="B110" s="21"/>
      <c r="C110" s="21"/>
      <c r="D110" s="21"/>
      <c r="E110" s="21"/>
      <c r="O110" s="2">
        <v>98</v>
      </c>
      <c r="P110" s="76" t="str">
        <f t="shared" si="3"/>
        <v>FGSMF - 1500x1500 - Ep 4</v>
      </c>
      <c r="Q110" s="44" t="s">
        <v>8</v>
      </c>
      <c r="R110" s="44" t="s">
        <v>10</v>
      </c>
      <c r="S110" s="77" t="s">
        <v>7</v>
      </c>
      <c r="T110" s="45">
        <v>0.59</v>
      </c>
      <c r="U110" s="77">
        <v>4</v>
      </c>
      <c r="V110" s="44">
        <v>236.649</v>
      </c>
      <c r="W110" s="2">
        <f t="shared" si="4"/>
        <v>1.0517733333333333E-2</v>
      </c>
      <c r="X110" s="44">
        <v>1.8</v>
      </c>
    </row>
    <row r="111" spans="1:56" s="23" customFormat="1">
      <c r="A111" s="21"/>
      <c r="B111" s="21"/>
      <c r="C111" s="21"/>
      <c r="D111" s="21"/>
      <c r="E111" s="21"/>
      <c r="O111" s="2">
        <v>99</v>
      </c>
      <c r="P111" s="76" t="str">
        <f t="shared" si="3"/>
        <v>FGSMF - 1500x1500 - Ep 5</v>
      </c>
      <c r="Q111" s="44" t="s">
        <v>8</v>
      </c>
      <c r="R111" s="44" t="s">
        <v>10</v>
      </c>
      <c r="S111" s="77" t="s">
        <v>7</v>
      </c>
      <c r="T111" s="45">
        <v>0.59</v>
      </c>
      <c r="U111" s="77">
        <v>5</v>
      </c>
      <c r="V111" s="44">
        <v>302.64</v>
      </c>
      <c r="W111" s="2">
        <f t="shared" si="4"/>
        <v>1.3450666666666666E-2</v>
      </c>
      <c r="X111" s="44">
        <v>1.8</v>
      </c>
    </row>
    <row r="112" spans="1:56" s="23" customFormat="1">
      <c r="A112" s="21"/>
      <c r="B112" s="21"/>
      <c r="C112" s="21"/>
      <c r="D112" s="21"/>
      <c r="E112" s="21"/>
      <c r="O112" s="2">
        <v>100</v>
      </c>
      <c r="P112" s="76" t="str">
        <f t="shared" si="3"/>
        <v>FGSMF - 1000x1000 - Ep 6</v>
      </c>
      <c r="Q112" s="48" t="s">
        <v>8</v>
      </c>
      <c r="R112" s="48" t="s">
        <v>10</v>
      </c>
      <c r="S112" s="77" t="s">
        <v>9</v>
      </c>
      <c r="T112" s="49">
        <v>0.59</v>
      </c>
      <c r="U112" s="77">
        <v>6</v>
      </c>
      <c r="V112" s="48" t="s">
        <v>45</v>
      </c>
      <c r="W112" s="9">
        <f>V112/10000</f>
        <v>1.6916E-2</v>
      </c>
      <c r="X112" s="48">
        <v>1.8</v>
      </c>
    </row>
    <row r="113" spans="1:24" s="23" customFormat="1">
      <c r="A113" s="21"/>
      <c r="B113" s="21"/>
      <c r="C113" s="21"/>
      <c r="D113" s="21"/>
      <c r="E113" s="21"/>
      <c r="O113" s="2">
        <v>101</v>
      </c>
      <c r="P113" s="76" t="str">
        <f t="shared" si="3"/>
        <v>FGSMF - 1500x1500 - Ep 6</v>
      </c>
      <c r="Q113" s="44" t="s">
        <v>8</v>
      </c>
      <c r="R113" s="44" t="s">
        <v>10</v>
      </c>
      <c r="S113" s="77" t="s">
        <v>7</v>
      </c>
      <c r="T113" s="45">
        <v>0.59</v>
      </c>
      <c r="U113" s="77">
        <v>6</v>
      </c>
      <c r="V113" s="44">
        <v>385</v>
      </c>
      <c r="W113" s="2">
        <f t="shared" si="4"/>
        <v>1.7111111111111112E-2</v>
      </c>
      <c r="X113" s="44">
        <v>1.8</v>
      </c>
    </row>
    <row r="114" spans="1:24" s="23" customFormat="1">
      <c r="A114" s="21"/>
      <c r="B114" s="21"/>
      <c r="C114" s="21"/>
      <c r="D114" s="21"/>
      <c r="E114" s="21"/>
      <c r="O114" s="2">
        <v>102</v>
      </c>
      <c r="P114" s="76" t="str">
        <f t="shared" si="3"/>
        <v>FGSMF-HPT - 1000x1000 - Ep 1,5</v>
      </c>
      <c r="Q114" s="48" t="s">
        <v>31</v>
      </c>
      <c r="R114" s="48" t="s">
        <v>42</v>
      </c>
      <c r="S114" s="77" t="s">
        <v>9</v>
      </c>
      <c r="T114" s="49">
        <v>0.59</v>
      </c>
      <c r="U114" s="77">
        <v>1.5</v>
      </c>
      <c r="V114" s="48">
        <v>70</v>
      </c>
      <c r="W114" s="9">
        <f>V114/10000</f>
        <v>7.0000000000000001E-3</v>
      </c>
      <c r="X114" s="48">
        <v>1.6</v>
      </c>
    </row>
    <row r="115" spans="1:24" s="23" customFormat="1">
      <c r="A115" s="21"/>
      <c r="B115" s="21"/>
      <c r="C115" s="21"/>
      <c r="D115" s="21"/>
      <c r="E115" s="21"/>
      <c r="O115" s="2">
        <v>103</v>
      </c>
      <c r="P115" s="76" t="str">
        <f t="shared" si="3"/>
        <v>FGSMF-HPT - 1000x1000 - Ep 2</v>
      </c>
      <c r="Q115" s="48" t="s">
        <v>8</v>
      </c>
      <c r="R115" s="48" t="s">
        <v>42</v>
      </c>
      <c r="S115" s="77" t="s">
        <v>9</v>
      </c>
      <c r="T115" s="49">
        <v>0.59</v>
      </c>
      <c r="U115" s="77">
        <v>2</v>
      </c>
      <c r="V115" s="48">
        <v>90</v>
      </c>
      <c r="W115" s="9">
        <f>V115/10000</f>
        <v>8.9999999999999993E-3</v>
      </c>
      <c r="X115" s="48">
        <v>1.6</v>
      </c>
    </row>
    <row r="116" spans="1:24" s="23" customFormat="1">
      <c r="A116" s="21"/>
      <c r="B116" s="21"/>
      <c r="C116" s="21"/>
      <c r="D116" s="21"/>
      <c r="E116" s="21"/>
      <c r="O116" s="2">
        <v>104</v>
      </c>
      <c r="P116" s="76" t="str">
        <f t="shared" si="3"/>
        <v>FGSMF-HPT - 1000x1000 - Ep 3</v>
      </c>
      <c r="Q116" s="48" t="s">
        <v>8</v>
      </c>
      <c r="R116" s="48" t="s">
        <v>42</v>
      </c>
      <c r="S116" s="77" t="s">
        <v>9</v>
      </c>
      <c r="T116" s="49">
        <v>0.59</v>
      </c>
      <c r="U116" s="77">
        <v>3</v>
      </c>
      <c r="V116" s="48">
        <v>160</v>
      </c>
      <c r="W116" s="9">
        <f>V116/10000</f>
        <v>1.6E-2</v>
      </c>
      <c r="X116" s="48">
        <v>1.67</v>
      </c>
    </row>
    <row r="117" spans="1:24" s="23" customFormat="1">
      <c r="A117" s="21"/>
      <c r="B117" s="21"/>
      <c r="C117" s="21"/>
      <c r="D117" s="21"/>
      <c r="E117" s="21"/>
      <c r="O117" s="2">
        <v>105</v>
      </c>
      <c r="P117" s="76" t="str">
        <f t="shared" si="3"/>
        <v>FM HIGH - 1000x1000 - Ep 1</v>
      </c>
      <c r="Q117" s="48" t="s">
        <v>8</v>
      </c>
      <c r="R117" s="48" t="s">
        <v>37</v>
      </c>
      <c r="S117" s="77" t="s">
        <v>9</v>
      </c>
      <c r="T117" s="49">
        <v>0.47599999999999998</v>
      </c>
      <c r="U117" s="77">
        <v>1</v>
      </c>
      <c r="V117" s="48">
        <v>215.87</v>
      </c>
      <c r="W117" s="9">
        <f>V117/10000</f>
        <v>2.1587000000000002E-2</v>
      </c>
      <c r="X117" s="48">
        <v>1.5</v>
      </c>
    </row>
    <row r="118" spans="1:24" s="23" customFormat="1">
      <c r="A118" s="21"/>
      <c r="B118" s="21"/>
      <c r="C118" s="21"/>
      <c r="D118" s="21"/>
      <c r="E118" s="21"/>
      <c r="O118" s="2">
        <v>106</v>
      </c>
      <c r="P118" s="76" t="str">
        <f t="shared" si="3"/>
        <v>FM HIGH - 1500x1500 - Ep 1</v>
      </c>
      <c r="Q118" s="46" t="s">
        <v>8</v>
      </c>
      <c r="R118" s="46" t="s">
        <v>37</v>
      </c>
      <c r="S118" s="77" t="s">
        <v>7</v>
      </c>
      <c r="T118" s="47">
        <v>0.47599999999999998</v>
      </c>
      <c r="U118" s="77">
        <v>1</v>
      </c>
      <c r="V118" s="46">
        <v>485.7</v>
      </c>
      <c r="W118" s="2">
        <f t="shared" si="4"/>
        <v>2.1586666666666667E-2</v>
      </c>
      <c r="X118" s="46">
        <v>1.5</v>
      </c>
    </row>
    <row r="119" spans="1:24" s="23" customFormat="1">
      <c r="A119" s="21"/>
      <c r="B119" s="21"/>
      <c r="C119" s="21"/>
      <c r="D119" s="21"/>
      <c r="E119" s="21"/>
      <c r="O119" s="2">
        <v>107</v>
      </c>
      <c r="P119" s="76" t="str">
        <f t="shared" si="3"/>
        <v>FM HIGH - 1000x1000 - Ep 1,5</v>
      </c>
      <c r="Q119" s="48" t="s">
        <v>8</v>
      </c>
      <c r="R119" s="48" t="s">
        <v>37</v>
      </c>
      <c r="S119" s="77" t="s">
        <v>9</v>
      </c>
      <c r="T119" s="49">
        <v>0.47599999999999998</v>
      </c>
      <c r="U119" s="77">
        <v>1.5</v>
      </c>
      <c r="V119" s="48">
        <v>232.45</v>
      </c>
      <c r="W119" s="9">
        <f>V119/10000</f>
        <v>2.3244999999999998E-2</v>
      </c>
      <c r="X119" s="48">
        <v>1.5</v>
      </c>
    </row>
    <row r="120" spans="1:24" s="23" customFormat="1">
      <c r="A120" s="21"/>
      <c r="B120" s="21"/>
      <c r="C120" s="21"/>
      <c r="D120" s="21"/>
      <c r="E120" s="21"/>
      <c r="O120" s="2">
        <v>108</v>
      </c>
      <c r="P120" s="76" t="str">
        <f t="shared" si="3"/>
        <v>FM HIGH - 1500x1500 - Ep 1,5</v>
      </c>
      <c r="Q120" s="46" t="s">
        <v>8</v>
      </c>
      <c r="R120" s="46" t="s">
        <v>37</v>
      </c>
      <c r="S120" s="77" t="s">
        <v>7</v>
      </c>
      <c r="T120" s="47">
        <v>0.47599999999999998</v>
      </c>
      <c r="U120" s="77">
        <v>1.5</v>
      </c>
      <c r="V120" s="46">
        <v>523</v>
      </c>
      <c r="W120" s="2">
        <f t="shared" si="4"/>
        <v>2.3244444444444446E-2</v>
      </c>
      <c r="X120" s="46">
        <v>1.5</v>
      </c>
    </row>
    <row r="121" spans="1:24" s="23" customFormat="1">
      <c r="A121" s="21"/>
      <c r="B121" s="21"/>
      <c r="C121" s="21"/>
      <c r="D121" s="21"/>
      <c r="E121" s="21"/>
      <c r="O121" s="2">
        <v>109</v>
      </c>
      <c r="P121" s="76" t="str">
        <f t="shared" si="3"/>
        <v>FM HIGH - 1000x1000 - Ep 2</v>
      </c>
      <c r="Q121" s="48" t="s">
        <v>8</v>
      </c>
      <c r="R121" s="48" t="s">
        <v>37</v>
      </c>
      <c r="S121" s="77" t="s">
        <v>9</v>
      </c>
      <c r="T121" s="49">
        <v>0.47599999999999998</v>
      </c>
      <c r="U121" s="77">
        <v>2</v>
      </c>
      <c r="V121" s="48">
        <v>265.91000000000003</v>
      </c>
      <c r="W121" s="9">
        <f>V121/10000</f>
        <v>2.6591000000000004E-2</v>
      </c>
      <c r="X121" s="48">
        <v>1.5</v>
      </c>
    </row>
    <row r="122" spans="1:24" s="23" customFormat="1">
      <c r="A122" s="21"/>
      <c r="B122" s="21"/>
      <c r="C122" s="21"/>
      <c r="D122" s="21"/>
      <c r="E122" s="21"/>
      <c r="O122" s="2">
        <v>110</v>
      </c>
      <c r="P122" s="76" t="str">
        <f t="shared" si="3"/>
        <v>FM HIGH - 1500x1500 - Ep 2</v>
      </c>
      <c r="Q122" s="46" t="s">
        <v>8</v>
      </c>
      <c r="R122" s="46" t="s">
        <v>37</v>
      </c>
      <c r="S122" s="77" t="s">
        <v>7</v>
      </c>
      <c r="T122" s="47">
        <v>0.47599999999999998</v>
      </c>
      <c r="U122" s="77">
        <v>2</v>
      </c>
      <c r="V122" s="46">
        <v>598</v>
      </c>
      <c r="W122" s="2">
        <f t="shared" si="4"/>
        <v>2.6577777777777777E-2</v>
      </c>
      <c r="X122" s="46">
        <v>1.5</v>
      </c>
    </row>
    <row r="123" spans="1:24">
      <c r="O123" s="2">
        <v>111</v>
      </c>
      <c r="P123" s="76" t="str">
        <f t="shared" si="3"/>
        <v>FM HIGH - 1000x1000 - Ep 2,5</v>
      </c>
      <c r="Q123" s="48" t="s">
        <v>31</v>
      </c>
      <c r="R123" s="48" t="s">
        <v>37</v>
      </c>
      <c r="S123" s="77" t="s">
        <v>9</v>
      </c>
      <c r="T123" s="49">
        <v>0.47599999999999998</v>
      </c>
      <c r="U123" s="77">
        <v>2.5</v>
      </c>
      <c r="V123" s="48">
        <v>291.07</v>
      </c>
      <c r="W123" s="9">
        <f>V123/10000</f>
        <v>2.9107000000000001E-2</v>
      </c>
      <c r="X123" s="48">
        <v>1.5</v>
      </c>
    </row>
    <row r="124" spans="1:24">
      <c r="O124" s="2">
        <v>112</v>
      </c>
      <c r="P124" s="76" t="str">
        <f t="shared" si="3"/>
        <v>FM HIGH - 1500x1500 - Ep 2,5</v>
      </c>
      <c r="Q124" s="46" t="s">
        <v>8</v>
      </c>
      <c r="R124" s="46" t="s">
        <v>37</v>
      </c>
      <c r="S124" s="77" t="s">
        <v>7</v>
      </c>
      <c r="T124" s="47">
        <v>0.47599999999999998</v>
      </c>
      <c r="U124" s="77">
        <v>2.5</v>
      </c>
      <c r="V124" s="46">
        <v>654.5</v>
      </c>
      <c r="W124" s="2">
        <f t="shared" si="4"/>
        <v>2.908888888888889E-2</v>
      </c>
      <c r="X124" s="46">
        <v>1.5</v>
      </c>
    </row>
    <row r="125" spans="1:24">
      <c r="O125" s="2">
        <v>113</v>
      </c>
      <c r="P125" s="76" t="str">
        <f t="shared" si="3"/>
        <v>FM HIGH - 1000x1000 - Ep 3</v>
      </c>
      <c r="Q125" s="48" t="s">
        <v>8</v>
      </c>
      <c r="R125" s="48" t="s">
        <v>37</v>
      </c>
      <c r="S125" s="77" t="s">
        <v>9</v>
      </c>
      <c r="T125" s="49">
        <v>0.47599999999999998</v>
      </c>
      <c r="U125" s="77">
        <v>3</v>
      </c>
      <c r="V125" s="48">
        <v>316.22000000000003</v>
      </c>
      <c r="W125" s="9">
        <f>V125/10000</f>
        <v>3.1622000000000004E-2</v>
      </c>
      <c r="X125" s="48">
        <v>1.5</v>
      </c>
    </row>
    <row r="126" spans="1:24">
      <c r="O126" s="2">
        <v>114</v>
      </c>
      <c r="P126" s="76" t="str">
        <f t="shared" si="3"/>
        <v>FM HIGH - 1500x1500 - Ep 3</v>
      </c>
      <c r="Q126" s="46" t="s">
        <v>8</v>
      </c>
      <c r="R126" s="46" t="s">
        <v>37</v>
      </c>
      <c r="S126" s="77" t="s">
        <v>7</v>
      </c>
      <c r="T126" s="47">
        <v>0.47599999999999998</v>
      </c>
      <c r="U126" s="77">
        <v>3</v>
      </c>
      <c r="V126" s="46">
        <v>711.5</v>
      </c>
      <c r="W126" s="59">
        <f t="shared" si="4"/>
        <v>3.1622222222222225E-2</v>
      </c>
      <c r="X126" s="46">
        <v>1.5</v>
      </c>
    </row>
    <row r="127" spans="1:24">
      <c r="O127" s="2">
        <v>115</v>
      </c>
      <c r="P127" s="76" t="str">
        <f t="shared" si="3"/>
        <v>MICAFLEX - 1500x1500 - Ep 3</v>
      </c>
      <c r="Q127" s="46" t="s">
        <v>8</v>
      </c>
      <c r="R127" s="46" t="s">
        <v>28</v>
      </c>
      <c r="S127" s="77" t="s">
        <v>7</v>
      </c>
      <c r="T127" s="47">
        <v>0.47599999999999998</v>
      </c>
      <c r="U127" s="77">
        <v>3</v>
      </c>
      <c r="V127" s="44">
        <v>199</v>
      </c>
      <c r="W127" s="2">
        <f t="shared" si="4"/>
        <v>8.8444444444444447E-3</v>
      </c>
      <c r="X127" s="44">
        <v>1.85</v>
      </c>
    </row>
    <row r="128" spans="1:24">
      <c r="O128" s="2">
        <v>116</v>
      </c>
      <c r="P128" s="76" t="str">
        <f t="shared" si="3"/>
        <v>MICATHERM S0 - 1500x1500 - Ep 0,5</v>
      </c>
      <c r="Q128" s="46" t="s">
        <v>8</v>
      </c>
      <c r="R128" s="46" t="s">
        <v>30</v>
      </c>
      <c r="S128" s="77" t="s">
        <v>7</v>
      </c>
      <c r="T128" s="45">
        <v>0.47599999999999998</v>
      </c>
      <c r="U128" s="77">
        <v>0.5</v>
      </c>
      <c r="V128" s="44">
        <v>33.5</v>
      </c>
      <c r="W128" s="2">
        <f t="shared" si="4"/>
        <v>1.488888888888889E-3</v>
      </c>
      <c r="X128" s="44">
        <v>1.5</v>
      </c>
    </row>
    <row r="129" spans="15:24">
      <c r="O129" s="2">
        <v>117</v>
      </c>
      <c r="P129" s="76" t="str">
        <f t="shared" si="3"/>
        <v>MICATHERM S0 - 1500x1500 - Ep 2</v>
      </c>
      <c r="Q129" s="46" t="s">
        <v>8</v>
      </c>
      <c r="R129" s="46" t="s">
        <v>30</v>
      </c>
      <c r="S129" s="77" t="s">
        <v>7</v>
      </c>
      <c r="T129" s="45">
        <v>0.47599999999999998</v>
      </c>
      <c r="U129" s="77">
        <v>2</v>
      </c>
      <c r="V129" s="44">
        <v>133.55000000000001</v>
      </c>
      <c r="W129" s="2">
        <f t="shared" si="4"/>
        <v>5.9355555555555559E-3</v>
      </c>
      <c r="X129" s="44">
        <v>1.5</v>
      </c>
    </row>
    <row r="130" spans="15:24">
      <c r="O130" s="2">
        <v>118</v>
      </c>
      <c r="P130" s="76" t="str">
        <f t="shared" si="3"/>
        <v>MICATHERM S0 - 1500x1500 - Ep 3</v>
      </c>
      <c r="Q130" s="46" t="s">
        <v>8</v>
      </c>
      <c r="R130" s="46" t="s">
        <v>30</v>
      </c>
      <c r="S130" s="77" t="s">
        <v>7</v>
      </c>
      <c r="T130" s="45">
        <v>0.47599999999999998</v>
      </c>
      <c r="U130" s="77">
        <v>3</v>
      </c>
      <c r="V130" s="44">
        <v>200.3</v>
      </c>
      <c r="W130" s="2">
        <f t="shared" si="4"/>
        <v>8.9022222222222228E-3</v>
      </c>
      <c r="X130" s="44">
        <v>1.5</v>
      </c>
    </row>
    <row r="131" spans="15:24">
      <c r="O131" s="2">
        <v>119</v>
      </c>
      <c r="P131" s="76" t="str">
        <f t="shared" si="3"/>
        <v>MICATHERM S15 - 1500x1500 - Ep 1</v>
      </c>
      <c r="Q131" s="46" t="s">
        <v>8</v>
      </c>
      <c r="R131" s="46" t="s">
        <v>29</v>
      </c>
      <c r="S131" s="77" t="s">
        <v>7</v>
      </c>
      <c r="T131" s="45">
        <v>0.47599999999999998</v>
      </c>
      <c r="U131" s="77">
        <v>1</v>
      </c>
      <c r="V131" s="44">
        <v>100.15</v>
      </c>
      <c r="W131" s="2">
        <f t="shared" si="4"/>
        <v>4.4511111111111114E-3</v>
      </c>
      <c r="X131" s="44">
        <v>1.5</v>
      </c>
    </row>
    <row r="132" spans="15:24">
      <c r="O132" s="2">
        <v>120</v>
      </c>
      <c r="P132" s="76" t="str">
        <f t="shared" si="3"/>
        <v>MICATHERM S15 - 1500x1500 - Ep 1,5</v>
      </c>
      <c r="Q132" s="46" t="s">
        <v>8</v>
      </c>
      <c r="R132" s="46" t="s">
        <v>29</v>
      </c>
      <c r="S132" s="77" t="s">
        <v>7</v>
      </c>
      <c r="T132" s="45">
        <v>0.47599999999999998</v>
      </c>
      <c r="U132" s="77">
        <v>1.5</v>
      </c>
      <c r="V132" s="44">
        <v>133.55000000000001</v>
      </c>
      <c r="W132" s="2">
        <f t="shared" si="4"/>
        <v>5.9355555555555559E-3</v>
      </c>
      <c r="X132" s="44">
        <v>1.5</v>
      </c>
    </row>
    <row r="133" spans="15:24">
      <c r="O133" s="2">
        <v>121</v>
      </c>
      <c r="P133" s="76" t="str">
        <f t="shared" si="3"/>
        <v>MICATHERM S15 - 1500x1500 - Ep 2</v>
      </c>
      <c r="Q133" s="46" t="s">
        <v>8</v>
      </c>
      <c r="R133" s="46" t="s">
        <v>29</v>
      </c>
      <c r="S133" s="77" t="s">
        <v>7</v>
      </c>
      <c r="T133" s="45">
        <v>0.47599999999999998</v>
      </c>
      <c r="U133" s="77">
        <v>2</v>
      </c>
      <c r="V133" s="44">
        <v>162.15</v>
      </c>
      <c r="W133" s="2">
        <f t="shared" si="4"/>
        <v>7.2066666666666668E-3</v>
      </c>
      <c r="X133" s="44">
        <v>1.5</v>
      </c>
    </row>
    <row r="134" spans="15:24">
      <c r="O134" s="2">
        <v>122</v>
      </c>
      <c r="P134" s="76" t="str">
        <f t="shared" si="3"/>
        <v>MICATHERM S15 - 1000x1000 - Ep 3</v>
      </c>
      <c r="Q134" s="48" t="s">
        <v>8</v>
      </c>
      <c r="R134" s="48" t="s">
        <v>29</v>
      </c>
      <c r="S134" s="77" t="s">
        <v>9</v>
      </c>
      <c r="T134" s="49">
        <v>0.47599999999999998</v>
      </c>
      <c r="U134" s="77">
        <v>3</v>
      </c>
      <c r="V134" s="48">
        <v>98.55</v>
      </c>
      <c r="W134" s="9">
        <f>V134/10000</f>
        <v>9.8549999999999992E-3</v>
      </c>
      <c r="X134" s="48">
        <v>1.5</v>
      </c>
    </row>
    <row r="135" spans="15:24">
      <c r="O135" s="2">
        <v>123</v>
      </c>
      <c r="P135" s="76" t="str">
        <f t="shared" si="3"/>
        <v>MICATHERM S15 - 1500x1500 - Ep 3</v>
      </c>
      <c r="Q135" s="46" t="s">
        <v>8</v>
      </c>
      <c r="R135" s="46" t="s">
        <v>29</v>
      </c>
      <c r="S135" s="77" t="s">
        <v>7</v>
      </c>
      <c r="T135" s="45">
        <v>0.47599999999999998</v>
      </c>
      <c r="U135" s="77">
        <v>3</v>
      </c>
      <c r="V135" s="44">
        <v>221.8</v>
      </c>
      <c r="W135" s="2">
        <f t="shared" si="4"/>
        <v>9.8577777777777778E-3</v>
      </c>
      <c r="X135" s="44">
        <v>1.5</v>
      </c>
    </row>
    <row r="136" spans="15:24">
      <c r="O136" s="2">
        <v>124</v>
      </c>
      <c r="P136" s="76" t="str">
        <f t="shared" si="3"/>
        <v>NATUREL 2 PLIS - 1000x1000 - Ep 4</v>
      </c>
      <c r="Q136" s="48" t="s">
        <v>32</v>
      </c>
      <c r="R136" s="48" t="s">
        <v>41</v>
      </c>
      <c r="S136" s="77" t="s">
        <v>9</v>
      </c>
      <c r="T136" s="49">
        <v>7.9000000000000001E-2</v>
      </c>
      <c r="U136" s="77">
        <v>4</v>
      </c>
      <c r="V136" s="48">
        <v>8.89</v>
      </c>
      <c r="W136" s="9">
        <f>V136/10000</f>
        <v>8.8900000000000003E-4</v>
      </c>
      <c r="X136" s="48">
        <v>1.5</v>
      </c>
    </row>
    <row r="137" spans="15:24">
      <c r="O137" s="2">
        <v>125</v>
      </c>
      <c r="P137" s="76" t="str">
        <f t="shared" si="3"/>
        <v>NATUREL 2 PLIS - 1000x1000 - Ep 5</v>
      </c>
      <c r="Q137" s="48" t="s">
        <v>32</v>
      </c>
      <c r="R137" s="48" t="s">
        <v>41</v>
      </c>
      <c r="S137" s="77" t="s">
        <v>9</v>
      </c>
      <c r="T137" s="49">
        <v>7.9000000000000001E-2</v>
      </c>
      <c r="U137" s="77">
        <v>5</v>
      </c>
      <c r="V137" s="48">
        <v>11.025</v>
      </c>
      <c r="W137" s="9">
        <f>V137/10000</f>
        <v>1.1025E-3</v>
      </c>
      <c r="X137" s="48">
        <v>1.5</v>
      </c>
    </row>
    <row r="138" spans="15:24">
      <c r="O138" s="2">
        <v>126</v>
      </c>
      <c r="P138" s="76" t="str">
        <f t="shared" si="3"/>
        <v>NATUREL SBR - 1000x1000 - Ep 2</v>
      </c>
      <c r="Q138" s="48" t="s">
        <v>32</v>
      </c>
      <c r="R138" s="48" t="s">
        <v>40</v>
      </c>
      <c r="S138" s="77" t="s">
        <v>9</v>
      </c>
      <c r="T138" s="49">
        <v>7.9000000000000001E-2</v>
      </c>
      <c r="U138" s="77">
        <v>2</v>
      </c>
      <c r="V138" s="48">
        <v>3.99</v>
      </c>
      <c r="W138" s="9">
        <f>V138/10000</f>
        <v>3.9899999999999999E-4</v>
      </c>
      <c r="X138" s="48">
        <v>1.5</v>
      </c>
    </row>
    <row r="139" spans="15:24">
      <c r="O139" s="2">
        <v>127</v>
      </c>
      <c r="P139" s="76" t="str">
        <f t="shared" si="3"/>
        <v>NEOPRENE - 1000x1000 - Ep 1,5</v>
      </c>
      <c r="Q139" s="48" t="s">
        <v>32</v>
      </c>
      <c r="R139" s="48" t="s">
        <v>36</v>
      </c>
      <c r="S139" s="77" t="s">
        <v>9</v>
      </c>
      <c r="T139" s="49">
        <v>7.9000000000000001E-2</v>
      </c>
      <c r="U139" s="77">
        <v>1.5</v>
      </c>
      <c r="V139" s="48">
        <v>5.53</v>
      </c>
      <c r="W139" s="9">
        <f>V139/10000</f>
        <v>5.53E-4</v>
      </c>
      <c r="X139" s="48">
        <v>1.45</v>
      </c>
    </row>
    <row r="140" spans="15:24">
      <c r="O140" s="2">
        <v>128</v>
      </c>
      <c r="P140" s="76" t="str">
        <f t="shared" si="3"/>
        <v>NEOPRENE - 1000x1000 - Ep 2</v>
      </c>
      <c r="Q140" s="48" t="s">
        <v>32</v>
      </c>
      <c r="R140" s="48" t="s">
        <v>36</v>
      </c>
      <c r="S140" s="77" t="s">
        <v>9</v>
      </c>
      <c r="T140" s="49">
        <v>7.9000000000000001E-2</v>
      </c>
      <c r="U140" s="77">
        <v>2</v>
      </c>
      <c r="V140" s="48">
        <v>9.6</v>
      </c>
      <c r="W140" s="9">
        <f>V140/10000</f>
        <v>9.5999999999999992E-4</v>
      </c>
      <c r="X140" s="48">
        <v>1.4</v>
      </c>
    </row>
    <row r="141" spans="15:24">
      <c r="O141" s="2">
        <v>129</v>
      </c>
      <c r="P141" s="76" t="str">
        <f t="shared" ref="P141:P209" si="5">R141 &amp; " - " &amp; S141 &amp; " - Ep " &amp; U141</f>
        <v>NEOPRENE - 1500x1500 - Ep 2</v>
      </c>
      <c r="Q141" s="46" t="s">
        <v>32</v>
      </c>
      <c r="R141" s="46" t="s">
        <v>36</v>
      </c>
      <c r="S141" s="77" t="s">
        <v>7</v>
      </c>
      <c r="T141" s="47">
        <v>7.9000000000000001E-2</v>
      </c>
      <c r="U141" s="77">
        <v>2</v>
      </c>
      <c r="V141" s="46">
        <v>6.48</v>
      </c>
      <c r="W141" s="2">
        <f t="shared" si="4"/>
        <v>2.8800000000000001E-4</v>
      </c>
      <c r="X141" s="46">
        <v>2.9</v>
      </c>
    </row>
    <row r="142" spans="15:24">
      <c r="O142" s="2">
        <v>130</v>
      </c>
      <c r="P142" s="76" t="str">
        <f t="shared" si="5"/>
        <v>NEOPRENE - 1000x1000 - Ep 3</v>
      </c>
      <c r="Q142" s="48" t="s">
        <v>32</v>
      </c>
      <c r="R142" s="48" t="s">
        <v>36</v>
      </c>
      <c r="S142" s="77" t="s">
        <v>9</v>
      </c>
      <c r="T142" s="49">
        <v>7.9000000000000001E-2</v>
      </c>
      <c r="U142" s="77">
        <v>3</v>
      </c>
      <c r="V142" s="48">
        <v>9.17</v>
      </c>
      <c r="W142" s="9">
        <f t="shared" ref="W142:W152" si="6">V142/10000</f>
        <v>9.1699999999999995E-4</v>
      </c>
      <c r="X142" s="48">
        <v>1.45</v>
      </c>
    </row>
    <row r="143" spans="15:24">
      <c r="O143" s="2">
        <v>131</v>
      </c>
      <c r="P143" s="76" t="str">
        <f t="shared" si="5"/>
        <v>NEOPRENE - 1000x1000 - Ep 4</v>
      </c>
      <c r="Q143" s="48" t="s">
        <v>32</v>
      </c>
      <c r="R143" s="48" t="s">
        <v>36</v>
      </c>
      <c r="S143" s="77" t="s">
        <v>9</v>
      </c>
      <c r="T143" s="49">
        <v>7.9000000000000001E-2</v>
      </c>
      <c r="U143" s="77">
        <v>4</v>
      </c>
      <c r="V143" s="48">
        <v>16.670000000000002</v>
      </c>
      <c r="W143" s="9">
        <f t="shared" si="6"/>
        <v>1.6670000000000001E-3</v>
      </c>
      <c r="X143" s="48">
        <v>1.4</v>
      </c>
    </row>
    <row r="144" spans="15:24">
      <c r="O144" s="2">
        <v>132</v>
      </c>
      <c r="P144" s="76" t="str">
        <f t="shared" si="5"/>
        <v>NEOPRENE - 1000x1000 - Ep 5</v>
      </c>
      <c r="Q144" s="48" t="s">
        <v>32</v>
      </c>
      <c r="R144" s="48" t="s">
        <v>36</v>
      </c>
      <c r="S144" s="77" t="s">
        <v>9</v>
      </c>
      <c r="T144" s="49">
        <v>7.9000000000000001E-2</v>
      </c>
      <c r="U144" s="77">
        <v>5</v>
      </c>
      <c r="V144" s="48">
        <v>15.75</v>
      </c>
      <c r="W144" s="9">
        <f t="shared" si="6"/>
        <v>1.575E-3</v>
      </c>
      <c r="X144" s="48">
        <v>1.45</v>
      </c>
    </row>
    <row r="145" spans="15:24">
      <c r="O145" s="2">
        <v>133</v>
      </c>
      <c r="P145" s="76" t="str">
        <f t="shared" si="5"/>
        <v>NEOPRENE - 1000x1000 - Ep 10</v>
      </c>
      <c r="Q145" s="48" t="s">
        <v>32</v>
      </c>
      <c r="R145" s="48" t="s">
        <v>36</v>
      </c>
      <c r="S145" s="77" t="s">
        <v>9</v>
      </c>
      <c r="T145" s="49">
        <v>7.9000000000000001E-2</v>
      </c>
      <c r="U145" s="77">
        <v>10</v>
      </c>
      <c r="V145" s="48">
        <v>31.61</v>
      </c>
      <c r="W145" s="9">
        <f t="shared" si="6"/>
        <v>3.1609999999999997E-3</v>
      </c>
      <c r="X145" s="48">
        <v>1.45</v>
      </c>
    </row>
    <row r="146" spans="15:24">
      <c r="O146" s="2">
        <v>134</v>
      </c>
      <c r="P146" s="76" t="str">
        <f t="shared" si="5"/>
        <v>NITRILE BLANC FDA - 1000x1000 - Ep 3</v>
      </c>
      <c r="Q146" s="48" t="s">
        <v>32</v>
      </c>
      <c r="R146" s="48" t="s">
        <v>47</v>
      </c>
      <c r="S146" s="77" t="s">
        <v>9</v>
      </c>
      <c r="T146" s="49">
        <v>7.9000000000000001E-2</v>
      </c>
      <c r="U146" s="77">
        <v>3</v>
      </c>
      <c r="V146" s="48">
        <v>26.65</v>
      </c>
      <c r="W146" s="9">
        <f t="shared" si="6"/>
        <v>2.6649999999999998E-3</v>
      </c>
      <c r="X146" s="48">
        <v>1.38</v>
      </c>
    </row>
    <row r="147" spans="15:24">
      <c r="O147" s="2">
        <v>135</v>
      </c>
      <c r="P147" s="76" t="str">
        <f t="shared" si="5"/>
        <v>NITRILE-NBR - 1000x1000 - Ep 2</v>
      </c>
      <c r="Q147" s="48" t="s">
        <v>32</v>
      </c>
      <c r="R147" s="48" t="s">
        <v>34</v>
      </c>
      <c r="S147" s="77" t="s">
        <v>9</v>
      </c>
      <c r="T147" s="49">
        <v>7.9000000000000001E-2</v>
      </c>
      <c r="U147" s="77">
        <v>2</v>
      </c>
      <c r="V147" s="48">
        <v>10.83</v>
      </c>
      <c r="W147" s="9">
        <f t="shared" si="6"/>
        <v>1.083E-3</v>
      </c>
      <c r="X147" s="48">
        <v>1.45</v>
      </c>
    </row>
    <row r="148" spans="15:24">
      <c r="O148" s="2">
        <v>136</v>
      </c>
      <c r="P148" s="76" t="str">
        <f t="shared" si="5"/>
        <v>NITRILE-NBR - 1000x1000 - Ep 3</v>
      </c>
      <c r="Q148" s="48" t="s">
        <v>32</v>
      </c>
      <c r="R148" s="48" t="s">
        <v>34</v>
      </c>
      <c r="S148" s="77" t="s">
        <v>9</v>
      </c>
      <c r="T148" s="49">
        <v>7.9000000000000001E-2</v>
      </c>
      <c r="U148" s="77">
        <v>3</v>
      </c>
      <c r="V148" s="48">
        <v>22.3</v>
      </c>
      <c r="W148" s="9">
        <f t="shared" si="6"/>
        <v>2.2300000000000002E-3</v>
      </c>
      <c r="X148" s="48">
        <v>1.45</v>
      </c>
    </row>
    <row r="149" spans="15:24">
      <c r="O149" s="2">
        <v>137</v>
      </c>
      <c r="P149" s="76" t="str">
        <f t="shared" si="5"/>
        <v>NITRILE-NBR - 1000x1000 - Ep 5</v>
      </c>
      <c r="Q149" s="48" t="s">
        <v>32</v>
      </c>
      <c r="R149" s="48" t="s">
        <v>34</v>
      </c>
      <c r="S149" s="77" t="s">
        <v>9</v>
      </c>
      <c r="T149" s="49">
        <v>7.9000000000000001E-2</v>
      </c>
      <c r="U149" s="77">
        <v>5</v>
      </c>
      <c r="V149" s="48">
        <v>14</v>
      </c>
      <c r="W149" s="9">
        <f t="shared" si="6"/>
        <v>1.4E-3</v>
      </c>
      <c r="X149" s="48">
        <v>1.45</v>
      </c>
    </row>
    <row r="150" spans="15:24">
      <c r="O150" s="2">
        <v>138</v>
      </c>
      <c r="P150" s="76" t="str">
        <f t="shared" si="5"/>
        <v>PAPIER INDECHIRABLE - 1000x1000 - Ep 0,2</v>
      </c>
      <c r="Q150" s="48" t="s">
        <v>38</v>
      </c>
      <c r="R150" s="48" t="s">
        <v>39</v>
      </c>
      <c r="S150" s="77" t="s">
        <v>9</v>
      </c>
      <c r="T150" s="49">
        <v>7.9000000000000001E-2</v>
      </c>
      <c r="U150" s="77">
        <v>0.2</v>
      </c>
      <c r="V150" s="48">
        <v>0.80500000000000005</v>
      </c>
      <c r="W150" s="9">
        <f t="shared" si="6"/>
        <v>8.0500000000000005E-5</v>
      </c>
      <c r="X150" s="48">
        <v>1</v>
      </c>
    </row>
    <row r="151" spans="15:24">
      <c r="O151" s="2">
        <v>139</v>
      </c>
      <c r="P151" s="76" t="str">
        <f t="shared" si="5"/>
        <v>PAPIER INDECHIRABLE - 1000x1000 - Ep 0,3</v>
      </c>
      <c r="Q151" s="48" t="s">
        <v>38</v>
      </c>
      <c r="R151" s="48" t="s">
        <v>39</v>
      </c>
      <c r="S151" s="77" t="s">
        <v>9</v>
      </c>
      <c r="T151" s="49">
        <v>7.9000000000000001E-2</v>
      </c>
      <c r="U151" s="77">
        <v>0.3</v>
      </c>
      <c r="V151" s="48">
        <v>1.22</v>
      </c>
      <c r="W151" s="9">
        <f t="shared" si="6"/>
        <v>1.22E-4</v>
      </c>
      <c r="X151" s="48">
        <v>1</v>
      </c>
    </row>
    <row r="152" spans="15:24">
      <c r="O152" s="2">
        <v>140</v>
      </c>
      <c r="P152" s="76" t="str">
        <f t="shared" si="5"/>
        <v>PAPIER INDECHIRABLE - 1000x1000 - Ep 0,5</v>
      </c>
      <c r="Q152" s="48" t="s">
        <v>38</v>
      </c>
      <c r="R152" s="48" t="s">
        <v>39</v>
      </c>
      <c r="S152" s="77" t="s">
        <v>9</v>
      </c>
      <c r="T152" s="49">
        <v>7.9000000000000001E-2</v>
      </c>
      <c r="U152" s="77">
        <v>0.5</v>
      </c>
      <c r="V152" s="48">
        <v>2.04</v>
      </c>
      <c r="W152" s="9">
        <f t="shared" si="6"/>
        <v>2.04E-4</v>
      </c>
      <c r="X152" s="48">
        <v>1</v>
      </c>
    </row>
    <row r="153" spans="15:24">
      <c r="O153" s="2">
        <v>141</v>
      </c>
      <c r="P153" s="76" t="str">
        <f t="shared" si="5"/>
        <v>PTFE-EXP - 1500x1500 - Ep 0,5</v>
      </c>
      <c r="Q153" s="46" t="s">
        <v>19</v>
      </c>
      <c r="R153" s="46" t="s">
        <v>20</v>
      </c>
      <c r="S153" s="77" t="s">
        <v>7</v>
      </c>
      <c r="T153" s="47">
        <v>9.9000000000000005E-2</v>
      </c>
      <c r="U153" s="77">
        <v>0.5</v>
      </c>
      <c r="V153" s="46">
        <v>210</v>
      </c>
      <c r="W153" s="2">
        <f t="shared" ref="W153:W221" si="7">V153/22500</f>
        <v>9.3333333333333341E-3</v>
      </c>
      <c r="X153" s="46">
        <v>0.85</v>
      </c>
    </row>
    <row r="154" spans="15:24">
      <c r="O154" s="2">
        <v>142</v>
      </c>
      <c r="P154" s="76" t="str">
        <f t="shared" si="5"/>
        <v>PTFE-EXP - 1500x1500 - Ep 1</v>
      </c>
      <c r="Q154" s="46" t="s">
        <v>19</v>
      </c>
      <c r="R154" s="46" t="s">
        <v>20</v>
      </c>
      <c r="S154" s="77" t="s">
        <v>7</v>
      </c>
      <c r="T154" s="47">
        <v>0.14699999999999999</v>
      </c>
      <c r="U154" s="77">
        <v>1</v>
      </c>
      <c r="V154" s="44">
        <v>333</v>
      </c>
      <c r="W154" s="2">
        <f t="shared" si="7"/>
        <v>1.4800000000000001E-2</v>
      </c>
      <c r="X154" s="44">
        <v>0.85</v>
      </c>
    </row>
    <row r="155" spans="15:24">
      <c r="O155" s="2">
        <v>143</v>
      </c>
      <c r="P155" s="76" t="str">
        <f t="shared" si="5"/>
        <v>PTFE-EXP - 1500x1500 - Ep 1,5</v>
      </c>
      <c r="Q155" s="46" t="s">
        <v>19</v>
      </c>
      <c r="R155" s="46" t="s">
        <v>20</v>
      </c>
      <c r="S155" s="77" t="s">
        <v>7</v>
      </c>
      <c r="T155" s="47">
        <v>0.14699999999999999</v>
      </c>
      <c r="U155" s="77">
        <v>1.5</v>
      </c>
      <c r="V155" s="44">
        <v>460</v>
      </c>
      <c r="W155" s="2">
        <f t="shared" si="7"/>
        <v>2.0444444444444446E-2</v>
      </c>
      <c r="X155" s="44">
        <v>0.85</v>
      </c>
    </row>
    <row r="156" spans="15:24">
      <c r="O156" s="2">
        <v>144</v>
      </c>
      <c r="P156" s="76" t="str">
        <f t="shared" si="5"/>
        <v>PTFE-EXP - 1500x1500 - Ep 2</v>
      </c>
      <c r="Q156" s="46" t="s">
        <v>19</v>
      </c>
      <c r="R156" s="46" t="s">
        <v>20</v>
      </c>
      <c r="S156" s="77" t="s">
        <v>7</v>
      </c>
      <c r="T156" s="47">
        <v>0.14699999999999999</v>
      </c>
      <c r="U156" s="77">
        <v>2</v>
      </c>
      <c r="V156" s="44">
        <v>510</v>
      </c>
      <c r="W156" s="2">
        <f t="shared" si="7"/>
        <v>2.2666666666666668E-2</v>
      </c>
      <c r="X156" s="44">
        <v>0.85</v>
      </c>
    </row>
    <row r="157" spans="15:24">
      <c r="O157" s="2">
        <v>145</v>
      </c>
      <c r="P157" s="76" t="str">
        <f t="shared" si="5"/>
        <v>PTFE-EXP - 1500x1500 - Ep 3</v>
      </c>
      <c r="Q157" s="46" t="s">
        <v>19</v>
      </c>
      <c r="R157" s="46" t="s">
        <v>20</v>
      </c>
      <c r="S157" s="77" t="s">
        <v>7</v>
      </c>
      <c r="T157" s="47">
        <v>0.14699999999999999</v>
      </c>
      <c r="U157" s="77">
        <v>3</v>
      </c>
      <c r="V157" s="44">
        <v>680</v>
      </c>
      <c r="W157" s="2">
        <f t="shared" si="7"/>
        <v>3.0222222222222223E-2</v>
      </c>
      <c r="X157" s="44">
        <v>0.85</v>
      </c>
    </row>
    <row r="158" spans="15:24">
      <c r="O158" s="2">
        <v>146</v>
      </c>
      <c r="P158" s="76" t="str">
        <f t="shared" si="5"/>
        <v>PTFE-EXP - 1500x1500 - Ep 6</v>
      </c>
      <c r="Q158" s="46" t="s">
        <v>19</v>
      </c>
      <c r="R158" s="46" t="s">
        <v>20</v>
      </c>
      <c r="S158" s="77" t="s">
        <v>7</v>
      </c>
      <c r="T158" s="47">
        <v>0.14699999999999999</v>
      </c>
      <c r="U158" s="77">
        <v>6</v>
      </c>
      <c r="V158" s="44">
        <v>2025</v>
      </c>
      <c r="W158" s="2">
        <f t="shared" si="7"/>
        <v>0.09</v>
      </c>
      <c r="X158" s="44">
        <v>0.85</v>
      </c>
    </row>
    <row r="159" spans="15:24">
      <c r="O159" s="2">
        <v>147</v>
      </c>
      <c r="P159" s="76" t="str">
        <f t="shared" si="5"/>
        <v>PTFE-VIERGE - 1500x1500 - Ep 0,25</v>
      </c>
      <c r="Q159" s="46" t="s">
        <v>19</v>
      </c>
      <c r="R159" s="46" t="s">
        <v>21</v>
      </c>
      <c r="S159" s="77" t="s">
        <v>7</v>
      </c>
      <c r="T159" s="47">
        <v>9.9000000000000005E-2</v>
      </c>
      <c r="U159" s="77">
        <v>0.25</v>
      </c>
      <c r="V159" s="44">
        <v>23.42</v>
      </c>
      <c r="W159" s="2">
        <f t="shared" si="7"/>
        <v>1.0408888888888889E-3</v>
      </c>
      <c r="X159" s="44">
        <v>2.25</v>
      </c>
    </row>
    <row r="160" spans="15:24">
      <c r="O160" s="2">
        <v>148</v>
      </c>
      <c r="P160" s="76" t="str">
        <f t="shared" si="5"/>
        <v>PTFE-VIERGE - 1500x1500 - Ep 1</v>
      </c>
      <c r="Q160" s="46" t="s">
        <v>19</v>
      </c>
      <c r="R160" s="46" t="s">
        <v>21</v>
      </c>
      <c r="S160" s="77" t="s">
        <v>7</v>
      </c>
      <c r="T160" s="47">
        <v>9.9000000000000005E-2</v>
      </c>
      <c r="U160" s="77">
        <v>1</v>
      </c>
      <c r="V160" s="44">
        <v>93.66</v>
      </c>
      <c r="W160" s="2">
        <f t="shared" si="7"/>
        <v>4.1626666666666669E-3</v>
      </c>
      <c r="X160" s="44">
        <v>2.25</v>
      </c>
    </row>
    <row r="161" spans="15:24">
      <c r="O161" s="2">
        <v>149</v>
      </c>
      <c r="P161" s="76" t="str">
        <f t="shared" si="5"/>
        <v>PTFE-VIERGE - 1500x1500 - Ep 1,5</v>
      </c>
      <c r="Q161" s="46" t="s">
        <v>19</v>
      </c>
      <c r="R161" s="46" t="s">
        <v>21</v>
      </c>
      <c r="S161" s="77" t="s">
        <v>7</v>
      </c>
      <c r="T161" s="47">
        <v>9.9000000000000005E-2</v>
      </c>
      <c r="U161" s="77">
        <v>1.5</v>
      </c>
      <c r="V161" s="44">
        <v>140.49</v>
      </c>
      <c r="W161" s="2">
        <f t="shared" si="7"/>
        <v>6.2440000000000004E-3</v>
      </c>
      <c r="X161" s="44">
        <v>2.25</v>
      </c>
    </row>
    <row r="162" spans="15:24">
      <c r="O162" s="2">
        <v>150</v>
      </c>
      <c r="P162" s="76" t="str">
        <f t="shared" si="5"/>
        <v>PTFE-VIERGE - 1500x1500 - Ep 2</v>
      </c>
      <c r="Q162" s="46" t="s">
        <v>19</v>
      </c>
      <c r="R162" s="46" t="s">
        <v>21</v>
      </c>
      <c r="S162" s="77" t="s">
        <v>7</v>
      </c>
      <c r="T162" s="47">
        <v>9.9000000000000005E-2</v>
      </c>
      <c r="U162" s="77">
        <v>2</v>
      </c>
      <c r="V162" s="44">
        <v>22</v>
      </c>
      <c r="W162" s="2">
        <f t="shared" si="7"/>
        <v>9.7777777777777772E-4</v>
      </c>
      <c r="X162" s="44">
        <v>2.25</v>
      </c>
    </row>
    <row r="163" spans="15:24">
      <c r="O163" s="2">
        <v>151</v>
      </c>
      <c r="P163" s="76" t="str">
        <f t="shared" si="5"/>
        <v>PTFE-VIERGE - 1500x1500 - Ep 2</v>
      </c>
      <c r="Q163" s="46" t="s">
        <v>19</v>
      </c>
      <c r="R163" s="46" t="s">
        <v>21</v>
      </c>
      <c r="S163" s="77" t="s">
        <v>7</v>
      </c>
      <c r="T163" s="47">
        <v>9.9000000000000005E-2</v>
      </c>
      <c r="U163" s="77">
        <v>2</v>
      </c>
      <c r="V163" s="44">
        <v>187.32</v>
      </c>
      <c r="W163" s="2">
        <f t="shared" si="7"/>
        <v>8.3253333333333339E-3</v>
      </c>
      <c r="X163" s="44">
        <v>2.25</v>
      </c>
    </row>
    <row r="164" spans="15:24">
      <c r="O164" s="2">
        <v>152</v>
      </c>
      <c r="P164" s="76" t="str">
        <f t="shared" si="5"/>
        <v>PTFE-VIERGE - 1500x1500 - Ep 3</v>
      </c>
      <c r="Q164" s="46" t="s">
        <v>19</v>
      </c>
      <c r="R164" s="46" t="s">
        <v>21</v>
      </c>
      <c r="S164" s="77" t="s">
        <v>7</v>
      </c>
      <c r="T164" s="47">
        <v>9.9000000000000005E-2</v>
      </c>
      <c r="U164" s="77">
        <v>3</v>
      </c>
      <c r="V164" s="44">
        <v>280.98</v>
      </c>
      <c r="W164" s="2">
        <f t="shared" si="7"/>
        <v>1.2488000000000001E-2</v>
      </c>
      <c r="X164" s="44">
        <v>2.25</v>
      </c>
    </row>
    <row r="165" spans="15:24">
      <c r="O165" s="2">
        <v>153</v>
      </c>
      <c r="P165" s="76" t="str">
        <f t="shared" si="5"/>
        <v>PTFE-VIERGE - 1500x1500 - Ep 4</v>
      </c>
      <c r="Q165" s="46" t="s">
        <v>19</v>
      </c>
      <c r="R165" s="46" t="s">
        <v>21</v>
      </c>
      <c r="S165" s="77" t="s">
        <v>7</v>
      </c>
      <c r="T165" s="47">
        <v>9.9000000000000005E-2</v>
      </c>
      <c r="U165" s="77">
        <v>4</v>
      </c>
      <c r="V165" s="44">
        <v>22</v>
      </c>
      <c r="W165" s="2">
        <f t="shared" si="7"/>
        <v>9.7777777777777772E-4</v>
      </c>
      <c r="X165" s="44">
        <v>2.25</v>
      </c>
    </row>
    <row r="166" spans="15:24">
      <c r="O166" s="2">
        <v>154</v>
      </c>
      <c r="P166" s="76" t="str">
        <f t="shared" si="5"/>
        <v>PTFE-VIERGE - 1500x1500 - Ep 4</v>
      </c>
      <c r="Q166" s="46" t="s">
        <v>19</v>
      </c>
      <c r="R166" s="46" t="s">
        <v>21</v>
      </c>
      <c r="S166" s="77" t="s">
        <v>7</v>
      </c>
      <c r="T166" s="47">
        <v>9.9000000000000005E-2</v>
      </c>
      <c r="U166" s="77">
        <v>4</v>
      </c>
      <c r="V166" s="44">
        <v>374.64</v>
      </c>
      <c r="W166" s="2">
        <f t="shared" si="7"/>
        <v>1.6650666666666668E-2</v>
      </c>
      <c r="X166" s="44">
        <v>2.25</v>
      </c>
    </row>
    <row r="167" spans="15:24">
      <c r="O167" s="2">
        <v>155</v>
      </c>
      <c r="P167" s="76" t="str">
        <f t="shared" si="5"/>
        <v>PTFE-VIERGE - 1500x1500 - Ep 5</v>
      </c>
      <c r="Q167" s="46" t="s">
        <v>19</v>
      </c>
      <c r="R167" s="46" t="s">
        <v>21</v>
      </c>
      <c r="S167" s="77" t="s">
        <v>7</v>
      </c>
      <c r="T167" s="47">
        <v>9.9000000000000005E-2</v>
      </c>
      <c r="U167" s="77">
        <v>5</v>
      </c>
      <c r="V167" s="44">
        <v>468.3</v>
      </c>
      <c r="W167" s="2">
        <f t="shared" si="7"/>
        <v>2.0813333333333333E-2</v>
      </c>
      <c r="X167" s="44">
        <v>2.25</v>
      </c>
    </row>
    <row r="168" spans="15:24">
      <c r="O168" s="2">
        <v>156</v>
      </c>
      <c r="P168" s="76" t="str">
        <f t="shared" si="5"/>
        <v>PTFE-VIERGE - 1500x1500 - Ep 8</v>
      </c>
      <c r="Q168" s="46" t="s">
        <v>19</v>
      </c>
      <c r="R168" s="46" t="s">
        <v>21</v>
      </c>
      <c r="S168" s="77" t="s">
        <v>7</v>
      </c>
      <c r="T168" s="47">
        <v>9.9000000000000005E-2</v>
      </c>
      <c r="U168" s="77">
        <v>8</v>
      </c>
      <c r="V168" s="44">
        <v>749.28</v>
      </c>
      <c r="W168" s="2">
        <f t="shared" si="7"/>
        <v>3.3301333333333336E-2</v>
      </c>
      <c r="X168" s="44">
        <v>2.25</v>
      </c>
    </row>
    <row r="169" spans="15:24">
      <c r="O169" s="2">
        <v>157</v>
      </c>
      <c r="P169" s="76" t="str">
        <f t="shared" si="5"/>
        <v>PTFE-VIERGE - 1500x1500 - Ep 10</v>
      </c>
      <c r="Q169" s="46" t="s">
        <v>19</v>
      </c>
      <c r="R169" s="46" t="s">
        <v>21</v>
      </c>
      <c r="S169" s="77" t="s">
        <v>7</v>
      </c>
      <c r="T169" s="47">
        <v>9.9000000000000005E-2</v>
      </c>
      <c r="U169" s="77">
        <v>10</v>
      </c>
      <c r="V169" s="44">
        <v>936.6</v>
      </c>
      <c r="W169" s="2">
        <f t="shared" si="7"/>
        <v>4.1626666666666666E-2</v>
      </c>
      <c r="X169" s="44">
        <v>2.25</v>
      </c>
    </row>
    <row r="170" spans="15:24">
      <c r="O170" s="2">
        <v>158</v>
      </c>
      <c r="P170" s="76" t="str">
        <f t="shared" si="5"/>
        <v>PTFE-VIERGE-V2 - 1200x1200 - Ep 0,5</v>
      </c>
      <c r="Q170" s="50" t="s">
        <v>19</v>
      </c>
      <c r="R170" s="50" t="s">
        <v>43</v>
      </c>
      <c r="S170" s="77" t="s">
        <v>44</v>
      </c>
      <c r="T170" s="51">
        <v>9.9000000000000005E-2</v>
      </c>
      <c r="U170" s="77">
        <v>0.5</v>
      </c>
      <c r="V170" s="50">
        <v>13.95</v>
      </c>
      <c r="W170" s="10">
        <f>V170/14400</f>
        <v>9.6874999999999999E-4</v>
      </c>
      <c r="X170" s="50">
        <v>2.2000000000000002</v>
      </c>
    </row>
    <row r="171" spans="15:24">
      <c r="O171" s="2">
        <v>159</v>
      </c>
      <c r="P171" s="76" t="str">
        <f t="shared" si="5"/>
        <v>PTFE-VIERGE-V2 - 1500x1500 - Ep 1</v>
      </c>
      <c r="Q171" s="46" t="s">
        <v>19</v>
      </c>
      <c r="R171" s="46" t="s">
        <v>43</v>
      </c>
      <c r="S171" s="77" t="s">
        <v>7</v>
      </c>
      <c r="T171" s="47">
        <v>9.9000000000000005E-2</v>
      </c>
      <c r="U171" s="77">
        <v>1</v>
      </c>
      <c r="V171" s="46">
        <v>42.67</v>
      </c>
      <c r="W171" s="59">
        <f t="shared" si="7"/>
        <v>1.8964444444444445E-3</v>
      </c>
      <c r="X171" s="46">
        <v>2.2000000000000002</v>
      </c>
    </row>
    <row r="172" spans="15:24">
      <c r="O172" s="2">
        <v>160</v>
      </c>
      <c r="P172" s="76" t="str">
        <f t="shared" si="5"/>
        <v>PTFE-VIERGE-V2 - 1500x1500 - Ep 1,5</v>
      </c>
      <c r="Q172" s="46" t="s">
        <v>19</v>
      </c>
      <c r="R172" s="46" t="s">
        <v>43</v>
      </c>
      <c r="S172" s="77" t="s">
        <v>7</v>
      </c>
      <c r="T172" s="47">
        <v>9.9000000000000005E-2</v>
      </c>
      <c r="U172" s="77">
        <v>1.5</v>
      </c>
      <c r="V172" s="46">
        <v>63.34</v>
      </c>
      <c r="W172" s="2">
        <f t="shared" si="7"/>
        <v>2.8151111111111111E-3</v>
      </c>
      <c r="X172" s="46">
        <v>2.2000000000000002</v>
      </c>
    </row>
    <row r="173" spans="15:24">
      <c r="O173" s="2">
        <v>161</v>
      </c>
      <c r="P173" s="76" t="str">
        <f t="shared" si="5"/>
        <v>PTFE-VIERGE-V2 - 1500x1500 - Ep 2</v>
      </c>
      <c r="Q173" s="46" t="s">
        <v>19</v>
      </c>
      <c r="R173" s="46" t="s">
        <v>43</v>
      </c>
      <c r="S173" s="77" t="s">
        <v>7</v>
      </c>
      <c r="T173" s="47">
        <v>9.9000000000000005E-2</v>
      </c>
      <c r="U173" s="77">
        <v>2</v>
      </c>
      <c r="V173" s="46">
        <v>78.227999999999994</v>
      </c>
      <c r="W173" s="59">
        <f t="shared" si="7"/>
        <v>3.4767999999999999E-3</v>
      </c>
      <c r="X173" s="46">
        <v>2.2000000000000002</v>
      </c>
    </row>
    <row r="174" spans="15:24">
      <c r="O174" s="2">
        <v>162</v>
      </c>
      <c r="P174" s="76" t="str">
        <f t="shared" si="5"/>
        <v>PTFE-VIERGE-V2 - 1500x1500 - Ep 3</v>
      </c>
      <c r="Q174" s="46" t="s">
        <v>19</v>
      </c>
      <c r="R174" s="46" t="s">
        <v>43</v>
      </c>
      <c r="S174" s="77" t="s">
        <v>7</v>
      </c>
      <c r="T174" s="47">
        <v>9.9000000000000005E-2</v>
      </c>
      <c r="U174" s="77">
        <v>3</v>
      </c>
      <c r="V174" s="46">
        <v>127.01</v>
      </c>
      <c r="W174" s="2">
        <f>V174/22500</f>
        <v>5.6448888888888894E-3</v>
      </c>
      <c r="X174" s="46">
        <v>2.2000000000000002</v>
      </c>
    </row>
    <row r="175" spans="15:24">
      <c r="O175" s="2">
        <v>163</v>
      </c>
      <c r="P175" s="76" t="str">
        <f t="shared" si="5"/>
        <v>PTFE-VIERGE-V2 - 1200x1200 - Ep 4</v>
      </c>
      <c r="Q175" s="50" t="s">
        <v>19</v>
      </c>
      <c r="R175" s="50" t="s">
        <v>43</v>
      </c>
      <c r="S175" s="77" t="s">
        <v>44</v>
      </c>
      <c r="T175" s="51">
        <v>9.9000000000000005E-2</v>
      </c>
      <c r="U175" s="77">
        <v>4</v>
      </c>
      <c r="V175" s="50">
        <v>109.03</v>
      </c>
      <c r="W175" s="10">
        <f>V175/14400</f>
        <v>7.5715277777777777E-3</v>
      </c>
      <c r="X175" s="50">
        <v>2.2000000000000002</v>
      </c>
    </row>
    <row r="176" spans="15:24">
      <c r="O176" s="2">
        <v>164</v>
      </c>
      <c r="P176" s="76" t="str">
        <f t="shared" si="5"/>
        <v>PTFE-VIERGE-V2 - 1200x1200 - Ep 5</v>
      </c>
      <c r="Q176" s="50" t="s">
        <v>19</v>
      </c>
      <c r="R176" s="50" t="s">
        <v>43</v>
      </c>
      <c r="S176" s="77" t="s">
        <v>44</v>
      </c>
      <c r="T176" s="51">
        <v>9.9000000000000005E-2</v>
      </c>
      <c r="U176" s="77">
        <v>5</v>
      </c>
      <c r="V176" s="50">
        <v>141.46</v>
      </c>
      <c r="W176" s="10">
        <f>V176/14400</f>
        <v>9.8236111111111111E-3</v>
      </c>
      <c r="X176" s="50">
        <v>2.2000000000000002</v>
      </c>
    </row>
    <row r="177" spans="15:24">
      <c r="O177" s="2">
        <v>165</v>
      </c>
      <c r="P177" s="76" t="str">
        <f t="shared" si="5"/>
        <v>PTFE-VIERGE-V2 - 1200x1200 - Ep 6</v>
      </c>
      <c r="Q177" s="50" t="s">
        <v>19</v>
      </c>
      <c r="R177" s="50" t="s">
        <v>43</v>
      </c>
      <c r="S177" s="77" t="s">
        <v>44</v>
      </c>
      <c r="T177" s="51">
        <v>0.59</v>
      </c>
      <c r="U177" s="77">
        <v>6</v>
      </c>
      <c r="V177" s="50">
        <v>168.08</v>
      </c>
      <c r="W177" s="10">
        <f>V177/14400</f>
        <v>1.1672222222222223E-2</v>
      </c>
      <c r="X177" s="50">
        <v>2.2000000000000002</v>
      </c>
    </row>
    <row r="178" spans="15:24">
      <c r="O178" s="2">
        <v>166</v>
      </c>
      <c r="P178" s="76" t="str">
        <f t="shared" si="5"/>
        <v>SICHEM S11 - 1500x1500 - Ep 0,8</v>
      </c>
      <c r="Q178" s="46" t="s">
        <v>19</v>
      </c>
      <c r="R178" s="46" t="s">
        <v>22</v>
      </c>
      <c r="S178" s="77" t="s">
        <v>7</v>
      </c>
      <c r="T178" s="47">
        <v>0.11899999999999999</v>
      </c>
      <c r="U178" s="77">
        <v>0.8</v>
      </c>
      <c r="V178" s="46">
        <v>245</v>
      </c>
      <c r="W178" s="59">
        <f>V178/22500</f>
        <v>1.0888888888888889E-2</v>
      </c>
      <c r="X178" s="46">
        <v>2.2000000000000002</v>
      </c>
    </row>
    <row r="179" spans="15:24">
      <c r="O179" s="2">
        <v>167</v>
      </c>
      <c r="P179" s="76" t="str">
        <f t="shared" si="5"/>
        <v>SICHEM S11 - 1500x1500 - Ep 1</v>
      </c>
      <c r="Q179" s="46" t="s">
        <v>19</v>
      </c>
      <c r="R179" s="46" t="s">
        <v>22</v>
      </c>
      <c r="S179" s="77" t="s">
        <v>7</v>
      </c>
      <c r="T179" s="47">
        <v>0.11899999999999999</v>
      </c>
      <c r="U179" s="77">
        <v>1</v>
      </c>
      <c r="V179" s="44">
        <v>282</v>
      </c>
      <c r="W179" s="2">
        <f t="shared" si="7"/>
        <v>1.2533333333333334E-2</v>
      </c>
      <c r="X179" s="44">
        <v>2.2000000000000002</v>
      </c>
    </row>
    <row r="180" spans="15:24">
      <c r="O180" s="2">
        <v>168</v>
      </c>
      <c r="P180" s="76" t="str">
        <f t="shared" si="5"/>
        <v>SICHEM S11 - 1500x1500 - Ep 1,5</v>
      </c>
      <c r="Q180" s="46" t="s">
        <v>19</v>
      </c>
      <c r="R180" s="46" t="s">
        <v>22</v>
      </c>
      <c r="S180" s="77" t="s">
        <v>7</v>
      </c>
      <c r="T180" s="47">
        <v>0.11899999999999999</v>
      </c>
      <c r="U180" s="77">
        <v>1.5</v>
      </c>
      <c r="V180" s="44">
        <v>317</v>
      </c>
      <c r="W180" s="2">
        <f t="shared" si="7"/>
        <v>1.4088888888888889E-2</v>
      </c>
      <c r="X180" s="44">
        <v>2.2000000000000002</v>
      </c>
    </row>
    <row r="181" spans="15:24">
      <c r="O181" s="2">
        <v>169</v>
      </c>
      <c r="P181" s="76" t="str">
        <f t="shared" si="5"/>
        <v>SICHEM S11 - 1000x1000 - Ep 2</v>
      </c>
      <c r="Q181" s="48" t="s">
        <v>19</v>
      </c>
      <c r="R181" s="48" t="s">
        <v>22</v>
      </c>
      <c r="S181" s="77" t="s">
        <v>9</v>
      </c>
      <c r="T181" s="49">
        <v>0.11899999999999999</v>
      </c>
      <c r="U181" s="77">
        <v>2</v>
      </c>
      <c r="V181" s="48">
        <v>222.96</v>
      </c>
      <c r="W181" s="9">
        <f>V181/10000</f>
        <v>2.2296E-2</v>
      </c>
      <c r="X181" s="48">
        <v>2.2000000000000002</v>
      </c>
    </row>
    <row r="182" spans="15:24">
      <c r="O182" s="2">
        <v>170</v>
      </c>
      <c r="P182" s="76" t="str">
        <f t="shared" si="5"/>
        <v>SICHEM S11 - 1500x1500 - Ep 2</v>
      </c>
      <c r="Q182" s="46" t="s">
        <v>19</v>
      </c>
      <c r="R182" s="46" t="s">
        <v>22</v>
      </c>
      <c r="S182" s="77" t="s">
        <v>7</v>
      </c>
      <c r="T182" s="47">
        <v>0.11899999999999999</v>
      </c>
      <c r="U182" s="77">
        <v>2</v>
      </c>
      <c r="V182" s="44">
        <v>418</v>
      </c>
      <c r="W182" s="2">
        <f t="shared" si="7"/>
        <v>1.8577777777777776E-2</v>
      </c>
      <c r="X182" s="44">
        <v>2.2000000000000002</v>
      </c>
    </row>
    <row r="183" spans="15:24">
      <c r="O183" s="2">
        <v>171</v>
      </c>
      <c r="P183" s="76" t="str">
        <f t="shared" si="5"/>
        <v>SICHEM S11 - 1750X1750 - Ep 2</v>
      </c>
      <c r="Q183" s="46" t="s">
        <v>19</v>
      </c>
      <c r="R183" s="46" t="s">
        <v>22</v>
      </c>
      <c r="S183" s="77" t="s">
        <v>99</v>
      </c>
      <c r="T183" s="47">
        <v>0.11899999999999999</v>
      </c>
      <c r="U183" s="77">
        <v>2</v>
      </c>
      <c r="V183" s="44">
        <v>683</v>
      </c>
      <c r="W183" s="2">
        <f>V183/30625</f>
        <v>2.2302040816326529E-2</v>
      </c>
      <c r="X183" s="44">
        <v>2.2000000000000002</v>
      </c>
    </row>
    <row r="184" spans="15:24">
      <c r="O184" s="2">
        <v>172</v>
      </c>
      <c r="P184" s="76" t="str">
        <f t="shared" si="5"/>
        <v>SICHEM S11 - 1000x1000 - Ep 3</v>
      </c>
      <c r="Q184" s="48" t="s">
        <v>19</v>
      </c>
      <c r="R184" s="48" t="s">
        <v>22</v>
      </c>
      <c r="S184" s="77" t="s">
        <v>9</v>
      </c>
      <c r="T184" s="49">
        <v>0.11899999999999999</v>
      </c>
      <c r="U184" s="77">
        <v>3</v>
      </c>
      <c r="V184" s="48">
        <v>334.53</v>
      </c>
      <c r="W184" s="9">
        <f>V184/10000</f>
        <v>3.3452999999999997E-2</v>
      </c>
      <c r="X184" s="48">
        <v>2.2000000000000002</v>
      </c>
    </row>
    <row r="185" spans="15:24">
      <c r="O185" s="2">
        <v>173</v>
      </c>
      <c r="P185" s="76" t="str">
        <f t="shared" si="5"/>
        <v>SICHEM S11 - 1500x1500 - Ep 3</v>
      </c>
      <c r="Q185" s="46" t="s">
        <v>19</v>
      </c>
      <c r="R185" s="46" t="s">
        <v>22</v>
      </c>
      <c r="S185" s="77" t="s">
        <v>7</v>
      </c>
      <c r="T185" s="47">
        <v>0.11899999999999999</v>
      </c>
      <c r="U185" s="77">
        <v>3</v>
      </c>
      <c r="V185" s="44">
        <v>599.5</v>
      </c>
      <c r="W185" s="2">
        <f t="shared" si="7"/>
        <v>2.6644444444444443E-2</v>
      </c>
      <c r="X185" s="44">
        <v>2.2000000000000002</v>
      </c>
    </row>
    <row r="186" spans="15:24">
      <c r="O186" s="2">
        <v>174</v>
      </c>
      <c r="P186" s="76" t="str">
        <f t="shared" si="5"/>
        <v>SICHEM S11 - 1500x1500 - Ep 4</v>
      </c>
      <c r="Q186" s="46" t="s">
        <v>19</v>
      </c>
      <c r="R186" s="46" t="s">
        <v>22</v>
      </c>
      <c r="S186" s="77" t="s">
        <v>7</v>
      </c>
      <c r="T186" s="47">
        <v>0.11899999999999999</v>
      </c>
      <c r="U186" s="77">
        <v>4</v>
      </c>
      <c r="V186" s="44">
        <v>800</v>
      </c>
      <c r="W186" s="2">
        <f t="shared" si="7"/>
        <v>3.5555555555555556E-2</v>
      </c>
      <c r="X186" s="44">
        <v>2.2000000000000002</v>
      </c>
    </row>
    <row r="187" spans="15:24">
      <c r="O187" s="2">
        <v>175</v>
      </c>
      <c r="P187" s="76" t="str">
        <f t="shared" si="5"/>
        <v>SICHEM S33 - 1500x1500 - Ep 1</v>
      </c>
      <c r="Q187" s="46" t="s">
        <v>19</v>
      </c>
      <c r="R187" s="46" t="s">
        <v>23</v>
      </c>
      <c r="S187" s="77" t="s">
        <v>7</v>
      </c>
      <c r="T187" s="47">
        <v>0.11899999999999999</v>
      </c>
      <c r="U187" s="77">
        <v>1</v>
      </c>
      <c r="V187" s="44">
        <v>315</v>
      </c>
      <c r="W187" s="2">
        <f t="shared" si="7"/>
        <v>1.4E-2</v>
      </c>
      <c r="X187" s="44">
        <v>2.9</v>
      </c>
    </row>
    <row r="188" spans="15:24">
      <c r="O188" s="2">
        <v>176</v>
      </c>
      <c r="P188" s="76" t="str">
        <f t="shared" si="5"/>
        <v>SICHEM S33 - 1500x1500 - Ep 1,5</v>
      </c>
      <c r="Q188" s="46" t="s">
        <v>19</v>
      </c>
      <c r="R188" s="46" t="s">
        <v>23</v>
      </c>
      <c r="S188" s="77" t="s">
        <v>7</v>
      </c>
      <c r="T188" s="47">
        <v>0.11899999999999999</v>
      </c>
      <c r="U188" s="77">
        <v>1.5</v>
      </c>
      <c r="V188" s="44">
        <v>405</v>
      </c>
      <c r="W188" s="2">
        <f t="shared" si="7"/>
        <v>1.7999999999999999E-2</v>
      </c>
      <c r="X188" s="44">
        <v>2.9</v>
      </c>
    </row>
    <row r="189" spans="15:24">
      <c r="O189" s="2">
        <v>177</v>
      </c>
      <c r="P189" s="76" t="str">
        <f t="shared" si="5"/>
        <v>SICHEM S33 - 1500x1500 - Ep 2</v>
      </c>
      <c r="Q189" s="46" t="s">
        <v>19</v>
      </c>
      <c r="R189" s="46" t="s">
        <v>23</v>
      </c>
      <c r="S189" s="77" t="s">
        <v>7</v>
      </c>
      <c r="T189" s="47">
        <v>0.11899999999999999</v>
      </c>
      <c r="U189" s="77">
        <v>2</v>
      </c>
      <c r="V189" s="44">
        <v>540</v>
      </c>
      <c r="W189" s="2">
        <f t="shared" si="7"/>
        <v>2.4E-2</v>
      </c>
      <c r="X189" s="44">
        <v>2.9</v>
      </c>
    </row>
    <row r="190" spans="15:24">
      <c r="O190" s="2">
        <v>178</v>
      </c>
      <c r="P190" s="76" t="str">
        <f t="shared" si="5"/>
        <v>SICHEM S33 - 1500x1500 - Ep 3</v>
      </c>
      <c r="Q190" s="46" t="s">
        <v>19</v>
      </c>
      <c r="R190" s="46" t="s">
        <v>23</v>
      </c>
      <c r="S190" s="77" t="s">
        <v>7</v>
      </c>
      <c r="T190" s="47">
        <v>0.11899999999999999</v>
      </c>
      <c r="U190" s="77">
        <v>3</v>
      </c>
      <c r="V190" s="46">
        <v>772</v>
      </c>
      <c r="W190" s="2">
        <f t="shared" si="7"/>
        <v>3.4311111111111112E-2</v>
      </c>
      <c r="X190" s="46">
        <v>2.9</v>
      </c>
    </row>
    <row r="191" spans="15:24">
      <c r="O191" s="2">
        <v>179</v>
      </c>
      <c r="P191" s="76" t="str">
        <f t="shared" si="5"/>
        <v>SICHEM S40 - 1500x1500 - Ep 1</v>
      </c>
      <c r="Q191" s="46" t="s">
        <v>19</v>
      </c>
      <c r="R191" s="46" t="s">
        <v>24</v>
      </c>
      <c r="S191" s="77" t="s">
        <v>7</v>
      </c>
      <c r="T191" s="47">
        <v>0.11899999999999999</v>
      </c>
      <c r="U191" s="77">
        <v>1</v>
      </c>
      <c r="V191" s="44">
        <v>239</v>
      </c>
      <c r="W191" s="2">
        <f t="shared" si="7"/>
        <v>1.0622222222222222E-2</v>
      </c>
      <c r="X191" s="44">
        <v>0</v>
      </c>
    </row>
    <row r="192" spans="15:24">
      <c r="O192" s="2">
        <v>180</v>
      </c>
      <c r="P192" s="76" t="str">
        <f t="shared" si="5"/>
        <v>SICHEM S40 - 1500x1500 - Ep 1,5</v>
      </c>
      <c r="Q192" s="46" t="s">
        <v>19</v>
      </c>
      <c r="R192" s="46" t="s">
        <v>24</v>
      </c>
      <c r="S192" s="77" t="s">
        <v>7</v>
      </c>
      <c r="T192" s="47">
        <v>0.11899999999999999</v>
      </c>
      <c r="U192" s="77">
        <v>1.5</v>
      </c>
      <c r="V192" s="44">
        <v>269</v>
      </c>
      <c r="W192" s="2">
        <f t="shared" si="7"/>
        <v>1.1955555555555556E-2</v>
      </c>
      <c r="X192" s="44">
        <v>0</v>
      </c>
    </row>
    <row r="193" spans="15:24">
      <c r="O193" s="2">
        <v>181</v>
      </c>
      <c r="P193" s="76" t="str">
        <f t="shared" si="5"/>
        <v>SICHEM S40 - 1500x1500 - Ep 2</v>
      </c>
      <c r="Q193" s="46" t="s">
        <v>19</v>
      </c>
      <c r="R193" s="46" t="s">
        <v>24</v>
      </c>
      <c r="S193" s="77" t="s">
        <v>7</v>
      </c>
      <c r="T193" s="47">
        <v>0.11899999999999999</v>
      </c>
      <c r="U193" s="77">
        <v>2</v>
      </c>
      <c r="V193" s="44">
        <v>355</v>
      </c>
      <c r="W193" s="2">
        <f t="shared" si="7"/>
        <v>1.5777777777777779E-2</v>
      </c>
      <c r="X193" s="44">
        <v>0</v>
      </c>
    </row>
    <row r="194" spans="15:24">
      <c r="O194" s="2">
        <v>182</v>
      </c>
      <c r="P194" s="76" t="str">
        <f t="shared" si="5"/>
        <v>SICHEM S40 - 1500x1500 - Ep 2,5</v>
      </c>
      <c r="Q194" s="46" t="s">
        <v>19</v>
      </c>
      <c r="R194" s="46" t="s">
        <v>24</v>
      </c>
      <c r="S194" s="77" t="s">
        <v>7</v>
      </c>
      <c r="T194" s="47">
        <v>0.11899999999999999</v>
      </c>
      <c r="U194" s="77">
        <v>2.5</v>
      </c>
      <c r="V194" s="44">
        <v>315</v>
      </c>
      <c r="W194" s="2">
        <f t="shared" si="7"/>
        <v>1.4E-2</v>
      </c>
      <c r="X194" s="44">
        <v>0</v>
      </c>
    </row>
    <row r="195" spans="15:24">
      <c r="O195" s="2">
        <v>183</v>
      </c>
      <c r="P195" s="76" t="str">
        <f t="shared" si="5"/>
        <v>SICHEM S40 - 1500x1500 - Ep 3</v>
      </c>
      <c r="Q195" s="46" t="s">
        <v>19</v>
      </c>
      <c r="R195" s="46" t="s">
        <v>24</v>
      </c>
      <c r="S195" s="77" t="s">
        <v>7</v>
      </c>
      <c r="T195" s="47">
        <v>0.11899999999999999</v>
      </c>
      <c r="U195" s="77">
        <v>3</v>
      </c>
      <c r="V195" s="44">
        <v>509</v>
      </c>
      <c r="W195" s="2">
        <f t="shared" si="7"/>
        <v>2.2622222222222221E-2</v>
      </c>
      <c r="X195" s="44">
        <v>0</v>
      </c>
    </row>
    <row r="196" spans="15:24">
      <c r="O196" s="2">
        <v>184</v>
      </c>
      <c r="P196" s="76" t="str">
        <f t="shared" si="5"/>
        <v>SICHEM S50 - 1500x1500 - Ep 0,75</v>
      </c>
      <c r="Q196" s="46" t="s">
        <v>19</v>
      </c>
      <c r="R196" s="46" t="s">
        <v>25</v>
      </c>
      <c r="S196" s="77" t="s">
        <v>7</v>
      </c>
      <c r="T196" s="47">
        <v>0.11899999999999999</v>
      </c>
      <c r="U196" s="77">
        <v>0.75</v>
      </c>
      <c r="V196" s="44">
        <v>255</v>
      </c>
      <c r="W196" s="2">
        <f t="shared" si="7"/>
        <v>1.1333333333333334E-2</v>
      </c>
      <c r="X196" s="44">
        <v>1.6</v>
      </c>
    </row>
    <row r="197" spans="15:24">
      <c r="O197" s="2">
        <v>185</v>
      </c>
      <c r="P197" s="76" t="str">
        <f t="shared" si="5"/>
        <v>SICHEM S50 - 1500x1500 - Ep 1</v>
      </c>
      <c r="Q197" s="46" t="s">
        <v>19</v>
      </c>
      <c r="R197" s="46" t="s">
        <v>25</v>
      </c>
      <c r="S197" s="77" t="s">
        <v>7</v>
      </c>
      <c r="T197" s="47">
        <v>0.11899999999999999</v>
      </c>
      <c r="U197" s="77">
        <v>1</v>
      </c>
      <c r="V197" s="44">
        <v>285</v>
      </c>
      <c r="W197" s="2">
        <f t="shared" si="7"/>
        <v>1.2666666666666666E-2</v>
      </c>
      <c r="X197" s="44">
        <v>1.6</v>
      </c>
    </row>
    <row r="198" spans="15:24">
      <c r="O198" s="2">
        <v>186</v>
      </c>
      <c r="P198" s="76" t="str">
        <f t="shared" si="5"/>
        <v>SICHEM S50 - 1500x1500 - Ep 1,5</v>
      </c>
      <c r="Q198" s="46" t="s">
        <v>19</v>
      </c>
      <c r="R198" s="46" t="s">
        <v>25</v>
      </c>
      <c r="S198" s="77" t="s">
        <v>7</v>
      </c>
      <c r="T198" s="47">
        <v>0.11899999999999999</v>
      </c>
      <c r="U198" s="77">
        <v>1.5</v>
      </c>
      <c r="V198" s="44">
        <v>356</v>
      </c>
      <c r="W198" s="2">
        <f t="shared" si="7"/>
        <v>1.5822222222222224E-2</v>
      </c>
      <c r="X198" s="44">
        <v>1.6</v>
      </c>
    </row>
    <row r="199" spans="15:24">
      <c r="O199" s="2">
        <v>187</v>
      </c>
      <c r="P199" s="76" t="str">
        <f t="shared" si="5"/>
        <v>SICHEM S50 - 1500x1500 - Ep 2</v>
      </c>
      <c r="Q199" s="46" t="s">
        <v>19</v>
      </c>
      <c r="R199" s="46" t="s">
        <v>25</v>
      </c>
      <c r="S199" s="77" t="s">
        <v>7</v>
      </c>
      <c r="T199" s="47">
        <v>0.11899999999999999</v>
      </c>
      <c r="U199" s="77">
        <v>2</v>
      </c>
      <c r="V199" s="44">
        <v>463</v>
      </c>
      <c r="W199" s="2">
        <f t="shared" si="7"/>
        <v>2.0577777777777778E-2</v>
      </c>
      <c r="X199" s="44">
        <v>1.6</v>
      </c>
    </row>
    <row r="200" spans="15:24">
      <c r="O200" s="2">
        <v>188</v>
      </c>
      <c r="P200" s="76" t="str">
        <f t="shared" si="5"/>
        <v>SICHEM S50 - 1500x1500 - Ep 3</v>
      </c>
      <c r="Q200" s="46" t="s">
        <v>19</v>
      </c>
      <c r="R200" s="46" t="s">
        <v>25</v>
      </c>
      <c r="S200" s="77" t="s">
        <v>7</v>
      </c>
      <c r="T200" s="47">
        <v>0.11899999999999999</v>
      </c>
      <c r="U200" s="77">
        <v>3</v>
      </c>
      <c r="V200" s="44">
        <v>678</v>
      </c>
      <c r="W200" s="2">
        <f t="shared" si="7"/>
        <v>3.0133333333333335E-2</v>
      </c>
      <c r="X200" s="44">
        <v>1.6</v>
      </c>
    </row>
    <row r="201" spans="15:24">
      <c r="O201" s="2">
        <v>189</v>
      </c>
      <c r="P201" s="76" t="str">
        <f>R201 &amp; " - " &amp; S201 &amp; " - Ep " &amp; U201</f>
        <v>SICHEM S58 - 1500x1500 - Ep 2</v>
      </c>
      <c r="Q201" s="44" t="s">
        <v>19</v>
      </c>
      <c r="R201" s="44" t="s">
        <v>91</v>
      </c>
      <c r="S201" s="77" t="s">
        <v>7</v>
      </c>
      <c r="T201" s="45">
        <v>0.11899999999999999</v>
      </c>
      <c r="U201" s="77">
        <v>2</v>
      </c>
      <c r="V201" s="44">
        <v>677.5</v>
      </c>
      <c r="W201" s="2">
        <f>V201/22500</f>
        <v>3.0111111111111113E-2</v>
      </c>
      <c r="X201" s="44">
        <v>1.3</v>
      </c>
    </row>
    <row r="202" spans="15:24">
      <c r="O202" s="2">
        <v>190</v>
      </c>
      <c r="P202" s="76" t="str">
        <f>R202 &amp; " - " &amp; S202 &amp; " - Ep " &amp; U202</f>
        <v>SICHEM S58 - 1500x1500 - Ep 3</v>
      </c>
      <c r="Q202" s="44" t="s">
        <v>19</v>
      </c>
      <c r="R202" s="44" t="s">
        <v>91</v>
      </c>
      <c r="S202" s="77" t="s">
        <v>7</v>
      </c>
      <c r="T202" s="45">
        <v>0.11899999999999999</v>
      </c>
      <c r="U202" s="77">
        <v>3</v>
      </c>
      <c r="V202" s="44">
        <v>902.5</v>
      </c>
      <c r="W202" s="2">
        <f>V202/22500</f>
        <v>4.0111111111111111E-2</v>
      </c>
      <c r="X202" s="44">
        <v>1.3</v>
      </c>
    </row>
    <row r="203" spans="15:24">
      <c r="O203" s="2">
        <v>191</v>
      </c>
      <c r="P203" s="76" t="str">
        <f>R203 &amp; " - " &amp; S203 &amp; " - Ep " &amp; U203</f>
        <v>SICHEM S58 - 1700X1700 - Ep 5</v>
      </c>
      <c r="Q203" s="44" t="s">
        <v>19</v>
      </c>
      <c r="R203" s="44" t="s">
        <v>91</v>
      </c>
      <c r="S203" s="77" t="s">
        <v>92</v>
      </c>
      <c r="T203" s="45">
        <v>0.11899999999999999</v>
      </c>
      <c r="U203" s="77">
        <v>5</v>
      </c>
      <c r="V203" s="44">
        <v>2318.5</v>
      </c>
      <c r="W203" s="2">
        <f>V203/28900</f>
        <v>8.0224913494809688E-2</v>
      </c>
      <c r="X203" s="44">
        <v>1.3</v>
      </c>
    </row>
    <row r="204" spans="15:24">
      <c r="O204" s="2">
        <v>192</v>
      </c>
      <c r="P204" s="76" t="str">
        <f t="shared" si="5"/>
        <v>SICHEM S60 - 1500x1500 - Ep 2</v>
      </c>
      <c r="Q204" s="46" t="s">
        <v>19</v>
      </c>
      <c r="R204" s="46" t="s">
        <v>26</v>
      </c>
      <c r="S204" s="77" t="s">
        <v>7</v>
      </c>
      <c r="T204" s="47">
        <v>0.11899999999999999</v>
      </c>
      <c r="U204" s="77">
        <v>2</v>
      </c>
      <c r="V204" s="44">
        <v>571</v>
      </c>
      <c r="W204" s="2">
        <f t="shared" si="7"/>
        <v>2.5377777777777777E-2</v>
      </c>
      <c r="X204" s="44">
        <v>0.8</v>
      </c>
    </row>
    <row r="205" spans="15:24">
      <c r="O205" s="2">
        <v>193</v>
      </c>
      <c r="P205" s="76" t="str">
        <f t="shared" si="5"/>
        <v>SICHEM S60 - 1500x1500 - Ep 3</v>
      </c>
      <c r="Q205" s="46" t="s">
        <v>19</v>
      </c>
      <c r="R205" s="46" t="s">
        <v>26</v>
      </c>
      <c r="S205" s="77" t="s">
        <v>7</v>
      </c>
      <c r="T205" s="47">
        <v>0.11899999999999999</v>
      </c>
      <c r="U205" s="77">
        <v>3</v>
      </c>
      <c r="V205" s="44">
        <v>802.5</v>
      </c>
      <c r="W205" s="2">
        <f t="shared" si="7"/>
        <v>3.5666666666666666E-2</v>
      </c>
      <c r="X205" s="44">
        <v>0.8</v>
      </c>
    </row>
    <row r="206" spans="15:24">
      <c r="O206" s="2">
        <v>194</v>
      </c>
      <c r="P206" s="76" t="str">
        <f t="shared" si="5"/>
        <v>SICHEM S60 - 1500x1500 - Ep 4</v>
      </c>
      <c r="Q206" s="46" t="s">
        <v>19</v>
      </c>
      <c r="R206" s="46" t="s">
        <v>26</v>
      </c>
      <c r="S206" s="77" t="s">
        <v>7</v>
      </c>
      <c r="T206" s="47">
        <v>0.11899999999999999</v>
      </c>
      <c r="U206" s="77">
        <v>4</v>
      </c>
      <c r="V206" s="46">
        <v>1284</v>
      </c>
      <c r="W206" s="2">
        <f>V206/22500</f>
        <v>5.7066666666666668E-2</v>
      </c>
      <c r="X206" s="46">
        <v>0.8</v>
      </c>
    </row>
    <row r="207" spans="15:24">
      <c r="O207" s="2">
        <v>195</v>
      </c>
      <c r="P207" s="76" t="str">
        <f t="shared" si="5"/>
        <v>SICHEM S60 - 1500x1500 - Ep 5</v>
      </c>
      <c r="Q207" s="46" t="s">
        <v>19</v>
      </c>
      <c r="R207" s="46" t="s">
        <v>26</v>
      </c>
      <c r="S207" s="77" t="s">
        <v>7</v>
      </c>
      <c r="T207" s="47">
        <v>0.11899999999999999</v>
      </c>
      <c r="U207" s="77">
        <v>5</v>
      </c>
      <c r="V207" s="44">
        <v>1605</v>
      </c>
      <c r="W207" s="2">
        <f t="shared" si="7"/>
        <v>7.1333333333333332E-2</v>
      </c>
      <c r="X207" s="44">
        <v>0.8</v>
      </c>
    </row>
    <row r="208" spans="15:24">
      <c r="O208" s="2">
        <v>196</v>
      </c>
      <c r="P208" s="76" t="str">
        <f t="shared" si="5"/>
        <v>SICHEM S66 - 1500x1500 - Ep 4</v>
      </c>
      <c r="Q208" s="46" t="s">
        <v>19</v>
      </c>
      <c r="R208" s="46" t="s">
        <v>100</v>
      </c>
      <c r="S208" s="77" t="s">
        <v>7</v>
      </c>
      <c r="T208" s="47">
        <v>0.11899999999999999</v>
      </c>
      <c r="U208" s="77">
        <v>4</v>
      </c>
      <c r="V208" s="44">
        <v>1150</v>
      </c>
      <c r="W208" s="2">
        <f t="shared" si="7"/>
        <v>5.1111111111111114E-2</v>
      </c>
      <c r="X208" s="44">
        <v>1.2</v>
      </c>
    </row>
    <row r="209" spans="15:24">
      <c r="O209" s="2">
        <v>197</v>
      </c>
      <c r="P209" s="76" t="str">
        <f t="shared" si="5"/>
        <v>SICHEM W - 1500x1500 - Ep 2</v>
      </c>
      <c r="Q209" s="46" t="s">
        <v>19</v>
      </c>
      <c r="R209" s="46" t="s">
        <v>27</v>
      </c>
      <c r="S209" s="77" t="s">
        <v>7</v>
      </c>
      <c r="T209" s="47">
        <v>0.11899999999999999</v>
      </c>
      <c r="U209" s="77">
        <v>2</v>
      </c>
      <c r="V209" s="44">
        <v>290</v>
      </c>
      <c r="W209" s="2">
        <f t="shared" si="7"/>
        <v>1.2888888888888889E-2</v>
      </c>
      <c r="X209" s="44">
        <v>2.2000000000000002</v>
      </c>
    </row>
    <row r="210" spans="15:24">
      <c r="O210" s="2">
        <v>198</v>
      </c>
      <c r="P210" s="76" t="str">
        <f t="shared" ref="P210:P273" si="8">R210 &amp; " - " &amp; S210 &amp; " - Ep " &amp; U210</f>
        <v>SICHEM W - 1500x1500 - Ep 3</v>
      </c>
      <c r="Q210" s="46" t="s">
        <v>19</v>
      </c>
      <c r="R210" s="46" t="s">
        <v>27</v>
      </c>
      <c r="S210" s="77" t="s">
        <v>7</v>
      </c>
      <c r="T210" s="47">
        <v>0.11899999999999999</v>
      </c>
      <c r="U210" s="77">
        <v>3</v>
      </c>
      <c r="V210" s="44">
        <v>425</v>
      </c>
      <c r="W210" s="2">
        <f t="shared" si="7"/>
        <v>1.8888888888888889E-2</v>
      </c>
      <c r="X210" s="44">
        <v>2.2000000000000002</v>
      </c>
    </row>
    <row r="211" spans="15:24">
      <c r="O211" s="2">
        <v>199</v>
      </c>
      <c r="P211" s="76" t="str">
        <f t="shared" si="8"/>
        <v>SILICONE ROUGE - 1000x1000 - Ep 6</v>
      </c>
      <c r="Q211" s="48" t="s">
        <v>32</v>
      </c>
      <c r="R211" s="48" t="s">
        <v>46</v>
      </c>
      <c r="S211" s="77" t="s">
        <v>9</v>
      </c>
      <c r="T211" s="49">
        <v>7.9000000000000001E-2</v>
      </c>
      <c r="U211" s="77">
        <v>6</v>
      </c>
      <c r="V211" s="48">
        <v>59.5</v>
      </c>
      <c r="W211" s="9">
        <f>V211/10000</f>
        <v>5.9500000000000004E-3</v>
      </c>
      <c r="X211" s="48">
        <v>1.2</v>
      </c>
    </row>
    <row r="212" spans="15:24">
      <c r="O212" s="2">
        <v>200</v>
      </c>
      <c r="P212" s="76" t="str">
        <f t="shared" si="8"/>
        <v>SILICONE TRANSLUCIDE FDA - 1000x1000 - Ep 3</v>
      </c>
      <c r="Q212" s="48" t="s">
        <v>32</v>
      </c>
      <c r="R212" s="48" t="s">
        <v>49</v>
      </c>
      <c r="S212" s="77" t="s">
        <v>9</v>
      </c>
      <c r="T212" s="49">
        <v>7.9000000000000001E-2</v>
      </c>
      <c r="U212" s="77">
        <v>3</v>
      </c>
      <c r="V212" s="48">
        <v>49.02</v>
      </c>
      <c r="W212" s="9">
        <f>V212/10000</f>
        <v>4.9020000000000001E-3</v>
      </c>
      <c r="X212" s="48">
        <v>1.25</v>
      </c>
    </row>
    <row r="213" spans="15:24">
      <c r="O213" s="2">
        <v>201</v>
      </c>
      <c r="P213" s="76" t="str">
        <f t="shared" si="8"/>
        <v>UNIGRAPH 500* - 1500x1500 - Ep 0,5</v>
      </c>
      <c r="Q213" s="46" t="s">
        <v>31</v>
      </c>
      <c r="R213" s="46" t="s">
        <v>101</v>
      </c>
      <c r="S213" s="77" t="s">
        <v>7</v>
      </c>
      <c r="T213" s="45">
        <v>5.8999999999999997E-2</v>
      </c>
      <c r="U213" s="77">
        <v>0.5</v>
      </c>
      <c r="V213" s="44">
        <v>11.65</v>
      </c>
      <c r="W213" s="2">
        <f t="shared" si="7"/>
        <v>5.1777777777777781E-4</v>
      </c>
      <c r="X213" s="44">
        <v>1.1499999999999999</v>
      </c>
    </row>
    <row r="214" spans="15:24">
      <c r="O214" s="2">
        <v>202</v>
      </c>
      <c r="P214" s="76" t="str">
        <f t="shared" si="8"/>
        <v>UNIGRAPH 500* - 1500x1500 - Ep 1</v>
      </c>
      <c r="Q214" s="46" t="s">
        <v>31</v>
      </c>
      <c r="R214" s="46" t="s">
        <v>101</v>
      </c>
      <c r="S214" s="77" t="s">
        <v>7</v>
      </c>
      <c r="T214" s="45">
        <v>5.8999999999999997E-2</v>
      </c>
      <c r="U214" s="77">
        <v>1</v>
      </c>
      <c r="V214" s="44">
        <v>18.04</v>
      </c>
      <c r="W214" s="2">
        <f t="shared" si="7"/>
        <v>8.0177777777777778E-4</v>
      </c>
      <c r="X214" s="44">
        <v>1.1499999999999999</v>
      </c>
    </row>
    <row r="215" spans="15:24">
      <c r="O215" s="2">
        <v>203</v>
      </c>
      <c r="P215" s="76" t="str">
        <f t="shared" si="8"/>
        <v>UNIGRAPH 500* - 1500x1500 - Ep 1,5</v>
      </c>
      <c r="Q215" s="46" t="s">
        <v>31</v>
      </c>
      <c r="R215" s="46" t="s">
        <v>101</v>
      </c>
      <c r="S215" s="77" t="s">
        <v>7</v>
      </c>
      <c r="T215" s="45">
        <v>5.8999999999999997E-2</v>
      </c>
      <c r="U215" s="77">
        <v>1.5</v>
      </c>
      <c r="V215" s="44">
        <v>24.55</v>
      </c>
      <c r="W215" s="2">
        <f t="shared" si="7"/>
        <v>1.0911111111111111E-3</v>
      </c>
      <c r="X215" s="44">
        <v>1.1499999999999999</v>
      </c>
    </row>
    <row r="216" spans="15:24">
      <c r="O216" s="2">
        <v>204</v>
      </c>
      <c r="P216" s="76" t="str">
        <f t="shared" si="8"/>
        <v>UNIGRAPH 500* - 1500x1500 - Ep 2</v>
      </c>
      <c r="Q216" s="46" t="s">
        <v>31</v>
      </c>
      <c r="R216" s="46" t="s">
        <v>101</v>
      </c>
      <c r="S216" s="77" t="s">
        <v>7</v>
      </c>
      <c r="T216" s="45">
        <v>5.8999999999999997E-2</v>
      </c>
      <c r="U216" s="77">
        <v>2</v>
      </c>
      <c r="V216" s="44">
        <v>31.67</v>
      </c>
      <c r="W216" s="2">
        <f t="shared" si="7"/>
        <v>1.4075555555555556E-3</v>
      </c>
      <c r="X216" s="44">
        <v>1.1499999999999999</v>
      </c>
    </row>
    <row r="217" spans="15:24">
      <c r="O217" s="2">
        <v>205</v>
      </c>
      <c r="P217" s="76" t="str">
        <f t="shared" si="8"/>
        <v>UNIGRAPH 500* - 1500x1500 - Ep 3</v>
      </c>
      <c r="Q217" s="46" t="s">
        <v>31</v>
      </c>
      <c r="R217" s="46" t="s">
        <v>101</v>
      </c>
      <c r="S217" s="77" t="s">
        <v>7</v>
      </c>
      <c r="T217" s="45">
        <v>5.8999999999999997E-2</v>
      </c>
      <c r="U217" s="77">
        <v>3</v>
      </c>
      <c r="V217" s="44">
        <v>48.06</v>
      </c>
      <c r="W217" s="2">
        <f t="shared" si="7"/>
        <v>2.1360000000000003E-3</v>
      </c>
      <c r="X217" s="44">
        <v>1.1499999999999999</v>
      </c>
    </row>
    <row r="218" spans="15:24">
      <c r="O218" s="2">
        <v>206</v>
      </c>
      <c r="P218" s="76" t="str">
        <f t="shared" si="8"/>
        <v>UNIGRAPH 500* - 1500x1500 - Ep 4</v>
      </c>
      <c r="Q218" s="46" t="s">
        <v>31</v>
      </c>
      <c r="R218" s="46" t="s">
        <v>101</v>
      </c>
      <c r="S218" s="77" t="s">
        <v>7</v>
      </c>
      <c r="T218" s="45">
        <v>5.8999999999999997E-2</v>
      </c>
      <c r="U218" s="77">
        <v>4</v>
      </c>
      <c r="V218" s="44">
        <v>61.19</v>
      </c>
      <c r="W218" s="2">
        <f t="shared" si="7"/>
        <v>2.7195555555555554E-3</v>
      </c>
      <c r="X218" s="44">
        <v>1.1499999999999999</v>
      </c>
    </row>
    <row r="219" spans="15:24">
      <c r="O219" s="2">
        <v>207</v>
      </c>
      <c r="P219" s="76" t="str">
        <f t="shared" si="8"/>
        <v>UNIGRAPH 500* - 1500x1500 - Ep 5</v>
      </c>
      <c r="Q219" s="46" t="s">
        <v>31</v>
      </c>
      <c r="R219" s="46" t="s">
        <v>101</v>
      </c>
      <c r="S219" s="77" t="s">
        <v>7</v>
      </c>
      <c r="T219" s="45">
        <v>5.8999999999999997E-2</v>
      </c>
      <c r="U219" s="77">
        <v>5</v>
      </c>
      <c r="V219" s="44">
        <v>90.28</v>
      </c>
      <c r="W219" s="2">
        <f t="shared" si="7"/>
        <v>4.0124444444444443E-3</v>
      </c>
      <c r="X219" s="44">
        <v>1.1499999999999999</v>
      </c>
    </row>
    <row r="220" spans="15:24">
      <c r="O220" s="2">
        <v>208</v>
      </c>
      <c r="P220" s="76" t="str">
        <f t="shared" si="8"/>
        <v>UNIGRAPH 500 HD* - 1500x1500 - Ep 0,5</v>
      </c>
      <c r="Q220" s="46" t="s">
        <v>31</v>
      </c>
      <c r="R220" s="46" t="s">
        <v>102</v>
      </c>
      <c r="S220" s="77" t="s">
        <v>7</v>
      </c>
      <c r="T220" s="45">
        <v>0.23</v>
      </c>
      <c r="U220" s="77">
        <v>0.5</v>
      </c>
      <c r="V220" s="44">
        <v>15.5</v>
      </c>
      <c r="W220" s="2">
        <f t="shared" si="7"/>
        <v>6.8888888888888884E-4</v>
      </c>
      <c r="X220" s="44">
        <v>1.45</v>
      </c>
    </row>
    <row r="221" spans="15:24">
      <c r="O221" s="2">
        <v>209</v>
      </c>
      <c r="P221" s="76" t="str">
        <f t="shared" si="8"/>
        <v>UNIGRAPH 500 HD* - 1500x1500 - Ep 1</v>
      </c>
      <c r="Q221" s="46" t="s">
        <v>31</v>
      </c>
      <c r="R221" s="46" t="s">
        <v>102</v>
      </c>
      <c r="S221" s="77" t="s">
        <v>7</v>
      </c>
      <c r="T221" s="45">
        <v>0.23</v>
      </c>
      <c r="U221" s="77">
        <v>1</v>
      </c>
      <c r="V221" s="44">
        <v>24.34</v>
      </c>
      <c r="W221" s="2">
        <f t="shared" si="7"/>
        <v>1.0817777777777779E-3</v>
      </c>
      <c r="X221" s="44">
        <v>1.45</v>
      </c>
    </row>
    <row r="222" spans="15:24">
      <c r="O222" s="2">
        <v>210</v>
      </c>
      <c r="P222" s="76" t="str">
        <f t="shared" si="8"/>
        <v>UNIGRAPH 500 HD* - 1500x1500 - Ep 1,5</v>
      </c>
      <c r="Q222" s="46" t="s">
        <v>31</v>
      </c>
      <c r="R222" s="46" t="s">
        <v>102</v>
      </c>
      <c r="S222" s="77" t="s">
        <v>7</v>
      </c>
      <c r="T222" s="45">
        <v>0.23</v>
      </c>
      <c r="U222" s="77">
        <v>1.5</v>
      </c>
      <c r="V222" s="44">
        <v>34.369999999999997</v>
      </c>
      <c r="W222" s="2">
        <f t="shared" ref="W222:W230" si="9">V222/22500</f>
        <v>1.5275555555555554E-3</v>
      </c>
      <c r="X222" s="44">
        <v>1.45</v>
      </c>
    </row>
    <row r="223" spans="15:24">
      <c r="O223" s="2">
        <v>211</v>
      </c>
      <c r="P223" s="76" t="str">
        <f t="shared" si="8"/>
        <v>UNIGRAPH 500 HD* - 1500x1500 - Ep 2</v>
      </c>
      <c r="Q223" s="46" t="s">
        <v>31</v>
      </c>
      <c r="R223" s="46" t="s">
        <v>102</v>
      </c>
      <c r="S223" s="77" t="s">
        <v>7</v>
      </c>
      <c r="T223" s="45">
        <v>0.23</v>
      </c>
      <c r="U223" s="77">
        <v>2</v>
      </c>
      <c r="V223" s="44">
        <v>44.34</v>
      </c>
      <c r="W223" s="2">
        <f t="shared" si="9"/>
        <v>1.970666666666667E-3</v>
      </c>
      <c r="X223" s="44">
        <v>1.45</v>
      </c>
    </row>
    <row r="224" spans="15:24">
      <c r="O224" s="2">
        <v>212</v>
      </c>
      <c r="P224" s="76" t="str">
        <f t="shared" si="8"/>
        <v>UNIGRAPH 500 HD* - 1500x1500 - Ep 3</v>
      </c>
      <c r="Q224" s="46" t="s">
        <v>31</v>
      </c>
      <c r="R224" s="46" t="s">
        <v>102</v>
      </c>
      <c r="S224" s="77" t="s">
        <v>7</v>
      </c>
      <c r="T224" s="45">
        <v>0.23</v>
      </c>
      <c r="U224" s="77">
        <v>3</v>
      </c>
      <c r="V224" s="44">
        <v>67</v>
      </c>
      <c r="W224" s="2">
        <f t="shared" si="9"/>
        <v>2.977777777777778E-3</v>
      </c>
      <c r="X224" s="44">
        <v>1.45</v>
      </c>
    </row>
    <row r="225" spans="15:24">
      <c r="O225" s="2">
        <v>213</v>
      </c>
      <c r="P225" s="76" t="str">
        <f t="shared" si="8"/>
        <v>UNIGRAPH 500 HD* - 1500x1500 - Ep 4</v>
      </c>
      <c r="Q225" s="46" t="s">
        <v>31</v>
      </c>
      <c r="R225" s="46" t="s">
        <v>102</v>
      </c>
      <c r="S225" s="77" t="s">
        <v>7</v>
      </c>
      <c r="T225" s="45">
        <v>0.23</v>
      </c>
      <c r="U225" s="77">
        <v>4</v>
      </c>
      <c r="V225" s="44">
        <v>85.6</v>
      </c>
      <c r="W225" s="2">
        <f t="shared" si="9"/>
        <v>3.8044444444444441E-3</v>
      </c>
      <c r="X225" s="44">
        <v>1.45</v>
      </c>
    </row>
    <row r="226" spans="15:24">
      <c r="O226" s="2">
        <v>214</v>
      </c>
      <c r="P226" s="76" t="str">
        <f t="shared" si="8"/>
        <v>UNIMETAL* - 1500x1500 - Ep 1</v>
      </c>
      <c r="Q226" s="46" t="s">
        <v>31</v>
      </c>
      <c r="R226" s="46" t="s">
        <v>103</v>
      </c>
      <c r="S226" s="77" t="s">
        <v>7</v>
      </c>
      <c r="T226" s="45">
        <v>0.47599999999999998</v>
      </c>
      <c r="U226" s="77">
        <v>1</v>
      </c>
      <c r="V226" s="44">
        <v>31.98</v>
      </c>
      <c r="W226" s="2">
        <f t="shared" si="9"/>
        <v>1.4213333333333333E-3</v>
      </c>
      <c r="X226" s="44">
        <v>1.55</v>
      </c>
    </row>
    <row r="227" spans="15:24">
      <c r="O227" s="2">
        <v>215</v>
      </c>
      <c r="P227" s="76" t="str">
        <f t="shared" si="8"/>
        <v>UNIMETAL* - 1500x1500 - Ep 1,5</v>
      </c>
      <c r="Q227" s="46" t="s">
        <v>31</v>
      </c>
      <c r="R227" s="46" t="s">
        <v>103</v>
      </c>
      <c r="S227" s="77" t="s">
        <v>7</v>
      </c>
      <c r="T227" s="45">
        <v>0.47599999999999998</v>
      </c>
      <c r="U227" s="77">
        <v>1.5</v>
      </c>
      <c r="V227" s="44">
        <v>36.89</v>
      </c>
      <c r="W227" s="2">
        <f t="shared" si="9"/>
        <v>1.6395555555555556E-3</v>
      </c>
      <c r="X227" s="44">
        <v>1.55</v>
      </c>
    </row>
    <row r="228" spans="15:24">
      <c r="O228" s="2">
        <v>216</v>
      </c>
      <c r="P228" s="76" t="str">
        <f t="shared" si="8"/>
        <v>UNIMETAL* - 1500x1500 - Ep 2</v>
      </c>
      <c r="Q228" s="46" t="s">
        <v>31</v>
      </c>
      <c r="R228" s="46" t="s">
        <v>103</v>
      </c>
      <c r="S228" s="77" t="s">
        <v>7</v>
      </c>
      <c r="T228" s="45">
        <v>0.47599999999999998</v>
      </c>
      <c r="U228" s="77">
        <v>2</v>
      </c>
      <c r="V228" s="44">
        <v>41.53</v>
      </c>
      <c r="W228" s="2">
        <f t="shared" si="9"/>
        <v>1.8457777777777778E-3</v>
      </c>
      <c r="X228" s="44">
        <v>1.55</v>
      </c>
    </row>
    <row r="229" spans="15:24">
      <c r="O229" s="2">
        <v>217</v>
      </c>
      <c r="P229" s="76" t="str">
        <f t="shared" si="8"/>
        <v>UNIMETAL* - 1500x1500 - Ep 3</v>
      </c>
      <c r="Q229" s="46" t="s">
        <v>31</v>
      </c>
      <c r="R229" s="46" t="s">
        <v>103</v>
      </c>
      <c r="S229" s="77" t="s">
        <v>7</v>
      </c>
      <c r="T229" s="45">
        <v>0.47599999999999998</v>
      </c>
      <c r="U229" s="77">
        <v>3</v>
      </c>
      <c r="V229" s="44">
        <v>56.18</v>
      </c>
      <c r="W229" s="2">
        <f t="shared" si="9"/>
        <v>2.4968888888888888E-3</v>
      </c>
      <c r="X229" s="44">
        <v>1.55</v>
      </c>
    </row>
    <row r="230" spans="15:24">
      <c r="O230" s="2">
        <v>218</v>
      </c>
      <c r="P230" s="76" t="str">
        <f t="shared" si="8"/>
        <v>UNIMETAL* - 1500x1500 - Ep 4</v>
      </c>
      <c r="Q230" s="46" t="s">
        <v>31</v>
      </c>
      <c r="R230" s="46" t="s">
        <v>103</v>
      </c>
      <c r="S230" s="77" t="s">
        <v>7</v>
      </c>
      <c r="T230" s="45">
        <v>0.47599999999999998</v>
      </c>
      <c r="U230" s="77">
        <v>4</v>
      </c>
      <c r="V230" s="44">
        <v>70.02</v>
      </c>
      <c r="W230" s="2">
        <f t="shared" si="9"/>
        <v>3.1119999999999997E-3</v>
      </c>
      <c r="X230" s="44">
        <v>1.55</v>
      </c>
    </row>
    <row r="231" spans="15:24">
      <c r="O231" s="2">
        <v>219</v>
      </c>
      <c r="P231" s="76" t="str">
        <f t="shared" si="8"/>
        <v>VITON - 1000x1000 - Ep 2</v>
      </c>
      <c r="Q231" s="48" t="s">
        <v>32</v>
      </c>
      <c r="R231" s="48" t="s">
        <v>35</v>
      </c>
      <c r="S231" s="77" t="s">
        <v>9</v>
      </c>
      <c r="T231" s="49">
        <v>7.9000000000000001E-2</v>
      </c>
      <c r="U231" s="77">
        <v>2</v>
      </c>
      <c r="V231" s="48">
        <v>121.81</v>
      </c>
      <c r="W231" s="9">
        <f>V231/10000</f>
        <v>1.2181000000000001E-2</v>
      </c>
      <c r="X231" s="48">
        <v>1.95</v>
      </c>
    </row>
    <row r="232" spans="15:24">
      <c r="O232" s="2">
        <v>220</v>
      </c>
      <c r="P232" s="76" t="str">
        <f t="shared" si="8"/>
        <v>VITON - 1000x1000 - Ep 3</v>
      </c>
      <c r="Q232" s="48" t="s">
        <v>32</v>
      </c>
      <c r="R232" s="48" t="s">
        <v>35</v>
      </c>
      <c r="S232" s="77" t="s">
        <v>9</v>
      </c>
      <c r="T232" s="49">
        <v>7.9000000000000001E-2</v>
      </c>
      <c r="U232" s="77">
        <v>3</v>
      </c>
      <c r="V232" s="48">
        <v>182.76</v>
      </c>
      <c r="W232" s="9">
        <f>V232/10000</f>
        <v>1.8276000000000001E-2</v>
      </c>
      <c r="X232" s="48">
        <v>1.95</v>
      </c>
    </row>
    <row r="233" spans="15:24">
      <c r="O233" s="2">
        <v>221</v>
      </c>
      <c r="P233" s="76" t="str">
        <f t="shared" si="8"/>
        <v>VITON - 1000x1000 - Ep 3</v>
      </c>
      <c r="Q233" s="48" t="s">
        <v>32</v>
      </c>
      <c r="R233" s="48" t="s">
        <v>35</v>
      </c>
      <c r="S233" s="77" t="s">
        <v>9</v>
      </c>
      <c r="T233" s="49">
        <v>7.9000000000000001E-2</v>
      </c>
      <c r="U233" s="77">
        <v>3</v>
      </c>
      <c r="V233" s="48">
        <v>0</v>
      </c>
      <c r="W233" s="9">
        <f t="shared" ref="W233:W296" si="10">V233/10000</f>
        <v>0</v>
      </c>
      <c r="X233" s="48">
        <v>1.95</v>
      </c>
    </row>
    <row r="234" spans="15:24">
      <c r="O234" s="2">
        <v>222</v>
      </c>
      <c r="P234" s="76" t="str">
        <f t="shared" si="8"/>
        <v xml:space="preserve"> -  - Ep </v>
      </c>
      <c r="Q234" s="44"/>
      <c r="R234" s="44"/>
      <c r="S234" s="77"/>
      <c r="T234" s="45"/>
      <c r="U234" s="77"/>
      <c r="V234" s="44"/>
      <c r="W234" s="2">
        <f t="shared" si="10"/>
        <v>0</v>
      </c>
      <c r="X234" s="44"/>
    </row>
    <row r="235" spans="15:24">
      <c r="O235" s="2">
        <v>223</v>
      </c>
      <c r="P235" s="76" t="str">
        <f t="shared" si="8"/>
        <v xml:space="preserve"> -  - Ep </v>
      </c>
      <c r="Q235" s="44"/>
      <c r="R235" s="44"/>
      <c r="S235" s="77"/>
      <c r="T235" s="45"/>
      <c r="U235" s="77"/>
      <c r="V235" s="44"/>
      <c r="W235" s="2">
        <f t="shared" si="10"/>
        <v>0</v>
      </c>
      <c r="X235" s="44"/>
    </row>
    <row r="236" spans="15:24">
      <c r="O236" s="2">
        <v>224</v>
      </c>
      <c r="P236" s="76" t="str">
        <f t="shared" si="8"/>
        <v xml:space="preserve"> -  - Ep </v>
      </c>
      <c r="Q236" s="44"/>
      <c r="R236" s="44"/>
      <c r="S236" s="77"/>
      <c r="T236" s="45"/>
      <c r="U236" s="77"/>
      <c r="V236" s="44"/>
      <c r="W236" s="2">
        <f t="shared" si="10"/>
        <v>0</v>
      </c>
      <c r="X236" s="44"/>
    </row>
    <row r="237" spans="15:24">
      <c r="O237" s="2">
        <v>225</v>
      </c>
      <c r="P237" s="76" t="str">
        <f t="shared" si="8"/>
        <v xml:space="preserve"> -  - Ep </v>
      </c>
      <c r="Q237" s="44"/>
      <c r="R237" s="44"/>
      <c r="S237" s="77"/>
      <c r="T237" s="45"/>
      <c r="U237" s="77"/>
      <c r="V237" s="44"/>
      <c r="W237" s="2">
        <f t="shared" si="10"/>
        <v>0</v>
      </c>
      <c r="X237" s="44"/>
    </row>
    <row r="238" spans="15:24">
      <c r="O238" s="2">
        <v>226</v>
      </c>
      <c r="P238" s="76" t="str">
        <f t="shared" si="8"/>
        <v xml:space="preserve"> -  - Ep </v>
      </c>
      <c r="Q238" s="44"/>
      <c r="R238" s="44"/>
      <c r="S238" s="77"/>
      <c r="T238" s="45"/>
      <c r="U238" s="77"/>
      <c r="V238" s="44"/>
      <c r="W238" s="2">
        <f t="shared" si="10"/>
        <v>0</v>
      </c>
      <c r="X238" s="44"/>
    </row>
    <row r="239" spans="15:24">
      <c r="O239" s="2">
        <v>227</v>
      </c>
      <c r="P239" s="76" t="str">
        <f t="shared" si="8"/>
        <v xml:space="preserve"> -  - Ep </v>
      </c>
      <c r="Q239" s="44"/>
      <c r="R239" s="44"/>
      <c r="S239" s="77"/>
      <c r="T239" s="45"/>
      <c r="U239" s="77"/>
      <c r="V239" s="44"/>
      <c r="W239" s="2">
        <f t="shared" si="10"/>
        <v>0</v>
      </c>
      <c r="X239" s="44"/>
    </row>
    <row r="240" spans="15:24">
      <c r="O240" s="2">
        <v>228</v>
      </c>
      <c r="P240" s="76" t="str">
        <f t="shared" si="8"/>
        <v xml:space="preserve"> -  - Ep </v>
      </c>
      <c r="Q240" s="44"/>
      <c r="R240" s="44"/>
      <c r="S240" s="77"/>
      <c r="T240" s="45"/>
      <c r="U240" s="77"/>
      <c r="V240" s="44"/>
      <c r="W240" s="2">
        <f t="shared" si="10"/>
        <v>0</v>
      </c>
      <c r="X240" s="44"/>
    </row>
    <row r="241" spans="15:24">
      <c r="O241" s="2">
        <v>229</v>
      </c>
      <c r="P241" s="76" t="str">
        <f t="shared" si="8"/>
        <v xml:space="preserve"> -  - Ep </v>
      </c>
      <c r="Q241" s="44"/>
      <c r="R241" s="44"/>
      <c r="S241" s="77"/>
      <c r="T241" s="45"/>
      <c r="U241" s="77"/>
      <c r="V241" s="44"/>
      <c r="W241" s="2">
        <f t="shared" si="10"/>
        <v>0</v>
      </c>
      <c r="X241" s="44"/>
    </row>
    <row r="242" spans="15:24">
      <c r="O242" s="2">
        <v>230</v>
      </c>
      <c r="P242" s="76" t="str">
        <f t="shared" si="8"/>
        <v xml:space="preserve"> -  - Ep </v>
      </c>
      <c r="Q242" s="44"/>
      <c r="R242" s="44"/>
      <c r="S242" s="77"/>
      <c r="T242" s="45"/>
      <c r="U242" s="77"/>
      <c r="V242" s="44"/>
      <c r="W242" s="2">
        <f t="shared" si="10"/>
        <v>0</v>
      </c>
      <c r="X242" s="44"/>
    </row>
    <row r="243" spans="15:24">
      <c r="O243" s="2">
        <v>231</v>
      </c>
      <c r="P243" s="76" t="str">
        <f t="shared" si="8"/>
        <v xml:space="preserve"> -  - Ep </v>
      </c>
      <c r="Q243" s="44"/>
      <c r="R243" s="44"/>
      <c r="S243" s="77"/>
      <c r="T243" s="45"/>
      <c r="U243" s="77"/>
      <c r="V243" s="44"/>
      <c r="W243" s="2">
        <f t="shared" si="10"/>
        <v>0</v>
      </c>
      <c r="X243" s="44"/>
    </row>
    <row r="244" spans="15:24">
      <c r="O244" s="2">
        <v>232</v>
      </c>
      <c r="P244" s="76" t="str">
        <f t="shared" si="8"/>
        <v xml:space="preserve"> -  - Ep </v>
      </c>
      <c r="Q244" s="44"/>
      <c r="R244" s="44"/>
      <c r="S244" s="77"/>
      <c r="T244" s="45"/>
      <c r="U244" s="77"/>
      <c r="V244" s="44"/>
      <c r="W244" s="2">
        <f t="shared" si="10"/>
        <v>0</v>
      </c>
      <c r="X244" s="44"/>
    </row>
    <row r="245" spans="15:24">
      <c r="O245" s="2">
        <v>233</v>
      </c>
      <c r="P245" s="76" t="str">
        <f t="shared" si="8"/>
        <v xml:space="preserve"> -  - Ep </v>
      </c>
      <c r="Q245" s="44"/>
      <c r="R245" s="44"/>
      <c r="S245" s="77"/>
      <c r="T245" s="45"/>
      <c r="U245" s="77"/>
      <c r="V245" s="44"/>
      <c r="W245" s="2">
        <f t="shared" si="10"/>
        <v>0</v>
      </c>
      <c r="X245" s="44"/>
    </row>
    <row r="246" spans="15:24">
      <c r="O246" s="2">
        <v>234</v>
      </c>
      <c r="P246" s="76" t="str">
        <f t="shared" si="8"/>
        <v xml:space="preserve"> -  - Ep </v>
      </c>
      <c r="Q246" s="44"/>
      <c r="R246" s="44"/>
      <c r="S246" s="77"/>
      <c r="T246" s="45"/>
      <c r="U246" s="77"/>
      <c r="V246" s="44"/>
      <c r="W246" s="2">
        <f t="shared" si="10"/>
        <v>0</v>
      </c>
      <c r="X246" s="44"/>
    </row>
    <row r="247" spans="15:24">
      <c r="O247" s="2">
        <v>235</v>
      </c>
      <c r="P247" s="76" t="str">
        <f t="shared" si="8"/>
        <v xml:space="preserve"> -  - Ep </v>
      </c>
      <c r="Q247" s="44"/>
      <c r="R247" s="44"/>
      <c r="S247" s="77"/>
      <c r="T247" s="45"/>
      <c r="U247" s="77"/>
      <c r="V247" s="44"/>
      <c r="W247" s="2">
        <f t="shared" si="10"/>
        <v>0</v>
      </c>
      <c r="X247" s="44"/>
    </row>
    <row r="248" spans="15:24">
      <c r="O248" s="2">
        <v>236</v>
      </c>
      <c r="P248" s="76" t="str">
        <f t="shared" si="8"/>
        <v xml:space="preserve"> -  - Ep </v>
      </c>
      <c r="Q248" s="44"/>
      <c r="R248" s="44"/>
      <c r="S248" s="77"/>
      <c r="T248" s="45"/>
      <c r="U248" s="77"/>
      <c r="V248" s="44"/>
      <c r="W248" s="2">
        <f t="shared" si="10"/>
        <v>0</v>
      </c>
      <c r="X248" s="44"/>
    </row>
    <row r="249" spans="15:24">
      <c r="O249" s="2">
        <v>237</v>
      </c>
      <c r="P249" s="76" t="str">
        <f t="shared" si="8"/>
        <v xml:space="preserve"> -  - Ep </v>
      </c>
      <c r="Q249" s="44"/>
      <c r="R249" s="44"/>
      <c r="S249" s="77"/>
      <c r="T249" s="45"/>
      <c r="U249" s="77"/>
      <c r="V249" s="44"/>
      <c r="W249" s="2">
        <f t="shared" si="10"/>
        <v>0</v>
      </c>
      <c r="X249" s="44"/>
    </row>
    <row r="250" spans="15:24">
      <c r="O250" s="2">
        <v>238</v>
      </c>
      <c r="P250" s="76" t="str">
        <f t="shared" si="8"/>
        <v xml:space="preserve"> -  - Ep </v>
      </c>
      <c r="Q250" s="44"/>
      <c r="R250" s="44"/>
      <c r="S250" s="77"/>
      <c r="T250" s="45"/>
      <c r="U250" s="77"/>
      <c r="V250" s="44"/>
      <c r="W250" s="2">
        <f t="shared" si="10"/>
        <v>0</v>
      </c>
      <c r="X250" s="44"/>
    </row>
    <row r="251" spans="15:24">
      <c r="O251" s="2">
        <v>239</v>
      </c>
      <c r="P251" s="76" t="str">
        <f t="shared" si="8"/>
        <v xml:space="preserve"> -  - Ep </v>
      </c>
      <c r="Q251" s="44"/>
      <c r="R251" s="44"/>
      <c r="S251" s="77"/>
      <c r="T251" s="45"/>
      <c r="U251" s="77"/>
      <c r="V251" s="44"/>
      <c r="W251" s="2">
        <f t="shared" si="10"/>
        <v>0</v>
      </c>
      <c r="X251" s="44"/>
    </row>
    <row r="252" spans="15:24">
      <c r="O252" s="2">
        <v>240</v>
      </c>
      <c r="P252" s="76" t="str">
        <f t="shared" si="8"/>
        <v xml:space="preserve"> -  - Ep </v>
      </c>
      <c r="Q252" s="44"/>
      <c r="R252" s="44"/>
      <c r="S252" s="77"/>
      <c r="T252" s="45"/>
      <c r="U252" s="77"/>
      <c r="V252" s="44"/>
      <c r="W252" s="2">
        <f t="shared" si="10"/>
        <v>0</v>
      </c>
      <c r="X252" s="44"/>
    </row>
    <row r="253" spans="15:24">
      <c r="O253" s="2">
        <v>241</v>
      </c>
      <c r="P253" s="76" t="str">
        <f t="shared" si="8"/>
        <v xml:space="preserve"> -  - Ep </v>
      </c>
      <c r="Q253" s="44"/>
      <c r="R253" s="44"/>
      <c r="S253" s="77"/>
      <c r="T253" s="45"/>
      <c r="U253" s="77"/>
      <c r="V253" s="44"/>
      <c r="W253" s="2">
        <f t="shared" si="10"/>
        <v>0</v>
      </c>
      <c r="X253" s="44"/>
    </row>
    <row r="254" spans="15:24">
      <c r="O254" s="2">
        <v>242</v>
      </c>
      <c r="P254" s="76" t="str">
        <f t="shared" si="8"/>
        <v xml:space="preserve"> -  - Ep </v>
      </c>
      <c r="Q254" s="44"/>
      <c r="R254" s="44"/>
      <c r="S254" s="77"/>
      <c r="T254" s="45"/>
      <c r="U254" s="77"/>
      <c r="V254" s="44"/>
      <c r="W254" s="2">
        <f t="shared" si="10"/>
        <v>0</v>
      </c>
      <c r="X254" s="44"/>
    </row>
    <row r="255" spans="15:24">
      <c r="O255" s="2">
        <v>243</v>
      </c>
      <c r="P255" s="76" t="str">
        <f t="shared" si="8"/>
        <v xml:space="preserve"> -  - Ep </v>
      </c>
      <c r="Q255" s="44"/>
      <c r="R255" s="44"/>
      <c r="S255" s="77"/>
      <c r="T255" s="45"/>
      <c r="U255" s="77"/>
      <c r="V255" s="44"/>
      <c r="W255" s="2">
        <f t="shared" si="10"/>
        <v>0</v>
      </c>
      <c r="X255" s="44"/>
    </row>
    <row r="256" spans="15:24">
      <c r="O256" s="2">
        <v>244</v>
      </c>
      <c r="P256" s="76" t="str">
        <f t="shared" si="8"/>
        <v xml:space="preserve"> -  - Ep </v>
      </c>
      <c r="Q256" s="44"/>
      <c r="R256" s="44"/>
      <c r="S256" s="77"/>
      <c r="T256" s="45"/>
      <c r="U256" s="77"/>
      <c r="V256" s="44"/>
      <c r="W256" s="2">
        <f t="shared" si="10"/>
        <v>0</v>
      </c>
      <c r="X256" s="44"/>
    </row>
    <row r="257" spans="15:24">
      <c r="O257" s="2">
        <v>245</v>
      </c>
      <c r="P257" s="76" t="str">
        <f t="shared" si="8"/>
        <v xml:space="preserve"> -  - Ep </v>
      </c>
      <c r="Q257" s="44"/>
      <c r="R257" s="44"/>
      <c r="S257" s="77"/>
      <c r="T257" s="45"/>
      <c r="U257" s="77"/>
      <c r="V257" s="44"/>
      <c r="W257" s="2">
        <f t="shared" si="10"/>
        <v>0</v>
      </c>
      <c r="X257" s="44"/>
    </row>
    <row r="258" spans="15:24">
      <c r="O258" s="2">
        <v>246</v>
      </c>
      <c r="P258" s="76" t="str">
        <f t="shared" si="8"/>
        <v xml:space="preserve"> -  - Ep </v>
      </c>
      <c r="Q258" s="44"/>
      <c r="R258" s="44"/>
      <c r="S258" s="77"/>
      <c r="T258" s="45"/>
      <c r="U258" s="77"/>
      <c r="V258" s="44"/>
      <c r="W258" s="2">
        <f t="shared" si="10"/>
        <v>0</v>
      </c>
      <c r="X258" s="44"/>
    </row>
    <row r="259" spans="15:24">
      <c r="O259" s="2">
        <v>247</v>
      </c>
      <c r="P259" s="76" t="str">
        <f t="shared" si="8"/>
        <v xml:space="preserve"> -  - Ep </v>
      </c>
      <c r="Q259" s="44"/>
      <c r="R259" s="44"/>
      <c r="S259" s="77"/>
      <c r="T259" s="45"/>
      <c r="U259" s="77"/>
      <c r="V259" s="44"/>
      <c r="W259" s="2">
        <f t="shared" si="10"/>
        <v>0</v>
      </c>
      <c r="X259" s="44"/>
    </row>
    <row r="260" spans="15:24">
      <c r="O260" s="2">
        <v>248</v>
      </c>
      <c r="P260" s="76" t="str">
        <f t="shared" si="8"/>
        <v xml:space="preserve"> -  - Ep </v>
      </c>
      <c r="Q260" s="44"/>
      <c r="R260" s="44"/>
      <c r="S260" s="77"/>
      <c r="T260" s="45"/>
      <c r="U260" s="77"/>
      <c r="V260" s="44"/>
      <c r="W260" s="2">
        <f t="shared" si="10"/>
        <v>0</v>
      </c>
      <c r="X260" s="44"/>
    </row>
    <row r="261" spans="15:24">
      <c r="O261" s="2">
        <v>249</v>
      </c>
      <c r="P261" s="76" t="str">
        <f t="shared" si="8"/>
        <v xml:space="preserve"> -  - Ep </v>
      </c>
      <c r="Q261" s="44"/>
      <c r="R261" s="44"/>
      <c r="S261" s="77"/>
      <c r="T261" s="45"/>
      <c r="U261" s="77"/>
      <c r="V261" s="44"/>
      <c r="W261" s="2">
        <f t="shared" si="10"/>
        <v>0</v>
      </c>
      <c r="X261" s="44"/>
    </row>
    <row r="262" spans="15:24">
      <c r="O262" s="2">
        <v>250</v>
      </c>
      <c r="P262" s="76" t="str">
        <f t="shared" si="8"/>
        <v xml:space="preserve"> -  - Ep </v>
      </c>
      <c r="Q262" s="44"/>
      <c r="R262" s="44"/>
      <c r="S262" s="77"/>
      <c r="T262" s="45"/>
      <c r="U262" s="77"/>
      <c r="V262" s="44"/>
      <c r="W262" s="2">
        <f t="shared" si="10"/>
        <v>0</v>
      </c>
      <c r="X262" s="44"/>
    </row>
    <row r="263" spans="15:24">
      <c r="O263" s="2">
        <v>251</v>
      </c>
      <c r="P263" s="76" t="str">
        <f t="shared" si="8"/>
        <v xml:space="preserve"> -  - Ep </v>
      </c>
      <c r="Q263" s="44"/>
      <c r="R263" s="44"/>
      <c r="S263" s="77"/>
      <c r="T263" s="45"/>
      <c r="U263" s="77"/>
      <c r="V263" s="44"/>
      <c r="W263" s="2">
        <f t="shared" si="10"/>
        <v>0</v>
      </c>
      <c r="X263" s="44"/>
    </row>
    <row r="264" spans="15:24">
      <c r="O264" s="2">
        <v>252</v>
      </c>
      <c r="P264" s="76" t="str">
        <f t="shared" si="8"/>
        <v xml:space="preserve"> -  - Ep </v>
      </c>
      <c r="Q264" s="44"/>
      <c r="R264" s="44"/>
      <c r="S264" s="77"/>
      <c r="T264" s="45"/>
      <c r="U264" s="77"/>
      <c r="V264" s="44"/>
      <c r="W264" s="2">
        <f t="shared" si="10"/>
        <v>0</v>
      </c>
      <c r="X264" s="44"/>
    </row>
    <row r="265" spans="15:24">
      <c r="O265" s="2">
        <v>253</v>
      </c>
      <c r="P265" s="76" t="str">
        <f t="shared" si="8"/>
        <v xml:space="preserve"> -  - Ep </v>
      </c>
      <c r="Q265" s="44"/>
      <c r="R265" s="44"/>
      <c r="S265" s="77"/>
      <c r="T265" s="45"/>
      <c r="U265" s="77"/>
      <c r="V265" s="44"/>
      <c r="W265" s="2">
        <f t="shared" si="10"/>
        <v>0</v>
      </c>
      <c r="X265" s="44"/>
    </row>
    <row r="266" spans="15:24">
      <c r="O266" s="2">
        <v>254</v>
      </c>
      <c r="P266" s="76" t="str">
        <f t="shared" si="8"/>
        <v xml:space="preserve"> -  - Ep </v>
      </c>
      <c r="Q266" s="44"/>
      <c r="R266" s="44"/>
      <c r="S266" s="77"/>
      <c r="T266" s="45"/>
      <c r="U266" s="77"/>
      <c r="V266" s="44"/>
      <c r="W266" s="2">
        <f t="shared" si="10"/>
        <v>0</v>
      </c>
      <c r="X266" s="44"/>
    </row>
    <row r="267" spans="15:24">
      <c r="O267" s="2">
        <v>255</v>
      </c>
      <c r="P267" s="76" t="str">
        <f t="shared" si="8"/>
        <v xml:space="preserve"> -  - Ep </v>
      </c>
      <c r="Q267" s="44"/>
      <c r="R267" s="44"/>
      <c r="S267" s="77"/>
      <c r="T267" s="45"/>
      <c r="U267" s="77"/>
      <c r="V267" s="44"/>
      <c r="W267" s="2">
        <f t="shared" si="10"/>
        <v>0</v>
      </c>
      <c r="X267" s="44"/>
    </row>
    <row r="268" spans="15:24">
      <c r="O268" s="2">
        <v>256</v>
      </c>
      <c r="P268" s="76" t="str">
        <f t="shared" si="8"/>
        <v xml:space="preserve"> -  - Ep </v>
      </c>
      <c r="Q268" s="44"/>
      <c r="R268" s="44"/>
      <c r="S268" s="77"/>
      <c r="T268" s="45"/>
      <c r="U268" s="77"/>
      <c r="V268" s="44"/>
      <c r="W268" s="2">
        <f t="shared" si="10"/>
        <v>0</v>
      </c>
      <c r="X268" s="44"/>
    </row>
    <row r="269" spans="15:24">
      <c r="O269" s="2">
        <v>257</v>
      </c>
      <c r="P269" s="76" t="str">
        <f t="shared" si="8"/>
        <v xml:space="preserve"> -  - Ep </v>
      </c>
      <c r="Q269" s="44"/>
      <c r="R269" s="44"/>
      <c r="S269" s="77"/>
      <c r="T269" s="45"/>
      <c r="U269" s="77"/>
      <c r="V269" s="44"/>
      <c r="W269" s="2">
        <f t="shared" si="10"/>
        <v>0</v>
      </c>
      <c r="X269" s="44"/>
    </row>
    <row r="270" spans="15:24">
      <c r="O270" s="2">
        <v>258</v>
      </c>
      <c r="P270" s="76" t="str">
        <f t="shared" si="8"/>
        <v xml:space="preserve"> -  - Ep </v>
      </c>
      <c r="Q270" s="44"/>
      <c r="R270" s="44"/>
      <c r="S270" s="77"/>
      <c r="T270" s="45"/>
      <c r="U270" s="77"/>
      <c r="V270" s="44"/>
      <c r="W270" s="2">
        <f t="shared" si="10"/>
        <v>0</v>
      </c>
      <c r="X270" s="44"/>
    </row>
    <row r="271" spans="15:24">
      <c r="O271" s="2">
        <v>259</v>
      </c>
      <c r="P271" s="76" t="str">
        <f t="shared" si="8"/>
        <v xml:space="preserve"> -  - Ep </v>
      </c>
      <c r="Q271" s="44"/>
      <c r="R271" s="44"/>
      <c r="S271" s="77"/>
      <c r="T271" s="45"/>
      <c r="U271" s="77"/>
      <c r="V271" s="44"/>
      <c r="W271" s="2">
        <f t="shared" si="10"/>
        <v>0</v>
      </c>
      <c r="X271" s="44"/>
    </row>
    <row r="272" spans="15:24">
      <c r="O272" s="2">
        <v>260</v>
      </c>
      <c r="P272" s="76" t="str">
        <f t="shared" si="8"/>
        <v xml:space="preserve"> -  - Ep </v>
      </c>
      <c r="Q272" s="44"/>
      <c r="R272" s="44"/>
      <c r="S272" s="77"/>
      <c r="T272" s="45"/>
      <c r="U272" s="77"/>
      <c r="V272" s="44"/>
      <c r="W272" s="2">
        <f t="shared" si="10"/>
        <v>0</v>
      </c>
      <c r="X272" s="44"/>
    </row>
    <row r="273" spans="15:24">
      <c r="O273" s="2">
        <v>261</v>
      </c>
      <c r="P273" s="76" t="str">
        <f t="shared" si="8"/>
        <v xml:space="preserve"> -  - Ep </v>
      </c>
      <c r="Q273" s="44"/>
      <c r="R273" s="44"/>
      <c r="S273" s="77"/>
      <c r="T273" s="45"/>
      <c r="U273" s="77"/>
      <c r="V273" s="44"/>
      <c r="W273" s="2">
        <f t="shared" si="10"/>
        <v>0</v>
      </c>
      <c r="X273" s="44"/>
    </row>
    <row r="274" spans="15:24">
      <c r="O274" s="2">
        <v>262</v>
      </c>
      <c r="P274" s="76" t="str">
        <f t="shared" ref="P274:P302" si="11">R274 &amp; " - " &amp; S274 &amp; " - Ep " &amp; U274</f>
        <v xml:space="preserve"> -  - Ep </v>
      </c>
      <c r="Q274" s="44"/>
      <c r="R274" s="44"/>
      <c r="S274" s="77"/>
      <c r="T274" s="45"/>
      <c r="U274" s="77"/>
      <c r="V274" s="44"/>
      <c r="W274" s="2">
        <f t="shared" si="10"/>
        <v>0</v>
      </c>
      <c r="X274" s="44"/>
    </row>
    <row r="275" spans="15:24">
      <c r="O275" s="2">
        <v>263</v>
      </c>
      <c r="P275" s="76" t="str">
        <f t="shared" si="11"/>
        <v xml:space="preserve"> -  - Ep </v>
      </c>
      <c r="Q275" s="44"/>
      <c r="R275" s="44"/>
      <c r="S275" s="77"/>
      <c r="T275" s="45"/>
      <c r="U275" s="77"/>
      <c r="V275" s="44"/>
      <c r="W275" s="2">
        <f t="shared" si="10"/>
        <v>0</v>
      </c>
      <c r="X275" s="44"/>
    </row>
    <row r="276" spans="15:24">
      <c r="O276" s="2">
        <v>264</v>
      </c>
      <c r="P276" s="76" t="str">
        <f t="shared" si="11"/>
        <v xml:space="preserve"> -  - Ep </v>
      </c>
      <c r="Q276" s="44"/>
      <c r="R276" s="44"/>
      <c r="S276" s="77"/>
      <c r="T276" s="45"/>
      <c r="U276" s="77"/>
      <c r="V276" s="44"/>
      <c r="W276" s="2">
        <f t="shared" si="10"/>
        <v>0</v>
      </c>
      <c r="X276" s="44"/>
    </row>
    <row r="277" spans="15:24">
      <c r="O277" s="2">
        <v>265</v>
      </c>
      <c r="P277" s="76" t="str">
        <f t="shared" si="11"/>
        <v xml:space="preserve"> -  - Ep </v>
      </c>
      <c r="Q277" s="44"/>
      <c r="R277" s="44"/>
      <c r="S277" s="77"/>
      <c r="T277" s="45"/>
      <c r="U277" s="77"/>
      <c r="V277" s="44"/>
      <c r="W277" s="2">
        <f t="shared" si="10"/>
        <v>0</v>
      </c>
      <c r="X277" s="44"/>
    </row>
    <row r="278" spans="15:24">
      <c r="O278" s="2">
        <v>266</v>
      </c>
      <c r="P278" s="76" t="str">
        <f t="shared" si="11"/>
        <v xml:space="preserve"> -  - Ep </v>
      </c>
      <c r="Q278" s="44"/>
      <c r="R278" s="44"/>
      <c r="S278" s="77"/>
      <c r="T278" s="45"/>
      <c r="U278" s="77"/>
      <c r="V278" s="44"/>
      <c r="W278" s="2">
        <f t="shared" si="10"/>
        <v>0</v>
      </c>
      <c r="X278" s="44"/>
    </row>
    <row r="279" spans="15:24">
      <c r="O279" s="2">
        <v>267</v>
      </c>
      <c r="P279" s="76" t="str">
        <f t="shared" si="11"/>
        <v xml:space="preserve"> -  - Ep </v>
      </c>
      <c r="Q279" s="44"/>
      <c r="R279" s="44"/>
      <c r="S279" s="77"/>
      <c r="T279" s="45"/>
      <c r="U279" s="77"/>
      <c r="V279" s="44"/>
      <c r="W279" s="2">
        <f t="shared" si="10"/>
        <v>0</v>
      </c>
      <c r="X279" s="44"/>
    </row>
    <row r="280" spans="15:24">
      <c r="O280" s="2">
        <v>268</v>
      </c>
      <c r="P280" s="76" t="str">
        <f t="shared" si="11"/>
        <v xml:space="preserve"> -  - Ep </v>
      </c>
      <c r="Q280" s="44"/>
      <c r="R280" s="44"/>
      <c r="S280" s="77"/>
      <c r="T280" s="45"/>
      <c r="U280" s="77"/>
      <c r="V280" s="44"/>
      <c r="W280" s="2">
        <f t="shared" si="10"/>
        <v>0</v>
      </c>
      <c r="X280" s="44"/>
    </row>
    <row r="281" spans="15:24">
      <c r="O281" s="2">
        <v>269</v>
      </c>
      <c r="P281" s="76" t="str">
        <f t="shared" si="11"/>
        <v xml:space="preserve"> -  - Ep </v>
      </c>
      <c r="Q281" s="44"/>
      <c r="R281" s="44"/>
      <c r="S281" s="77"/>
      <c r="T281" s="45"/>
      <c r="U281" s="77"/>
      <c r="V281" s="44"/>
      <c r="W281" s="2">
        <f t="shared" si="10"/>
        <v>0</v>
      </c>
      <c r="X281" s="44"/>
    </row>
    <row r="282" spans="15:24">
      <c r="O282" s="2">
        <v>270</v>
      </c>
      <c r="P282" s="76" t="str">
        <f t="shared" si="11"/>
        <v xml:space="preserve"> -  - Ep </v>
      </c>
      <c r="Q282" s="44"/>
      <c r="R282" s="44"/>
      <c r="S282" s="77"/>
      <c r="T282" s="45"/>
      <c r="U282" s="77"/>
      <c r="V282" s="44"/>
      <c r="W282" s="2">
        <f t="shared" si="10"/>
        <v>0</v>
      </c>
      <c r="X282" s="44"/>
    </row>
    <row r="283" spans="15:24">
      <c r="O283" s="2">
        <v>271</v>
      </c>
      <c r="P283" s="76" t="str">
        <f t="shared" si="11"/>
        <v xml:space="preserve"> -  - Ep </v>
      </c>
      <c r="Q283" s="44"/>
      <c r="R283" s="44"/>
      <c r="S283" s="77"/>
      <c r="T283" s="45"/>
      <c r="U283" s="77"/>
      <c r="V283" s="44"/>
      <c r="W283" s="2">
        <f t="shared" si="10"/>
        <v>0</v>
      </c>
      <c r="X283" s="44"/>
    </row>
    <row r="284" spans="15:24">
      <c r="O284" s="2">
        <v>272</v>
      </c>
      <c r="P284" s="76" t="str">
        <f t="shared" si="11"/>
        <v xml:space="preserve"> -  - Ep </v>
      </c>
      <c r="Q284" s="44"/>
      <c r="R284" s="44"/>
      <c r="S284" s="77"/>
      <c r="T284" s="45"/>
      <c r="U284" s="77"/>
      <c r="V284" s="44"/>
      <c r="W284" s="2">
        <f t="shared" si="10"/>
        <v>0</v>
      </c>
      <c r="X284" s="44"/>
    </row>
    <row r="285" spans="15:24">
      <c r="O285" s="2">
        <v>273</v>
      </c>
      <c r="P285" s="76" t="str">
        <f t="shared" si="11"/>
        <v xml:space="preserve"> -  - Ep </v>
      </c>
      <c r="Q285" s="44"/>
      <c r="R285" s="44"/>
      <c r="S285" s="77"/>
      <c r="T285" s="45"/>
      <c r="U285" s="77"/>
      <c r="V285" s="44"/>
      <c r="W285" s="2">
        <f t="shared" si="10"/>
        <v>0</v>
      </c>
      <c r="X285" s="44"/>
    </row>
    <row r="286" spans="15:24">
      <c r="O286" s="2">
        <v>274</v>
      </c>
      <c r="P286" s="76" t="str">
        <f t="shared" si="11"/>
        <v xml:space="preserve"> -  - Ep </v>
      </c>
      <c r="Q286" s="44"/>
      <c r="R286" s="44"/>
      <c r="S286" s="77"/>
      <c r="T286" s="45"/>
      <c r="U286" s="77"/>
      <c r="V286" s="44"/>
      <c r="W286" s="2">
        <f t="shared" si="10"/>
        <v>0</v>
      </c>
      <c r="X286" s="44"/>
    </row>
    <row r="287" spans="15:24">
      <c r="O287" s="2">
        <v>275</v>
      </c>
      <c r="P287" s="76" t="str">
        <f t="shared" si="11"/>
        <v xml:space="preserve"> -  - Ep </v>
      </c>
      <c r="Q287" s="44"/>
      <c r="R287" s="44"/>
      <c r="S287" s="77"/>
      <c r="T287" s="45"/>
      <c r="U287" s="77"/>
      <c r="V287" s="44"/>
      <c r="W287" s="2">
        <f t="shared" si="10"/>
        <v>0</v>
      </c>
      <c r="X287" s="44"/>
    </row>
    <row r="288" spans="15:24">
      <c r="O288" s="2">
        <v>276</v>
      </c>
      <c r="P288" s="76" t="str">
        <f t="shared" si="11"/>
        <v xml:space="preserve"> -  - Ep </v>
      </c>
      <c r="Q288" s="44"/>
      <c r="R288" s="44"/>
      <c r="S288" s="77"/>
      <c r="T288" s="45"/>
      <c r="U288" s="77"/>
      <c r="V288" s="44"/>
      <c r="W288" s="2">
        <f t="shared" si="10"/>
        <v>0</v>
      </c>
      <c r="X288" s="44"/>
    </row>
    <row r="289" spans="15:24">
      <c r="O289" s="2">
        <v>277</v>
      </c>
      <c r="P289" s="76" t="str">
        <f t="shared" si="11"/>
        <v xml:space="preserve"> -  - Ep </v>
      </c>
      <c r="Q289" s="44"/>
      <c r="R289" s="44"/>
      <c r="S289" s="77"/>
      <c r="T289" s="45"/>
      <c r="U289" s="77"/>
      <c r="V289" s="44"/>
      <c r="W289" s="2">
        <f t="shared" si="10"/>
        <v>0</v>
      </c>
      <c r="X289" s="44"/>
    </row>
    <row r="290" spans="15:24">
      <c r="O290" s="2">
        <v>278</v>
      </c>
      <c r="P290" s="76" t="str">
        <f t="shared" si="11"/>
        <v xml:space="preserve"> -  - Ep </v>
      </c>
      <c r="Q290" s="44"/>
      <c r="R290" s="44"/>
      <c r="S290" s="77"/>
      <c r="T290" s="45"/>
      <c r="U290" s="77"/>
      <c r="V290" s="44"/>
      <c r="W290" s="2">
        <f t="shared" si="10"/>
        <v>0</v>
      </c>
      <c r="X290" s="44"/>
    </row>
    <row r="291" spans="15:24">
      <c r="O291" s="2">
        <v>279</v>
      </c>
      <c r="P291" s="76" t="str">
        <f t="shared" si="11"/>
        <v xml:space="preserve"> -  - Ep </v>
      </c>
      <c r="Q291" s="44"/>
      <c r="R291" s="44"/>
      <c r="S291" s="77"/>
      <c r="T291" s="45"/>
      <c r="U291" s="77"/>
      <c r="V291" s="44"/>
      <c r="W291" s="2">
        <f t="shared" si="10"/>
        <v>0</v>
      </c>
      <c r="X291" s="44"/>
    </row>
    <row r="292" spans="15:24">
      <c r="O292" s="2">
        <v>280</v>
      </c>
      <c r="P292" s="76" t="str">
        <f t="shared" si="11"/>
        <v xml:space="preserve"> -  - Ep </v>
      </c>
      <c r="Q292" s="44"/>
      <c r="R292" s="44"/>
      <c r="S292" s="77"/>
      <c r="T292" s="45"/>
      <c r="U292" s="77"/>
      <c r="V292" s="44"/>
      <c r="W292" s="2">
        <f t="shared" si="10"/>
        <v>0</v>
      </c>
      <c r="X292" s="44"/>
    </row>
    <row r="293" spans="15:24">
      <c r="O293" s="2">
        <v>281</v>
      </c>
      <c r="P293" s="76" t="str">
        <f t="shared" si="11"/>
        <v xml:space="preserve"> -  - Ep </v>
      </c>
      <c r="Q293" s="44"/>
      <c r="R293" s="44"/>
      <c r="S293" s="77"/>
      <c r="T293" s="45"/>
      <c r="U293" s="77"/>
      <c r="V293" s="44"/>
      <c r="W293" s="2">
        <f t="shared" si="10"/>
        <v>0</v>
      </c>
      <c r="X293" s="44"/>
    </row>
    <row r="294" spans="15:24">
      <c r="O294" s="2">
        <v>282</v>
      </c>
      <c r="P294" s="76" t="str">
        <f t="shared" si="11"/>
        <v xml:space="preserve"> -  - Ep </v>
      </c>
      <c r="Q294" s="44"/>
      <c r="R294" s="44"/>
      <c r="S294" s="77"/>
      <c r="T294" s="45"/>
      <c r="U294" s="77"/>
      <c r="V294" s="44"/>
      <c r="W294" s="2">
        <f t="shared" si="10"/>
        <v>0</v>
      </c>
      <c r="X294" s="44"/>
    </row>
    <row r="295" spans="15:24">
      <c r="O295" s="2">
        <v>283</v>
      </c>
      <c r="P295" s="76" t="str">
        <f t="shared" si="11"/>
        <v xml:space="preserve"> -  - Ep </v>
      </c>
      <c r="Q295" s="44"/>
      <c r="R295" s="44"/>
      <c r="S295" s="77"/>
      <c r="T295" s="45"/>
      <c r="U295" s="77"/>
      <c r="V295" s="44"/>
      <c r="W295" s="2">
        <f t="shared" si="10"/>
        <v>0</v>
      </c>
      <c r="X295" s="44"/>
    </row>
    <row r="296" spans="15:24">
      <c r="O296" s="2">
        <v>284</v>
      </c>
      <c r="P296" s="76" t="str">
        <f t="shared" si="11"/>
        <v xml:space="preserve"> -  - Ep </v>
      </c>
      <c r="Q296" s="44"/>
      <c r="R296" s="44"/>
      <c r="S296" s="77"/>
      <c r="T296" s="45"/>
      <c r="U296" s="77"/>
      <c r="V296" s="44"/>
      <c r="W296" s="2">
        <f t="shared" si="10"/>
        <v>0</v>
      </c>
      <c r="X296" s="44"/>
    </row>
    <row r="297" spans="15:24">
      <c r="O297" s="2">
        <v>285</v>
      </c>
      <c r="P297" s="76" t="str">
        <f t="shared" si="11"/>
        <v xml:space="preserve"> -  - Ep </v>
      </c>
      <c r="Q297" s="44"/>
      <c r="R297" s="44"/>
      <c r="S297" s="77"/>
      <c r="T297" s="45"/>
      <c r="U297" s="77"/>
      <c r="V297" s="44"/>
      <c r="W297" s="2">
        <f t="shared" ref="W297:W303" si="12">V297/10000</f>
        <v>0</v>
      </c>
      <c r="X297" s="44"/>
    </row>
    <row r="298" spans="15:24">
      <c r="O298" s="2">
        <v>286</v>
      </c>
      <c r="P298" s="76" t="str">
        <f t="shared" si="11"/>
        <v xml:space="preserve"> -  - Ep </v>
      </c>
      <c r="Q298" s="44"/>
      <c r="R298" s="44"/>
      <c r="S298" s="77"/>
      <c r="T298" s="45"/>
      <c r="U298" s="77"/>
      <c r="V298" s="44"/>
      <c r="W298" s="2">
        <f t="shared" si="12"/>
        <v>0</v>
      </c>
      <c r="X298" s="44"/>
    </row>
    <row r="299" spans="15:24">
      <c r="O299" s="2">
        <v>287</v>
      </c>
      <c r="P299" s="76" t="str">
        <f t="shared" si="11"/>
        <v xml:space="preserve"> -  - Ep </v>
      </c>
      <c r="Q299" s="44"/>
      <c r="R299" s="44"/>
      <c r="S299" s="77"/>
      <c r="T299" s="45"/>
      <c r="U299" s="77"/>
      <c r="V299" s="44"/>
      <c r="W299" s="2">
        <f t="shared" si="12"/>
        <v>0</v>
      </c>
      <c r="X299" s="44"/>
    </row>
    <row r="300" spans="15:24">
      <c r="O300" s="2">
        <v>288</v>
      </c>
      <c r="P300" s="76" t="str">
        <f t="shared" si="11"/>
        <v xml:space="preserve"> -  - Ep </v>
      </c>
      <c r="Q300" s="44"/>
      <c r="R300" s="44"/>
      <c r="S300" s="77"/>
      <c r="T300" s="45"/>
      <c r="U300" s="77"/>
      <c r="V300" s="44"/>
      <c r="W300" s="2">
        <f t="shared" si="12"/>
        <v>0</v>
      </c>
      <c r="X300" s="44"/>
    </row>
    <row r="301" spans="15:24">
      <c r="O301" s="2">
        <v>289</v>
      </c>
      <c r="P301" s="76" t="str">
        <f t="shared" si="11"/>
        <v xml:space="preserve"> -  - Ep </v>
      </c>
      <c r="Q301" s="44"/>
      <c r="R301" s="44"/>
      <c r="S301" s="77"/>
      <c r="T301" s="45"/>
      <c r="U301" s="77"/>
      <c r="V301" s="44"/>
      <c r="W301" s="2">
        <f t="shared" si="12"/>
        <v>0</v>
      </c>
      <c r="X301" s="44"/>
    </row>
    <row r="302" spans="15:24">
      <c r="O302" s="2">
        <v>290</v>
      </c>
      <c r="P302" s="76" t="str">
        <f t="shared" si="11"/>
        <v xml:space="preserve"> -  - Ep </v>
      </c>
      <c r="Q302" s="44"/>
      <c r="R302" s="44"/>
      <c r="S302" s="77"/>
      <c r="T302" s="45"/>
      <c r="U302" s="77"/>
      <c r="V302" s="44"/>
      <c r="W302" s="2">
        <f t="shared" si="12"/>
        <v>0</v>
      </c>
      <c r="X302" s="44"/>
    </row>
    <row r="303" spans="15:24">
      <c r="O303" s="2">
        <v>291</v>
      </c>
      <c r="P303" s="76" t="str">
        <f>R303 &amp; " - " &amp; S303 &amp; " - Ep " &amp; U303</f>
        <v xml:space="preserve"> -  - Ep </v>
      </c>
      <c r="Q303" s="44"/>
      <c r="R303" s="44"/>
      <c r="S303" s="77"/>
      <c r="T303" s="45"/>
      <c r="U303" s="77"/>
      <c r="V303" s="44"/>
      <c r="W303" s="2">
        <f t="shared" si="12"/>
        <v>0</v>
      </c>
      <c r="X303" s="44"/>
    </row>
  </sheetData>
  <mergeCells count="6">
    <mergeCell ref="A1:D1"/>
    <mergeCell ref="A8:D8"/>
    <mergeCell ref="H13:M13"/>
    <mergeCell ref="H14:I14"/>
    <mergeCell ref="J14:K14"/>
    <mergeCell ref="L14:M14"/>
  </mergeCells>
  <phoneticPr fontId="0" type="noConversion"/>
  <dataValidations count="1">
    <dataValidation type="list" allowBlank="1" showInputMessage="1" showErrorMessage="1" sqref="A3">
      <formula1>$P$13:$P$303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Calculs</vt:lpstr>
      <vt:lpstr>Dimension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mdo100</cp:lastModifiedBy>
  <dcterms:created xsi:type="dcterms:W3CDTF">2015-09-14T07:25:37Z</dcterms:created>
  <dcterms:modified xsi:type="dcterms:W3CDTF">2017-01-18T10:08:17Z</dcterms:modified>
</cp:coreProperties>
</file>