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8616"/>
  </bookViews>
  <sheets>
    <sheet name="données" sheetId="1" r:id="rId1"/>
    <sheet name="paramètres" sheetId="2" r:id="rId2"/>
    <sheet name="jours fériés" sheetId="3" r:id="rId3"/>
  </sheets>
  <definedNames>
    <definedName name="deb">paramètres!$B$1</definedName>
    <definedName name="debPause">paramètres!$B$2</definedName>
    <definedName name="DébPause">paramètres!$B$2</definedName>
    <definedName name="Fériés">OFFSET('jours fériés'!$C$1,,,COUNTA('jours fériés'!$C:$C))</definedName>
    <definedName name="fin">paramètres!$B$4</definedName>
    <definedName name="FinPause">paramètres!$B$3</definedName>
    <definedName name="finPauses">paramètres!$B$3</definedName>
    <definedName name="Hdéb">paramètres!$B$1</definedName>
    <definedName name="Hfin">paramètres!$B$4</definedName>
    <definedName name="Hjour">MOD(Hfin-Hdéb,1)</definedName>
    <definedName name="HPause">MOD(FinPause-DébPause,1)</definedName>
    <definedName name="JF">'jours fériés'!$C$1:$C$60</definedName>
    <definedName name="Pause">MOD(paramètres!$B$3-paramètres!$B$2,1)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3" i="1"/>
  <c r="C8" i="1"/>
  <c r="C2" i="1"/>
  <c r="B5" i="2" l="1"/>
  <c r="A13" i="3" l="1"/>
  <c r="C24" i="3" s="1"/>
  <c r="C17" i="3"/>
  <c r="C12" i="3"/>
  <c r="C11" i="3"/>
  <c r="C10" i="3"/>
  <c r="C9" i="3"/>
  <c r="C8" i="3"/>
  <c r="C5" i="3"/>
  <c r="C4" i="3"/>
  <c r="C2" i="3"/>
  <c r="C1" i="3"/>
  <c r="C13" i="3" l="1"/>
  <c r="C20" i="3"/>
  <c r="A25" i="3"/>
  <c r="C14" i="3"/>
  <c r="C19" i="3" s="1"/>
  <c r="C21" i="3"/>
  <c r="C16" i="3"/>
  <c r="C22" i="3"/>
  <c r="C28" i="3"/>
  <c r="C23" i="3"/>
  <c r="C3" i="3"/>
  <c r="C7" i="3"/>
  <c r="C6" i="3"/>
  <c r="C15" i="3" l="1"/>
  <c r="C18" i="3"/>
  <c r="C36" i="3"/>
  <c r="A37" i="3"/>
  <c r="C26" i="3"/>
  <c r="C35" i="3"/>
  <c r="C25" i="3"/>
  <c r="C33" i="3"/>
  <c r="C29" i="3"/>
  <c r="C34" i="3"/>
  <c r="C32" i="3"/>
  <c r="C48" i="3" l="1"/>
  <c r="C47" i="3"/>
  <c r="C45" i="3"/>
  <c r="C41" i="3"/>
  <c r="A49" i="3"/>
  <c r="C37" i="3"/>
  <c r="C44" i="3"/>
  <c r="C46" i="3"/>
  <c r="C38" i="3"/>
  <c r="C40" i="3"/>
  <c r="C27" i="3"/>
  <c r="C30" i="3"/>
  <c r="C31" i="3"/>
  <c r="C42" i="3" l="1"/>
  <c r="C39" i="3"/>
  <c r="C43" i="3"/>
  <c r="C60" i="3"/>
  <c r="C58" i="3"/>
  <c r="C52" i="3"/>
  <c r="C57" i="3"/>
  <c r="C50" i="3"/>
  <c r="C56" i="3"/>
  <c r="C49" i="3"/>
  <c r="C59" i="3"/>
  <c r="C53" i="3"/>
  <c r="C51" i="3" l="1"/>
  <c r="C55" i="3"/>
  <c r="C54" i="3"/>
</calcChain>
</file>

<file path=xl/sharedStrings.xml><?xml version="1.0" encoding="utf-8"?>
<sst xmlns="http://schemas.openxmlformats.org/spreadsheetml/2006/main" count="68" uniqueCount="20">
  <si>
    <t>Durée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</si>
  <si>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</si>
  <si>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</si>
  <si>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</si>
  <si>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</si>
  <si>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</si>
  <si>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</si>
  <si>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</si>
  <si>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</si>
  <si>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</si>
  <si>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</si>
  <si>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</si>
  <si>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</si>
  <si>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Début</t>
  </si>
  <si>
    <t>Fin</t>
  </si>
  <si>
    <t>début journée</t>
  </si>
  <si>
    <t>fin journée</t>
  </si>
  <si>
    <t>début pause</t>
  </si>
  <si>
    <t>fin pause</t>
  </si>
  <si>
    <t>total 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</si>
</sst>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/mm/yyyy"/>
    <numFmt numFmtId="165" formatCode="[hh]:mm"/>
  </numFmts>
  <fonts count="5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20" fontId="0" fillId="0" borderId="0" xfId="0" applyNumberFormat="1"/>
    <xf numFmtId="0" fontId="1" fillId="0" borderId="0" xfId="0" applyFont="1" applyFill="1" applyBorder="1" applyAlignment="1"/>
    <xf numFmtId="0" fontId="2" fillId="0" borderId="0" xfId="0" applyFont="1" applyBorder="1" applyAlignment="1"/>
    <xf numFmtId="164" fontId="2" fillId="0" borderId="0" xfId="0" applyNumberFormat="1" applyFont="1" applyFill="1" applyBorder="1" applyAlignment="1"/>
    <xf numFmtId="0" fontId="0" fillId="0" borderId="0" xfId="0" applyAlignment="1"/>
    <xf numFmtId="165" fontId="0" fillId="0" borderId="0" xfId="0" applyNumberFormat="1" applyFill="1"/>
    <xf numFmtId="0" fontId="0" fillId="0" borderId="0" xfId="0" applyFill="1"/>
    <xf numFmtId="0" fontId="0" fillId="0" borderId="0" xfId="0" applyAlignment="1">
      <alignment horizontal="center"/>
    </xf>
    <xf numFmtId="165" fontId="0" fillId="0" borderId="0" xfId="0" applyNumberFormat="1"/>
    <xf numFmtId="22" fontId="0" fillId="0" borderId="0" xfId="0" applyNumberFormat="1"/>
    <xf numFmtId="165" fontId="0" fillId="0" borderId="0" xfId="0" applyNumberFormat="1" applyAlignment="1">
      <alignment horizontal="center"/>
    </xf>
    <xf numFmtId="22" fontId="0" fillId="0" borderId="1" xfId="0" applyNumberFormat="1" applyFont="1" applyBorder="1" applyAlignment="1"/>
    <xf numFmtId="165" fontId="0" fillId="0" borderId="1" xfId="0" applyNumberFormat="1" applyBorder="1"/>
    <xf numFmtId="22" fontId="0" fillId="0" borderId="1" xfId="0" applyNumberFormat="1" applyFont="1" applyBorder="1"/>
    <xf numFmtId="0" fontId="3" fillId="0" borderId="1" xfId="0" applyFont="1" applyBorder="1" applyAlignment="1">
      <alignment horizontal="center"/>
    </xf>
    <xf numFmtId="22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6"/>
  <sheetViews>
    <sheetView tabSelected="1" workbookViewId="0">
      <selection activeCell="C8" sqref="C8"/>
    </sheetView>
  </sheetViews>
  <sheetFormatPr baseColWidth="10" defaultRowHeight="14.4" x14ac:dyDescent="0.3"/>
  <cols>
    <col min="1" max="2" width="20.5546875" customWidth="1"/>
    <col min="4" max="4" width="11.5546875" customWidth="1"/>
  </cols>
  <sheetData>
    <row r="1" spans="1:9" x14ac:dyDescent="0.3">
      <c r="A1" s="15" t="s">
        <v>13</v>
      </c>
      <c r="B1" s="15" t="s">
        <v>14</v>
      </c>
      <c r="C1" s="15" t="s">
        <v>0</v>
      </c>
    </row>
    <row r="2" spans="1:9" x14ac:dyDescent="0.3">
      <c r="A2" s="12">
        <v>43510.666666666664</v>
      </c>
      <c r="B2" s="12">
        <v>43515.375</v>
      </c>
      <c r="C2" s="13">
        <f ca="1">IFERROR(ISNA(MATCH(INT(A2),Fériés,0))*(WEEKDAY(A2,2)&lt;6)*MAX(0,MIN(IF(INT(A2)=INT(B2),MOD(B2,1),1),Hfin)-MAX(MOD(A2,1),Hdéb))-ISNA(MATCH(INT(A2),Fériés,0))*(WEEKDAY(A2,2)&lt;6)*MAX(0,MIN(IF(INT(A2)=INT(B2),MOD(B2,1),1),FinPause)-MAX(MOD(A2,1),DébPause))
+((INT(B2)-INT(A2))&gt;1)*SUMPRODUCT(ISNA(MATCH(ROW(INDIRECT(INT(A2+1)&amp;":"&amp;INT(B2-1))),Fériés,0))*(WEEKDAY(ROW(INDIRECT(INT(A2+1)&amp;":"&amp;INT(B2-1))))&lt;&gt;1)*(WEEKDAY(ROW(INDIRECT(INT($A2+1)&amp;":"&amp;INT($B2-1))))&lt;&gt;7))*Hjour-((INT(B2)-INT(A2))&gt;1)*SUMPRODUCT(ISNA(MATCH(ROW(INDIRECT(INT(A2+1)&amp;":"&amp;INT(B2-1))),Fériés,0))*(WEEKDAY(ROW(INDIRECT(INT(A2+1)&amp;":"&amp;INT(B2-1))))&lt;&gt;1)*(WEEKDAY(ROW(INDIRECT(INT($A2+1)&amp;":"&amp;INT($B2-1))))&lt;&gt;7))*HPause
+ISNA(MATCH(INT(B2),Fériés,0))*(INT(A2)&lt;&gt;INT(B2))*(WEEKDAY(B2,2)&lt;6)*MAX(0,MIN(MOD(B2,1),Hfin)-Hdéb)-ISNA(MATCH(INT(B2),Fériés,0))*(INT(A2)&lt;&gt;INT(B2))*(WEEKDAY(B2,2)&lt;6)*MAX(0,MIN(MOD(B2,1),FinPause)-DébPause),"")</f>
        <v>0.77083333333575865</v>
      </c>
      <c r="D2" s="6"/>
      <c r="E2" s="9"/>
      <c r="F2" s="9"/>
      <c r="G2" s="9"/>
      <c r="H2" s="9"/>
      <c r="I2" s="9"/>
    </row>
    <row r="3" spans="1:9" x14ac:dyDescent="0.3">
      <c r="A3" s="12">
        <v>43285.943749999999</v>
      </c>
      <c r="B3" s="12">
        <v>43650.62777777778</v>
      </c>
      <c r="C3" s="13">
        <f ca="1">IFERROR(ISNA(MATCH(INT(A3),Fériés,0))*(WEEKDAY(A3,2)&lt;6)*MAX(0,MIN(IF(INT(A3)=INT(B3),MOD(B3,1),1),Hfin)-MAX(MOD(A3,1),Hdéb))-ISNA(MATCH(INT(A3),Fériés,0))*(WEEKDAY(A3,2)&lt;6)*MAX(0,MIN(IF(INT(A3)=INT(B3),MOD(B3,1),1),FinPause)-MAX(MOD(A3,1),DébPause))
+((INT(B3)-INT(A3))&gt;1)*SUMPRODUCT(ISNA(MATCH(ROW(INDIRECT(INT(A3+1)&amp;":"&amp;INT(B3-1))),Fériés,0))*(WEEKDAY(ROW(INDIRECT(INT(A3+1)&amp;":"&amp;INT(B3-1))))&lt;&gt;1)*(WEEKDAY(ROW(INDIRECT(INT($A3+1)&amp;":"&amp;INT($B3-1))))&lt;&gt;7))*Hjour-((INT(B3)-INT(A3))&gt;1)*SUMPRODUCT(ISNA(MATCH(ROW(INDIRECT(INT(A3+1)&amp;":"&amp;INT(B3-1))),Fériés,0))*(WEEKDAY(ROW(INDIRECT(INT(A3+1)&amp;":"&amp;INT(B3-1))))&lt;&gt;1)*(WEEKDAY(ROW(INDIRECT(INT($A3+1)&amp;":"&amp;INT($B3-1))))&lt;&gt;7))*HPause
+ISNA(MATCH(INT(B3),Fériés,0))*(INT(A3)&lt;&gt;INT(B3))*(WEEKDAY(B3,2)&lt;6)*MAX(0,MIN(MOD(B3,1),Hfin)-Hdéb)-ISNA(MATCH(INT(B3),Fériés,0))*(INT(A3)&lt;&gt;INT(B3))*(WEEKDAY(B3,2)&lt;6)*MAX(0,MIN(MOD(B3,1),FinPause)-DébPause),"")</f>
        <v>83.877777777779542</v>
      </c>
      <c r="D3" s="6"/>
      <c r="E3" s="9"/>
      <c r="F3" s="9"/>
      <c r="G3" s="9"/>
      <c r="H3" s="9"/>
      <c r="I3" s="9"/>
    </row>
    <row r="4" spans="1:9" x14ac:dyDescent="0.3">
      <c r="A4" s="12">
        <v>43483.241666666669</v>
      </c>
      <c r="B4" s="12">
        <v>43486.574999999997</v>
      </c>
      <c r="C4" s="13">
        <f ca="1">IFERROR(ISNA(MATCH(INT(A4),Fériés,0))*(WEEKDAY(A4,2)&lt;6)*MAX(0,MIN(IF(INT(A4)=INT(B4),MOD(B4,1),1),Hfin)-MAX(MOD(A4,1),Hdéb))-ISNA(MATCH(INT(A4),Fériés,0))*(WEEKDAY(A4,2)&lt;6)*MAX(0,MIN(IF(INT(A4)=INT(B4),MOD(B4,1),1),FinPause)-MAX(MOD(A4,1),DébPause))
+((INT(B4)-INT(A4))&gt;1)*SUMPRODUCT(ISNA(MATCH(ROW(INDIRECT(INT(A4+1)&amp;":"&amp;INT(B4-1))),Fériés,0))*(WEEKDAY(ROW(INDIRECT(INT(A4+1)&amp;":"&amp;INT(B4-1))))&lt;&gt;1)*(WEEKDAY(ROW(INDIRECT(INT($A4+1)&amp;":"&amp;INT($B4-1))))&lt;&gt;7))*Hjour-((INT(B4)-INT(A4))&gt;1)*SUMPRODUCT(ISNA(MATCH(ROW(INDIRECT(INT(A4+1)&amp;":"&amp;INT(B4-1))),Fériés,0))*(WEEKDAY(ROW(INDIRECT(INT(A4+1)&amp;":"&amp;INT(B4-1))))&lt;&gt;1)*(WEEKDAY(ROW(INDIRECT(INT($A4+1)&amp;":"&amp;INT($B4-1))))&lt;&gt;7))*HPause
+ISNA(MATCH(INT(B4),Fériés,0))*(INT(A4)&lt;&gt;INT(B4))*(WEEKDAY(B4,2)&lt;6)*MAX(0,MIN(MOD(B4,1),Hfin)-Hdéb)-ISNA(MATCH(INT(B4),Fériés,0))*(INT(A4)&lt;&gt;INT(B4))*(WEEKDAY(B4,2)&lt;6)*MAX(0,MIN(MOD(B4,1),FinPause)-DébPause),"")</f>
        <v>0.5</v>
      </c>
      <c r="D4" s="6"/>
      <c r="E4" s="9"/>
      <c r="F4" s="9"/>
      <c r="G4" s="9"/>
      <c r="H4" s="9"/>
      <c r="I4" s="9"/>
    </row>
    <row r="5" spans="1:9" x14ac:dyDescent="0.3">
      <c r="A5" s="12">
        <v>43498.541666666664</v>
      </c>
      <c r="B5" s="12">
        <v>43502.625</v>
      </c>
      <c r="C5" s="13">
        <f ca="1">IFERROR(ISNA(MATCH(INT(A5),Fériés,0))*(WEEKDAY(A5,2)&lt;6)*MAX(0,MIN(IF(INT(A5)=INT(B5),MOD(B5,1),1),Hfin)-MAX(MOD(A5,1),Hdéb))-ISNA(MATCH(INT(A5),Fériés,0))*(WEEKDAY(A5,2)&lt;6)*MAX(0,MIN(IF(INT(A5)=INT(B5),MOD(B5,1),1),FinPause)-MAX(MOD(A5,1),DébPause))
+((INT(B5)-INT(A5))&gt;1)*SUMPRODUCT(ISNA(MATCH(ROW(INDIRECT(INT(A5+1)&amp;":"&amp;INT(B5-1))),Fériés,0))*(WEEKDAY(ROW(INDIRECT(INT(A5+1)&amp;":"&amp;INT(B5-1))))&lt;&gt;1)*(WEEKDAY(ROW(INDIRECT(INT($A5+1)&amp;":"&amp;INT($B5-1))))&lt;&gt;7))*Hjour-((INT(B5)-INT(A5))&gt;1)*SUMPRODUCT(ISNA(MATCH(ROW(INDIRECT(INT(A5+1)&amp;":"&amp;INT(B5-1))),Fériés,0))*(WEEKDAY(ROW(INDIRECT(INT(A5+1)&amp;":"&amp;INT(B5-1))))&lt;&gt;1)*(WEEKDAY(ROW(INDIRECT(INT($A5+1)&amp;":"&amp;INT($B5-1))))&lt;&gt;7))*HPause
+ISNA(MATCH(INT(B5),Fériés,0))*(INT(A5)&lt;&gt;INT(B5))*(WEEKDAY(B5,2)&lt;6)*MAX(0,MIN(MOD(B5,1),Hfin)-Hdéb)-ISNA(MATCH(INT(B5),Fériés,0))*(INT(A5)&lt;&gt;INT(B5))*(WEEKDAY(B5,2)&lt;6)*MAX(0,MIN(MOD(B5,1),FinPause)-DébPause),"")</f>
        <v>0.875</v>
      </c>
      <c r="D5" s="6"/>
      <c r="E5" s="9"/>
      <c r="F5" s="9"/>
      <c r="G5" s="9"/>
      <c r="H5" s="9"/>
      <c r="I5" s="9"/>
    </row>
    <row r="6" spans="1:9" x14ac:dyDescent="0.3">
      <c r="A6" s="12">
        <v>43516.354166666664</v>
      </c>
      <c r="B6" s="12">
        <v>43516.75</v>
      </c>
      <c r="C6" s="13">
        <f ca="1">IFERROR(ISNA(MATCH(INT(A6),Fériés,0))*(WEEKDAY(A6,2)&lt;6)*MAX(0,MIN(IF(INT(A6)=INT(B6),MOD(B6,1),1),Hfin)-MAX(MOD(A6,1),Hdéb))-ISNA(MATCH(INT(A6),Fériés,0))*(WEEKDAY(A6,2)&lt;6)*MAX(0,MIN(IF(INT(A6)=INT(B6),MOD(B6,1),1),FinPause)-MAX(MOD(A6,1),DébPause))
+((INT(B6)-INT(A6))&gt;1)*SUMPRODUCT(ISNA(MATCH(ROW(INDIRECT(INT(A6+1)&amp;":"&amp;INT(B6-1))),Fériés,0))*(WEEKDAY(ROW(INDIRECT(INT(A6+1)&amp;":"&amp;INT(B6-1))))&lt;&gt;1)*(WEEKDAY(ROW(INDIRECT(INT($A6+1)&amp;":"&amp;INT($B6-1))))&lt;&gt;7))*Hjour-((INT(B6)-INT(A6))&gt;1)*SUMPRODUCT(ISNA(MATCH(ROW(INDIRECT(INT(A6+1)&amp;":"&amp;INT(B6-1))),Fériés,0))*(WEEKDAY(ROW(INDIRECT(INT(A6+1)&amp;":"&amp;INT(B6-1))))&lt;&gt;1)*(WEEKDAY(ROW(INDIRECT(INT($A6+1)&amp;":"&amp;INT($B6-1))))&lt;&gt;7))*HPause
+ISNA(MATCH(INT(B6),Fériés,0))*(INT(A6)&lt;&gt;INT(B6))*(WEEKDAY(B6,2)&lt;6)*MAX(0,MIN(MOD(B6,1),Hfin)-Hdéb)-ISNA(MATCH(INT(B6),Fériés,0))*(INT(A6)&lt;&gt;INT(B6))*(WEEKDAY(B6,2)&lt;6)*MAX(0,MIN(MOD(B6,1),FinPause)-DébPause),"")</f>
        <v>0.33333333333333331</v>
      </c>
      <c r="D6" s="6"/>
      <c r="E6" s="9"/>
      <c r="F6" s="9"/>
      <c r="G6" s="9"/>
      <c r="H6" s="9"/>
      <c r="I6" s="9"/>
    </row>
    <row r="7" spans="1:9" x14ac:dyDescent="0.3">
      <c r="A7" s="14">
        <v>43483.241666666669</v>
      </c>
      <c r="B7" s="14">
        <v>43486.574999999997</v>
      </c>
      <c r="C7" s="13">
        <f ca="1">IFERROR(ISNA(MATCH(INT(A7),Fériés,0))*(WEEKDAY(A7,2)&lt;6)*MAX(0,MIN(IF(INT(A7)=INT(B7),MOD(B7,1),1),Hfin)-MAX(MOD(A7,1),Hdéb))-ISNA(MATCH(INT(A7),Fériés,0))*(WEEKDAY(A7,2)&lt;6)*MAX(0,MIN(IF(INT(A7)=INT(B7),MOD(B7,1),1),FinPause)-MAX(MOD(A7,1),DébPause))
+((INT(B7)-INT(A7))&gt;1)*SUMPRODUCT(ISNA(MATCH(ROW(INDIRECT(INT(A7+1)&amp;":"&amp;INT(B7-1))),Fériés,0))*(WEEKDAY(ROW(INDIRECT(INT(A7+1)&amp;":"&amp;INT(B7-1))))&lt;&gt;1)*(WEEKDAY(ROW(INDIRECT(INT($A7+1)&amp;":"&amp;INT($B7-1))))&lt;&gt;7))*Hjour-((INT(B7)-INT(A7))&gt;1)*SUMPRODUCT(ISNA(MATCH(ROW(INDIRECT(INT(A7+1)&amp;":"&amp;INT(B7-1))),Fériés,0))*(WEEKDAY(ROW(INDIRECT(INT(A7+1)&amp;":"&amp;INT(B7-1))))&lt;&gt;1)*(WEEKDAY(ROW(INDIRECT(INT($A7+1)&amp;":"&amp;INT($B7-1))))&lt;&gt;7))*HPause
+ISNA(MATCH(INT(B7),Fériés,0))*(INT(A7)&lt;&gt;INT(B7))*(WEEKDAY(B7,2)&lt;6)*MAX(0,MIN(MOD(B7,1),Hfin)-Hdéb)-ISNA(MATCH(INT(B7),Fériés,0))*(INT(A7)&lt;&gt;INT(B7))*(WEEKDAY(B7,2)&lt;6)*MAX(0,MIN(MOD(B7,1),FinPause)-DébPause),"")</f>
        <v>0.5</v>
      </c>
      <c r="D7" s="6"/>
      <c r="E7" s="9"/>
      <c r="F7" s="9"/>
      <c r="G7" s="9"/>
      <c r="H7" s="9"/>
      <c r="I7" s="9"/>
    </row>
    <row r="8" spans="1:9" x14ac:dyDescent="0.3">
      <c r="A8" s="16">
        <v>43483.354166666664</v>
      </c>
      <c r="B8" s="16">
        <v>43486.520833333336</v>
      </c>
      <c r="C8" s="13">
        <f ca="1">IFERROR(ISNA(MATCH(INT(A8),Fériés,0))*(WEEKDAY(A8,2)&lt;6)*MAX(0,MIN(IF(INT(A8)=INT(B8),MOD(B8,1),1),Hfin)-MAX(MOD(A8,1),Hdéb))-ISNA(MATCH(INT(A8),Fériés,0))*(WEEKDAY(A8,2)&lt;6)*MAX(0,MIN(IF(INT(A8)=INT(B8),MOD(B8,1),1),FinPause)-MAX(MOD(A8,1),DébPause))
+((INT(B8)-INT(A8))&gt;1)*SUMPRODUCT(ISNA(MATCH(ROW(INDIRECT(INT(A8+1)&amp;":"&amp;INT(B8-1))),Fériés,0))*(WEEKDAY(ROW(INDIRECT(INT(A8+1)&amp;":"&amp;INT(B8-1))))&lt;&gt;1)*(WEEKDAY(ROW(INDIRECT(INT($A8+1)&amp;":"&amp;INT($B8-1))))&lt;&gt;7))*Hjour-((INT(B8)-INT(A8))&gt;1)*SUMPRODUCT(ISNA(MATCH(ROW(INDIRECT(INT(A8+1)&amp;":"&amp;INT(B8-1))),Fériés,0))*(WEEKDAY(ROW(INDIRECT(INT(A8+1)&amp;":"&amp;INT(B8-1))))&lt;&gt;1)*(WEEKDAY(ROW(INDIRECT(INT($A8+1)&amp;":"&amp;INT($B8-1))))&lt;&gt;7))*HPause
+ISNA(MATCH(INT(B8),Fériés,0))*(INT(A8)&lt;&gt;INT(B8))*(WEEKDAY(B8,2)&lt;6)*MAX(0,MIN(MOD(B8,1),Hfin)-Hdéb)-ISNA(MATCH(INT(B8),Fériés,0))*(INT(A8)&lt;&gt;INT(B8))*(WEEKDAY(B8,2)&lt;6)*MAX(0,MIN(MOD(B8,1),FinPause)-DébPause),"")</f>
        <v>0.5</v>
      </c>
    </row>
    <row r="9" spans="1:9" x14ac:dyDescent="0.3">
      <c r="A9" s="10"/>
      <c r="B9" s="10"/>
      <c r="C9" s="9"/>
    </row>
    <row r="10" spans="1:9" x14ac:dyDescent="0.3">
      <c r="A10" s="10"/>
      <c r="B10" s="10"/>
      <c r="C10" s="9"/>
    </row>
    <row r="11" spans="1:9" x14ac:dyDescent="0.3">
      <c r="A11" s="10"/>
      <c r="B11" s="10"/>
      <c r="C11" s="9"/>
    </row>
    <row r="12" spans="1:9" x14ac:dyDescent="0.3">
      <c r="G12" s="9"/>
    </row>
    <row r="13" spans="1:9" s="8" customFormat="1" x14ac:dyDescent="0.3">
      <c r="G13" s="11"/>
    </row>
    <row r="14" spans="1:9" s="7" customFormat="1" x14ac:dyDescent="0.3"/>
    <row r="15" spans="1:9" s="7" customFormat="1" x14ac:dyDescent="0.3"/>
    <row r="16" spans="1:9" s="7" customFormat="1" x14ac:dyDescent="0.3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activeCell="D6" sqref="D6"/>
    </sheetView>
  </sheetViews>
  <sheetFormatPr baseColWidth="10" defaultRowHeight="14.4" x14ac:dyDescent="0.3"/>
  <cols>
    <col min="1" max="1" width="18" customWidth="1"/>
  </cols>
  <sheetData>
    <row r="1" spans="1:2" x14ac:dyDescent="0.3">
      <c r="A1" t="s">
        <v>15</v>
      </c>
      <c r="B1" s="1">
        <v>0.35416666666666669</v>
      </c>
    </row>
    <row r="2" spans="1:2" x14ac:dyDescent="0.3">
      <c r="A2" t="s">
        <v>17</v>
      </c>
      <c r="B2" s="1">
        <v>0.52083333333333337</v>
      </c>
    </row>
    <row r="3" spans="1:2" x14ac:dyDescent="0.3">
      <c r="A3" t="s">
        <v>18</v>
      </c>
      <c r="B3" s="1">
        <v>0.58333333333333337</v>
      </c>
    </row>
    <row r="4" spans="1:2" x14ac:dyDescent="0.3">
      <c r="A4" t="s">
        <v>16</v>
      </c>
      <c r="B4" s="1">
        <v>0.75</v>
      </c>
    </row>
    <row r="5" spans="1:2" x14ac:dyDescent="0.3">
      <c r="A5" t="s">
        <v>19</v>
      </c>
      <c r="B5" s="1">
        <f>fin-deb+debPause-finPauses</f>
        <v>0.33333333333333337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0"/>
  <sheetViews>
    <sheetView workbookViewId="0">
      <selection activeCell="B25" sqref="B25"/>
    </sheetView>
  </sheetViews>
  <sheetFormatPr baseColWidth="10" defaultColWidth="10.88671875" defaultRowHeight="14.4" x14ac:dyDescent="0.3"/>
  <cols>
    <col min="1" max="1" width="10.88671875" style="5"/>
    <col min="2" max="2" width="14.6640625" style="5" bestFit="1" customWidth="1"/>
    <col min="3" max="3" width="15.44140625" style="5" customWidth="1"/>
    <col min="4" max="16384" width="10.88671875" style="5"/>
  </cols>
  <sheetData>
    <row r="1" spans="1:3" x14ac:dyDescent="0.3">
      <c r="A1" s="2">
        <v>2018</v>
      </c>
      <c r="B1" s="3" t="s">
        <v>1</v>
      </c>
      <c r="C1" s="4">
        <f>DATE(A1,1,1)</f>
        <v>43101</v>
      </c>
    </row>
    <row r="2" spans="1:3" x14ac:dyDescent="0.3">
      <c r="A2" s="3"/>
      <c r="B2" s="3" t="s">
        <v>2</v>
      </c>
      <c r="C2" s="4">
        <f>ROUND(DATE(A1,4,MOD(234-11*MOD(A1,19),30))/7,0)*7-6</f>
        <v>43191</v>
      </c>
    </row>
    <row r="3" spans="1:3" x14ac:dyDescent="0.3">
      <c r="A3" s="3"/>
      <c r="B3" s="3" t="s">
        <v>3</v>
      </c>
      <c r="C3" s="4">
        <f>C2+1</f>
        <v>43192</v>
      </c>
    </row>
    <row r="4" spans="1:3" x14ac:dyDescent="0.3">
      <c r="A4" s="3"/>
      <c r="B4" s="3" t="s">
        <v>4</v>
      </c>
      <c r="C4" s="4">
        <f>DATE(A1,5,1)</f>
        <v>43221</v>
      </c>
    </row>
    <row r="5" spans="1:3" x14ac:dyDescent="0.3">
      <c r="A5" s="3"/>
      <c r="B5" s="3" t="s">
        <v>5</v>
      </c>
      <c r="C5" s="4">
        <f>DATE(A1,5,8)</f>
        <v>43228</v>
      </c>
    </row>
    <row r="6" spans="1:3" x14ac:dyDescent="0.3">
      <c r="A6" s="3"/>
      <c r="B6" s="3" t="s">
        <v>6</v>
      </c>
      <c r="C6" s="4">
        <f>C2+39</f>
        <v>43230</v>
      </c>
    </row>
    <row r="7" spans="1:3" x14ac:dyDescent="0.3">
      <c r="A7" s="3"/>
      <c r="B7" s="3" t="s">
        <v>7</v>
      </c>
      <c r="C7" s="4">
        <f>C2+50</f>
        <v>43241</v>
      </c>
    </row>
    <row r="8" spans="1:3" x14ac:dyDescent="0.3">
      <c r="A8" s="3"/>
      <c r="B8" s="3" t="s">
        <v>8</v>
      </c>
      <c r="C8" s="4">
        <f>DATE(A1,7,14)</f>
        <v>43295</v>
      </c>
    </row>
    <row r="9" spans="1:3" x14ac:dyDescent="0.3">
      <c r="A9" s="3"/>
      <c r="B9" s="3" t="s">
        <v>9</v>
      </c>
      <c r="C9" s="4">
        <f>DATE(A1,8,15)</f>
        <v>43327</v>
      </c>
    </row>
    <row r="10" spans="1:3" x14ac:dyDescent="0.3">
      <c r="A10" s="3"/>
      <c r="B10" s="3" t="s">
        <v>10</v>
      </c>
      <c r="C10" s="4">
        <f>DATE(A1,11,1)</f>
        <v>43405</v>
      </c>
    </row>
    <row r="11" spans="1:3" x14ac:dyDescent="0.3">
      <c r="A11" s="3"/>
      <c r="B11" s="3" t="s">
        <v>11</v>
      </c>
      <c r="C11" s="4">
        <f>DATE(A1,11,11)</f>
        <v>43415</v>
      </c>
    </row>
    <row r="12" spans="1:3" x14ac:dyDescent="0.3">
      <c r="A12" s="3"/>
      <c r="B12" s="3" t="s">
        <v>12</v>
      </c>
      <c r="C12" s="4">
        <f>DATE(A1,12,25)</f>
        <v>43459</v>
      </c>
    </row>
    <row r="13" spans="1:3" x14ac:dyDescent="0.3">
      <c r="A13" s="2">
        <f>A1+1</f>
        <v>2019</v>
      </c>
      <c r="B13" s="3" t="s">
        <v>1</v>
      </c>
      <c r="C13" s="4">
        <f>DATE(A13,1,1)</f>
        <v>43466</v>
      </c>
    </row>
    <row r="14" spans="1:3" x14ac:dyDescent="0.3">
      <c r="A14" s="3"/>
      <c r="B14" s="3" t="s">
        <v>2</v>
      </c>
      <c r="C14" s="4">
        <f>ROUND(DATE(A13,4,MOD(234-11*MOD(A13,19),30))/7,0)*7-6</f>
        <v>43576</v>
      </c>
    </row>
    <row r="15" spans="1:3" x14ac:dyDescent="0.3">
      <c r="A15" s="3"/>
      <c r="B15" s="3" t="s">
        <v>3</v>
      </c>
      <c r="C15" s="4">
        <f>C14+1</f>
        <v>43577</v>
      </c>
    </row>
    <row r="16" spans="1:3" x14ac:dyDescent="0.3">
      <c r="A16" s="3"/>
      <c r="B16" s="3" t="s">
        <v>4</v>
      </c>
      <c r="C16" s="4">
        <f>DATE(A13,5,1)</f>
        <v>43586</v>
      </c>
    </row>
    <row r="17" spans="1:3" x14ac:dyDescent="0.3">
      <c r="A17" s="3"/>
      <c r="B17" s="3" t="s">
        <v>5</v>
      </c>
      <c r="C17" s="4">
        <f>DATE(A13,5,8)</f>
        <v>43593</v>
      </c>
    </row>
    <row r="18" spans="1:3" x14ac:dyDescent="0.3">
      <c r="A18" s="3"/>
      <c r="B18" s="3" t="s">
        <v>6</v>
      </c>
      <c r="C18" s="4">
        <f>C14+39</f>
        <v>43615</v>
      </c>
    </row>
    <row r="19" spans="1:3" x14ac:dyDescent="0.3">
      <c r="A19" s="3"/>
      <c r="B19" s="3" t="s">
        <v>7</v>
      </c>
      <c r="C19" s="4">
        <f>C14+50</f>
        <v>43626</v>
      </c>
    </row>
    <row r="20" spans="1:3" x14ac:dyDescent="0.3">
      <c r="A20" s="3"/>
      <c r="B20" s="3" t="s">
        <v>8</v>
      </c>
      <c r="C20" s="4">
        <f>DATE(A13,7,14)</f>
        <v>43660</v>
      </c>
    </row>
    <row r="21" spans="1:3" x14ac:dyDescent="0.3">
      <c r="A21" s="3"/>
      <c r="B21" s="3" t="s">
        <v>9</v>
      </c>
      <c r="C21" s="4">
        <f>DATE(A13,8,15)</f>
        <v>43692</v>
      </c>
    </row>
    <row r="22" spans="1:3" x14ac:dyDescent="0.3">
      <c r="A22" s="3"/>
      <c r="B22" s="3" t="s">
        <v>10</v>
      </c>
      <c r="C22" s="4">
        <f>DATE(A13,11,1)</f>
        <v>43770</v>
      </c>
    </row>
    <row r="23" spans="1:3" x14ac:dyDescent="0.3">
      <c r="A23" s="3"/>
      <c r="B23" s="3" t="s">
        <v>11</v>
      </c>
      <c r="C23" s="4">
        <f>DATE(A13,11,11)</f>
        <v>43780</v>
      </c>
    </row>
    <row r="24" spans="1:3" x14ac:dyDescent="0.3">
      <c r="A24" s="3"/>
      <c r="B24" s="3" t="s">
        <v>12</v>
      </c>
      <c r="C24" s="4">
        <f>DATE(A13,12,25)</f>
        <v>43824</v>
      </c>
    </row>
    <row r="25" spans="1:3" x14ac:dyDescent="0.3">
      <c r="A25" s="2">
        <f>A13+1</f>
        <v>2020</v>
      </c>
      <c r="B25" s="3" t="s">
        <v>1</v>
      </c>
      <c r="C25" s="4">
        <f>DATE(A25,1,1)</f>
        <v>43831</v>
      </c>
    </row>
    <row r="26" spans="1:3" x14ac:dyDescent="0.3">
      <c r="A26" s="3"/>
      <c r="B26" s="3" t="s">
        <v>2</v>
      </c>
      <c r="C26" s="4">
        <f>ROUND(DATE(A25,4,MOD(234-11*MOD(A25,19),30))/7,0)*7-6</f>
        <v>43933</v>
      </c>
    </row>
    <row r="27" spans="1:3" x14ac:dyDescent="0.3">
      <c r="A27" s="3"/>
      <c r="B27" s="3" t="s">
        <v>3</v>
      </c>
      <c r="C27" s="4">
        <f>C26+1</f>
        <v>43934</v>
      </c>
    </row>
    <row r="28" spans="1:3" x14ac:dyDescent="0.3">
      <c r="A28" s="3"/>
      <c r="B28" s="3" t="s">
        <v>4</v>
      </c>
      <c r="C28" s="4">
        <f>DATE(A25,5,1)</f>
        <v>43952</v>
      </c>
    </row>
    <row r="29" spans="1:3" x14ac:dyDescent="0.3">
      <c r="A29" s="3"/>
      <c r="B29" s="3" t="s">
        <v>5</v>
      </c>
      <c r="C29" s="4">
        <f>DATE(A25,5,8)</f>
        <v>43959</v>
      </c>
    </row>
    <row r="30" spans="1:3" x14ac:dyDescent="0.3">
      <c r="A30" s="3"/>
      <c r="B30" s="3" t="s">
        <v>6</v>
      </c>
      <c r="C30" s="4">
        <f>C26+39</f>
        <v>43972</v>
      </c>
    </row>
    <row r="31" spans="1:3" x14ac:dyDescent="0.3">
      <c r="A31" s="3"/>
      <c r="B31" s="3" t="s">
        <v>7</v>
      </c>
      <c r="C31" s="4">
        <f>C26+50</f>
        <v>43983</v>
      </c>
    </row>
    <row r="32" spans="1:3" x14ac:dyDescent="0.3">
      <c r="A32" s="3"/>
      <c r="B32" s="3" t="s">
        <v>8</v>
      </c>
      <c r="C32" s="4">
        <f>DATE(A25,7,14)</f>
        <v>44026</v>
      </c>
    </row>
    <row r="33" spans="1:3" x14ac:dyDescent="0.3">
      <c r="A33" s="3"/>
      <c r="B33" s="3" t="s">
        <v>9</v>
      </c>
      <c r="C33" s="4">
        <f>DATE(A25,8,15)</f>
        <v>44058</v>
      </c>
    </row>
    <row r="34" spans="1:3" x14ac:dyDescent="0.3">
      <c r="A34" s="3"/>
      <c r="B34" s="3" t="s">
        <v>10</v>
      </c>
      <c r="C34" s="4">
        <f>DATE(A25,11,1)</f>
        <v>44136</v>
      </c>
    </row>
    <row r="35" spans="1:3" x14ac:dyDescent="0.3">
      <c r="A35" s="3"/>
      <c r="B35" s="3" t="s">
        <v>11</v>
      </c>
      <c r="C35" s="4">
        <f>DATE(A25,11,11)</f>
        <v>44146</v>
      </c>
    </row>
    <row r="36" spans="1:3" x14ac:dyDescent="0.3">
      <c r="A36" s="3"/>
      <c r="B36" s="3" t="s">
        <v>12</v>
      </c>
      <c r="C36" s="4">
        <f>DATE(A25,12,25)</f>
        <v>44190</v>
      </c>
    </row>
    <row r="37" spans="1:3" x14ac:dyDescent="0.3">
      <c r="A37" s="2">
        <f>A25+1</f>
        <v>2021</v>
      </c>
      <c r="B37" s="3" t="s">
        <v>1</v>
      </c>
      <c r="C37" s="4">
        <f>DATE(A37,1,1)</f>
        <v>44197</v>
      </c>
    </row>
    <row r="38" spans="1:3" x14ac:dyDescent="0.3">
      <c r="A38" s="3"/>
      <c r="B38" s="3" t="s">
        <v>2</v>
      </c>
      <c r="C38" s="4">
        <f>ROUND(DATE(A37,4,MOD(234-11*MOD(A37,19),30))/7,0)*7-6</f>
        <v>44290</v>
      </c>
    </row>
    <row r="39" spans="1:3" x14ac:dyDescent="0.3">
      <c r="A39" s="3"/>
      <c r="B39" s="3" t="s">
        <v>3</v>
      </c>
      <c r="C39" s="4">
        <f>C38+1</f>
        <v>44291</v>
      </c>
    </row>
    <row r="40" spans="1:3" x14ac:dyDescent="0.3">
      <c r="A40" s="3"/>
      <c r="B40" s="3" t="s">
        <v>4</v>
      </c>
      <c r="C40" s="4">
        <f>DATE(A37,5,1)</f>
        <v>44317</v>
      </c>
    </row>
    <row r="41" spans="1:3" x14ac:dyDescent="0.3">
      <c r="A41" s="3"/>
      <c r="B41" s="3" t="s">
        <v>5</v>
      </c>
      <c r="C41" s="4">
        <f>DATE(A37,5,8)</f>
        <v>44324</v>
      </c>
    </row>
    <row r="42" spans="1:3" x14ac:dyDescent="0.3">
      <c r="A42" s="3"/>
      <c r="B42" s="3" t="s">
        <v>6</v>
      </c>
      <c r="C42" s="4">
        <f>C38+39</f>
        <v>44329</v>
      </c>
    </row>
    <row r="43" spans="1:3" x14ac:dyDescent="0.3">
      <c r="A43" s="3"/>
      <c r="B43" s="3" t="s">
        <v>7</v>
      </c>
      <c r="C43" s="4">
        <f>C38+50</f>
        <v>44340</v>
      </c>
    </row>
    <row r="44" spans="1:3" x14ac:dyDescent="0.3">
      <c r="A44" s="3"/>
      <c r="B44" s="3" t="s">
        <v>8</v>
      </c>
      <c r="C44" s="4">
        <f>DATE(A37,7,14)</f>
        <v>44391</v>
      </c>
    </row>
    <row r="45" spans="1:3" x14ac:dyDescent="0.3">
      <c r="A45" s="3"/>
      <c r="B45" s="3" t="s">
        <v>9</v>
      </c>
      <c r="C45" s="4">
        <f>DATE(A37,8,15)</f>
        <v>44423</v>
      </c>
    </row>
    <row r="46" spans="1:3" x14ac:dyDescent="0.3">
      <c r="A46" s="3"/>
      <c r="B46" s="3" t="s">
        <v>10</v>
      </c>
      <c r="C46" s="4">
        <f>DATE(A37,11,1)</f>
        <v>44501</v>
      </c>
    </row>
    <row r="47" spans="1:3" x14ac:dyDescent="0.3">
      <c r="A47" s="3"/>
      <c r="B47" s="3" t="s">
        <v>11</v>
      </c>
      <c r="C47" s="4">
        <f>DATE(A37,11,11)</f>
        <v>44511</v>
      </c>
    </row>
    <row r="48" spans="1:3" x14ac:dyDescent="0.3">
      <c r="A48" s="3"/>
      <c r="B48" s="3" t="s">
        <v>12</v>
      </c>
      <c r="C48" s="4">
        <f>DATE(A37,12,25)</f>
        <v>44555</v>
      </c>
    </row>
    <row r="49" spans="1:3" x14ac:dyDescent="0.3">
      <c r="A49" s="2">
        <f>A37+1</f>
        <v>2022</v>
      </c>
      <c r="B49" s="3" t="s">
        <v>1</v>
      </c>
      <c r="C49" s="4">
        <f>DATE(A49,1,1)</f>
        <v>44562</v>
      </c>
    </row>
    <row r="50" spans="1:3" x14ac:dyDescent="0.3">
      <c r="A50" s="3"/>
      <c r="B50" s="3" t="s">
        <v>2</v>
      </c>
      <c r="C50" s="4">
        <f>ROUND(DATE(A49,4,MOD(234-11*MOD(A49,19),30))/7,0)*7-6</f>
        <v>44668</v>
      </c>
    </row>
    <row r="51" spans="1:3" x14ac:dyDescent="0.3">
      <c r="A51" s="3"/>
      <c r="B51" s="3" t="s">
        <v>3</v>
      </c>
      <c r="C51" s="4">
        <f>C50+1</f>
        <v>44669</v>
      </c>
    </row>
    <row r="52" spans="1:3" x14ac:dyDescent="0.3">
      <c r="A52" s="3"/>
      <c r="B52" s="3" t="s">
        <v>4</v>
      </c>
      <c r="C52" s="4">
        <f>DATE(A49,5,1)</f>
        <v>44682</v>
      </c>
    </row>
    <row r="53" spans="1:3" x14ac:dyDescent="0.3">
      <c r="A53" s="3"/>
      <c r="B53" s="3" t="s">
        <v>5</v>
      </c>
      <c r="C53" s="4">
        <f>DATE(A49,5,8)</f>
        <v>44689</v>
      </c>
    </row>
    <row r="54" spans="1:3" x14ac:dyDescent="0.3">
      <c r="A54" s="3"/>
      <c r="B54" s="3" t="s">
        <v>6</v>
      </c>
      <c r="C54" s="4">
        <f>C50+39</f>
        <v>44707</v>
      </c>
    </row>
    <row r="55" spans="1:3" x14ac:dyDescent="0.3">
      <c r="A55" s="3"/>
      <c r="B55" s="3" t="s">
        <v>7</v>
      </c>
      <c r="C55" s="4">
        <f>C50+50</f>
        <v>44718</v>
      </c>
    </row>
    <row r="56" spans="1:3" x14ac:dyDescent="0.3">
      <c r="A56" s="3"/>
      <c r="B56" s="3" t="s">
        <v>8</v>
      </c>
      <c r="C56" s="4">
        <f>DATE(A49,7,14)</f>
        <v>44756</v>
      </c>
    </row>
    <row r="57" spans="1:3" x14ac:dyDescent="0.3">
      <c r="A57" s="3"/>
      <c r="B57" s="3" t="s">
        <v>9</v>
      </c>
      <c r="C57" s="4">
        <f>DATE(A49,8,15)</f>
        <v>44788</v>
      </c>
    </row>
    <row r="58" spans="1:3" x14ac:dyDescent="0.3">
      <c r="A58" s="3"/>
      <c r="B58" s="3" t="s">
        <v>10</v>
      </c>
      <c r="C58" s="4">
        <f>DATE(A49,11,1)</f>
        <v>44866</v>
      </c>
    </row>
    <row r="59" spans="1:3" x14ac:dyDescent="0.3">
      <c r="A59" s="3"/>
      <c r="B59" s="3" t="s">
        <v>11</v>
      </c>
      <c r="C59" s="4">
        <f>DATE(A49,11,11)</f>
        <v>44876</v>
      </c>
    </row>
    <row r="60" spans="1:3" x14ac:dyDescent="0.3">
      <c r="A60" s="3"/>
      <c r="B60" s="3" t="s">
        <v>12</v>
      </c>
      <c r="C60" s="4">
        <f>DATE(A49,12,25)</f>
        <v>44920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données</vt:lpstr>
      <vt:lpstr>paramètres</vt:lpstr>
      <vt:lpstr>jours fériés</vt:lpstr>
      <vt:lpstr>deb</vt:lpstr>
      <vt:lpstr>debPause</vt:lpstr>
      <vt:lpstr>DébPause</vt:lpstr>
      <vt:lpstr>fin</vt:lpstr>
      <vt:lpstr>FinPause</vt:lpstr>
      <vt:lpstr>finPauses</vt:lpstr>
      <vt:lpstr>Hdéb</vt:lpstr>
      <vt:lpstr>Hfin</vt:lpstr>
      <vt:lpstr>JF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2019-01-30T16:51:03Z</dcterms:created>
  <dcterms:modified xsi:type="dcterms:W3CDTF">2019-02-20T15:48:16Z</dcterms:modified>
</cp:coreProperties>
</file>