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6" windowWidth="20112" windowHeight="6972"/>
  </bookViews>
  <sheets>
    <sheet name="Feuil1" sheetId="1" r:id="rId1"/>
    <sheet name="Feuil2" sheetId="2" r:id="rId2"/>
    <sheet name="Feuil3" sheetId="3" r:id="rId3"/>
  </sheets>
  <definedNames>
    <definedName name="Année">Feuil2!$B$3</definedName>
    <definedName name="DBN">Feuil1!$B$1</definedName>
    <definedName name="Début_de_nuit">Feuil1!$B$1</definedName>
    <definedName name="Début_Nuit">Feuil1!#REF!</definedName>
    <definedName name="DebutNuit">Feuil1!$B$1</definedName>
    <definedName name="DNUIT">Feuil1!#REF!</definedName>
    <definedName name="FDN">Feuil1!$B$2</definedName>
    <definedName name="FDNUIT">Feuil1!#REF!</definedName>
    <definedName name="Fin_de_Nuit">Feuil1!#REF!</definedName>
    <definedName name="FNUIT">Feuil1!#REF!</definedName>
    <definedName name="Jours_fériés">Feuil2!$B$4:$B$16</definedName>
    <definedName name="Pâques">Feuil2!$B$5</definedName>
  </definedNames>
  <calcPr calcId="125725"/>
</workbook>
</file>

<file path=xl/calcChain.xml><?xml version="1.0" encoding="utf-8"?>
<calcChain xmlns="http://schemas.openxmlformats.org/spreadsheetml/2006/main">
  <c r="B16" i="2"/>
  <c r="B15"/>
  <c r="B14"/>
  <c r="B13"/>
  <c r="B12"/>
  <c r="B8"/>
  <c r="B7"/>
  <c r="B5"/>
  <c r="B9" s="1"/>
  <c r="B4"/>
  <c r="B6" l="1"/>
  <c r="B11"/>
  <c r="B10"/>
  <c r="D9" i="1" s="1"/>
  <c r="D10" l="1"/>
  <c r="D12"/>
  <c r="D13"/>
  <c r="D11"/>
  <c r="G9"/>
  <c r="N13"/>
  <c r="M13" s="1"/>
  <c r="L13"/>
  <c r="N12"/>
  <c r="L12"/>
  <c r="N11"/>
  <c r="M11" s="1"/>
  <c r="L11"/>
  <c r="N10"/>
  <c r="L10"/>
  <c r="N9"/>
  <c r="M9" s="1"/>
  <c r="L9"/>
  <c r="G10"/>
  <c r="I10"/>
  <c r="H10" s="1"/>
  <c r="G11"/>
  <c r="I11"/>
  <c r="G12"/>
  <c r="I12"/>
  <c r="H12" s="1"/>
  <c r="G13"/>
  <c r="I13"/>
  <c r="I9"/>
  <c r="B10"/>
  <c r="C10"/>
  <c r="B11"/>
  <c r="C11"/>
  <c r="B12"/>
  <c r="C12"/>
  <c r="B13"/>
  <c r="C13"/>
  <c r="C9"/>
  <c r="B9"/>
  <c r="M12" l="1"/>
  <c r="Q12" s="1"/>
  <c r="M10"/>
  <c r="P11"/>
  <c r="Q10"/>
  <c r="H9"/>
  <c r="Q9" s="1"/>
  <c r="P13"/>
  <c r="P10"/>
  <c r="O10"/>
  <c r="O9"/>
  <c r="P9"/>
  <c r="P12"/>
  <c r="H13"/>
  <c r="H11"/>
  <c r="O12" l="1"/>
  <c r="O13"/>
  <c r="Q13"/>
  <c r="O11"/>
  <c r="Q11"/>
</calcChain>
</file>

<file path=xl/comments1.xml><?xml version="1.0" encoding="utf-8"?>
<comments xmlns="http://schemas.openxmlformats.org/spreadsheetml/2006/main">
  <authors>
    <author>david.thomas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Du lundi au Samedi</t>
        </r>
      </text>
    </comment>
  </commentList>
</comments>
</file>

<file path=xl/sharedStrings.xml><?xml version="1.0" encoding="utf-8"?>
<sst xmlns="http://schemas.openxmlformats.org/spreadsheetml/2006/main" count="49" uniqueCount="42">
  <si>
    <t>Début de nuit</t>
  </si>
  <si>
    <t>Fin de nuit</t>
  </si>
  <si>
    <t xml:space="preserve">DATE </t>
  </si>
  <si>
    <t>Semaine</t>
  </si>
  <si>
    <t>Dimanche</t>
  </si>
  <si>
    <t>Jour Férié</t>
  </si>
  <si>
    <t>Dim Jour Férié</t>
  </si>
  <si>
    <t xml:space="preserve">Jour </t>
  </si>
  <si>
    <t>Nuit</t>
  </si>
  <si>
    <t>JOUR</t>
  </si>
  <si>
    <t>MOIS</t>
  </si>
  <si>
    <t>Jour</t>
  </si>
  <si>
    <t>TOTAL</t>
  </si>
  <si>
    <t>NUIT</t>
  </si>
  <si>
    <t>Plage horaire 1</t>
  </si>
  <si>
    <t>Début</t>
  </si>
  <si>
    <t>Fin</t>
  </si>
  <si>
    <t>Plage horaire 2</t>
  </si>
  <si>
    <t>Total</t>
  </si>
  <si>
    <t>J+N</t>
  </si>
  <si>
    <t>Bonjour à tous,</t>
  </si>
  <si>
    <t>Mon fichier sert à l'établissement de chiffrage de prestation.</t>
  </si>
  <si>
    <t>en cellule E2/I2; E3/I3; E4/I4; E5/15</t>
  </si>
  <si>
    <t xml:space="preserve">En pièce jointe mon fichier de calcul d'heure (Jour/nuit) sur deux plages horaires </t>
  </si>
  <si>
    <t xml:space="preserve"> cependant y a t il une formule pour l'identification des jours ouvrés (du lundi au samedi), des dimanches, des jours fériés et dimanche férié afin de reporter les heures automatiquement </t>
  </si>
  <si>
    <t>L'amplitude jour est dans notre profession de 6h à 21h et la nuit de 21h à 6h</t>
  </si>
  <si>
    <t>Choisir l'année cellule jaune</t>
  </si>
  <si>
    <t>France</t>
  </si>
  <si>
    <t>Jour de l'an</t>
  </si>
  <si>
    <t>Pâques</t>
  </si>
  <si>
    <t>Lundi de Pâques</t>
  </si>
  <si>
    <t>Fête du Travail</t>
  </si>
  <si>
    <t>Armistice 1945</t>
  </si>
  <si>
    <t>Jeudi de l'Ascension</t>
  </si>
  <si>
    <t>Pentecôte</t>
  </si>
  <si>
    <t>Lundi de Pentecôte</t>
  </si>
  <si>
    <t>Fête Nationale</t>
  </si>
  <si>
    <t>Assomption</t>
  </si>
  <si>
    <t>La Toussaint</t>
  </si>
  <si>
    <t>Armistice 1918</t>
  </si>
  <si>
    <t>Noël</t>
  </si>
  <si>
    <t>SI(A6=SI(ESTNA(RECHERCHEV(A6;Jours_fériés;1;0));"";RECHERCHEV(A6;Jours_fériés;1;0));"F";"")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</si>
</sst>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9" formatCode="[$-F800]dddd\,\ mmmm\ dd\,\ yyyy"/>
    <numFmt numFmtId="170" formatCode="dd/mm/yy;@"/>
  </numFmts>
  <fonts count="8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Times New Roman"/>
      <family val="1"/>
    </font>
    <font>
      <b/>
      <sz val="12"/>
      <color rgb="FF2E3C1F"/>
      <name val="Times New Roman"/>
      <family val="1"/>
    </font>
    <font>
      <sz val="12"/>
      <color rgb="FF2E3C1F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0" fontId="2" fillId="0" borderId="0" xfId="0" applyFont="1"/>
    <xf numFmtId="0" fontId="0" fillId="0" borderId="0" xfId="0" applyAlignment="1">
      <alignment horizontal="right"/>
    </xf>
    <xf numFmtId="2" fontId="0" fillId="0" borderId="1" xfId="0" applyNumberFormat="1" applyBorder="1" applyAlignment="1">
      <alignment horizontal="right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2" fillId="0" borderId="0" xfId="0" applyNumberFormat="1" applyFont="1" applyFill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" fontId="2" fillId="2" borderId="0" xfId="0" applyNumberFormat="1" applyFont="1" applyFill="1" applyAlignment="1">
      <alignment horizontal="center"/>
    </xf>
    <xf numFmtId="164" fontId="0" fillId="0" borderId="1" xfId="0" applyNumberFormat="1" applyBorder="1" applyAlignment="1">
      <alignment horizontal="left"/>
    </xf>
    <xf numFmtId="0" fontId="0" fillId="4" borderId="0" xfId="0" applyFill="1"/>
    <xf numFmtId="164" fontId="0" fillId="4" borderId="0" xfId="0" applyNumberFormat="1" applyFill="1"/>
    <xf numFmtId="0" fontId="2" fillId="3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0" fontId="3" fillId="0" borderId="0" xfId="0" applyFont="1"/>
    <xf numFmtId="0" fontId="4" fillId="5" borderId="0" xfId="0" applyFont="1" applyFill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</xf>
    <xf numFmtId="169" fontId="7" fillId="0" borderId="3" xfId="0" applyNumberFormat="1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left" vertical="center"/>
    </xf>
    <xf numFmtId="15" fontId="6" fillId="0" borderId="3" xfId="0" applyNumberFormat="1" applyFont="1" applyBorder="1" applyAlignment="1" applyProtection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7"/>
  <sheetViews>
    <sheetView tabSelected="1" workbookViewId="0">
      <selection activeCell="D9" sqref="D9"/>
    </sheetView>
  </sheetViews>
  <sheetFormatPr baseColWidth="10" defaultRowHeight="14.4"/>
  <cols>
    <col min="1" max="1" width="13.109375" bestFit="1" customWidth="1"/>
    <col min="2" max="2" width="12.6640625" customWidth="1"/>
    <col min="4" max="4" width="4.33203125" style="33" customWidth="1"/>
    <col min="5" max="6" width="14.6640625" style="2" customWidth="1"/>
    <col min="7" max="9" width="14.6640625" style="1" customWidth="1"/>
    <col min="10" max="11" width="14.6640625" style="2" customWidth="1"/>
    <col min="12" max="14" width="14.6640625" style="1" hidden="1" customWidth="1"/>
    <col min="15" max="17" width="6.6640625" style="5" customWidth="1"/>
  </cols>
  <sheetData>
    <row r="1" spans="1:17">
      <c r="A1" s="21" t="s">
        <v>0</v>
      </c>
      <c r="B1" s="22">
        <v>0.875</v>
      </c>
      <c r="F1" s="10" t="s">
        <v>7</v>
      </c>
      <c r="G1" s="8"/>
      <c r="H1" s="8"/>
      <c r="I1" s="8"/>
      <c r="J1" s="10" t="s">
        <v>8</v>
      </c>
    </row>
    <row r="2" spans="1:17">
      <c r="A2" s="21" t="s">
        <v>1</v>
      </c>
      <c r="B2" s="22">
        <v>0.25</v>
      </c>
      <c r="E2" s="20" t="s">
        <v>3</v>
      </c>
      <c r="F2" s="10"/>
      <c r="G2" s="8"/>
      <c r="H2" s="8"/>
      <c r="I2" s="8"/>
      <c r="J2" s="10"/>
    </row>
    <row r="3" spans="1:17">
      <c r="E3" s="20" t="s">
        <v>4</v>
      </c>
      <c r="F3" s="10"/>
      <c r="G3" s="8"/>
      <c r="H3" s="8"/>
      <c r="I3" s="8"/>
      <c r="J3" s="10"/>
    </row>
    <row r="4" spans="1:17">
      <c r="E4" s="20" t="s">
        <v>5</v>
      </c>
      <c r="F4" s="10"/>
      <c r="G4" s="8"/>
      <c r="H4" s="8"/>
      <c r="I4" s="8"/>
      <c r="J4" s="10"/>
    </row>
    <row r="5" spans="1:17">
      <c r="E5" s="20" t="s">
        <v>6</v>
      </c>
      <c r="F5" s="10"/>
      <c r="G5" s="8"/>
      <c r="H5" s="8"/>
      <c r="I5" s="8"/>
      <c r="J5" s="10"/>
    </row>
    <row r="6" spans="1:17">
      <c r="E6" s="3"/>
    </row>
    <row r="7" spans="1:17" s="4" customFormat="1" ht="15" customHeight="1">
      <c r="D7" s="34"/>
      <c r="E7" s="24" t="s">
        <v>14</v>
      </c>
      <c r="F7" s="24"/>
      <c r="G7" s="19"/>
      <c r="H7" s="19"/>
      <c r="I7" s="19"/>
      <c r="J7" s="24" t="s">
        <v>17</v>
      </c>
      <c r="K7" s="24"/>
      <c r="L7" s="11"/>
      <c r="M7" s="11"/>
      <c r="N7" s="11"/>
      <c r="O7" s="23" t="s">
        <v>18</v>
      </c>
      <c r="P7" s="23"/>
      <c r="Q7" s="23"/>
    </row>
    <row r="8" spans="1:17">
      <c r="A8" s="13" t="s">
        <v>2</v>
      </c>
      <c r="B8" s="14" t="s">
        <v>9</v>
      </c>
      <c r="C8" s="14" t="s">
        <v>10</v>
      </c>
      <c r="D8" s="35"/>
      <c r="E8" s="15" t="s">
        <v>15</v>
      </c>
      <c r="F8" s="15" t="s">
        <v>16</v>
      </c>
      <c r="G8" s="16" t="s">
        <v>12</v>
      </c>
      <c r="H8" s="16" t="s">
        <v>9</v>
      </c>
      <c r="I8" s="16" t="s">
        <v>13</v>
      </c>
      <c r="J8" s="15" t="s">
        <v>15</v>
      </c>
      <c r="K8" s="15" t="s">
        <v>16</v>
      </c>
      <c r="L8" s="12" t="s">
        <v>12</v>
      </c>
      <c r="M8" s="12" t="s">
        <v>9</v>
      </c>
      <c r="N8" s="12" t="s">
        <v>13</v>
      </c>
      <c r="O8" s="17" t="s">
        <v>11</v>
      </c>
      <c r="P8" s="17" t="s">
        <v>8</v>
      </c>
      <c r="Q8" s="18" t="s">
        <v>19</v>
      </c>
    </row>
    <row r="9" spans="1:17">
      <c r="A9" s="9">
        <v>42370</v>
      </c>
      <c r="B9" s="7" t="str">
        <f>TEXT(A9,"jjjj")</f>
        <v>vendredi</v>
      </c>
      <c r="C9" s="7" t="str">
        <f>TEXT(A9,"mmmm")</f>
        <v>janvier</v>
      </c>
      <c r="D9" s="36" t="str">
        <f>IF(A9=IF(ISNA(VLOOKUP(A9,Jours_fériés,1,0)),"",VLOOKUP(A9,Jours_fériés,1,0)),"F","")</f>
        <v>F</v>
      </c>
      <c r="E9" s="10">
        <v>0.25</v>
      </c>
      <c r="F9" s="10">
        <v>0.875</v>
      </c>
      <c r="G9" s="8">
        <f>MOD(F9-E9,1)*24</f>
        <v>15</v>
      </c>
      <c r="H9" s="8">
        <f>G9-I9</f>
        <v>15</v>
      </c>
      <c r="I9" s="8">
        <f>IF(AND(E9&gt;=F9,E9&lt;=DBN,E9&lt;&gt;0,F9&lt;&gt;0),(MOD(FDN-DBN,1)-IF(F9&lt;=FDN,FDN-F9)+IF(E9&lt;=FDN,FDN-E9))*24,IF(AND(E9&gt;=F9,E9&gt;DBN,E9&lt;&gt;0,F9&lt;&gt;0),(MOD(FDN-DBNt,1)-(E9-DBN)+IF(F9&gt;=DBN,F9-DBN)-IF(E9&lt;FDN,FDN-F9))*24,IF(AND(E9&lt;F9,ISNUMBER(E9),F9&lt;&gt;0),(IF(AND(E9&lt;=FDN,F9&lt;=FDN),F9-E9)+IF(AND(E9&lt;=FDN,F9&gt;FDN),FDN-E9)+IF(F9&gt;=DBN,F9-E9-IF(E9&lt;=DBN,DBN-E9)))*24,0)))</f>
        <v>0</v>
      </c>
      <c r="J9" s="10">
        <v>0.875</v>
      </c>
      <c r="K9" s="10">
        <v>0.25</v>
      </c>
      <c r="L9" s="8">
        <f>MOD(K9-J9,1)*24</f>
        <v>9</v>
      </c>
      <c r="M9" s="8">
        <f>L9-N9</f>
        <v>0</v>
      </c>
      <c r="N9" s="8">
        <f>IF(AND(J9&gt;=K9,J9&lt;=DBN,J9&lt;&gt;0,K9&lt;&gt;0),(MOD(FDN-DBN,1)-IF(K9&lt;=FDN,FDN-K9)+IF(J9&lt;=FDN,FDN-J9))*24,IF(AND(J9&gt;=K9,J9&gt;DBN,J9&lt;&gt;0,K9&lt;&gt;0),(MOD(FDN-DBNt,1)-(J9-DBN)+IF(K9&gt;=DBN,K9-DBN)-IF(J9&lt;FDN,FDN-K9))*24,IF(AND(J9&lt;K9,ISNUMBER(J9),K9&lt;&gt;0),(IF(AND(J9&lt;=FDN,K9&lt;=FDN),K9-J9)+IF(AND(J9&lt;=FDN,K9&gt;FDN),FDN-J9)+IF(K9&gt;=DBN,K9-J9-IF(J9&lt;=DBN,DBN-J9)))*24,0)))</f>
        <v>9</v>
      </c>
      <c r="O9" s="6">
        <f t="shared" ref="O9:P13" si="0">SUM(H9+M9)</f>
        <v>15</v>
      </c>
      <c r="P9" s="6">
        <f t="shared" si="0"/>
        <v>9</v>
      </c>
      <c r="Q9" s="6">
        <f>SUM(H9+I9+M9+N9)</f>
        <v>24</v>
      </c>
    </row>
    <row r="10" spans="1:17">
      <c r="A10" s="9">
        <v>42371</v>
      </c>
      <c r="B10" s="7" t="str">
        <f>TEXT(A10,"jjjj")</f>
        <v>samedi</v>
      </c>
      <c r="C10" s="7" t="str">
        <f>TEXT(A10,"mmmm")</f>
        <v>janvier</v>
      </c>
      <c r="D10" s="36" t="str">
        <f>IF(A10=IF(ISNA(VLOOKUP(A10,Jours_fériés,1,0)),"",VLOOKUP(A10,Jours_fériés,1,0)),"F","")</f>
        <v/>
      </c>
      <c r="E10" s="10">
        <v>0</v>
      </c>
      <c r="F10" s="10"/>
      <c r="G10" s="8">
        <f>MOD(F10-E10,1)*24</f>
        <v>0</v>
      </c>
      <c r="H10" s="8">
        <f>G10-I10</f>
        <v>0</v>
      </c>
      <c r="I10" s="8">
        <f>IF(AND(E10&gt;=F10,E10&lt;=DBN,E10&lt;&gt;0,F10&lt;&gt;0),(MOD(FDN-DBN,1)-IF(F10&lt;=FDN,FDN-F10)+IF(E10&lt;=FDN,FDN-E10))*24,IF(AND(E10&gt;=F10,E10&gt;DBN,E10&lt;&gt;0,F10&lt;&gt;0),(MOD(FDN-DBNt,1)-(E10-DBN)+IF(F10&gt;=DBN,F10-DBN)-IF(E10&lt;FDN,FDN-F10))*24,IF(AND(E10&lt;F10,ISNUMBER(E10),F10&lt;&gt;0),(IF(AND(E10&lt;=FDN,F10&lt;=FDN),F10-E10)+IF(AND(E10&lt;=FDN,F10&gt;FDN),FDN-E10)+IF(F10&gt;=DBN,F10-E10-IF(E10&lt;=DBN,DBN-E10)))*24,0)))</f>
        <v>0</v>
      </c>
      <c r="J10" s="10"/>
      <c r="K10" s="10"/>
      <c r="L10" s="8">
        <f>MOD(K10-J10,1)*24</f>
        <v>0</v>
      </c>
      <c r="M10" s="8">
        <f>L10-N10</f>
        <v>0</v>
      </c>
      <c r="N10" s="8">
        <f>IF(AND(J10&gt;=K10,J10&lt;=DBN,J10&lt;&gt;0,K10&lt;&gt;0),(MOD(FDN-DBN,1)-IF(K10&lt;=FDN,FDN-K10)+IF(J10&lt;=FDN,FDN-J10))*24,IF(AND(J10&gt;=K10,J10&gt;DBN,J10&lt;&gt;0,K10&lt;&gt;0),(MOD(FDN-DBNt,1)-(J10-DBN)+IF(K10&gt;=DBN,K10-DBN)-IF(J10&lt;FDN,FDN-K10))*24,IF(AND(J10&lt;K10,ISNUMBER(J10),K10&lt;&gt;0),(IF(AND(J10&lt;=FDN,K10&lt;=FDN),K10-J10)+IF(AND(J10&lt;=FDN,K10&gt;FDN),FDN-J10)+IF(K10&gt;=DBN,K10-J10-IF(J10&lt;=DBN,DBN-J10)))*24,0)))</f>
        <v>0</v>
      </c>
      <c r="O10" s="6">
        <f t="shared" si="0"/>
        <v>0</v>
      </c>
      <c r="P10" s="6">
        <f t="shared" si="0"/>
        <v>0</v>
      </c>
      <c r="Q10" s="6">
        <f>SUM(H10+I10+M10+N10)</f>
        <v>0</v>
      </c>
    </row>
    <row r="11" spans="1:17">
      <c r="A11" s="9">
        <v>42372</v>
      </c>
      <c r="B11" s="7" t="str">
        <f>TEXT(A11,"jjjj")</f>
        <v>dimanche</v>
      </c>
      <c r="C11" s="7" t="str">
        <f>TEXT(A11,"mmmm")</f>
        <v>janvier</v>
      </c>
      <c r="D11" s="36" t="str">
        <f>IF(A11=IF(ISNA(VLOOKUP(A11,Jours_fériés,1,0)),"",VLOOKUP(A11,Jours_fériés,1,0)),"F","")</f>
        <v/>
      </c>
      <c r="E11" s="10">
        <v>0</v>
      </c>
      <c r="F11" s="10"/>
      <c r="G11" s="8">
        <f>MOD(F11-E11,1)*24</f>
        <v>0</v>
      </c>
      <c r="H11" s="8">
        <f>G11-I11</f>
        <v>0</v>
      </c>
      <c r="I11" s="8">
        <f>IF(AND(E11&gt;=F11,E11&lt;=DBN,E11&lt;&gt;0,F11&lt;&gt;0),(MOD(FDN-DBN,1)-IF(F11&lt;=FDN,FDN-F11)+IF(E11&lt;=FDN,FDN-E11))*24,IF(AND(E11&gt;=F11,E11&gt;DBN,E11&lt;&gt;0,F11&lt;&gt;0),(MOD(FDN-DBNt,1)-(E11-DBN)+IF(F11&gt;=DBN,F11-DBN)-IF(E11&lt;FDN,FDN-F11))*24,IF(AND(E11&lt;F11,ISNUMBER(E11),F11&lt;&gt;0),(IF(AND(E11&lt;=FDN,F11&lt;=FDN),F11-E11)+IF(AND(E11&lt;=FDN,F11&gt;FDN),FDN-E11)+IF(F11&gt;=DBN,F11-E11-IF(E11&lt;=DBN,DBN-E11)))*24,0)))</f>
        <v>0</v>
      </c>
      <c r="J11" s="10"/>
      <c r="K11" s="10"/>
      <c r="L11" s="8">
        <f>MOD(K11-J11,1)*24</f>
        <v>0</v>
      </c>
      <c r="M11" s="8">
        <f>L11-N11</f>
        <v>0</v>
      </c>
      <c r="N11" s="8">
        <f>IF(AND(J11&gt;=K11,J11&lt;=DBN,J11&lt;&gt;0,K11&lt;&gt;0),(MOD(FDN-DBN,1)-IF(K11&lt;=FDN,FDN-K11)+IF(J11&lt;=FDN,FDN-J11))*24,IF(AND(J11&gt;=K11,J11&gt;DBN,J11&lt;&gt;0,K11&lt;&gt;0),(MOD(FDN-DBNt,1)-(J11-DBN)+IF(K11&gt;=DBN,K11-DBN)-IF(J11&lt;FDN,FDN-K11))*24,IF(AND(J11&lt;K11,ISNUMBER(J11),K11&lt;&gt;0),(IF(AND(J11&lt;=FDN,K11&lt;=FDN),K11-J11)+IF(AND(J11&lt;=FDN,K11&gt;FDN),FDN-J11)+IF(K11&gt;=DBN,K11-J11-IF(J11&lt;=DBN,DBN-J11)))*24,0)))</f>
        <v>0</v>
      </c>
      <c r="O11" s="6">
        <f t="shared" si="0"/>
        <v>0</v>
      </c>
      <c r="P11" s="6">
        <f t="shared" si="0"/>
        <v>0</v>
      </c>
      <c r="Q11" s="6">
        <f>SUM(H11+I11+M11+N11)</f>
        <v>0</v>
      </c>
    </row>
    <row r="12" spans="1:17">
      <c r="A12" s="9">
        <v>42373</v>
      </c>
      <c r="B12" s="7" t="str">
        <f>TEXT(A12,"jjjj")</f>
        <v>lundi</v>
      </c>
      <c r="C12" s="7" t="str">
        <f>TEXT(A12,"mmmm")</f>
        <v>janvier</v>
      </c>
      <c r="D12" s="36" t="str">
        <f>IF(A12=IF(ISNA(VLOOKUP(A12,Jours_fériés,1,0)),"",VLOOKUP(A12,Jours_fériés,1,0)),"F","")</f>
        <v/>
      </c>
      <c r="E12" s="10">
        <v>0</v>
      </c>
      <c r="F12" s="10"/>
      <c r="G12" s="8">
        <f>MOD(F12-E12,1)*24</f>
        <v>0</v>
      </c>
      <c r="H12" s="8">
        <f>G12-I12</f>
        <v>0</v>
      </c>
      <c r="I12" s="8">
        <f>IF(AND(E12&gt;=F12,E12&lt;=DBN,E12&lt;&gt;0,F12&lt;&gt;0),(MOD(FDN-DBN,1)-IF(F12&lt;=FDN,FDN-F12)+IF(E12&lt;=FDN,FDN-E12))*24,IF(AND(E12&gt;=F12,E12&gt;DBN,E12&lt;&gt;0,F12&lt;&gt;0),(MOD(FDN-DBNt,1)-(E12-DBN)+IF(F12&gt;=DBN,F12-DBN)-IF(E12&lt;FDN,FDN-F12))*24,IF(AND(E12&lt;F12,ISNUMBER(E12),F12&lt;&gt;0),(IF(AND(E12&lt;=FDN,F12&lt;=FDN),F12-E12)+IF(AND(E12&lt;=FDN,F12&gt;FDN),FDN-E12)+IF(F12&gt;=DBN,F12-E12-IF(E12&lt;=DBN,DBN-E12)))*24,0)))</f>
        <v>0</v>
      </c>
      <c r="J12" s="10"/>
      <c r="K12" s="10"/>
      <c r="L12" s="8">
        <f>MOD(K12-J12,1)*24</f>
        <v>0</v>
      </c>
      <c r="M12" s="8">
        <f>L12-N12</f>
        <v>0</v>
      </c>
      <c r="N12" s="8">
        <f>IF(AND(J12&gt;=K12,J12&lt;=DBN,J12&lt;&gt;0,K12&lt;&gt;0),(MOD(FDN-DBN,1)-IF(K12&lt;=FDN,FDN-K12)+IF(J12&lt;=FDN,FDN-J12))*24,IF(AND(J12&gt;=K12,J12&gt;DBN,J12&lt;&gt;0,K12&lt;&gt;0),(MOD(FDN-DBNt,1)-(J12-DBN)+IF(K12&gt;=DBN,K12-DBN)-IF(J12&lt;FDN,FDN-K12))*24,IF(AND(J12&lt;K12,ISNUMBER(J12),K12&lt;&gt;0),(IF(AND(J12&lt;=FDN,K12&lt;=FDN),K12-J12)+IF(AND(J12&lt;=FDN,K12&gt;FDN),FDN-J12)+IF(K12&gt;=DBN,K12-J12-IF(J12&lt;=DBN,DBN-J12)))*24,0)))</f>
        <v>0</v>
      </c>
      <c r="O12" s="6">
        <f t="shared" si="0"/>
        <v>0</v>
      </c>
      <c r="P12" s="6">
        <f t="shared" si="0"/>
        <v>0</v>
      </c>
      <c r="Q12" s="6">
        <f>SUM(H12+I12+M12+N12)</f>
        <v>0</v>
      </c>
    </row>
    <row r="13" spans="1:17">
      <c r="A13" s="9">
        <v>42374</v>
      </c>
      <c r="B13" s="7" t="str">
        <f>TEXT(A13,"jjjj")</f>
        <v>mardi</v>
      </c>
      <c r="C13" s="7" t="str">
        <f>TEXT(A13,"mmmm")</f>
        <v>janvier</v>
      </c>
      <c r="D13" s="36" t="str">
        <f>IF(A13=IF(ISNA(VLOOKUP(A13,Jours_fériés,1,0)),"",VLOOKUP(A13,Jours_fériés,1,0)),"F","")</f>
        <v/>
      </c>
      <c r="E13" s="10">
        <v>0</v>
      </c>
      <c r="F13" s="10"/>
      <c r="G13" s="8">
        <f>MOD(F13-E13,1)*24</f>
        <v>0</v>
      </c>
      <c r="H13" s="8">
        <f>G13-I13</f>
        <v>0</v>
      </c>
      <c r="I13" s="8">
        <f>IF(AND(E13&gt;=F13,E13&lt;=DBN,E13&lt;&gt;0,F13&lt;&gt;0),(MOD(FDN-DBN,1)-IF(F13&lt;=FDN,FDN-F13)+IF(E13&lt;=FDN,FDN-E13))*24,IF(AND(E13&gt;=F13,E13&gt;DBN,E13&lt;&gt;0,F13&lt;&gt;0),(MOD(FDN-DBNt,1)-(E13-DBN)+IF(F13&gt;=DBN,F13-DBN)-IF(E13&lt;FDN,FDN-F13))*24,IF(AND(E13&lt;F13,ISNUMBER(E13),F13&lt;&gt;0),(IF(AND(E13&lt;=FDN,F13&lt;=FDN),F13-E13)+IF(AND(E13&lt;=FDN,F13&gt;FDN),FDN-E13)+IF(F13&gt;=DBN,F13-E13-IF(E13&lt;=DBN,DBN-E13)))*24,0)))</f>
        <v>0</v>
      </c>
      <c r="J13" s="10"/>
      <c r="K13" s="10"/>
      <c r="L13" s="8">
        <f>MOD(K13-J13,1)*24</f>
        <v>0</v>
      </c>
      <c r="M13" s="8">
        <f>L13-N13</f>
        <v>0</v>
      </c>
      <c r="N13" s="8">
        <f>IF(AND(J13&gt;=K13,J13&lt;=DBN,J13&lt;&gt;0,K13&lt;&gt;0),(MOD(FDN-DBN,1)-IF(K13&lt;=FDN,FDN-K13)+IF(J13&lt;=FDN,FDN-J13))*24,IF(AND(J13&gt;=K13,J13&gt;DBN,J13&lt;&gt;0,K13&lt;&gt;0),(MOD(FDN-DBNt,1)-(J13-DBN)+IF(K13&gt;=DBN,K13-DBN)-IF(J13&lt;FDN,FDN-K13))*24,IF(AND(J13&lt;K13,ISNUMBER(J13),K13&lt;&gt;0),(IF(AND(J13&lt;=FDN,K13&lt;=FDN),K13-J13)+IF(AND(J13&lt;=FDN,K13&gt;FDN),FDN-J13)+IF(K13&gt;=DBN,K13-J13-IF(J13&lt;=DBN,DBN-J13)))*24,0)))</f>
        <v>0</v>
      </c>
      <c r="O13" s="6">
        <f t="shared" si="0"/>
        <v>0</v>
      </c>
      <c r="P13" s="6">
        <f t="shared" si="0"/>
        <v>0</v>
      </c>
      <c r="Q13" s="6">
        <f>SUM(H13+I13+M13+N13)</f>
        <v>0</v>
      </c>
    </row>
    <row r="17" spans="1:5" ht="15.6">
      <c r="A17" s="25" t="s">
        <v>20</v>
      </c>
    </row>
    <row r="18" spans="1:5" ht="15.6">
      <c r="A18" s="25"/>
    </row>
    <row r="19" spans="1:5" ht="15.6">
      <c r="A19" s="25" t="s">
        <v>23</v>
      </c>
    </row>
    <row r="20" spans="1:5" ht="15.6">
      <c r="A20" s="25" t="s">
        <v>24</v>
      </c>
    </row>
    <row r="21" spans="1:5">
      <c r="A21" t="s">
        <v>22</v>
      </c>
    </row>
    <row r="22" spans="1:5" ht="15.6">
      <c r="A22" s="25" t="s">
        <v>25</v>
      </c>
    </row>
    <row r="24" spans="1:5" ht="15.6">
      <c r="A24" s="25" t="s">
        <v>21</v>
      </c>
    </row>
    <row r="27" spans="1:5">
      <c r="E27" s="2" t="s">
        <v>41</v>
      </c>
    </row>
  </sheetData>
  <mergeCells count="3">
    <mergeCell ref="O7:Q7"/>
    <mergeCell ref="E7:F7"/>
    <mergeCell ref="J7:K7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6"/>
  <sheetViews>
    <sheetView workbookViewId="0">
      <selection activeCell="B4" sqref="B4"/>
    </sheetView>
  </sheetViews>
  <sheetFormatPr baseColWidth="10" defaultRowHeight="14.4"/>
  <cols>
    <col min="1" max="1" width="19.21875" bestFit="1" customWidth="1"/>
    <col min="2" max="2" width="26.5546875" bestFit="1" customWidth="1"/>
  </cols>
  <sheetData>
    <row r="2" spans="1:2" ht="16.2" thickBot="1">
      <c r="A2" s="26" t="s">
        <v>26</v>
      </c>
      <c r="B2" s="26"/>
    </row>
    <row r="3" spans="1:2" ht="16.2" thickBot="1">
      <c r="A3" s="27" t="s">
        <v>27</v>
      </c>
      <c r="B3" s="28">
        <v>2016</v>
      </c>
    </row>
    <row r="4" spans="1:2" ht="15.6" customHeight="1" thickBot="1">
      <c r="A4" s="29" t="s">
        <v>28</v>
      </c>
      <c r="B4" s="30">
        <f>DATE(Année,1,1)</f>
        <v>42370</v>
      </c>
    </row>
    <row r="5" spans="1:2" ht="15.6" customHeight="1" thickBot="1">
      <c r="A5" s="29" t="s">
        <v>29</v>
      </c>
      <c r="B5" s="30">
        <f>ROUND(DATE(Année,4,MOD(234-11*MOD(Année,19),30))/7,0)*7-6</f>
        <v>42456</v>
      </c>
    </row>
    <row r="6" spans="1:2" ht="15.6" customHeight="1" thickBot="1">
      <c r="A6" s="31" t="s">
        <v>30</v>
      </c>
      <c r="B6" s="30">
        <f>Pâques+1</f>
        <v>42457</v>
      </c>
    </row>
    <row r="7" spans="1:2" ht="15.6" customHeight="1" thickBot="1">
      <c r="A7" s="31" t="s">
        <v>31</v>
      </c>
      <c r="B7" s="30">
        <f>DATE(Année,5,1)</f>
        <v>42491</v>
      </c>
    </row>
    <row r="8" spans="1:2" ht="15.6" customHeight="1" thickBot="1">
      <c r="A8" s="32" t="s">
        <v>32</v>
      </c>
      <c r="B8" s="30">
        <f>DATE(Année,5,8)</f>
        <v>42498</v>
      </c>
    </row>
    <row r="9" spans="1:2" ht="15.6" customHeight="1" thickBot="1">
      <c r="A9" s="31" t="s">
        <v>33</v>
      </c>
      <c r="B9" s="30">
        <f>Pâques+39</f>
        <v>42495</v>
      </c>
    </row>
    <row r="10" spans="1:2" ht="15.6" customHeight="1" thickBot="1">
      <c r="A10" s="31" t="s">
        <v>34</v>
      </c>
      <c r="B10" s="30">
        <f>Pâques+49</f>
        <v>42505</v>
      </c>
    </row>
    <row r="11" spans="1:2" ht="15.6" customHeight="1" thickBot="1">
      <c r="A11" s="31" t="s">
        <v>35</v>
      </c>
      <c r="B11" s="30">
        <f>Pâques+50</f>
        <v>42506</v>
      </c>
    </row>
    <row r="12" spans="1:2" ht="15.6" customHeight="1" thickBot="1">
      <c r="A12" s="31" t="s">
        <v>36</v>
      </c>
      <c r="B12" s="30">
        <f>DATE(Année,7,21)</f>
        <v>42572</v>
      </c>
    </row>
    <row r="13" spans="1:2" ht="15.6" customHeight="1" thickBot="1">
      <c r="A13" s="29" t="s">
        <v>37</v>
      </c>
      <c r="B13" s="30">
        <f>DATE(Année,8,15)</f>
        <v>42597</v>
      </c>
    </row>
    <row r="14" spans="1:2" ht="15.6" customHeight="1" thickBot="1">
      <c r="A14" s="29" t="s">
        <v>38</v>
      </c>
      <c r="B14" s="30">
        <f>DATE(Année,11,1)</f>
        <v>42675</v>
      </c>
    </row>
    <row r="15" spans="1:2" ht="15.6" customHeight="1" thickBot="1">
      <c r="A15" s="29" t="s">
        <v>39</v>
      </c>
      <c r="B15" s="30">
        <f>DATE(Année,11,11)</f>
        <v>42685</v>
      </c>
    </row>
    <row r="16" spans="1:2" ht="15.6" customHeight="1" thickBot="1">
      <c r="A16" s="29" t="s">
        <v>40</v>
      </c>
      <c r="B16" s="30">
        <f>DATE(Année,12,25)</f>
        <v>42729</v>
      </c>
    </row>
  </sheetData>
  <mergeCells count="1">
    <mergeCell ref="A2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Feuil1</vt:lpstr>
      <vt:lpstr>Feuil2</vt:lpstr>
      <vt:lpstr>Feuil3</vt:lpstr>
      <vt:lpstr>Année</vt:lpstr>
      <vt:lpstr>DBN</vt:lpstr>
      <vt:lpstr>Début_de_nuit</vt:lpstr>
      <vt:lpstr>DebutNuit</vt:lpstr>
      <vt:lpstr>FDN</vt:lpstr>
      <vt:lpstr>Jours_fériés</vt:lpstr>
      <vt:lpstr>Pâques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david.thomas</dc:creator>
  <cp:lastModifiedBy>mdo100</cp:lastModifiedBy>
  <dcterms:created xsi:type="dcterms:W3CDTF">2016-08-10T09:27:52Z</dcterms:created>
  <dcterms:modified xsi:type="dcterms:W3CDTF">2016-08-11T09:34:35Z</dcterms:modified>
</cp:coreProperties>
</file>