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08" yWindow="-108" windowWidth="23256" windowHeight="12456" activeTab="1"/>
  </bookViews>
  <sheets>
    <sheet name="BDD" sheetId="1" r:id="rId1"/>
    <sheet name="Impression" sheetId="3" r:id="rId2"/>
    <sheet name="Feuil1" sheetId="4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4" i="3" l="1"/>
  <c r="D34" i="3"/>
  <c r="C35" i="3"/>
  <c r="D35" i="3"/>
  <c r="C36" i="3"/>
  <c r="D36" i="3"/>
  <c r="C37" i="3"/>
  <c r="D37" i="3"/>
  <c r="C38" i="3"/>
  <c r="D38" i="3"/>
  <c r="C39" i="3"/>
  <c r="D39" i="3"/>
  <c r="C40" i="3"/>
  <c r="D40" i="3"/>
  <c r="C41" i="3"/>
  <c r="D41" i="3"/>
  <c r="C42" i="3"/>
  <c r="D42" i="3"/>
  <c r="C43" i="3"/>
  <c r="D43" i="3"/>
  <c r="C44" i="3"/>
  <c r="D44" i="3"/>
  <c r="C45" i="3"/>
  <c r="D45" i="3"/>
  <c r="C46" i="3"/>
  <c r="D46" i="3"/>
  <c r="C47" i="3"/>
  <c r="D47" i="3"/>
  <c r="C48" i="3"/>
  <c r="D48" i="3"/>
  <c r="C49" i="3"/>
  <c r="D49" i="3"/>
  <c r="D33" i="3"/>
  <c r="C33" i="3"/>
  <c r="C25" i="3"/>
  <c r="C24" i="3"/>
  <c r="C23" i="3"/>
  <c r="C22" i="3"/>
  <c r="C21" i="3"/>
  <c r="C20" i="3"/>
  <c r="C19" i="3"/>
  <c r="C18" i="3"/>
  <c r="C17" i="3"/>
  <c r="C16" i="3"/>
  <c r="E13" i="3"/>
  <c r="E12" i="3"/>
  <c r="E11" i="3"/>
  <c r="E10" i="3"/>
  <c r="E9" i="3"/>
  <c r="E8" i="3"/>
  <c r="E7" i="3"/>
  <c r="E6" i="3"/>
  <c r="E5" i="3"/>
  <c r="E4" i="3"/>
  <c r="C13" i="3"/>
  <c r="C12" i="3"/>
  <c r="C11" i="3"/>
  <c r="C10" i="3"/>
  <c r="C9" i="3"/>
  <c r="C8" i="3"/>
  <c r="C7" i="3"/>
  <c r="C6" i="3"/>
  <c r="C5" i="3"/>
  <c r="C4" i="3"/>
  <c r="E17" i="3" l="1"/>
  <c r="E18" i="3"/>
  <c r="E19" i="3"/>
  <c r="E20" i="3"/>
  <c r="E21" i="3"/>
  <c r="E22" i="3"/>
  <c r="E23" i="3"/>
  <c r="E24" i="3"/>
  <c r="E25" i="3"/>
  <c r="F53" i="3"/>
  <c r="F55" i="3"/>
  <c r="O19" i="1"/>
  <c r="O20" i="1"/>
  <c r="O21" i="1"/>
  <c r="O18" i="1"/>
  <c r="O14" i="1"/>
  <c r="O15" i="1"/>
  <c r="O16" i="1"/>
  <c r="O13" i="1"/>
  <c r="O9" i="1"/>
  <c r="O10" i="1"/>
  <c r="O11" i="1"/>
  <c r="O8" i="1"/>
  <c r="O4" i="1"/>
  <c r="O5" i="1"/>
  <c r="O6" i="1"/>
  <c r="O3" i="1"/>
  <c r="G19" i="1"/>
  <c r="G20" i="1"/>
  <c r="G21" i="1"/>
  <c r="G18" i="1"/>
  <c r="G14" i="1"/>
  <c r="G15" i="1"/>
  <c r="G16" i="1"/>
  <c r="G13" i="1"/>
  <c r="G9" i="1"/>
  <c r="G10" i="1"/>
  <c r="G11" i="1"/>
  <c r="G8" i="1"/>
  <c r="G4" i="1"/>
  <c r="G5" i="1"/>
  <c r="G6" i="1"/>
  <c r="G3" i="1"/>
  <c r="C29" i="1"/>
  <c r="G7" i="1" l="1"/>
  <c r="O22" i="1" l="1"/>
  <c r="O23" i="1"/>
  <c r="O24" i="1"/>
  <c r="O7" i="1"/>
  <c r="G12" i="1"/>
  <c r="G22" i="1"/>
  <c r="O17" i="1" l="1"/>
  <c r="O12" i="1"/>
  <c r="G17" i="1"/>
  <c r="F29" i="1"/>
  <c r="C28" i="1"/>
  <c r="E28" i="1" s="1"/>
  <c r="E27" i="1"/>
  <c r="F27" i="1" s="1"/>
  <c r="C50" i="3" l="1"/>
  <c r="F24" i="3"/>
  <c r="G24" i="3" s="1"/>
  <c r="C51" i="3"/>
  <c r="E16" i="3"/>
  <c r="D25" i="3"/>
  <c r="F50" i="3"/>
  <c r="C53" i="3"/>
  <c r="C52" i="3"/>
  <c r="D19" i="3"/>
  <c r="F19" i="3"/>
  <c r="D18" i="3"/>
  <c r="F18" i="3"/>
  <c r="G18" i="3" l="1"/>
  <c r="G19" i="3"/>
  <c r="D16" i="3"/>
  <c r="F16" i="3"/>
  <c r="D51" i="3"/>
  <c r="F51" i="3"/>
  <c r="D24" i="3"/>
  <c r="D50" i="3"/>
  <c r="F25" i="3"/>
  <c r="G25" i="3" s="1"/>
  <c r="F52" i="3"/>
  <c r="F23" i="3"/>
  <c r="G23" i="3" s="1"/>
  <c r="D52" i="3"/>
  <c r="D23" i="3"/>
  <c r="D22" i="3"/>
  <c r="F22" i="3"/>
  <c r="G22" i="3" s="1"/>
  <c r="D17" i="3"/>
  <c r="F17" i="3"/>
  <c r="G17" i="3" s="1"/>
  <c r="D21" i="3"/>
  <c r="F21" i="3"/>
  <c r="G21" i="3" s="1"/>
  <c r="D20" i="3"/>
  <c r="F20" i="3"/>
  <c r="G20" i="3" s="1"/>
  <c r="F11" i="3"/>
  <c r="G11" i="3" s="1"/>
  <c r="D11" i="3"/>
  <c r="F6" i="3"/>
  <c r="G6" i="3" s="1"/>
  <c r="D6" i="3"/>
  <c r="D7" i="3"/>
  <c r="F7" i="3"/>
  <c r="D8" i="3"/>
  <c r="F8" i="3"/>
  <c r="G8" i="3" s="1"/>
  <c r="F12" i="3"/>
  <c r="G12" i="3" s="1"/>
  <c r="D12" i="3"/>
  <c r="D9" i="3"/>
  <c r="F9" i="3"/>
  <c r="G9" i="3" s="1"/>
  <c r="D10" i="3"/>
  <c r="F10" i="3"/>
  <c r="G10" i="3" s="1"/>
  <c r="D13" i="3"/>
  <c r="F13" i="3"/>
  <c r="G13" i="3" s="1"/>
  <c r="D5" i="3"/>
  <c r="F5" i="3"/>
  <c r="D4" i="3"/>
  <c r="F4" i="3"/>
  <c r="G16" i="3" l="1"/>
  <c r="G26" i="3" s="1"/>
  <c r="G5" i="3"/>
  <c r="G7" i="3"/>
  <c r="F14" i="3"/>
  <c r="F26" i="3"/>
  <c r="G4" i="3"/>
  <c r="G14" i="3" l="1"/>
  <c r="F27" i="3"/>
  <c r="G27" i="3" s="1"/>
  <c r="C27" i="3"/>
  <c r="D27" i="3" l="1"/>
  <c r="F54" i="3"/>
  <c r="G28" i="3"/>
  <c r="F29" i="3"/>
</calcChain>
</file>

<file path=xl/comments1.xml><?xml version="1.0" encoding="utf-8"?>
<comments xmlns="http://schemas.openxmlformats.org/spreadsheetml/2006/main">
  <authors>
    <author>Laura Langlois</author>
  </authors>
  <commentList>
    <comment ref="C13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numéro de TVA intracom' du CLT = </t>
        </r>
        <r>
          <rPr>
            <b/>
            <sz val="9"/>
            <color indexed="81"/>
            <rFont val="Tahoma"/>
            <family val="2"/>
          </rPr>
          <t>Exonéré</t>
        </r>
        <r>
          <rPr>
            <sz val="9"/>
            <color indexed="81"/>
            <rFont val="Tahoma"/>
            <family val="2"/>
          </rPr>
          <t xml:space="preserve"> de TVA 
</t>
        </r>
        <r>
          <rPr>
            <u/>
            <sz val="9"/>
            <color indexed="81"/>
            <rFont val="Tahoma"/>
            <family val="2"/>
          </rPr>
          <t xml:space="preserve">ON ECRIS RIEN !
</t>
        </r>
        <r>
          <rPr>
            <sz val="9"/>
            <color indexed="81"/>
            <rFont val="Tahoma"/>
            <family val="2"/>
          </rPr>
          <t xml:space="preserve">
On ne connaît</t>
        </r>
        <r>
          <rPr>
            <b/>
            <sz val="9"/>
            <color indexed="81"/>
            <rFont val="Tahoma"/>
            <family val="2"/>
          </rPr>
          <t xml:space="preserve"> pas</t>
        </r>
        <r>
          <rPr>
            <sz val="9"/>
            <color indexed="81"/>
            <rFont val="Tahoma"/>
            <family val="2"/>
          </rPr>
          <t xml:space="preserve"> le numéro de TVA du CLT = TVA française
</t>
        </r>
        <r>
          <rPr>
            <u/>
            <sz val="9"/>
            <color indexed="81"/>
            <rFont val="Tahoma"/>
            <family val="2"/>
          </rPr>
          <t>ON ECRIS !</t>
        </r>
      </text>
    </comment>
    <comment ref="K13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n° de TVA du FNS = </t>
        </r>
        <r>
          <rPr>
            <b/>
            <sz val="9"/>
            <color indexed="81"/>
            <rFont val="Tahoma"/>
            <family val="2"/>
          </rPr>
          <t xml:space="preserve">TVA collectée + TVA déductibles
</t>
        </r>
        <r>
          <rPr>
            <u/>
            <sz val="9"/>
            <color indexed="81"/>
            <rFont val="Tahoma"/>
            <family val="2"/>
          </rPr>
          <t>ON ECRIS !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On ne connaît </t>
        </r>
        <r>
          <rPr>
            <b/>
            <sz val="9"/>
            <color indexed="81"/>
            <rFont val="Tahoma"/>
            <family val="2"/>
          </rPr>
          <t>pas</t>
        </r>
        <r>
          <rPr>
            <sz val="9"/>
            <color indexed="81"/>
            <rFont val="Tahoma"/>
            <family val="2"/>
          </rPr>
          <t xml:space="preserve"> le n° de TVA du FNS = TVA du pays du FNS
</t>
        </r>
        <r>
          <rPr>
            <u/>
            <sz val="9"/>
            <color indexed="81"/>
            <rFont val="Tahoma"/>
            <family val="2"/>
          </rPr>
          <t>ON ECRIS RIEN !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8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numéro de TVA intracom' du CLT = </t>
        </r>
        <r>
          <rPr>
            <b/>
            <sz val="9"/>
            <color indexed="81"/>
            <rFont val="Tahoma"/>
            <family val="2"/>
          </rPr>
          <t xml:space="preserve">Exonéré de TVA </t>
        </r>
        <r>
          <rPr>
            <sz val="9"/>
            <color indexed="81"/>
            <rFont val="Tahoma"/>
            <family val="2"/>
          </rPr>
          <t xml:space="preserve">
ON ECRIS RIEN !
On ne connaît</t>
        </r>
        <r>
          <rPr>
            <b/>
            <sz val="9"/>
            <color indexed="81"/>
            <rFont val="Tahoma"/>
            <family val="2"/>
          </rPr>
          <t xml:space="preserve"> pas</t>
        </r>
        <r>
          <rPr>
            <sz val="9"/>
            <color indexed="81"/>
            <rFont val="Tahoma"/>
            <family val="2"/>
          </rPr>
          <t xml:space="preserve"> le numéro de TVA du CLT = TVA française
ON ECRIS !</t>
        </r>
      </text>
    </comment>
    <comment ref="K18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On connaît le n° de TVA du FNS = </t>
        </r>
        <r>
          <rPr>
            <b/>
            <sz val="9"/>
            <color indexed="81"/>
            <rFont val="Tahoma"/>
            <family val="2"/>
          </rPr>
          <t xml:space="preserve">TVA collectée + TVA déductibles
</t>
        </r>
        <r>
          <rPr>
            <u/>
            <sz val="9"/>
            <color indexed="81"/>
            <rFont val="Tahoma"/>
            <family val="2"/>
          </rPr>
          <t>ON ECRIS !</t>
        </r>
        <r>
          <rPr>
            <sz val="9"/>
            <color indexed="81"/>
            <rFont val="Tahoma"/>
            <family val="2"/>
          </rPr>
          <t xml:space="preserve">
On ne connaît pas le n° de TVA du FNS : TVA du pays du FNS
</t>
        </r>
        <r>
          <rPr>
            <u/>
            <sz val="9"/>
            <color indexed="81"/>
            <rFont val="Tahoma"/>
            <family val="2"/>
          </rPr>
          <t>ON ECRIS RIEN !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Laura Langlois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Au profit de salariés ou dirigeant = 
</t>
        </r>
        <r>
          <rPr>
            <b/>
            <sz val="9"/>
            <color indexed="81"/>
            <rFont val="Tahoma"/>
            <family val="2"/>
          </rPr>
          <t>NON DEDUCTIBLE</t>
        </r>
      </text>
    </comment>
    <comment ref="C1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si dépenses pour salariés ou dirigeant à titre personnel = 
</t>
        </r>
        <r>
          <rPr>
            <b/>
            <sz val="9"/>
            <color indexed="81"/>
            <rFont val="Tahoma"/>
            <family val="2"/>
          </rPr>
          <t>NON DEDUCTIBLE</t>
        </r>
        <r>
          <rPr>
            <sz val="9"/>
            <color indexed="81"/>
            <rFont val="Tahoma"/>
            <family val="2"/>
          </rPr>
          <t xml:space="preserve">
Si engagé au profit de tiers ou dans l'intérêt de l'entreprise (pour salariés et dirigeant) =
</t>
        </r>
        <r>
          <rPr>
            <b/>
            <sz val="9"/>
            <color indexed="81"/>
            <rFont val="Tahoma"/>
            <family val="2"/>
          </rPr>
          <t>DEDUCTIBLE</t>
        </r>
      </text>
    </comment>
    <comment ref="E1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pour transport de personne =
</t>
        </r>
        <r>
          <rPr>
            <b/>
            <sz val="9"/>
            <color indexed="81"/>
            <rFont val="Tahoma"/>
            <family val="2"/>
          </rPr>
          <t xml:space="preserve">NON DEDUCTIBLE
</t>
        </r>
        <r>
          <rPr>
            <sz val="9"/>
            <color indexed="81"/>
            <rFont val="Tahoma"/>
            <family val="2"/>
          </rPr>
          <t xml:space="preserve">Entretien, réparation, redevance crédit-bail, locations =
</t>
        </r>
        <r>
          <rPr>
            <b/>
            <sz val="9"/>
            <color indexed="81"/>
            <rFont val="Tahoma"/>
            <family val="2"/>
          </rPr>
          <t xml:space="preserve">NON DEDUCTIBLE
</t>
        </r>
        <r>
          <rPr>
            <sz val="9"/>
            <color indexed="81"/>
            <rFont val="Tahoma"/>
            <family val="2"/>
          </rPr>
          <t>Immatriculation, carburant =</t>
        </r>
        <r>
          <rPr>
            <b/>
            <sz val="9"/>
            <color indexed="81"/>
            <rFont val="Tahoma"/>
            <family val="2"/>
          </rPr>
          <t xml:space="preserve">
DEDUCTIBLE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u/>
            <sz val="9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Essence</t>
        </r>
        <r>
          <rPr>
            <sz val="8"/>
            <color indexed="81"/>
            <rFont val="Tahoma"/>
            <family val="2"/>
          </rPr>
          <t xml:space="preserve"> =
</t>
        </r>
        <r>
          <rPr>
            <b/>
            <sz val="8"/>
            <color indexed="81"/>
            <rFont val="Tahoma"/>
            <family val="2"/>
          </rPr>
          <t>DEDUCTIBLE A 100%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Gazole</t>
        </r>
        <r>
          <rPr>
            <sz val="8"/>
            <color indexed="81"/>
            <rFont val="Tahoma"/>
            <family val="2"/>
          </rPr>
          <t xml:space="preserve"> 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Pour véhicule utilitaire =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DEDUCTIBLE A 100%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 Pour véhicule de tourisme =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DEDUCTIBLE A 80%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GPL, propane liquéfié, butane liquéfié ou GVN 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8"/>
            <color indexed="81"/>
            <rFont val="Tahoma"/>
            <family val="2"/>
          </rPr>
          <t>- DEDUCTIBLE A 100%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u/>
            <sz val="8"/>
            <color indexed="81"/>
            <rFont val="Tahoma"/>
            <family val="2"/>
          </rPr>
          <t>Si GPL gazeux :</t>
        </r>
        <r>
          <rPr>
            <sz val="8"/>
            <color indexed="81"/>
            <rFont val="Tahoma"/>
            <family val="2"/>
          </rPr>
          <t xml:space="preserve">
- véhicule de tourisme =
</t>
        </r>
        <r>
          <rPr>
            <b/>
            <sz val="8"/>
            <color indexed="81"/>
            <rFont val="Tahoma"/>
            <family val="2"/>
          </rPr>
          <t>DEDUCTIBLE A 50%</t>
        </r>
        <r>
          <rPr>
            <sz val="8"/>
            <color indexed="81"/>
            <rFont val="Tahoma"/>
            <family val="2"/>
          </rPr>
          <t xml:space="preserve">
- Véhicule utilitaire =
</t>
        </r>
        <r>
          <rPr>
            <b/>
            <sz val="8"/>
            <color indexed="81"/>
            <rFont val="Tahoma"/>
            <family val="2"/>
          </rPr>
          <t>DEDUCTIBLE A 100%</t>
        </r>
      </text>
    </comment>
    <comment ref="A12" authorId="0">
      <text>
        <r>
          <rPr>
            <b/>
            <sz val="9"/>
            <color indexed="81"/>
            <rFont val="Tahoma"/>
            <family val="2"/>
          </rPr>
          <t>Laura Langlois:</t>
        </r>
        <r>
          <rPr>
            <sz val="9"/>
            <color indexed="81"/>
            <rFont val="Tahoma"/>
            <family val="2"/>
          </rPr>
          <t xml:space="preserve">
Prix unitaire &lt;73€ TTC/an/bénéficiaire =
</t>
        </r>
        <r>
          <rPr>
            <b/>
            <sz val="9"/>
            <color indexed="81"/>
            <rFont val="Tahoma"/>
            <family val="2"/>
          </rPr>
          <t>DEDUCTIBLE</t>
        </r>
      </text>
    </comment>
  </commentList>
</comments>
</file>

<file path=xl/sharedStrings.xml><?xml version="1.0" encoding="utf-8"?>
<sst xmlns="http://schemas.openxmlformats.org/spreadsheetml/2006/main" count="106" uniqueCount="87">
  <si>
    <t>TAUX</t>
  </si>
  <si>
    <t>Taux réduit</t>
  </si>
  <si>
    <t>Taux très réduit / particulier</t>
  </si>
  <si>
    <t>Taux intermédiaire</t>
  </si>
  <si>
    <t>Taux normal</t>
  </si>
  <si>
    <t>TVA</t>
  </si>
  <si>
    <t>Achat d'ABS FR</t>
  </si>
  <si>
    <t>Achat d'immos EU</t>
  </si>
  <si>
    <t>Achat d'ABS EU</t>
  </si>
  <si>
    <t>Achat d'immos Hors EU</t>
  </si>
  <si>
    <t>Achat d'ABS Hors EU</t>
  </si>
  <si>
    <t>Vente d'immos FR</t>
  </si>
  <si>
    <t>Vente d'ABS FR</t>
  </si>
  <si>
    <t>Vente d'immos EU</t>
  </si>
  <si>
    <t>Vente d'ABS EU</t>
  </si>
  <si>
    <t>Crédit de TVA Mois -1</t>
  </si>
  <si>
    <t>TTC</t>
  </si>
  <si>
    <t>Taux TVA</t>
  </si>
  <si>
    <t>HT</t>
  </si>
  <si>
    <t>TVA déd hors EU sur immos</t>
  </si>
  <si>
    <t>CALCUL DE TVA</t>
  </si>
  <si>
    <t>Achat d'immo FR</t>
  </si>
  <si>
    <t>TVA COLLECTEE</t>
  </si>
  <si>
    <t>TVA DEDUCTIBLE</t>
  </si>
  <si>
    <t>COMPTE</t>
  </si>
  <si>
    <t>LIBELLE DE COMPTE</t>
  </si>
  <si>
    <t>INFORMATION</t>
  </si>
  <si>
    <t>TOTAL HT</t>
  </si>
  <si>
    <t xml:space="preserve">CALCUL TVA </t>
  </si>
  <si>
    <t>MOIS</t>
  </si>
  <si>
    <t>COMPTES</t>
  </si>
  <si>
    <t>LIBELLE</t>
  </si>
  <si>
    <t>REEL</t>
  </si>
  <si>
    <t>ARRONDI</t>
  </si>
  <si>
    <t>Total TVA coll.</t>
  </si>
  <si>
    <t>Produit diverses</t>
  </si>
  <si>
    <t>Charges diverses</t>
  </si>
  <si>
    <t>TVA collectée sur immos 1</t>
  </si>
  <si>
    <t>TVA collectée sur immos 2</t>
  </si>
  <si>
    <t>TVA collectée sur immos 3</t>
  </si>
  <si>
    <t>TVA collectée sur immos 4</t>
  </si>
  <si>
    <t>TVA collectée sur ABS 1</t>
  </si>
  <si>
    <t>TVA collectée sur ABS 2</t>
  </si>
  <si>
    <t>TVA collectée sur ABS 3</t>
  </si>
  <si>
    <t>TVA collectée sur ABS 4</t>
  </si>
  <si>
    <t>TVA due intraco immos 1</t>
  </si>
  <si>
    <t>TVA due intraco immos 2</t>
  </si>
  <si>
    <t>TVA due intraco immos 3</t>
  </si>
  <si>
    <t>TVA due intraco immos 4</t>
  </si>
  <si>
    <t>TVA due intraco ABS 1</t>
  </si>
  <si>
    <t>TVA due intraco ABS 2</t>
  </si>
  <si>
    <t>TVA due intraco ABS 3</t>
  </si>
  <si>
    <t>TVA due intraco ABS 4</t>
  </si>
  <si>
    <t>Total TVA déductible</t>
  </si>
  <si>
    <t>TVA déd sur immos 1</t>
  </si>
  <si>
    <t>TVA déd sur immos 2</t>
  </si>
  <si>
    <t>TVA déd sur immos 3</t>
  </si>
  <si>
    <t>TVA déd sur immos 4</t>
  </si>
  <si>
    <t>TVA déd sur ABS 1</t>
  </si>
  <si>
    <t>TVA déd sur ABS 2</t>
  </si>
  <si>
    <t>TVA déd sur ABS 3</t>
  </si>
  <si>
    <t>TVA déd sur ABS 4</t>
  </si>
  <si>
    <t>TVA déd intraco sur immos 1</t>
  </si>
  <si>
    <t>TVA déd intraco sur immos 2</t>
  </si>
  <si>
    <t>TVA déd intraco sur immos 3</t>
  </si>
  <si>
    <t>TVA déd intraco sur immos 4</t>
  </si>
  <si>
    <t>TVA déd intraco sur ABS 1</t>
  </si>
  <si>
    <t>TVA déd intraco sur ABS 2</t>
  </si>
  <si>
    <t>TVA déd intraco sur ABS 3</t>
  </si>
  <si>
    <t>TVA déd intraco sur ABS 4</t>
  </si>
  <si>
    <t>TOTAL</t>
  </si>
  <si>
    <t>TVA déd intraco hors EU ABS</t>
  </si>
  <si>
    <t>Restauration</t>
  </si>
  <si>
    <t>Hebergement</t>
  </si>
  <si>
    <t>Véhicule de tourisme</t>
  </si>
  <si>
    <t>Carburant</t>
  </si>
  <si>
    <t>Cadeaux CLT</t>
  </si>
  <si>
    <t>TOTAL TTC</t>
  </si>
  <si>
    <t>Date</t>
  </si>
  <si>
    <t>Libellé</t>
  </si>
  <si>
    <t>Compte</t>
  </si>
  <si>
    <t>Débit</t>
  </si>
  <si>
    <t>Crédit</t>
  </si>
  <si>
    <t>JNL</t>
  </si>
  <si>
    <t>Enregistrement de la déclaration de TVA</t>
  </si>
  <si>
    <t>ICI NE PAS FAIRE APPARAITRE LE TOTAL SI POSSIBLE (LES 0)</t>
  </si>
  <si>
    <t xml:space="preserve">ICI FAIRE APPARAITRE AUTOMATIQUEMENT TOUT CE QUI EST REMPLI DANS LE TABLEAU CI-DESSUS SAUF 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</si>
</sst>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u/>
      <sz val="9"/>
      <color indexed="81"/>
      <name val="Tahoma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u/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44" fontId="0" fillId="0" borderId="9" xfId="0" applyNumberFormat="1" applyBorder="1"/>
    <xf numFmtId="10" fontId="0" fillId="0" borderId="0" xfId="0" applyNumberFormat="1"/>
    <xf numFmtId="10" fontId="0" fillId="0" borderId="22" xfId="0" applyNumberFormat="1" applyBorder="1"/>
    <xf numFmtId="44" fontId="0" fillId="0" borderId="0" xfId="0" applyNumberFormat="1"/>
    <xf numFmtId="0" fontId="0" fillId="0" borderId="13" xfId="0" applyBorder="1"/>
    <xf numFmtId="0" fontId="0" fillId="0" borderId="17" xfId="0" applyBorder="1"/>
    <xf numFmtId="0" fontId="0" fillId="0" borderId="14" xfId="0" applyBorder="1"/>
    <xf numFmtId="0" fontId="0" fillId="0" borderId="0" xfId="0" applyBorder="1"/>
    <xf numFmtId="44" fontId="0" fillId="0" borderId="22" xfId="0" applyNumberFormat="1" applyBorder="1"/>
    <xf numFmtId="10" fontId="0" fillId="0" borderId="16" xfId="0" applyNumberFormat="1" applyBorder="1" applyAlignment="1">
      <alignment horizontal="center" vertical="center"/>
    </xf>
    <xf numFmtId="10" fontId="0" fillId="0" borderId="4" xfId="0" applyNumberFormat="1" applyBorder="1" applyAlignment="1">
      <alignment horizontal="center" vertical="center"/>
    </xf>
    <xf numFmtId="44" fontId="0" fillId="0" borderId="0" xfId="0" applyNumberFormat="1" applyBorder="1"/>
    <xf numFmtId="3" fontId="0" fillId="0" borderId="0" xfId="0" applyNumberFormat="1"/>
    <xf numFmtId="10" fontId="0" fillId="0" borderId="7" xfId="0" applyNumberFormat="1" applyBorder="1" applyAlignment="1">
      <alignment horizontal="center" vertical="center"/>
    </xf>
    <xf numFmtId="10" fontId="2" fillId="2" borderId="1" xfId="0" applyNumberFormat="1" applyFont="1" applyFill="1" applyBorder="1" applyAlignment="1">
      <alignment horizontal="center" vertical="center"/>
    </xf>
    <xf numFmtId="10" fontId="0" fillId="0" borderId="27" xfId="0" applyNumberFormat="1" applyBorder="1"/>
    <xf numFmtId="44" fontId="0" fillId="0" borderId="15" xfId="0" applyNumberFormat="1" applyFill="1" applyBorder="1"/>
    <xf numFmtId="10" fontId="0" fillId="0" borderId="26" xfId="0" applyNumberFormat="1" applyBorder="1"/>
    <xf numFmtId="44" fontId="0" fillId="0" borderId="26" xfId="0" applyNumberFormat="1" applyFill="1" applyBorder="1"/>
    <xf numFmtId="44" fontId="0" fillId="0" borderId="6" xfId="0" applyNumberFormat="1" applyFill="1" applyBorder="1"/>
    <xf numFmtId="44" fontId="0" fillId="4" borderId="5" xfId="0" applyNumberFormat="1" applyFill="1" applyBorder="1"/>
    <xf numFmtId="44" fontId="0" fillId="4" borderId="25" xfId="0" applyNumberFormat="1" applyFill="1" applyBorder="1"/>
    <xf numFmtId="44" fontId="0" fillId="0" borderId="8" xfId="0" applyNumberFormat="1" applyFill="1" applyBorder="1"/>
    <xf numFmtId="10" fontId="0" fillId="0" borderId="0" xfId="0" applyNumberFormat="1" applyBorder="1"/>
    <xf numFmtId="44" fontId="0" fillId="4" borderId="27" xfId="0" applyNumberFormat="1" applyFill="1" applyBorder="1"/>
    <xf numFmtId="3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left"/>
    </xf>
    <xf numFmtId="10" fontId="0" fillId="0" borderId="0" xfId="0" applyNumberFormat="1" applyBorder="1" applyAlignment="1">
      <alignment horizontal="center" vertical="center"/>
    </xf>
    <xf numFmtId="44" fontId="0" fillId="0" borderId="0" xfId="0" applyNumberFormat="1" applyBorder="1" applyAlignment="1">
      <alignment horizontal="center" vertical="center"/>
    </xf>
    <xf numFmtId="44" fontId="0" fillId="0" borderId="21" xfId="0" applyNumberFormat="1" applyBorder="1" applyAlignment="1">
      <alignment horizontal="center" vertical="center"/>
    </xf>
    <xf numFmtId="44" fontId="0" fillId="0" borderId="11" xfId="0" applyNumberFormat="1" applyBorder="1" applyAlignment="1">
      <alignment horizontal="center" vertical="center"/>
    </xf>
    <xf numFmtId="3" fontId="0" fillId="0" borderId="28" xfId="0" applyNumberFormat="1" applyBorder="1" applyAlignment="1">
      <alignment horizontal="center"/>
    </xf>
    <xf numFmtId="44" fontId="0" fillId="0" borderId="23" xfId="0" applyNumberFormat="1" applyBorder="1" applyAlignment="1">
      <alignment horizontal="center" vertical="center"/>
    </xf>
    <xf numFmtId="44" fontId="0" fillId="0" borderId="18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4" fillId="5" borderId="23" xfId="0" applyFont="1" applyFill="1" applyBorder="1" applyAlignment="1">
      <alignment horizontal="center"/>
    </xf>
    <xf numFmtId="0" fontId="1" fillId="2" borderId="23" xfId="0" applyFont="1" applyFill="1" applyBorder="1" applyAlignment="1">
      <alignment horizontal="center" vertical="center"/>
    </xf>
    <xf numFmtId="0" fontId="1" fillId="2" borderId="23" xfId="0" applyFont="1" applyFill="1" applyBorder="1" applyAlignment="1">
      <alignment horizontal="center"/>
    </xf>
    <xf numFmtId="10" fontId="1" fillId="2" borderId="23" xfId="0" applyNumberFormat="1" applyFont="1" applyFill="1" applyBorder="1" applyAlignment="1">
      <alignment horizontal="center" vertical="center"/>
    </xf>
    <xf numFmtId="44" fontId="1" fillId="2" borderId="23" xfId="0" applyNumberFormat="1" applyFont="1" applyFill="1" applyBorder="1" applyAlignment="1">
      <alignment horizontal="center" vertical="center"/>
    </xf>
    <xf numFmtId="3" fontId="0" fillId="5" borderId="23" xfId="0" applyNumberFormat="1" applyFill="1" applyBorder="1" applyAlignment="1">
      <alignment horizontal="center"/>
    </xf>
    <xf numFmtId="3" fontId="0" fillId="0" borderId="21" xfId="0" applyNumberFormat="1" applyBorder="1" applyAlignment="1">
      <alignment horizontal="center"/>
    </xf>
    <xf numFmtId="3" fontId="0" fillId="2" borderId="21" xfId="0" applyNumberFormat="1" applyFill="1" applyBorder="1" applyAlignment="1">
      <alignment horizontal="center"/>
    </xf>
    <xf numFmtId="0" fontId="0" fillId="2" borderId="21" xfId="0" applyFill="1" applyBorder="1" applyAlignment="1">
      <alignment horizontal="left"/>
    </xf>
    <xf numFmtId="0" fontId="0" fillId="2" borderId="21" xfId="0" applyFill="1" applyBorder="1"/>
    <xf numFmtId="44" fontId="0" fillId="2" borderId="21" xfId="0" applyNumberFormat="1" applyFill="1" applyBorder="1"/>
    <xf numFmtId="10" fontId="0" fillId="0" borderId="10" xfId="0" applyNumberFormat="1" applyBorder="1" applyAlignment="1">
      <alignment horizontal="center" vertical="center"/>
    </xf>
    <xf numFmtId="10" fontId="0" fillId="0" borderId="28" xfId="0" applyNumberFormat="1" applyBorder="1" applyAlignment="1">
      <alignment horizontal="center" vertical="center"/>
    </xf>
    <xf numFmtId="10" fontId="0" fillId="0" borderId="29" xfId="0" applyNumberFormat="1" applyBorder="1" applyAlignment="1">
      <alignment horizontal="center" vertical="center"/>
    </xf>
    <xf numFmtId="17" fontId="1" fillId="2" borderId="30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vertical="center"/>
    </xf>
    <xf numFmtId="44" fontId="1" fillId="2" borderId="11" xfId="0" applyNumberFormat="1" applyFont="1" applyFill="1" applyBorder="1" applyAlignment="1">
      <alignment vertical="center"/>
    </xf>
    <xf numFmtId="44" fontId="1" fillId="2" borderId="1" xfId="0" applyNumberFormat="1" applyFont="1" applyFill="1" applyBorder="1" applyAlignment="1">
      <alignment horizontal="center" vertical="center"/>
    </xf>
    <xf numFmtId="10" fontId="5" fillId="2" borderId="12" xfId="0" applyNumberFormat="1" applyFont="1" applyFill="1" applyBorder="1" applyAlignment="1">
      <alignment horizontal="center" vertical="center"/>
    </xf>
    <xf numFmtId="0" fontId="1" fillId="7" borderId="0" xfId="0" applyFont="1" applyFill="1" applyAlignment="1">
      <alignment horizontal="center"/>
    </xf>
    <xf numFmtId="44" fontId="1" fillId="7" borderId="0" xfId="0" applyNumberFormat="1" applyFont="1" applyFill="1" applyAlignment="1">
      <alignment horizontal="center"/>
    </xf>
    <xf numFmtId="0" fontId="0" fillId="0" borderId="10" xfId="0" applyBorder="1"/>
    <xf numFmtId="0" fontId="0" fillId="0" borderId="28" xfId="0" applyBorder="1"/>
    <xf numFmtId="0" fontId="0" fillId="0" borderId="29" xfId="0" applyBorder="1"/>
    <xf numFmtId="0" fontId="0" fillId="2" borderId="21" xfId="0" applyFill="1" applyBorder="1" applyAlignment="1">
      <alignment horizontal="center" vertical="center"/>
    </xf>
    <xf numFmtId="10" fontId="0" fillId="2" borderId="21" xfId="0" applyNumberFormat="1" applyFill="1" applyBorder="1" applyAlignment="1">
      <alignment horizontal="center" vertical="center"/>
    </xf>
    <xf numFmtId="44" fontId="0" fillId="2" borderId="21" xfId="0" applyNumberFormat="1" applyFill="1" applyBorder="1" applyAlignment="1">
      <alignment horizontal="center" vertical="center"/>
    </xf>
    <xf numFmtId="44" fontId="0" fillId="2" borderId="11" xfId="0" applyNumberFormat="1" applyFill="1" applyBorder="1" applyAlignment="1">
      <alignment horizontal="center" vertical="center"/>
    </xf>
    <xf numFmtId="44" fontId="0" fillId="0" borderId="11" xfId="0" applyNumberFormat="1" applyBorder="1"/>
    <xf numFmtId="10" fontId="0" fillId="2" borderId="23" xfId="0" applyNumberFormat="1" applyFill="1" applyBorder="1" applyAlignment="1">
      <alignment horizontal="center" vertical="center"/>
    </xf>
    <xf numFmtId="44" fontId="0" fillId="0" borderId="18" xfId="0" applyNumberFormat="1" applyBorder="1"/>
    <xf numFmtId="0" fontId="4" fillId="5" borderId="21" xfId="0" applyFont="1" applyFill="1" applyBorder="1" applyAlignment="1">
      <alignment horizontal="center"/>
    </xf>
    <xf numFmtId="44" fontId="0" fillId="0" borderId="10" xfId="0" applyNumberFormat="1" applyBorder="1"/>
    <xf numFmtId="44" fontId="0" fillId="0" borderId="29" xfId="0" applyNumberFormat="1" applyBorder="1"/>
    <xf numFmtId="3" fontId="0" fillId="0" borderId="11" xfId="0" applyNumberFormat="1" applyBorder="1"/>
    <xf numFmtId="3" fontId="0" fillId="0" borderId="18" xfId="0" applyNumberFormat="1" applyBorder="1"/>
    <xf numFmtId="0" fontId="3" fillId="8" borderId="12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8" borderId="19" xfId="0" applyFont="1" applyFill="1" applyBorder="1" applyAlignment="1">
      <alignment horizontal="center" vertical="center"/>
    </xf>
    <xf numFmtId="0" fontId="2" fillId="8" borderId="1" xfId="0" applyFont="1" applyFill="1" applyBorder="1" applyAlignment="1">
      <alignment horizontal="left"/>
    </xf>
    <xf numFmtId="0" fontId="2" fillId="8" borderId="19" xfId="0" applyFont="1" applyFill="1" applyBorder="1" applyAlignment="1">
      <alignment horizontal="left"/>
    </xf>
    <xf numFmtId="10" fontId="1" fillId="3" borderId="2" xfId="0" applyNumberFormat="1" applyFont="1" applyFill="1" applyBorder="1" applyAlignment="1">
      <alignment horizontal="center"/>
    </xf>
    <xf numFmtId="44" fontId="1" fillId="3" borderId="31" xfId="0" applyNumberFormat="1" applyFont="1" applyFill="1" applyBorder="1" applyAlignment="1">
      <alignment horizontal="center"/>
    </xf>
    <xf numFmtId="44" fontId="1" fillId="3" borderId="3" xfId="0" applyNumberFormat="1" applyFont="1" applyFill="1" applyBorder="1" applyAlignment="1">
      <alignment horizontal="center"/>
    </xf>
    <xf numFmtId="10" fontId="1" fillId="3" borderId="30" xfId="0" applyNumberFormat="1" applyFont="1" applyFill="1" applyBorder="1" applyAlignment="1">
      <alignment horizontal="center"/>
    </xf>
    <xf numFmtId="0" fontId="4" fillId="5" borderId="10" xfId="0" applyFont="1" applyFill="1" applyBorder="1" applyAlignment="1">
      <alignment horizontal="center"/>
    </xf>
    <xf numFmtId="3" fontId="0" fillId="5" borderId="21" xfId="0" applyNumberFormat="1" applyFill="1" applyBorder="1" applyAlignment="1">
      <alignment horizontal="center"/>
    </xf>
    <xf numFmtId="2" fontId="4" fillId="5" borderId="21" xfId="0" applyNumberFormat="1" applyFont="1" applyFill="1" applyBorder="1" applyAlignment="1">
      <alignment horizontal="center"/>
    </xf>
    <xf numFmtId="2" fontId="4" fillId="5" borderId="11" xfId="0" applyNumberFormat="1" applyFont="1" applyFill="1" applyBorder="1" applyAlignment="1">
      <alignment horizontal="center"/>
    </xf>
    <xf numFmtId="0" fontId="3" fillId="8" borderId="0" xfId="0" applyFont="1" applyFill="1" applyBorder="1" applyAlignment="1">
      <alignment horizontal="center" vertical="center"/>
    </xf>
    <xf numFmtId="0" fontId="3" fillId="8" borderId="21" xfId="0" applyFont="1" applyFill="1" applyBorder="1" applyAlignment="1">
      <alignment horizontal="center" vertical="center"/>
    </xf>
    <xf numFmtId="0" fontId="3" fillId="8" borderId="23" xfId="0" applyFont="1" applyFill="1" applyBorder="1" applyAlignment="1">
      <alignment horizontal="center" vertical="center"/>
    </xf>
    <xf numFmtId="3" fontId="0" fillId="0" borderId="11" xfId="0" applyNumberFormat="1" applyBorder="1" applyAlignment="1">
      <alignment horizontal="center"/>
    </xf>
    <xf numFmtId="3" fontId="0" fillId="0" borderId="24" xfId="0" applyNumberFormat="1" applyBorder="1" applyAlignment="1">
      <alignment horizontal="center"/>
    </xf>
    <xf numFmtId="3" fontId="0" fillId="0" borderId="18" xfId="0" applyNumberFormat="1" applyBorder="1" applyAlignment="1">
      <alignment horizontal="center"/>
    </xf>
    <xf numFmtId="0" fontId="3" fillId="8" borderId="0" xfId="0" applyFont="1" applyFill="1" applyBorder="1" applyAlignment="1">
      <alignment horizontal="center" vertical="center" wrapText="1"/>
    </xf>
    <xf numFmtId="44" fontId="0" fillId="0" borderId="1" xfId="0" applyNumberFormat="1" applyBorder="1"/>
    <xf numFmtId="44" fontId="0" fillId="0" borderId="12" xfId="0" applyNumberFormat="1" applyBorder="1"/>
    <xf numFmtId="10" fontId="0" fillId="0" borderId="1" xfId="0" applyNumberFormat="1" applyBorder="1" applyAlignment="1">
      <alignment horizontal="center" vertical="center"/>
    </xf>
    <xf numFmtId="10" fontId="0" fillId="0" borderId="12" xfId="0" applyNumberFormat="1" applyBorder="1" applyAlignment="1">
      <alignment horizontal="center" vertical="center"/>
    </xf>
    <xf numFmtId="10" fontId="0" fillId="0" borderId="19" xfId="0" applyNumberFormat="1" applyBorder="1" applyAlignment="1">
      <alignment horizontal="center" vertical="center"/>
    </xf>
    <xf numFmtId="44" fontId="0" fillId="0" borderId="1" xfId="0" applyNumberFormat="1" applyBorder="1" applyAlignment="1">
      <alignment horizontal="center" vertical="center"/>
    </xf>
    <xf numFmtId="44" fontId="0" fillId="0" borderId="12" xfId="0" applyNumberFormat="1" applyBorder="1" applyAlignment="1">
      <alignment horizontal="center" vertical="center"/>
    </xf>
    <xf numFmtId="44" fontId="0" fillId="0" borderId="19" xfId="0" applyNumberForma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3" fontId="0" fillId="0" borderId="12" xfId="0" applyNumberFormat="1" applyBorder="1" applyAlignment="1">
      <alignment horizontal="center" vertical="center"/>
    </xf>
    <xf numFmtId="3" fontId="0" fillId="9" borderId="12" xfId="0" applyNumberFormat="1" applyFill="1" applyBorder="1" applyAlignment="1">
      <alignment horizontal="center" vertical="center"/>
    </xf>
    <xf numFmtId="0" fontId="0" fillId="9" borderId="28" xfId="0" applyFill="1" applyBorder="1"/>
    <xf numFmtId="0" fontId="5" fillId="6" borderId="12" xfId="0" applyFont="1" applyFill="1" applyBorder="1" applyAlignment="1">
      <alignment horizontal="center" vertical="center"/>
    </xf>
    <xf numFmtId="10" fontId="9" fillId="6" borderId="12" xfId="0" applyNumberFormat="1" applyFont="1" applyFill="1" applyBorder="1" applyAlignment="1">
      <alignment horizontal="center" vertical="center"/>
    </xf>
    <xf numFmtId="44" fontId="1" fillId="6" borderId="0" xfId="0" applyNumberFormat="1" applyFont="1" applyFill="1" applyBorder="1" applyAlignment="1">
      <alignment horizontal="center" vertical="center"/>
    </xf>
    <xf numFmtId="44" fontId="1" fillId="6" borderId="12" xfId="0" applyNumberFormat="1" applyFont="1" applyFill="1" applyBorder="1" applyAlignment="1">
      <alignment horizontal="center" vertical="center"/>
    </xf>
    <xf numFmtId="10" fontId="1" fillId="6" borderId="12" xfId="0" applyNumberFormat="1" applyFont="1" applyFill="1" applyBorder="1" applyAlignment="1">
      <alignment horizontal="center" vertical="center"/>
    </xf>
    <xf numFmtId="3" fontId="9" fillId="6" borderId="0" xfId="0" applyNumberFormat="1" applyFont="1" applyFill="1" applyBorder="1" applyAlignment="1">
      <alignment horizontal="center"/>
    </xf>
    <xf numFmtId="3" fontId="1" fillId="6" borderId="0" xfId="0" applyNumberFormat="1" applyFont="1" applyFill="1" applyBorder="1" applyAlignment="1">
      <alignment horizontal="center"/>
    </xf>
    <xf numFmtId="10" fontId="1" fillId="6" borderId="0" xfId="0" applyNumberFormat="1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/>
    </xf>
    <xf numFmtId="0" fontId="1" fillId="10" borderId="30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1" fillId="6" borderId="12" xfId="0" applyFont="1" applyFill="1" applyBorder="1" applyAlignment="1">
      <alignment horizontal="left"/>
    </xf>
    <xf numFmtId="0" fontId="0" fillId="2" borderId="30" xfId="0" applyFill="1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9" xfId="0" applyBorder="1" applyAlignment="1">
      <alignment horizontal="left"/>
    </xf>
    <xf numFmtId="0" fontId="9" fillId="6" borderId="12" xfId="0" applyFont="1" applyFill="1" applyBorder="1" applyAlignment="1">
      <alignment horizontal="left"/>
    </xf>
    <xf numFmtId="0" fontId="1" fillId="6" borderId="19" xfId="0" applyFont="1" applyFill="1" applyBorder="1" applyAlignment="1">
      <alignment horizontal="left"/>
    </xf>
    <xf numFmtId="4" fontId="0" fillId="0" borderId="0" xfId="0" applyNumberFormat="1"/>
    <xf numFmtId="3" fontId="0" fillId="0" borderId="0" xfId="0" applyNumberFormat="1" applyAlignment="1">
      <alignment horizontal="right"/>
    </xf>
    <xf numFmtId="0" fontId="2" fillId="2" borderId="23" xfId="0" applyFont="1" applyFill="1" applyBorder="1" applyAlignment="1">
      <alignment horizontal="right"/>
    </xf>
    <xf numFmtId="0" fontId="1" fillId="5" borderId="2" xfId="0" applyFont="1" applyFill="1" applyBorder="1" applyAlignment="1">
      <alignment horizontal="center" vertical="center"/>
    </xf>
    <xf numFmtId="44" fontId="0" fillId="9" borderId="24" xfId="0" applyNumberFormat="1" applyFill="1" applyBorder="1"/>
    <xf numFmtId="44" fontId="0" fillId="0" borderId="24" xfId="0" applyNumberFormat="1" applyBorder="1"/>
    <xf numFmtId="44" fontId="1" fillId="6" borderId="19" xfId="0" applyNumberFormat="1" applyFont="1" applyFill="1" applyBorder="1" applyAlignment="1">
      <alignment horizontal="center" vertical="center"/>
    </xf>
    <xf numFmtId="44" fontId="0" fillId="0" borderId="10" xfId="0" applyNumberFormat="1" applyBorder="1" applyAlignment="1">
      <alignment horizontal="center" vertical="center"/>
    </xf>
    <xf numFmtId="44" fontId="0" fillId="0" borderId="28" xfId="0" applyNumberFormat="1" applyBorder="1" applyAlignment="1">
      <alignment horizontal="center" vertical="center"/>
    </xf>
    <xf numFmtId="44" fontId="0" fillId="0" borderId="29" xfId="0" applyNumberFormat="1" applyBorder="1" applyAlignment="1">
      <alignment horizontal="center" vertical="center"/>
    </xf>
    <xf numFmtId="0" fontId="4" fillId="5" borderId="0" xfId="0" applyFont="1" applyFill="1" applyBorder="1" applyAlignment="1">
      <alignment horizontal="center"/>
    </xf>
    <xf numFmtId="10" fontId="0" fillId="2" borderId="0" xfId="0" applyNumberFormat="1" applyFill="1" applyAlignment="1">
      <alignment horizontal="center" vertical="center"/>
    </xf>
    <xf numFmtId="0" fontId="6" fillId="0" borderId="12" xfId="0" applyFont="1" applyBorder="1"/>
    <xf numFmtId="0" fontId="6" fillId="9" borderId="12" xfId="0" applyFont="1" applyFill="1" applyBorder="1"/>
    <xf numFmtId="0" fontId="6" fillId="0" borderId="1" xfId="0" applyFont="1" applyBorder="1"/>
    <xf numFmtId="44" fontId="0" fillId="0" borderId="0" xfId="0" applyNumberFormat="1" applyFill="1"/>
    <xf numFmtId="0" fontId="1" fillId="5" borderId="21" xfId="0" applyFont="1" applyFill="1" applyBorder="1" applyAlignment="1">
      <alignment vertical="center"/>
    </xf>
    <xf numFmtId="0" fontId="1" fillId="5" borderId="20" xfId="0" applyFont="1" applyFill="1" applyBorder="1" applyAlignment="1">
      <alignment vertical="center"/>
    </xf>
    <xf numFmtId="44" fontId="2" fillId="2" borderId="3" xfId="0" applyNumberFormat="1" applyFont="1" applyFill="1" applyBorder="1" applyAlignment="1">
      <alignment horizontal="center"/>
    </xf>
    <xf numFmtId="0" fontId="1" fillId="5" borderId="28" xfId="0" applyFont="1" applyFill="1" applyBorder="1" applyAlignment="1">
      <alignment vertical="center"/>
    </xf>
    <xf numFmtId="0" fontId="1" fillId="5" borderId="0" xfId="0" applyFont="1" applyFill="1" applyBorder="1" applyAlignment="1">
      <alignment vertical="center"/>
    </xf>
    <xf numFmtId="0" fontId="1" fillId="5" borderId="28" xfId="0" applyFont="1" applyFill="1" applyBorder="1" applyAlignment="1">
      <alignment horizontal="center" vertical="center"/>
    </xf>
    <xf numFmtId="0" fontId="1" fillId="5" borderId="24" xfId="0" applyFont="1" applyFill="1" applyBorder="1" applyAlignment="1">
      <alignment vertical="center"/>
    </xf>
    <xf numFmtId="10" fontId="2" fillId="2" borderId="2" xfId="0" applyNumberFormat="1" applyFont="1" applyFill="1" applyBorder="1" applyAlignment="1">
      <alignment horizontal="center" vertical="center"/>
    </xf>
    <xf numFmtId="10" fontId="2" fillId="2" borderId="20" xfId="0" applyNumberFormat="1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right"/>
    </xf>
    <xf numFmtId="44" fontId="2" fillId="2" borderId="20" xfId="0" applyNumberFormat="1" applyFont="1" applyFill="1" applyBorder="1" applyAlignment="1">
      <alignment horizontal="center"/>
    </xf>
    <xf numFmtId="0" fontId="1" fillId="6" borderId="12" xfId="0" applyFont="1" applyFill="1" applyBorder="1" applyAlignment="1">
      <alignment horizontal="center" vertical="center"/>
    </xf>
    <xf numFmtId="0" fontId="5" fillId="6" borderId="28" xfId="0" applyFont="1" applyFill="1" applyBorder="1"/>
    <xf numFmtId="44" fontId="5" fillId="6" borderId="24" xfId="0" applyNumberFormat="1" applyFont="1" applyFill="1" applyBorder="1" applyAlignment="1">
      <alignment horizontal="center"/>
    </xf>
    <xf numFmtId="44" fontId="5" fillId="6" borderId="12" xfId="0" applyNumberFormat="1" applyFont="1" applyFill="1" applyBorder="1" applyAlignment="1">
      <alignment horizontal="center"/>
    </xf>
    <xf numFmtId="0" fontId="2" fillId="2" borderId="2" xfId="0" applyFont="1" applyFill="1" applyBorder="1" applyAlignment="1"/>
    <xf numFmtId="0" fontId="2" fillId="2" borderId="20" xfId="0" applyFont="1" applyFill="1" applyBorder="1" applyAlignment="1"/>
    <xf numFmtId="10" fontId="0" fillId="2" borderId="1" xfId="0" applyNumberFormat="1" applyFill="1" applyBorder="1" applyAlignment="1">
      <alignment horizontal="center" vertical="center"/>
    </xf>
    <xf numFmtId="10" fontId="0" fillId="2" borderId="12" xfId="0" applyNumberFormat="1" applyFill="1" applyBorder="1" applyAlignment="1">
      <alignment horizontal="center" vertical="center"/>
    </xf>
    <xf numFmtId="10" fontId="0" fillId="2" borderId="19" xfId="0" applyNumberFormat="1" applyFill="1" applyBorder="1" applyAlignment="1">
      <alignment horizontal="center" vertical="center"/>
    </xf>
    <xf numFmtId="10" fontId="1" fillId="2" borderId="30" xfId="0" applyNumberFormat="1" applyFont="1" applyFill="1" applyBorder="1" applyAlignment="1">
      <alignment horizontal="center" vertical="center"/>
    </xf>
    <xf numFmtId="0" fontId="1" fillId="5" borderId="2" xfId="0" applyFont="1" applyFill="1" applyBorder="1" applyAlignment="1">
      <alignment vertical="center"/>
    </xf>
    <xf numFmtId="0" fontId="1" fillId="5" borderId="3" xfId="0" applyFont="1" applyFill="1" applyBorder="1" applyAlignment="1">
      <alignment vertical="center"/>
    </xf>
    <xf numFmtId="3" fontId="14" fillId="0" borderId="0" xfId="0" applyNumberFormat="1" applyFont="1" applyAlignment="1">
      <alignment vertical="center"/>
    </xf>
    <xf numFmtId="44" fontId="14" fillId="0" borderId="0" xfId="0" applyNumberFormat="1" applyFont="1"/>
    <xf numFmtId="3" fontId="0" fillId="0" borderId="10" xfId="0" applyNumberFormat="1" applyBorder="1" applyAlignment="1">
      <alignment horizontal="center" vertical="center"/>
    </xf>
    <xf numFmtId="3" fontId="0" fillId="9" borderId="28" xfId="0" applyNumberFormat="1" applyFill="1" applyBorder="1" applyAlignment="1">
      <alignment horizontal="center" vertical="center"/>
    </xf>
    <xf numFmtId="3" fontId="0" fillId="0" borderId="28" xfId="0" applyNumberFormat="1" applyBorder="1" applyAlignment="1">
      <alignment horizontal="center" vertical="center"/>
    </xf>
    <xf numFmtId="10" fontId="1" fillId="3" borderId="2" xfId="0" applyNumberFormat="1" applyFont="1" applyFill="1" applyBorder="1" applyAlignment="1">
      <alignment horizontal="center" vertical="center"/>
    </xf>
    <xf numFmtId="10" fontId="1" fillId="3" borderId="20" xfId="0" applyNumberFormat="1" applyFont="1" applyFill="1" applyBorder="1" applyAlignment="1">
      <alignment horizontal="center" vertical="center"/>
    </xf>
    <xf numFmtId="10" fontId="1" fillId="3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5" fillId="7" borderId="0" xfId="0" applyFont="1" applyFill="1" applyAlignment="1">
      <alignment horizontal="center"/>
    </xf>
    <xf numFmtId="0" fontId="15" fillId="0" borderId="0" xfId="0" applyFont="1" applyFill="1" applyAlignment="1">
      <alignment horizontal="center" wrapText="1"/>
    </xf>
    <xf numFmtId="0" fontId="15" fillId="0" borderId="24" xfId="0" applyFont="1" applyFill="1" applyBorder="1" applyAlignment="1">
      <alignment horizontal="center" wrapText="1"/>
    </xf>
    <xf numFmtId="44" fontId="15" fillId="0" borderId="0" xfId="0" applyNumberFormat="1" applyFont="1" applyAlignment="1">
      <alignment horizont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37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numFmt numFmtId="3" formatCode="#,##0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  <border diagonalUp="0" diagonalDown="0">
        <left/>
        <right/>
        <top/>
        <bottom style="medium">
          <color indexed="64"/>
        </bottom>
        <vertical/>
        <horizontal/>
      </border>
    </dxf>
    <dxf>
      <alignment horizontal="center" vertical="center" textRotation="0" wrapText="0" indent="0" justifyLastLine="0" shrinkToFit="0" readingOrder="0"/>
    </dxf>
    <dxf>
      <numFmt numFmtId="34" formatCode="_-* #,##0.00\ &quot;€&quot;_-;\-* #,##0.00\ &quot;€&quot;_-;_-* &quot;-&quot;??\ &quot;€&quot;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4" formatCode="0.00%"/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/>
        <bottom/>
      </border>
    </dxf>
    <dxf>
      <numFmt numFmtId="3" formatCode="#,##0"/>
      <alignment horizontal="center" vertical="bottom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border outline="0">
        <right style="medium">
          <color indexed="64"/>
        </right>
        <bottom style="medium">
          <color indexed="64"/>
        </bottom>
      </border>
    </dxf>
    <dxf>
      <alignment horizontal="center" vertical="center" textRotation="0" wrapText="0" indent="0" justifyLastLine="0" shrinkToFit="0" readingOrder="0"/>
    </dxf>
    <dxf>
      <border>
        <bottom style="medium">
          <color indexed="64"/>
        </bottom>
      </border>
    </dxf>
    <dxf>
      <fill>
        <patternFill patternType="solid">
          <fgColor indexed="64"/>
          <bgColor theme="7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VAcollectee" displayName="TVAcollectee" ref="A1:G22" headerRowDxfId="36" dataDxfId="34" headerRowBorderDxfId="35" tableBorderDxfId="33">
  <autoFilter ref="A1:G22"/>
  <tableColumns count="7">
    <tableColumn id="2" name="LIBELLE DE COMPTE" totalsRowLabel="Total" dataDxfId="32" totalsRowDxfId="31"/>
    <tableColumn id="7" name="COMPTE" dataDxfId="30" totalsRowDxfId="29"/>
    <tableColumn id="3" name="INFORMATION" dataDxfId="28" totalsRowDxfId="27"/>
    <tableColumn id="4" name="TAUX" dataDxfId="26" totalsRowDxfId="25">
      <calculatedColumnFormula>I29</calculatedColumnFormula>
    </tableColumn>
    <tableColumn id="5" name="TOTAL HT" dataDxfId="24" totalsRowDxfId="23"/>
    <tableColumn id="1" name="TOTAL TTC" dataDxfId="22" totalsRowDxfId="21"/>
    <tableColumn id="6" name="TVA" totalsRowFunction="sum" dataDxfId="20" totalsRowDxfId="19">
      <calculatedColumnFormula>TVAcollectee[[#This Row],[TOTAL HT]]*TVAcollectee[[#This Row],[TAUX]]</calculatedColumnFormula>
    </tableColumn>
  </tableColumns>
  <tableStyleInfo name="TableStyleMedium18" showFirstColumn="0" showLastColumn="0" showRowStripes="1" showColumnStripes="0"/>
</table>
</file>

<file path=xl/tables/table2.xml><?xml version="1.0" encoding="utf-8"?>
<table xmlns="http://schemas.openxmlformats.org/spreadsheetml/2006/main" id="2" name="TVAdeductible" displayName="TVAdeductible" ref="I1:O25" totalsRowShown="0" headerRowDxfId="18" dataDxfId="16" headerRowBorderDxfId="17" tableBorderDxfId="15">
  <autoFilter ref="I1:O25"/>
  <tableColumns count="7">
    <tableColumn id="2" name="LIBELLE DE COMPTE" dataDxfId="14"/>
    <tableColumn id="7" name="COMPTE" dataDxfId="13"/>
    <tableColumn id="3" name="INFORMATION"/>
    <tableColumn id="4" name="TAUX" dataDxfId="12"/>
    <tableColumn id="5" name="TOTAL HT" dataDxfId="11"/>
    <tableColumn id="1" name="TOTAL TTC"/>
    <tableColumn id="6" name="TVA" dataDxfId="10"/>
  </tableColumns>
  <tableStyleInfo name="TableStyleMedium1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O59"/>
  <sheetViews>
    <sheetView showGridLines="0" zoomScaleNormal="100" workbookViewId="0">
      <selection activeCell="G25" sqref="G25"/>
    </sheetView>
  </sheetViews>
  <sheetFormatPr baseColWidth="10" defaultRowHeight="14.4" x14ac:dyDescent="0.3"/>
  <cols>
    <col min="1" max="1" width="22.77734375" style="13" customWidth="1"/>
    <col min="2" max="2" width="9.77734375" customWidth="1"/>
    <col min="3" max="3" width="18.77734375" customWidth="1"/>
    <col min="4" max="4" width="8.77734375" style="2" customWidth="1"/>
    <col min="5" max="6" width="15.77734375" style="4" customWidth="1"/>
    <col min="7" max="7" width="13.21875" customWidth="1"/>
    <col min="8" max="8" width="2.77734375" customWidth="1"/>
    <col min="9" max="9" width="22.77734375" customWidth="1"/>
    <col min="10" max="10" width="9.77734375" customWidth="1"/>
    <col min="11" max="11" width="18.77734375" customWidth="1"/>
    <col min="12" max="12" width="8.77734375" customWidth="1"/>
    <col min="13" max="13" width="15.77734375" customWidth="1"/>
    <col min="14" max="14" width="15.6640625" customWidth="1"/>
  </cols>
  <sheetData>
    <row r="1" spans="1:15" ht="15" thickBot="1" x14ac:dyDescent="0.35">
      <c r="A1" s="61" t="s">
        <v>25</v>
      </c>
      <c r="B1" s="61" t="s">
        <v>24</v>
      </c>
      <c r="C1" s="61" t="s">
        <v>26</v>
      </c>
      <c r="D1" s="62" t="s">
        <v>0</v>
      </c>
      <c r="E1" s="63" t="s">
        <v>27</v>
      </c>
      <c r="F1" s="63" t="s">
        <v>77</v>
      </c>
      <c r="G1" s="64" t="s">
        <v>5</v>
      </c>
      <c r="I1" s="37" t="s">
        <v>25</v>
      </c>
      <c r="J1" s="37" t="s">
        <v>24</v>
      </c>
      <c r="K1" s="38" t="s">
        <v>26</v>
      </c>
      <c r="L1" s="39" t="s">
        <v>0</v>
      </c>
      <c r="M1" s="40" t="s">
        <v>27</v>
      </c>
      <c r="N1" s="40" t="s">
        <v>77</v>
      </c>
      <c r="O1" s="40" t="s">
        <v>5</v>
      </c>
    </row>
    <row r="2" spans="1:15" ht="18.600000000000001" thickBot="1" x14ac:dyDescent="0.4">
      <c r="A2" s="82"/>
      <c r="B2" s="83"/>
      <c r="C2" s="68" t="s">
        <v>22</v>
      </c>
      <c r="D2" s="84"/>
      <c r="E2" s="84"/>
      <c r="F2" s="84"/>
      <c r="G2" s="85"/>
      <c r="I2" s="36"/>
      <c r="J2" s="41"/>
      <c r="K2" s="36" t="s">
        <v>23</v>
      </c>
      <c r="L2" s="36"/>
      <c r="M2" s="36"/>
      <c r="N2" s="36"/>
      <c r="O2" s="134"/>
    </row>
    <row r="3" spans="1:15" ht="15.6" x14ac:dyDescent="0.3">
      <c r="A3" s="119" t="s">
        <v>37</v>
      </c>
      <c r="B3" s="89">
        <v>445710</v>
      </c>
      <c r="C3" s="87"/>
      <c r="D3" s="95"/>
      <c r="E3" s="30"/>
      <c r="F3" s="131"/>
      <c r="G3" s="98">
        <f>IF(E3&gt;0,D3*E3,F3/(1+D3)*D3)</f>
        <v>0</v>
      </c>
      <c r="I3" s="115" t="s">
        <v>54</v>
      </c>
      <c r="J3" s="26">
        <v>445620</v>
      </c>
      <c r="K3" s="73"/>
      <c r="L3" s="47">
        <v>0.2</v>
      </c>
      <c r="M3" s="98"/>
      <c r="N3" s="131">
        <v>780.51</v>
      </c>
      <c r="O3" s="98">
        <f>IF(M3&gt;0,L3*M3,N3/(1+L3)*L3)</f>
        <v>130.08500000000001</v>
      </c>
    </row>
    <row r="4" spans="1:15" ht="15.6" x14ac:dyDescent="0.3">
      <c r="A4" s="120" t="s">
        <v>38</v>
      </c>
      <c r="B4" s="90">
        <v>445710</v>
      </c>
      <c r="C4" s="86" t="s">
        <v>11</v>
      </c>
      <c r="D4" s="96"/>
      <c r="E4" s="29"/>
      <c r="F4" s="132"/>
      <c r="G4" s="99">
        <f t="shared" ref="G4:G6" si="0">IF(E4&gt;0,D4*E4,F4/(1+D4)*D4)</f>
        <v>0</v>
      </c>
      <c r="I4" s="116" t="s">
        <v>55</v>
      </c>
      <c r="J4" s="26">
        <v>445620</v>
      </c>
      <c r="K4" s="73" t="s">
        <v>21</v>
      </c>
      <c r="L4" s="48"/>
      <c r="M4" s="99"/>
      <c r="N4" s="132"/>
      <c r="O4" s="99">
        <f t="shared" ref="O4:O6" si="1">IF(M4&gt;0,L4*M4,N4/(1+L4)*L4)</f>
        <v>0</v>
      </c>
    </row>
    <row r="5" spans="1:15" ht="15.6" x14ac:dyDescent="0.3">
      <c r="A5" s="120" t="s">
        <v>39</v>
      </c>
      <c r="B5" s="90">
        <v>445710</v>
      </c>
      <c r="C5" s="92"/>
      <c r="D5" s="96"/>
      <c r="E5" s="29"/>
      <c r="F5" s="132"/>
      <c r="G5" s="99">
        <f t="shared" si="0"/>
        <v>0</v>
      </c>
      <c r="I5" s="116" t="s">
        <v>56</v>
      </c>
      <c r="J5" s="26">
        <v>445620</v>
      </c>
      <c r="K5" s="73"/>
      <c r="L5" s="48"/>
      <c r="M5" s="99"/>
      <c r="N5" s="132"/>
      <c r="O5" s="99">
        <f t="shared" si="1"/>
        <v>0</v>
      </c>
    </row>
    <row r="6" spans="1:15" ht="16.2" thickBot="1" x14ac:dyDescent="0.35">
      <c r="A6" s="121" t="s">
        <v>40</v>
      </c>
      <c r="B6" s="91">
        <v>445710</v>
      </c>
      <c r="C6" s="88"/>
      <c r="D6" s="97"/>
      <c r="E6" s="33"/>
      <c r="F6" s="133"/>
      <c r="G6" s="100">
        <f t="shared" si="0"/>
        <v>0</v>
      </c>
      <c r="I6" s="116" t="s">
        <v>57</v>
      </c>
      <c r="J6" s="26">
        <v>445620</v>
      </c>
      <c r="K6" s="73"/>
      <c r="L6" s="49"/>
      <c r="M6" s="100"/>
      <c r="N6" s="133"/>
      <c r="O6" s="100">
        <f t="shared" si="1"/>
        <v>0</v>
      </c>
    </row>
    <row r="7" spans="1:15" ht="16.2" thickBot="1" x14ac:dyDescent="0.35">
      <c r="A7" s="122"/>
      <c r="B7" s="110"/>
      <c r="C7" s="105"/>
      <c r="D7" s="106"/>
      <c r="E7" s="107" t="s">
        <v>70</v>
      </c>
      <c r="F7" s="108"/>
      <c r="G7" s="108">
        <f>SUM(G3:G6)</f>
        <v>0</v>
      </c>
      <c r="I7" s="117"/>
      <c r="J7" s="111"/>
      <c r="K7" s="105"/>
      <c r="L7" s="112"/>
      <c r="M7" s="108" t="s">
        <v>70</v>
      </c>
      <c r="N7" s="108"/>
      <c r="O7" s="107">
        <f>SUM(O3:O6)</f>
        <v>130.08500000000001</v>
      </c>
    </row>
    <row r="8" spans="1:15" ht="15.6" x14ac:dyDescent="0.3">
      <c r="A8" s="119" t="s">
        <v>41</v>
      </c>
      <c r="B8" s="89">
        <v>445711</v>
      </c>
      <c r="C8" s="87"/>
      <c r="D8" s="95">
        <v>0.2</v>
      </c>
      <c r="E8" s="30"/>
      <c r="F8" s="131">
        <v>9852.39</v>
      </c>
      <c r="G8" s="98">
        <f>IF(E8&gt;0,D8*E8,F8/(1+D8)*D8)</f>
        <v>1642.0650000000003</v>
      </c>
      <c r="I8" s="115" t="s">
        <v>58</v>
      </c>
      <c r="J8" s="42">
        <v>445660</v>
      </c>
      <c r="K8" s="74"/>
      <c r="L8" s="47">
        <v>0.2</v>
      </c>
      <c r="M8" s="98"/>
      <c r="N8" s="99">
        <v>3566.99</v>
      </c>
      <c r="O8" s="29">
        <f>IF(M8&gt;0,L8*M8,N8/(1+L8)*L8)</f>
        <v>594.49833333333333</v>
      </c>
    </row>
    <row r="9" spans="1:15" ht="15.6" x14ac:dyDescent="0.3">
      <c r="A9" s="120" t="s">
        <v>42</v>
      </c>
      <c r="B9" s="90">
        <v>445711</v>
      </c>
      <c r="C9" s="86" t="s">
        <v>12</v>
      </c>
      <c r="D9" s="96">
        <v>5.5E-2</v>
      </c>
      <c r="E9" s="29"/>
      <c r="F9" s="132">
        <v>258.67</v>
      </c>
      <c r="G9" s="99">
        <f t="shared" ref="G9:G11" si="2">IF(E9&gt;0,D9*E9,F9/(1+D9)*D9)</f>
        <v>13.485165876777252</v>
      </c>
      <c r="I9" s="116" t="s">
        <v>59</v>
      </c>
      <c r="J9" s="26">
        <v>445660</v>
      </c>
      <c r="K9" s="73" t="s">
        <v>6</v>
      </c>
      <c r="L9" s="28">
        <v>5.5E-2</v>
      </c>
      <c r="M9" s="99"/>
      <c r="N9" s="99">
        <v>560.02</v>
      </c>
      <c r="O9" s="29">
        <f t="shared" ref="O9:O11" si="3">IF(M9&gt;0,L9*M9,N9/(1+L9)*L9)</f>
        <v>29.195355450236971</v>
      </c>
    </row>
    <row r="10" spans="1:15" ht="15.6" x14ac:dyDescent="0.3">
      <c r="A10" s="120" t="s">
        <v>43</v>
      </c>
      <c r="B10" s="90">
        <v>445711</v>
      </c>
      <c r="C10" s="86"/>
      <c r="D10" s="96"/>
      <c r="E10" s="29"/>
      <c r="F10" s="132"/>
      <c r="G10" s="99">
        <f t="shared" si="2"/>
        <v>0</v>
      </c>
      <c r="I10" s="116" t="s">
        <v>60</v>
      </c>
      <c r="J10" s="26">
        <v>445660</v>
      </c>
      <c r="K10" s="73"/>
      <c r="L10" s="28"/>
      <c r="M10" s="99"/>
      <c r="N10" s="99"/>
      <c r="O10" s="29">
        <f t="shared" si="3"/>
        <v>0</v>
      </c>
    </row>
    <row r="11" spans="1:15" ht="16.2" thickBot="1" x14ac:dyDescent="0.35">
      <c r="A11" s="121" t="s">
        <v>44</v>
      </c>
      <c r="B11" s="91">
        <v>445711</v>
      </c>
      <c r="C11" s="88"/>
      <c r="D11" s="97"/>
      <c r="E11" s="33"/>
      <c r="F11" s="133"/>
      <c r="G11" s="100">
        <f t="shared" si="2"/>
        <v>0</v>
      </c>
      <c r="I11" s="116" t="s">
        <v>61</v>
      </c>
      <c r="J11" s="26">
        <v>445660</v>
      </c>
      <c r="K11" s="73"/>
      <c r="L11" s="28"/>
      <c r="M11" s="99"/>
      <c r="N11" s="99"/>
      <c r="O11" s="29">
        <f t="shared" si="3"/>
        <v>0</v>
      </c>
    </row>
    <row r="12" spans="1:15" ht="16.2" thickBot="1" x14ac:dyDescent="0.35">
      <c r="A12" s="117"/>
      <c r="B12" s="111"/>
      <c r="C12" s="105"/>
      <c r="D12" s="109"/>
      <c r="E12" s="107" t="s">
        <v>70</v>
      </c>
      <c r="F12" s="108"/>
      <c r="G12" s="108">
        <f>SUM(G8:G11)</f>
        <v>1655.5501658767776</v>
      </c>
      <c r="I12" s="117"/>
      <c r="J12" s="111"/>
      <c r="K12" s="105"/>
      <c r="L12" s="112"/>
      <c r="M12" s="108" t="s">
        <v>70</v>
      </c>
      <c r="N12" s="108"/>
      <c r="O12" s="107">
        <f>SUM(O8:O11)</f>
        <v>623.69368878357034</v>
      </c>
    </row>
    <row r="13" spans="1:15" ht="15.6" x14ac:dyDescent="0.3">
      <c r="A13" s="119" t="s">
        <v>45</v>
      </c>
      <c r="B13" s="89">
        <v>445200</v>
      </c>
      <c r="C13" s="87"/>
      <c r="D13" s="95">
        <v>0.2</v>
      </c>
      <c r="E13" s="30"/>
      <c r="F13" s="131">
        <v>21128.34</v>
      </c>
      <c r="G13" s="98">
        <f>IF(E13&gt;0,D13*E13,F13/(1+D13)*D13)</f>
        <v>3521.3900000000003</v>
      </c>
      <c r="I13" s="115" t="s">
        <v>62</v>
      </c>
      <c r="J13" s="42">
        <v>445662</v>
      </c>
      <c r="K13" s="74"/>
      <c r="L13" s="47">
        <v>0.2</v>
      </c>
      <c r="M13" s="98"/>
      <c r="N13" s="131">
        <v>21128.34</v>
      </c>
      <c r="O13" s="98">
        <f>IF(M13&gt;0,L13*M13,N13/(1+L13)*L13)</f>
        <v>3521.3900000000003</v>
      </c>
    </row>
    <row r="14" spans="1:15" ht="15.6" x14ac:dyDescent="0.3">
      <c r="A14" s="120" t="s">
        <v>46</v>
      </c>
      <c r="B14" s="90">
        <v>445200</v>
      </c>
      <c r="C14" s="86" t="s">
        <v>13</v>
      </c>
      <c r="D14" s="96"/>
      <c r="E14" s="29"/>
      <c r="F14" s="132"/>
      <c r="G14" s="99">
        <f t="shared" ref="G14:G16" si="4">IF(E14&gt;0,D14*E14,F14/(1+D14)*D14)</f>
        <v>0</v>
      </c>
      <c r="I14" s="116" t="s">
        <v>63</v>
      </c>
      <c r="J14" s="26">
        <v>445662</v>
      </c>
      <c r="K14" s="73" t="s">
        <v>7</v>
      </c>
      <c r="L14" s="48"/>
      <c r="M14" s="99"/>
      <c r="N14" s="132"/>
      <c r="O14" s="99">
        <f t="shared" ref="O14:O16" si="5">IF(M14&gt;0,L14*M14,N14/(1+L14)*L14)</f>
        <v>0</v>
      </c>
    </row>
    <row r="15" spans="1:15" ht="15.6" x14ac:dyDescent="0.3">
      <c r="A15" s="120" t="s">
        <v>47</v>
      </c>
      <c r="B15" s="90">
        <v>445200</v>
      </c>
      <c r="C15" s="86"/>
      <c r="D15" s="96"/>
      <c r="E15" s="29"/>
      <c r="F15" s="132"/>
      <c r="G15" s="99">
        <f t="shared" si="4"/>
        <v>0</v>
      </c>
      <c r="I15" s="116" t="s">
        <v>64</v>
      </c>
      <c r="J15" s="26">
        <v>445662</v>
      </c>
      <c r="K15" s="73"/>
      <c r="L15" s="48"/>
      <c r="M15" s="99"/>
      <c r="N15" s="132"/>
      <c r="O15" s="99">
        <f t="shared" si="5"/>
        <v>0</v>
      </c>
    </row>
    <row r="16" spans="1:15" ht="16.2" thickBot="1" x14ac:dyDescent="0.35">
      <c r="A16" s="121" t="s">
        <v>48</v>
      </c>
      <c r="B16" s="91">
        <v>445200</v>
      </c>
      <c r="C16" s="88"/>
      <c r="D16" s="97"/>
      <c r="E16" s="33"/>
      <c r="F16" s="133"/>
      <c r="G16" s="100">
        <f t="shared" si="4"/>
        <v>0</v>
      </c>
      <c r="I16" s="116" t="s">
        <v>65</v>
      </c>
      <c r="J16" s="26">
        <v>445662</v>
      </c>
      <c r="K16" s="73"/>
      <c r="L16" s="49"/>
      <c r="M16" s="100"/>
      <c r="N16" s="133"/>
      <c r="O16" s="100">
        <f t="shared" si="5"/>
        <v>0</v>
      </c>
    </row>
    <row r="17" spans="1:15" ht="16.2" thickBot="1" x14ac:dyDescent="0.35">
      <c r="A17" s="117"/>
      <c r="B17" s="111"/>
      <c r="C17" s="105"/>
      <c r="D17" s="109"/>
      <c r="E17" s="107" t="s">
        <v>70</v>
      </c>
      <c r="F17" s="108"/>
      <c r="G17" s="108">
        <f>SUM(G13:G16)</f>
        <v>3521.3900000000003</v>
      </c>
      <c r="I17" s="117"/>
      <c r="J17" s="111"/>
      <c r="K17" s="105"/>
      <c r="L17" s="112"/>
      <c r="M17" s="108" t="s">
        <v>70</v>
      </c>
      <c r="N17" s="108"/>
      <c r="O17" s="107">
        <f>SUM(O13:O16)</f>
        <v>3521.3900000000003</v>
      </c>
    </row>
    <row r="18" spans="1:15" ht="15.6" x14ac:dyDescent="0.3">
      <c r="A18" s="119" t="s">
        <v>49</v>
      </c>
      <c r="B18" s="89">
        <v>445201</v>
      </c>
      <c r="C18" s="87"/>
      <c r="D18" s="95"/>
      <c r="E18" s="30"/>
      <c r="F18" s="131"/>
      <c r="G18" s="98">
        <f>IF(E18&gt;0,D18*E18,F18/(1+D18)*D18)</f>
        <v>0</v>
      </c>
      <c r="I18" s="115" t="s">
        <v>66</v>
      </c>
      <c r="J18" s="42">
        <v>445663</v>
      </c>
      <c r="K18" s="74"/>
      <c r="L18" s="28"/>
      <c r="M18" s="99"/>
      <c r="N18" s="99"/>
      <c r="O18" s="29">
        <f>IF(M18&gt;0,L18*M18,N18/(1+L18)*L18)</f>
        <v>0</v>
      </c>
    </row>
    <row r="19" spans="1:15" ht="15.6" x14ac:dyDescent="0.3">
      <c r="A19" s="120" t="s">
        <v>50</v>
      </c>
      <c r="B19" s="90">
        <v>445201</v>
      </c>
      <c r="C19" s="86" t="s">
        <v>14</v>
      </c>
      <c r="D19" s="96"/>
      <c r="E19" s="29"/>
      <c r="F19" s="132"/>
      <c r="G19" s="99">
        <f t="shared" ref="G19:G21" si="6">IF(E19&gt;0,D19*E19,F19/(1+D19)*D19)</f>
        <v>0</v>
      </c>
      <c r="I19" s="116" t="s">
        <v>67</v>
      </c>
      <c r="J19" s="26">
        <v>445663</v>
      </c>
      <c r="K19" s="73" t="s">
        <v>8</v>
      </c>
      <c r="L19" s="28"/>
      <c r="M19" s="99"/>
      <c r="N19" s="99"/>
      <c r="O19" s="29">
        <f t="shared" ref="O19:O21" si="7">IF(M19&gt;0,L19*M19,N19/(1+L19)*L19)</f>
        <v>0</v>
      </c>
    </row>
    <row r="20" spans="1:15" ht="15.6" x14ac:dyDescent="0.3">
      <c r="A20" s="120" t="s">
        <v>51</v>
      </c>
      <c r="B20" s="90">
        <v>445201</v>
      </c>
      <c r="C20" s="86"/>
      <c r="D20" s="96"/>
      <c r="E20" s="29"/>
      <c r="F20" s="132"/>
      <c r="G20" s="99">
        <f t="shared" si="6"/>
        <v>0</v>
      </c>
      <c r="I20" s="116" t="s">
        <v>68</v>
      </c>
      <c r="J20" s="26">
        <v>445663</v>
      </c>
      <c r="K20" s="73"/>
      <c r="L20" s="28"/>
      <c r="M20" s="99"/>
      <c r="N20" s="99"/>
      <c r="O20" s="29">
        <f t="shared" si="7"/>
        <v>0</v>
      </c>
    </row>
    <row r="21" spans="1:15" ht="16.2" thickBot="1" x14ac:dyDescent="0.35">
      <c r="A21" s="121" t="s">
        <v>52</v>
      </c>
      <c r="B21" s="91">
        <v>445201</v>
      </c>
      <c r="C21" s="88"/>
      <c r="D21" s="97"/>
      <c r="E21" s="33"/>
      <c r="F21" s="133"/>
      <c r="G21" s="100">
        <f t="shared" si="6"/>
        <v>0</v>
      </c>
      <c r="I21" s="116" t="s">
        <v>69</v>
      </c>
      <c r="J21" s="26">
        <v>445663</v>
      </c>
      <c r="K21" s="75"/>
      <c r="L21" s="28"/>
      <c r="M21" s="99"/>
      <c r="N21" s="99"/>
      <c r="O21" s="29">
        <f t="shared" si="7"/>
        <v>0</v>
      </c>
    </row>
    <row r="22" spans="1:15" ht="16.2" thickBot="1" x14ac:dyDescent="0.35">
      <c r="A22" s="123"/>
      <c r="B22" s="111"/>
      <c r="C22" s="105"/>
      <c r="D22" s="109"/>
      <c r="E22" s="107" t="s">
        <v>70</v>
      </c>
      <c r="F22" s="130"/>
      <c r="G22" s="108">
        <f>SUM(G18:G21)</f>
        <v>0</v>
      </c>
      <c r="I22" s="117"/>
      <c r="J22" s="111"/>
      <c r="K22" s="105"/>
      <c r="L22" s="112"/>
      <c r="M22" s="108" t="s">
        <v>70</v>
      </c>
      <c r="N22" s="108"/>
      <c r="O22" s="107">
        <f>SUM(O18:O21)</f>
        <v>0</v>
      </c>
    </row>
    <row r="23" spans="1:15" ht="15" thickBot="1" x14ac:dyDescent="0.35">
      <c r="A23" s="32"/>
      <c r="B23" s="27"/>
      <c r="C23" s="35"/>
      <c r="D23" s="28"/>
      <c r="E23" s="29"/>
      <c r="F23" s="29"/>
      <c r="I23" s="115" t="s">
        <v>19</v>
      </c>
      <c r="J23" s="42">
        <v>445660</v>
      </c>
      <c r="K23" s="76" t="s">
        <v>9</v>
      </c>
      <c r="L23" s="47"/>
      <c r="M23" s="98"/>
      <c r="N23" s="98"/>
      <c r="O23" s="31">
        <f>TVAdeductible[[#This Row],[TAUX]]*TVAdeductible[[#This Row],[TOTAL HT]]</f>
        <v>0</v>
      </c>
    </row>
    <row r="24" spans="1:15" ht="15" thickBot="1" x14ac:dyDescent="0.35">
      <c r="C24" s="168" t="s">
        <v>20</v>
      </c>
      <c r="D24" s="169"/>
      <c r="E24" s="169"/>
      <c r="F24" s="170"/>
      <c r="I24" s="116" t="s">
        <v>71</v>
      </c>
      <c r="J24" s="26">
        <v>445660</v>
      </c>
      <c r="K24" s="77" t="s">
        <v>10</v>
      </c>
      <c r="L24" s="49"/>
      <c r="M24" s="100"/>
      <c r="N24" s="100"/>
      <c r="O24" s="34">
        <f>TVAdeductible[[#This Row],[TAUX]]*TVAdeductible[[#This Row],[TOTAL HT]]</f>
        <v>0</v>
      </c>
    </row>
    <row r="25" spans="1:15" ht="15" thickBot="1" x14ac:dyDescent="0.35">
      <c r="C25" s="4"/>
      <c r="D25" s="4"/>
      <c r="E25"/>
      <c r="F25"/>
      <c r="I25" s="118" t="s">
        <v>15</v>
      </c>
      <c r="J25" s="43">
        <v>445670</v>
      </c>
      <c r="K25" s="45"/>
      <c r="L25" s="46"/>
      <c r="M25" s="46"/>
      <c r="N25" s="46"/>
      <c r="O25" s="44">
        <v>320</v>
      </c>
    </row>
    <row r="26" spans="1:15" ht="15" thickBot="1" x14ac:dyDescent="0.35">
      <c r="C26" s="78" t="s">
        <v>18</v>
      </c>
      <c r="D26" s="79" t="s">
        <v>17</v>
      </c>
      <c r="E26" s="80" t="s">
        <v>5</v>
      </c>
      <c r="F26" s="81" t="s">
        <v>16</v>
      </c>
    </row>
    <row r="27" spans="1:15" ht="15" thickBot="1" x14ac:dyDescent="0.35">
      <c r="C27" s="21"/>
      <c r="D27" s="18"/>
      <c r="E27" s="19">
        <f>C27*D27</f>
        <v>0</v>
      </c>
      <c r="F27" s="20">
        <f>C27+E27</f>
        <v>0</v>
      </c>
      <c r="I27" s="15" t="s">
        <v>0</v>
      </c>
    </row>
    <row r="28" spans="1:15" x14ac:dyDescent="0.3">
      <c r="C28" s="17">
        <f>F28/(1+D28)</f>
        <v>0</v>
      </c>
      <c r="D28" s="3"/>
      <c r="E28" s="9">
        <f>F28-C28</f>
        <v>0</v>
      </c>
      <c r="F28" s="22"/>
      <c r="H28" s="5" t="s">
        <v>2</v>
      </c>
      <c r="I28" s="11">
        <v>2.1000000000000001E-2</v>
      </c>
    </row>
    <row r="29" spans="1:15" ht="15" thickBot="1" x14ac:dyDescent="0.35">
      <c r="C29" s="23">
        <f>E29*(1/D29)</f>
        <v>0</v>
      </c>
      <c r="D29" s="16">
        <v>0.2</v>
      </c>
      <c r="E29" s="25"/>
      <c r="F29" s="1">
        <f>C29+E29</f>
        <v>0</v>
      </c>
      <c r="H29" s="7" t="s">
        <v>1</v>
      </c>
      <c r="I29" s="10">
        <v>5.5E-2</v>
      </c>
    </row>
    <row r="30" spans="1:15" x14ac:dyDescent="0.3">
      <c r="H30" s="7" t="s">
        <v>3</v>
      </c>
      <c r="I30" s="10">
        <v>0.1</v>
      </c>
    </row>
    <row r="31" spans="1:15" ht="15" thickBot="1" x14ac:dyDescent="0.35">
      <c r="H31" s="6" t="s">
        <v>4</v>
      </c>
      <c r="I31" s="14">
        <v>0.2</v>
      </c>
    </row>
    <row r="32" spans="1:15" x14ac:dyDescent="0.3">
      <c r="A32" s="125"/>
      <c r="B32" s="124"/>
      <c r="C32" s="13"/>
    </row>
    <row r="33" spans="1:3" x14ac:dyDescent="0.3">
      <c r="A33" s="125"/>
    </row>
    <row r="34" spans="1:3" x14ac:dyDescent="0.3">
      <c r="A34" s="125"/>
      <c r="C34" s="124"/>
    </row>
    <row r="35" spans="1:3" x14ac:dyDescent="0.3">
      <c r="A35" s="125"/>
    </row>
    <row r="36" spans="1:3" x14ac:dyDescent="0.3">
      <c r="A36" s="125"/>
    </row>
    <row r="37" spans="1:3" x14ac:dyDescent="0.3">
      <c r="A37" s="125"/>
    </row>
    <row r="38" spans="1:3" x14ac:dyDescent="0.3">
      <c r="A38" s="125"/>
    </row>
    <row r="39" spans="1:3" x14ac:dyDescent="0.3">
      <c r="A39" s="125"/>
    </row>
    <row r="40" spans="1:3" x14ac:dyDescent="0.3">
      <c r="A40" s="125"/>
    </row>
    <row r="41" spans="1:3" x14ac:dyDescent="0.3">
      <c r="A41" s="125"/>
    </row>
    <row r="56" spans="4:7" x14ac:dyDescent="0.3">
      <c r="G56" s="12"/>
    </row>
    <row r="57" spans="4:7" x14ac:dyDescent="0.3">
      <c r="D57" s="12"/>
      <c r="E57" s="24"/>
      <c r="F57" s="12"/>
      <c r="G57" s="12"/>
    </row>
    <row r="58" spans="4:7" x14ac:dyDescent="0.3">
      <c r="D58" s="12"/>
      <c r="E58" s="24"/>
      <c r="F58" s="12"/>
      <c r="G58" s="8"/>
    </row>
    <row r="59" spans="4:7" x14ac:dyDescent="0.3">
      <c r="D59" s="24"/>
      <c r="E59" s="12"/>
      <c r="F59" s="12"/>
    </row>
  </sheetData>
  <mergeCells count="1">
    <mergeCell ref="C24:F24"/>
  </mergeCells>
  <pageMargins left="0.7" right="0.7" top="0.75" bottom="0.75" header="0.3" footer="0.3"/>
  <pageSetup paperSize="9" orientation="portrait" r:id="rId1"/>
  <legacy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72"/>
  <sheetViews>
    <sheetView showGridLines="0" tabSelected="1" zoomScale="93" zoomScaleNormal="93" zoomScaleSheetLayoutView="134" workbookViewId="0">
      <selection activeCell="C4" sqref="C4"/>
    </sheetView>
  </sheetViews>
  <sheetFormatPr baseColWidth="10" defaultRowHeight="14.4" x14ac:dyDescent="0.3"/>
  <cols>
    <col min="1" max="1" width="4.77734375" customWidth="1"/>
    <col min="2" max="2" width="7.77734375" customWidth="1"/>
    <col min="3" max="3" width="22.77734375" customWidth="1"/>
    <col min="4" max="4" width="11.77734375" customWidth="1"/>
    <col min="5" max="5" width="12.77734375" style="2" customWidth="1"/>
    <col min="6" max="7" width="12.77734375" style="4" customWidth="1"/>
    <col min="8" max="8" width="4.77734375" customWidth="1"/>
    <col min="9" max="9" width="7.77734375" customWidth="1"/>
    <col min="10" max="10" width="22.77734375" customWidth="1"/>
    <col min="11" max="11" width="11.77734375" customWidth="1"/>
    <col min="12" max="14" width="12.77734375" customWidth="1"/>
  </cols>
  <sheetData>
    <row r="1" spans="1:7" ht="15" thickBot="1" x14ac:dyDescent="0.35">
      <c r="C1" s="177" t="s">
        <v>28</v>
      </c>
      <c r="D1" s="178"/>
      <c r="E1" s="178"/>
      <c r="F1" s="179"/>
      <c r="G1" s="50" t="s">
        <v>29</v>
      </c>
    </row>
    <row r="2" spans="1:7" ht="15" thickBot="1" x14ac:dyDescent="0.35">
      <c r="C2" s="52" t="s">
        <v>31</v>
      </c>
      <c r="D2" s="51" t="s">
        <v>30</v>
      </c>
      <c r="E2" s="160" t="s">
        <v>0</v>
      </c>
      <c r="F2" s="53" t="s">
        <v>32</v>
      </c>
      <c r="G2" s="54" t="s">
        <v>33</v>
      </c>
    </row>
    <row r="3" spans="1:7" ht="15" thickBot="1" x14ac:dyDescent="0.35">
      <c r="C3" s="161"/>
      <c r="D3" s="141"/>
      <c r="E3" s="127" t="s">
        <v>22</v>
      </c>
      <c r="F3" s="140"/>
      <c r="G3" s="162"/>
    </row>
    <row r="4" spans="1:7" x14ac:dyDescent="0.3">
      <c r="C4" s="138" t="str">
        <f>IFERROR(INDEX(BDD!A$3:A$22,_xlfn.AGGREGATE(15,6,(1/((BDD!$G$3:$G$22&gt;0)*(BDD!$E$3:$E$22&lt;&gt;"TOTAL"))*(ROW(BDD!$A$3:$A$22)-2)),ROW(B1))),"")</f>
        <v>TVA collectée sur ABS 1</v>
      </c>
      <c r="D4" s="101">
        <f>IFERROR(VLOOKUP($C4,BDD!$A$3:$G$21,2,FALSE),"")</f>
        <v>445711</v>
      </c>
      <c r="E4" s="135">
        <f>IFERROR(VLOOKUP(C4,BDD!$A3:$G21,4,FALSE),"")</f>
        <v>0.2</v>
      </c>
      <c r="F4" s="93">
        <f>IFERROR(VLOOKUP($C4,BDD!$A$3:$G$22,7,FALSE),"")</f>
        <v>1642.0650000000003</v>
      </c>
      <c r="G4" s="65">
        <f t="shared" ref="G4:G13" si="0">IFERROR(ROUND(F4,0),"")</f>
        <v>1642</v>
      </c>
    </row>
    <row r="5" spans="1:7" x14ac:dyDescent="0.3">
      <c r="A5" s="174" t="s">
        <v>85</v>
      </c>
      <c r="B5" s="175"/>
      <c r="C5" s="137" t="str">
        <f>IFERROR(INDEX(BDD!A$3:A$22,_xlfn.AGGREGATE(15,6,(1/((BDD!$G$3:$G$22&gt;0)*(BDD!$E$3:$E$22&lt;&gt;"TOTAL"))*(ROW(BDD!$A$3:$A$22)-2)),ROW(B2))),"")</f>
        <v>TVA collectée sur ABS 2</v>
      </c>
      <c r="D5" s="103">
        <f>IFERROR(VLOOKUP($C5,BDD!$A$3:$G$21,2,FALSE),"")</f>
        <v>445711</v>
      </c>
      <c r="E5" s="135">
        <f>IFERROR(VLOOKUP(C5,BDD!$A4:$G22,4,FALSE),"")</f>
        <v>5.5E-2</v>
      </c>
      <c r="F5" s="94">
        <f>IFERROR(VLOOKUP($C5,BDD!$A$3:$G$22,7,FALSE),"")</f>
        <v>13.485165876777252</v>
      </c>
      <c r="G5" s="128">
        <f t="shared" si="0"/>
        <v>13</v>
      </c>
    </row>
    <row r="6" spans="1:7" ht="14.4" customHeight="1" x14ac:dyDescent="0.3">
      <c r="A6" s="174"/>
      <c r="B6" s="175"/>
      <c r="C6" s="136" t="str">
        <f>IFERROR(INDEX(BDD!A$3:A$22,_xlfn.AGGREGATE(15,6,(1/((BDD!$G$3:$G$22&gt;0)*(BDD!$E$3:$E$22&lt;&gt;"TOTAL"))*(ROW(BDD!$A$3:$A$22)-2)),ROW(B3))),"")</f>
        <v>TVA due intraco immos 1</v>
      </c>
      <c r="D6" s="102">
        <f>IFERROR(VLOOKUP($C6,BDD!$A$3:$G$21,2,FALSE),"")</f>
        <v>445200</v>
      </c>
      <c r="E6" s="135">
        <f>IFERROR(VLOOKUP(C6,BDD!$A5:$G23,4,FALSE),"")</f>
        <v>0.2</v>
      </c>
      <c r="F6" s="94">
        <f>IFERROR(VLOOKUP($C6,BDD!$A$3:$G$22,7,FALSE),"")</f>
        <v>3521.3900000000003</v>
      </c>
      <c r="G6" s="129">
        <f t="shared" si="0"/>
        <v>3521</v>
      </c>
    </row>
    <row r="7" spans="1:7" x14ac:dyDescent="0.3">
      <c r="A7" s="174"/>
      <c r="B7" s="175"/>
      <c r="C7" s="137" t="str">
        <f>IFERROR(INDEX(BDD!A$3:A$22,_xlfn.AGGREGATE(15,6,(1/((BDD!$G$3:$G$22&gt;0)*(BDD!$E$3:$E$22&lt;&gt;"TOTAL"))*(ROW(BDD!$A$3:$A$22)-2)),ROW(B4))),"")</f>
        <v/>
      </c>
      <c r="D7" s="103" t="str">
        <f>IFERROR(VLOOKUP($C7,BDD!$A$3:$G$21,2,FALSE),"")</f>
        <v/>
      </c>
      <c r="E7" s="135" t="str">
        <f>IFERROR(VLOOKUP(C7,BDD!$A6:$G24,4,FALSE),"")</f>
        <v/>
      </c>
      <c r="F7" s="94" t="str">
        <f>IFERROR(VLOOKUP($C7,BDD!$A$3:$G$22,7,FALSE),"")</f>
        <v/>
      </c>
      <c r="G7" s="128" t="str">
        <f t="shared" si="0"/>
        <v/>
      </c>
    </row>
    <row r="8" spans="1:7" x14ac:dyDescent="0.3">
      <c r="A8" s="174"/>
      <c r="B8" s="175"/>
      <c r="C8" s="136" t="str">
        <f>IFERROR(INDEX(BDD!A$3:A$22,_xlfn.AGGREGATE(15,6,(1/((BDD!$G$3:$G$22&gt;0)*(BDD!$E$3:$E$22&lt;&gt;"TOTAL"))*(ROW(BDD!$A$3:$A$22)-2)),ROW(B5))),"")</f>
        <v/>
      </c>
      <c r="D8" s="102" t="str">
        <f>IFERROR(VLOOKUP($C8,BDD!$A$3:$G$21,2,FALSE),"")</f>
        <v/>
      </c>
      <c r="E8" s="135" t="str">
        <f>IFERROR(VLOOKUP(C8,BDD!$A7:$G25,4,FALSE),"")</f>
        <v/>
      </c>
      <c r="F8" s="94" t="str">
        <f>IFERROR(VLOOKUP($C8,BDD!$A$3:$G$22,7,FALSE),"")</f>
        <v/>
      </c>
      <c r="G8" s="129" t="str">
        <f t="shared" si="0"/>
        <v/>
      </c>
    </row>
    <row r="9" spans="1:7" x14ac:dyDescent="0.3">
      <c r="A9" s="174"/>
      <c r="B9" s="175"/>
      <c r="C9" s="137" t="str">
        <f>IFERROR(INDEX(BDD!A$3:A$22,_xlfn.AGGREGATE(15,6,(1/((BDD!$G$3:$G$22&gt;0)*(BDD!$E$3:$E$22&lt;&gt;"TOTAL"))*(ROW(BDD!$A$3:$A$22)-2)),ROW(B6))),"")</f>
        <v/>
      </c>
      <c r="D9" s="103" t="str">
        <f>IFERROR(VLOOKUP($C9,BDD!$A$3:$G$21,2,FALSE),"")</f>
        <v/>
      </c>
      <c r="E9" s="135" t="str">
        <f>IFERROR(VLOOKUP(C9,BDD!$A8:$G26,4,FALSE),"")</f>
        <v/>
      </c>
      <c r="F9" s="94" t="str">
        <f>IFERROR(VLOOKUP($C9,BDD!$A$3:$G$22,7,FALSE),"")</f>
        <v/>
      </c>
      <c r="G9" s="128" t="str">
        <f t="shared" si="0"/>
        <v/>
      </c>
    </row>
    <row r="10" spans="1:7" x14ac:dyDescent="0.3">
      <c r="A10" s="174"/>
      <c r="B10" s="175"/>
      <c r="C10" s="136" t="str">
        <f>IFERROR(INDEX(BDD!A$3:A$22,_xlfn.AGGREGATE(15,6,(1/((BDD!$G$3:$G$22&gt;0)*(BDD!$E$3:$E$22&lt;&gt;"TOTAL"))*(ROW(BDD!$A$3:$A$22)-2)),ROW(B7))),"")</f>
        <v/>
      </c>
      <c r="D10" s="102" t="str">
        <f>IFERROR(VLOOKUP($C10,BDD!$A$3:$G$21,2,FALSE),"")</f>
        <v/>
      </c>
      <c r="E10" s="135" t="str">
        <f>IFERROR(VLOOKUP(C10,BDD!$A9:$G27,4,FALSE),"")</f>
        <v/>
      </c>
      <c r="F10" s="94" t="str">
        <f>IFERROR(VLOOKUP($C10,BDD!$A$3:$G$22,7,FALSE),"")</f>
        <v/>
      </c>
      <c r="G10" s="129" t="str">
        <f t="shared" si="0"/>
        <v/>
      </c>
    </row>
    <row r="11" spans="1:7" x14ac:dyDescent="0.3">
      <c r="C11" s="137" t="str">
        <f>IFERROR(INDEX(BDD!A$3:A$22,_xlfn.AGGREGATE(15,6,(1/((BDD!$G$3:$G$22&gt;0)*(BDD!$E$3:$E$22&lt;&gt;"TOTAL"))*(ROW(BDD!$A$3:$A$22)-2)),ROW(B8))),"")</f>
        <v/>
      </c>
      <c r="D11" s="103" t="str">
        <f>IFERROR(VLOOKUP($C11,BDD!$A$3:$G$21,2,FALSE),"")</f>
        <v/>
      </c>
      <c r="E11" s="135" t="str">
        <f>IFERROR(VLOOKUP(C11,BDD!$A10:$G28,4,FALSE),"")</f>
        <v/>
      </c>
      <c r="F11" s="94" t="str">
        <f>IFERROR(VLOOKUP($C11,BDD!$A$3:$G$22,7,FALSE),"")</f>
        <v/>
      </c>
      <c r="G11" s="128" t="str">
        <f t="shared" si="0"/>
        <v/>
      </c>
    </row>
    <row r="12" spans="1:7" x14ac:dyDescent="0.3">
      <c r="C12" s="136" t="str">
        <f>IFERROR(INDEX(BDD!A$3:A$22,_xlfn.AGGREGATE(15,6,(1/((BDD!$G$3:$G$22&gt;0)*(BDD!$E$3:$E$22&lt;&gt;"TOTAL"))*(ROW(BDD!$A$3:$A$22)-2)),ROW(B9))),"")</f>
        <v/>
      </c>
      <c r="D12" s="102" t="str">
        <f>IFERROR(VLOOKUP($C12,BDD!$A$3:$G$21,2,FALSE),"")</f>
        <v/>
      </c>
      <c r="E12" s="135" t="str">
        <f>IFERROR(VLOOKUP(C12,BDD!$A11:$G29,4,FALSE),"")</f>
        <v/>
      </c>
      <c r="F12" s="94" t="str">
        <f>IFERROR(VLOOKUP($C12,BDD!$A$3:$G$22,7,FALSE),"")</f>
        <v/>
      </c>
      <c r="G12" s="129" t="str">
        <f t="shared" si="0"/>
        <v/>
      </c>
    </row>
    <row r="13" spans="1:7" ht="15" thickBot="1" x14ac:dyDescent="0.35">
      <c r="C13" s="137" t="str">
        <f>IFERROR(INDEX(BDD!A$3:A$22,_xlfn.AGGREGATE(15,6,(1/((BDD!$G$3:$G$22&gt;0)*(BDD!$E$3:$E$22&lt;&gt;"TOTAL"))*(ROW(BDD!$A$3:$A$22)-2)),ROW(B10))),"")</f>
        <v/>
      </c>
      <c r="D13" s="103" t="str">
        <f>IFERROR(VLOOKUP($C13,BDD!$A$3:$G$21,2,FALSE),"")</f>
        <v/>
      </c>
      <c r="E13" s="135" t="str">
        <f>IFERROR(VLOOKUP(C13,BDD!$A12:$G30,4,FALSE),"")</f>
        <v/>
      </c>
      <c r="F13" s="94" t="str">
        <f>IFERROR(VLOOKUP($C13,BDD!$A$3:$G$22,7,FALSE),"")</f>
        <v/>
      </c>
      <c r="G13" s="128" t="str">
        <f t="shared" si="0"/>
        <v/>
      </c>
    </row>
    <row r="14" spans="1:7" ht="15" thickBot="1" x14ac:dyDescent="0.35">
      <c r="C14" s="147"/>
      <c r="D14" s="148"/>
      <c r="E14" s="149" t="s">
        <v>34</v>
      </c>
      <c r="F14" s="150">
        <f>SUM(F4:F6)</f>
        <v>5176.9401658767783</v>
      </c>
      <c r="G14" s="142">
        <f>SUM(G4:G6)</f>
        <v>5176</v>
      </c>
    </row>
    <row r="15" spans="1:7" ht="15" thickBot="1" x14ac:dyDescent="0.35">
      <c r="C15" s="143"/>
      <c r="D15" s="144"/>
      <c r="E15" s="145" t="s">
        <v>23</v>
      </c>
      <c r="F15" s="144"/>
      <c r="G15" s="146"/>
    </row>
    <row r="16" spans="1:7" x14ac:dyDescent="0.3">
      <c r="C16" s="58" t="str">
        <f>IFERROR(INDEX(BDD!I$3:I$22,_xlfn.AGGREGATE(15,6,(1/((BDD!$O$3:$O$22&gt;0)*(BDD!$M$3:$M$22&lt;&gt;"TOTAL"))*(ROW(BDD!$I$3:$I$22)-2)),ROW(A1))),"")</f>
        <v>TVA déd sur immos 1</v>
      </c>
      <c r="D16" s="165">
        <f>IFERROR(VLOOKUP($C16,BDD!$I$3:$O$24,2,FALSE),"")</f>
        <v>445620</v>
      </c>
      <c r="E16" s="157">
        <f>IFERROR(VLOOKUP($C16,BDD!I3:O24,4,FALSE),"")</f>
        <v>0.2</v>
      </c>
      <c r="F16" s="65">
        <f>IFERROR(VLOOKUP($C16,BDD!$I$3:$O$24,7,FALSE),"")</f>
        <v>130.08500000000001</v>
      </c>
      <c r="G16" s="65">
        <f t="shared" ref="G16:G25" si="1">IFERROR(ROUND(F16,0),"")</f>
        <v>130</v>
      </c>
    </row>
    <row r="17" spans="1:7" x14ac:dyDescent="0.3">
      <c r="C17" s="104" t="str">
        <f>IFERROR(INDEX(BDD!I$3:I$22,_xlfn.AGGREGATE(15,6,(1/((BDD!$O$3:$O$22&gt;0)*(BDD!$M$3:$M$22&lt;&gt;"TOTAL"))*(ROW(BDD!$I$3:$I$22)-2)),ROW(A2))),"")</f>
        <v>TVA déd sur ABS 1</v>
      </c>
      <c r="D17" s="166">
        <f>IFERROR(VLOOKUP($C17,BDD!$I$3:$O$24,2,FALSE),"")</f>
        <v>445660</v>
      </c>
      <c r="E17" s="158">
        <f>IFERROR(VLOOKUP($C17,BDD!I4:O25,4,FALSE),"")</f>
        <v>0.2</v>
      </c>
      <c r="F17" s="129">
        <f>IFERROR(VLOOKUP($C17,BDD!$I$3:$O$24,7,FALSE),"")</f>
        <v>594.49833333333333</v>
      </c>
      <c r="G17" s="128">
        <f t="shared" si="1"/>
        <v>594</v>
      </c>
    </row>
    <row r="18" spans="1:7" x14ac:dyDescent="0.3">
      <c r="C18" s="59" t="str">
        <f>IFERROR(INDEX(BDD!I$3:I$22,_xlfn.AGGREGATE(15,6,(1/((BDD!$O$3:$O$22&gt;0)*(BDD!$M$3:$M$22&lt;&gt;"TOTAL"))*(ROW(BDD!$I$3:$I$22)-2)),ROW(A3))),"")</f>
        <v>TVA déd sur ABS 2</v>
      </c>
      <c r="D18" s="167">
        <f>IFERROR(VLOOKUP($C18,BDD!$I$3:$O$24,2,FALSE),"")</f>
        <v>445660</v>
      </c>
      <c r="E18" s="158">
        <f>IFERROR(VLOOKUP($C18,BDD!I5:O26,4,FALSE),"")</f>
        <v>5.5E-2</v>
      </c>
      <c r="F18" s="129">
        <f>IFERROR(VLOOKUP($C18,BDD!$I$3:$O$24,7,FALSE),"")</f>
        <v>29.195355450236971</v>
      </c>
      <c r="G18" s="129">
        <f t="shared" si="1"/>
        <v>29</v>
      </c>
    </row>
    <row r="19" spans="1:7" x14ac:dyDescent="0.3">
      <c r="C19" s="104" t="str">
        <f>IFERROR(INDEX(BDD!I$3:I$22,_xlfn.AGGREGATE(15,6,(1/((BDD!$O$3:$O$22&gt;0)*(BDD!$M$3:$M$22&lt;&gt;"TOTAL"))*(ROW(BDD!$I$3:$I$22)-2)),ROW(A4))),"")</f>
        <v>TVA déd intraco sur immos 1</v>
      </c>
      <c r="D19" s="166">
        <f>IFERROR(VLOOKUP($C19,BDD!$I$3:$O$24,2,FALSE),"")</f>
        <v>445662</v>
      </c>
      <c r="E19" s="158">
        <f>IFERROR(VLOOKUP($C19,BDD!I6:O27,4,FALSE),"")</f>
        <v>0.2</v>
      </c>
      <c r="F19" s="129">
        <f>IFERROR(VLOOKUP($C19,BDD!$I$3:$O$24,7,FALSE),"")</f>
        <v>3521.3900000000003</v>
      </c>
      <c r="G19" s="128">
        <f t="shared" si="1"/>
        <v>3521</v>
      </c>
    </row>
    <row r="20" spans="1:7" x14ac:dyDescent="0.3">
      <c r="C20" s="59" t="str">
        <f>IFERROR(INDEX(BDD!I$3:I$22,_xlfn.AGGREGATE(15,6,(1/((BDD!$O$3:$O$22&gt;0)*(BDD!$M$3:$M$22&lt;&gt;"TOTAL"))*(ROW(BDD!$I$3:$I$22)-2)),ROW(A5))),"")</f>
        <v/>
      </c>
      <c r="D20" s="167" t="str">
        <f>IFERROR(VLOOKUP($C20,BDD!$I$3:$O$24,2,FALSE),"")</f>
        <v/>
      </c>
      <c r="E20" s="158" t="str">
        <f>IFERROR(VLOOKUP($C20,BDD!I7:O28,4,FALSE),"")</f>
        <v/>
      </c>
      <c r="F20" s="129" t="str">
        <f>IFERROR(VLOOKUP($C20,BDD!$I$3:$O$24,7,FALSE),"")</f>
        <v/>
      </c>
      <c r="G20" s="129" t="str">
        <f t="shared" si="1"/>
        <v/>
      </c>
    </row>
    <row r="21" spans="1:7" x14ac:dyDescent="0.3">
      <c r="C21" s="104" t="str">
        <f>IFERROR(INDEX(BDD!I$3:I$22,_xlfn.AGGREGATE(15,6,(1/((BDD!$O$3:$O$22&gt;0)*(BDD!$M$3:$M$22&lt;&gt;"TOTAL"))*(ROW(BDD!$I$3:$I$22)-2)),ROW(A6))),"")</f>
        <v/>
      </c>
      <c r="D21" s="166" t="str">
        <f>IFERROR(VLOOKUP($C21,BDD!$I$3:$O$24,2,FALSE),"")</f>
        <v/>
      </c>
      <c r="E21" s="158" t="str">
        <f>IFERROR(VLOOKUP($C21,BDD!I8:O29,4,FALSE),"")</f>
        <v/>
      </c>
      <c r="F21" s="129" t="str">
        <f>IFERROR(VLOOKUP($C21,BDD!$I$3:$O$24,7,FALSE),"")</f>
        <v/>
      </c>
      <c r="G21" s="128" t="str">
        <f t="shared" si="1"/>
        <v/>
      </c>
    </row>
    <row r="22" spans="1:7" x14ac:dyDescent="0.3">
      <c r="C22" s="59" t="str">
        <f>IFERROR(INDEX(BDD!I$3:I$22,_xlfn.AGGREGATE(15,6,(1/((BDD!$O$3:$O$22&gt;0)*(BDD!$M$3:$M$22&lt;&gt;"TOTAL"))*(ROW(BDD!$I$3:$I$22)-2)),ROW(A7))),"")</f>
        <v/>
      </c>
      <c r="D22" s="167" t="str">
        <f>IFERROR(VLOOKUP($C22,BDD!$I$3:$O$24,2,FALSE),"")</f>
        <v/>
      </c>
      <c r="E22" s="158" t="str">
        <f>IFERROR(VLOOKUP($C22,BDD!I9:O30,4,FALSE),"")</f>
        <v/>
      </c>
      <c r="F22" s="129" t="str">
        <f>IFERROR(VLOOKUP($C22,BDD!$I$3:$O$24,7,FALSE),"")</f>
        <v/>
      </c>
      <c r="G22" s="129" t="str">
        <f t="shared" si="1"/>
        <v/>
      </c>
    </row>
    <row r="23" spans="1:7" x14ac:dyDescent="0.3">
      <c r="C23" s="104" t="str">
        <f>IFERROR(INDEX(BDD!I$3:I$22,_xlfn.AGGREGATE(15,6,(1/((BDD!$O$3:$O$22&gt;0)*(BDD!$M$3:$M$22&lt;&gt;"TOTAL"))*(ROW(BDD!$I$3:$I$22)-2)),ROW(A8))),"")</f>
        <v/>
      </c>
      <c r="D23" s="166" t="str">
        <f>IFERROR(VLOOKUP($C23,BDD!$I$3:$O$24,2,FALSE),"")</f>
        <v/>
      </c>
      <c r="E23" s="158" t="str">
        <f>IFERROR(VLOOKUP($C23,BDD!I10:O31,4,FALSE),"")</f>
        <v/>
      </c>
      <c r="F23" s="129" t="str">
        <f>IFERROR(VLOOKUP($C23,BDD!$I$3:$O$24,7,FALSE),"")</f>
        <v/>
      </c>
      <c r="G23" s="128" t="str">
        <f t="shared" si="1"/>
        <v/>
      </c>
    </row>
    <row r="24" spans="1:7" x14ac:dyDescent="0.3">
      <c r="C24" s="59" t="str">
        <f>IFERROR(INDEX(BDD!I$3:I$22,_xlfn.AGGREGATE(15,6,(1/((BDD!$O$3:$O$22&gt;0)*(BDD!$M$3:$M$22&lt;&gt;"TOTAL"))*(ROW(BDD!$I$3:$I$22)-2)),ROW(A9))),"")</f>
        <v/>
      </c>
      <c r="D24" s="167" t="str">
        <f>IFERROR(VLOOKUP($C24,BDD!$I$3:$O$24,2,FALSE),"")</f>
        <v/>
      </c>
      <c r="E24" s="158" t="str">
        <f>IFERROR(VLOOKUP($C24,BDD!I11:O32,4,FALSE),"")</f>
        <v/>
      </c>
      <c r="F24" s="129" t="str">
        <f>IFERROR(VLOOKUP($C24,BDD!$I$3:$O$24,7,FALSE),"")</f>
        <v/>
      </c>
      <c r="G24" s="129" t="str">
        <f t="shared" si="1"/>
        <v/>
      </c>
    </row>
    <row r="25" spans="1:7" ht="15" thickBot="1" x14ac:dyDescent="0.35">
      <c r="C25" s="104" t="str">
        <f>IFERROR(INDEX(BDD!I$3:I$22,_xlfn.AGGREGATE(15,6,(1/((BDD!$O$3:$O$22&gt;0)*(BDD!$M$3:$M$22&lt;&gt;"TOTAL"))*(ROW(BDD!$I$3:$I$22)-2)),ROW(A10))),"")</f>
        <v/>
      </c>
      <c r="D25" s="166" t="str">
        <f>IFERROR(VLOOKUP($C25,BDD!$I$3:$O$24,2,FALSE),"")</f>
        <v/>
      </c>
      <c r="E25" s="159" t="str">
        <f>IFERROR(VLOOKUP($C25,BDD!I12:O33,4,FALSE),"")</f>
        <v/>
      </c>
      <c r="F25" s="129" t="str">
        <f>IFERROR(VLOOKUP($C25,BDD!$I$3:$O$24,7,FALSE),"")</f>
        <v/>
      </c>
      <c r="G25" s="128" t="str">
        <f t="shared" si="1"/>
        <v/>
      </c>
    </row>
    <row r="26" spans="1:7" ht="15" thickBot="1" x14ac:dyDescent="0.35">
      <c r="C26" s="155"/>
      <c r="D26" s="156"/>
      <c r="E26" s="126" t="s">
        <v>53</v>
      </c>
      <c r="F26" s="150">
        <f>SUM(F16:F20)</f>
        <v>4275.1686887835704</v>
      </c>
      <c r="G26" s="142">
        <f>SUM(G16:G20)</f>
        <v>4274</v>
      </c>
    </row>
    <row r="27" spans="1:7" ht="16.2" thickBot="1" x14ac:dyDescent="0.35">
      <c r="C27" s="151" t="str">
        <f>IF(F14-F26&gt;0,"TVA à décaisser","Crédit de TVA")</f>
        <v>TVA à décaisser</v>
      </c>
      <c r="D27" s="152" t="str">
        <f>IF(C27="TVA à décaisser","445 510","445 670")</f>
        <v>445 510</v>
      </c>
      <c r="E27" s="55"/>
      <c r="F27" s="153">
        <f>F14-F26</f>
        <v>901.77147709320798</v>
      </c>
      <c r="G27" s="154">
        <f>ROUND(F27,0)</f>
        <v>902</v>
      </c>
    </row>
    <row r="28" spans="1:7" x14ac:dyDescent="0.3">
      <c r="C28" s="58" t="s">
        <v>35</v>
      </c>
      <c r="D28" s="71">
        <v>758000</v>
      </c>
      <c r="E28" s="135"/>
      <c r="F28" s="69"/>
      <c r="G28" s="65">
        <f>IF(F27-G27&gt;0,F27-G27,0)</f>
        <v>0</v>
      </c>
    </row>
    <row r="29" spans="1:7" ht="15" thickBot="1" x14ac:dyDescent="0.35">
      <c r="C29" s="60" t="s">
        <v>36</v>
      </c>
      <c r="D29" s="72">
        <v>658000</v>
      </c>
      <c r="E29" s="66"/>
      <c r="F29" s="70">
        <f>IF(G27-F27&gt;0,G27-F27,0)</f>
        <v>0.2285229067920227</v>
      </c>
      <c r="G29" s="67"/>
    </row>
    <row r="31" spans="1:7" ht="15.6" x14ac:dyDescent="0.3">
      <c r="A31" s="173" t="s">
        <v>84</v>
      </c>
      <c r="B31" s="173"/>
      <c r="C31" s="173"/>
      <c r="D31" s="173"/>
      <c r="E31" s="173"/>
      <c r="F31" s="173"/>
      <c r="G31" s="139"/>
    </row>
    <row r="32" spans="1:7" x14ac:dyDescent="0.3">
      <c r="A32" s="56" t="s">
        <v>83</v>
      </c>
      <c r="B32" s="56" t="s">
        <v>78</v>
      </c>
      <c r="C32" s="56" t="s">
        <v>79</v>
      </c>
      <c r="D32" s="56" t="s">
        <v>80</v>
      </c>
      <c r="E32" s="57" t="s">
        <v>81</v>
      </c>
      <c r="F32" s="57" t="s">
        <v>82</v>
      </c>
      <c r="G32" s="139"/>
    </row>
    <row r="33" spans="1:7" ht="14.4" customHeight="1" x14ac:dyDescent="0.3">
      <c r="A33" s="171"/>
      <c r="B33" s="172"/>
      <c r="C33" s="163" t="str">
        <f>IFERROR(INDEX(C$4:C$25,_xlfn.AGGREGATE(15,6,(1/((C$4:C$25&lt;&gt;""))*(ROW($C$4:$C$25)-3)),ROW(A1))),"")</f>
        <v>TVA collectée sur ABS 1</v>
      </c>
      <c r="D33" s="163">
        <f>IFERROR(INDEX(D$4:D$25,_xlfn.AGGREGATE(15,6,(1/((D$4:D$25&lt;&gt;""))*(ROW($C$4:$C$25)-3)),ROW(B1))),"")</f>
        <v>445711</v>
      </c>
      <c r="E33" s="164"/>
      <c r="F33" s="164"/>
      <c r="G33" s="176" t="s">
        <v>86</v>
      </c>
    </row>
    <row r="34" spans="1:7" x14ac:dyDescent="0.3">
      <c r="A34" s="171"/>
      <c r="B34" s="172"/>
      <c r="C34" s="163" t="str">
        <f t="shared" ref="C34:D34" si="2">IFERROR(INDEX(C$4:C$25,_xlfn.AGGREGATE(15,6,(1/((C$4:C$25&lt;&gt;""))*(ROW($C$4:$C$25)-3)),ROW(A2))),"")</f>
        <v>TVA collectée sur ABS 2</v>
      </c>
      <c r="D34" s="163">
        <f t="shared" si="2"/>
        <v>445711</v>
      </c>
      <c r="E34" s="164"/>
      <c r="F34" s="164"/>
      <c r="G34" s="176"/>
    </row>
    <row r="35" spans="1:7" x14ac:dyDescent="0.3">
      <c r="A35" s="171"/>
      <c r="B35" s="172"/>
      <c r="C35" s="163" t="str">
        <f t="shared" ref="C35:D35" si="3">IFERROR(INDEX(C$4:C$25,_xlfn.AGGREGATE(15,6,(1/((C$4:C$25&lt;&gt;""))*(ROW($C$4:$C$25)-3)),ROW(A3))),"")</f>
        <v>TVA due intraco immos 1</v>
      </c>
      <c r="D35" s="163">
        <f t="shared" si="3"/>
        <v>445200</v>
      </c>
      <c r="E35" s="164"/>
      <c r="F35" s="164"/>
      <c r="G35" s="176"/>
    </row>
    <row r="36" spans="1:7" x14ac:dyDescent="0.3">
      <c r="A36" s="171"/>
      <c r="B36" s="172"/>
      <c r="C36" s="163" t="str">
        <f t="shared" ref="C36:D36" si="4">IFERROR(INDEX(C$4:C$25,_xlfn.AGGREGATE(15,6,(1/((C$4:C$25&lt;&gt;""))*(ROW($C$4:$C$25)-3)),ROW(A4))),"")</f>
        <v>TVA déd sur immos 1</v>
      </c>
      <c r="D36" s="163">
        <f t="shared" si="4"/>
        <v>445620</v>
      </c>
      <c r="E36" s="164"/>
      <c r="F36" s="164"/>
      <c r="G36" s="176"/>
    </row>
    <row r="37" spans="1:7" x14ac:dyDescent="0.3">
      <c r="A37" s="171"/>
      <c r="B37" s="172"/>
      <c r="C37" s="163" t="str">
        <f t="shared" ref="C37:D37" si="5">IFERROR(INDEX(C$4:C$25,_xlfn.AGGREGATE(15,6,(1/((C$4:C$25&lt;&gt;""))*(ROW($C$4:$C$25)-3)),ROW(A5))),"")</f>
        <v>TVA déd sur ABS 1</v>
      </c>
      <c r="D37" s="163">
        <f t="shared" si="5"/>
        <v>445660</v>
      </c>
      <c r="E37" s="164"/>
      <c r="F37" s="164"/>
      <c r="G37" s="176"/>
    </row>
    <row r="38" spans="1:7" x14ac:dyDescent="0.3">
      <c r="A38" s="171"/>
      <c r="B38" s="172"/>
      <c r="C38" s="163" t="str">
        <f t="shared" ref="C38:D38" si="6">IFERROR(INDEX(C$4:C$25,_xlfn.AGGREGATE(15,6,(1/((C$4:C$25&lt;&gt;""))*(ROW($C$4:$C$25)-3)),ROW(A6))),"")</f>
        <v>TVA déd sur ABS 2</v>
      </c>
      <c r="D38" s="163">
        <f t="shared" si="6"/>
        <v>445660</v>
      </c>
      <c r="E38" s="164"/>
      <c r="F38" s="164"/>
      <c r="G38" s="176"/>
    </row>
    <row r="39" spans="1:7" x14ac:dyDescent="0.3">
      <c r="A39" s="171"/>
      <c r="B39" s="172"/>
      <c r="C39" s="163" t="str">
        <f t="shared" ref="C39:D39" si="7">IFERROR(INDEX(C$4:C$25,_xlfn.AGGREGATE(15,6,(1/((C$4:C$25&lt;&gt;""))*(ROW($C$4:$C$25)-3)),ROW(A7))),"")</f>
        <v>TVA déd intraco sur immos 1</v>
      </c>
      <c r="D39" s="163">
        <f t="shared" si="7"/>
        <v>445662</v>
      </c>
      <c r="E39" s="164"/>
      <c r="F39" s="164"/>
      <c r="G39" s="176"/>
    </row>
    <row r="40" spans="1:7" x14ac:dyDescent="0.3">
      <c r="A40" s="171"/>
      <c r="B40" s="172"/>
      <c r="C40" s="163" t="str">
        <f t="shared" ref="C40:D40" si="8">IFERROR(INDEX(C$4:C$25,_xlfn.AGGREGATE(15,6,(1/((C$4:C$25&lt;&gt;""))*(ROW($C$4:$C$25)-3)),ROW(A8))),"")</f>
        <v/>
      </c>
      <c r="D40" s="163" t="str">
        <f t="shared" si="8"/>
        <v/>
      </c>
      <c r="E40" s="164"/>
      <c r="F40" s="164"/>
      <c r="G40" s="176"/>
    </row>
    <row r="41" spans="1:7" x14ac:dyDescent="0.3">
      <c r="A41" s="171"/>
      <c r="B41" s="172"/>
      <c r="C41" s="163" t="str">
        <f t="shared" ref="C41:D41" si="9">IFERROR(INDEX(C$4:C$25,_xlfn.AGGREGATE(15,6,(1/((C$4:C$25&lt;&gt;""))*(ROW($C$4:$C$25)-3)),ROW(A9))),"")</f>
        <v/>
      </c>
      <c r="D41" s="163" t="str">
        <f t="shared" si="9"/>
        <v/>
      </c>
      <c r="E41" s="164"/>
      <c r="F41" s="164"/>
      <c r="G41" s="176"/>
    </row>
    <row r="42" spans="1:7" x14ac:dyDescent="0.3">
      <c r="A42" s="171"/>
      <c r="B42" s="172"/>
      <c r="C42" s="163" t="str">
        <f t="shared" ref="C42:D42" si="10">IFERROR(INDEX(C$4:C$25,_xlfn.AGGREGATE(15,6,(1/((C$4:C$25&lt;&gt;""))*(ROW($C$4:$C$25)-3)),ROW(A10))),"")</f>
        <v/>
      </c>
      <c r="D42" s="163" t="str">
        <f t="shared" si="10"/>
        <v/>
      </c>
      <c r="E42" s="164"/>
      <c r="F42" s="164"/>
      <c r="G42" s="176"/>
    </row>
    <row r="43" spans="1:7" x14ac:dyDescent="0.3">
      <c r="A43" s="171"/>
      <c r="B43" s="172"/>
      <c r="C43" s="163" t="str">
        <f t="shared" ref="C43:D43" si="11">IFERROR(INDEX(C$4:C$25,_xlfn.AGGREGATE(15,6,(1/((C$4:C$25&lt;&gt;""))*(ROW($C$4:$C$25)-3)),ROW(A11))),"")</f>
        <v/>
      </c>
      <c r="D43" s="163" t="str">
        <f t="shared" si="11"/>
        <v/>
      </c>
      <c r="E43" s="164"/>
      <c r="F43" s="164"/>
    </row>
    <row r="44" spans="1:7" x14ac:dyDescent="0.3">
      <c r="A44" s="171"/>
      <c r="B44" s="172"/>
      <c r="C44" s="163" t="str">
        <f t="shared" ref="C44:D44" si="12">IFERROR(INDEX(C$4:C$25,_xlfn.AGGREGATE(15,6,(1/((C$4:C$25&lt;&gt;""))*(ROW($C$4:$C$25)-3)),ROW(A12))),"")</f>
        <v/>
      </c>
      <c r="D44" s="163" t="str">
        <f t="shared" si="12"/>
        <v/>
      </c>
      <c r="E44" s="164"/>
      <c r="F44" s="164"/>
    </row>
    <row r="45" spans="1:7" x14ac:dyDescent="0.3">
      <c r="A45" s="171"/>
      <c r="B45" s="172"/>
      <c r="C45" s="163" t="str">
        <f t="shared" ref="C45:D45" si="13">IFERROR(INDEX(C$4:C$25,_xlfn.AGGREGATE(15,6,(1/((C$4:C$25&lt;&gt;""))*(ROW($C$4:$C$25)-3)),ROW(A13))),"")</f>
        <v/>
      </c>
      <c r="D45" s="163" t="str">
        <f t="shared" si="13"/>
        <v/>
      </c>
      <c r="E45" s="164"/>
      <c r="F45" s="164"/>
    </row>
    <row r="46" spans="1:7" x14ac:dyDescent="0.3">
      <c r="A46" s="171"/>
      <c r="B46" s="172"/>
      <c r="C46" s="163" t="str">
        <f t="shared" ref="C46:D46" si="14">IFERROR(INDEX(C$4:C$25,_xlfn.AGGREGATE(15,6,(1/((C$4:C$25&lt;&gt;""))*(ROW($C$4:$C$25)-3)),ROW(A14))),"")</f>
        <v/>
      </c>
      <c r="D46" s="163" t="str">
        <f t="shared" si="14"/>
        <v/>
      </c>
      <c r="E46" s="164"/>
      <c r="F46" s="164"/>
    </row>
    <row r="47" spans="1:7" x14ac:dyDescent="0.3">
      <c r="A47" s="171"/>
      <c r="B47" s="172"/>
      <c r="C47" s="163" t="str">
        <f t="shared" ref="C47:D47" si="15">IFERROR(INDEX(C$4:C$25,_xlfn.AGGREGATE(15,6,(1/((C$4:C$25&lt;&gt;""))*(ROW($C$4:$C$25)-3)),ROW(A15))),"")</f>
        <v/>
      </c>
      <c r="D47" s="163" t="str">
        <f t="shared" si="15"/>
        <v/>
      </c>
      <c r="E47" s="164"/>
      <c r="F47" s="164"/>
    </row>
    <row r="48" spans="1:7" x14ac:dyDescent="0.3">
      <c r="A48" s="171"/>
      <c r="B48" s="172"/>
      <c r="C48" s="163" t="str">
        <f t="shared" ref="C48:D48" si="16">IFERROR(INDEX(C$4:C$25,_xlfn.AGGREGATE(15,6,(1/((C$4:C$25&lt;&gt;""))*(ROW($C$4:$C$25)-3)),ROW(A16))),"")</f>
        <v/>
      </c>
      <c r="D48" s="163" t="str">
        <f t="shared" si="16"/>
        <v/>
      </c>
      <c r="E48" s="164"/>
      <c r="F48" s="164"/>
    </row>
    <row r="49" spans="1:6" x14ac:dyDescent="0.3">
      <c r="A49" s="171"/>
      <c r="B49" s="172"/>
      <c r="C49" s="163" t="str">
        <f t="shared" ref="C49:D49" si="17">IFERROR(INDEX(C$4:C$25,_xlfn.AGGREGATE(15,6,(1/((C$4:C$25&lt;&gt;""))*(ROW($C$4:$C$25)-3)),ROW(A17))),"")</f>
        <v/>
      </c>
      <c r="D49" s="163" t="str">
        <f t="shared" si="17"/>
        <v/>
      </c>
      <c r="E49" s="164"/>
      <c r="F49" s="164"/>
    </row>
    <row r="50" spans="1:6" x14ac:dyDescent="0.3">
      <c r="C50" t="str">
        <f>IFERROR(INDEX(BDD!I$3:I$24,SUMPRODUCT(SMALL((BDD!O$3:O$24&gt;0)*ROW(BDD!O$3:O$24),COUNTIF(BDD!O$3:O$24,"=0")+ROW(A8)))-2),"")</f>
        <v/>
      </c>
      <c r="D50" t="str">
        <f>IFERROR(VLOOKUP($C23,BDD!$I$3:$O$24,2,FALSE),"")</f>
        <v/>
      </c>
      <c r="E50" s="4"/>
      <c r="F50" s="4" t="str">
        <f>IFERROR(VLOOKUP($C23,BDD!$I$3:$O$24,7,FALSE),"")</f>
        <v/>
      </c>
    </row>
    <row r="51" spans="1:6" x14ac:dyDescent="0.3">
      <c r="C51" t="str">
        <f>IFERROR(INDEX(BDD!I$3:I$24,SUMPRODUCT(SMALL((BDD!O$3:O$24&gt;0)*ROW(BDD!O$3:O$24),COUNTIF(BDD!O$3:O$24,"=0")+ROW(A9)))-2),"")</f>
        <v/>
      </c>
      <c r="D51" t="str">
        <f>IFERROR(VLOOKUP($C24,BDD!$I$3:$O$24,2,FALSE),"")</f>
        <v/>
      </c>
      <c r="E51" s="4"/>
      <c r="F51" s="4" t="str">
        <f>IFERROR(VLOOKUP($C24,BDD!$I$3:$O$24,7,FALSE),"")</f>
        <v/>
      </c>
    </row>
    <row r="52" spans="1:6" x14ac:dyDescent="0.3">
      <c r="C52" t="str">
        <f>IFERROR(INDEX(BDD!I$3:I$24,SUMPRODUCT(SMALL((BDD!O$3:O$24&gt;0)*ROW(BDD!O$3:O$24),COUNTIF(BDD!O$3:O$24,"=0")+ROW(A10)))-2),"")</f>
        <v/>
      </c>
      <c r="D52" t="str">
        <f>IFERROR(VLOOKUP($C25,BDD!$I$3:$O$24,2,FALSE),"")</f>
        <v/>
      </c>
      <c r="E52" s="4"/>
      <c r="F52" s="4" t="str">
        <f>IFERROR(VLOOKUP($C25,BDD!$I$3:$O$24,7,FALSE),"")</f>
        <v/>
      </c>
    </row>
    <row r="53" spans="1:6" x14ac:dyDescent="0.3">
      <c r="C53" t="str">
        <f>IFERROR(INDEX(BDD!I$3:I$24,SUMPRODUCT(SMALL((BDD!O$3:O$24&gt;0)*ROW(BDD!O$3:O$24),COUNTIF(BDD!O$3:O$24,"=0")+ROW(A11)))-2),"")</f>
        <v/>
      </c>
      <c r="E53" s="4"/>
      <c r="F53" s="4" t="str">
        <f>IFERROR(VLOOKUP($C26,BDD!$I$3:$O$24,7,FALSE),"")</f>
        <v/>
      </c>
    </row>
    <row r="54" spans="1:6" x14ac:dyDescent="0.3">
      <c r="E54" s="4"/>
      <c r="F54" s="4" t="str">
        <f>IFERROR(VLOOKUP($C27,BDD!$I$3:$O$24,7,FALSE),"")</f>
        <v/>
      </c>
    </row>
    <row r="55" spans="1:6" x14ac:dyDescent="0.3">
      <c r="E55" s="4"/>
      <c r="F55" s="4" t="str">
        <f>IFERROR(VLOOKUP($C28,BDD!$I$3:$O$24,7,FALSE),"")</f>
        <v/>
      </c>
    </row>
    <row r="56" spans="1:6" x14ac:dyDescent="0.3">
      <c r="E56" s="4"/>
    </row>
    <row r="57" spans="1:6" x14ac:dyDescent="0.3">
      <c r="E57" s="4"/>
    </row>
    <row r="58" spans="1:6" x14ac:dyDescent="0.3">
      <c r="E58" s="4"/>
    </row>
    <row r="59" spans="1:6" x14ac:dyDescent="0.3">
      <c r="E59" s="4"/>
    </row>
    <row r="60" spans="1:6" x14ac:dyDescent="0.3">
      <c r="E60" s="4"/>
    </row>
    <row r="61" spans="1:6" x14ac:dyDescent="0.3">
      <c r="E61" s="4"/>
    </row>
    <row r="62" spans="1:6" x14ac:dyDescent="0.3">
      <c r="E62" s="4"/>
    </row>
    <row r="63" spans="1:6" x14ac:dyDescent="0.3">
      <c r="E63" s="4"/>
    </row>
    <row r="64" spans="1:6" x14ac:dyDescent="0.3">
      <c r="E64" s="4"/>
    </row>
    <row r="65" spans="5:5" x14ac:dyDescent="0.3">
      <c r="E65" s="4"/>
    </row>
    <row r="66" spans="5:5" x14ac:dyDescent="0.3">
      <c r="E66" s="4"/>
    </row>
    <row r="67" spans="5:5" x14ac:dyDescent="0.3">
      <c r="E67" s="4"/>
    </row>
    <row r="68" spans="5:5" x14ac:dyDescent="0.3">
      <c r="E68" s="4"/>
    </row>
    <row r="69" spans="5:5" x14ac:dyDescent="0.3">
      <c r="E69" s="4"/>
    </row>
    <row r="70" spans="5:5" x14ac:dyDescent="0.3">
      <c r="E70" s="4"/>
    </row>
    <row r="71" spans="5:5" x14ac:dyDescent="0.3">
      <c r="E71" s="4"/>
    </row>
    <row r="72" spans="5:5" x14ac:dyDescent="0.3">
      <c r="E72" s="4"/>
    </row>
  </sheetData>
  <mergeCells count="6">
    <mergeCell ref="C1:F1"/>
    <mergeCell ref="A33:A49"/>
    <mergeCell ref="B33:B49"/>
    <mergeCell ref="A31:F31"/>
    <mergeCell ref="A5:B10"/>
    <mergeCell ref="G33:G42"/>
  </mergeCells>
  <conditionalFormatting sqref="A33:D49">
    <cfRule type="expression" dxfId="3" priority="4">
      <formula>MOD(ROW(),2)</formula>
    </cfRule>
  </conditionalFormatting>
  <conditionalFormatting sqref="E33:F49">
    <cfRule type="expression" dxfId="8" priority="2">
      <formula>MOD(ROW(),2)</formula>
    </cfRule>
  </conditionalFormatting>
  <printOptions gridLine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2"/>
  <sheetViews>
    <sheetView workbookViewId="0">
      <selection activeCell="B8" sqref="B8"/>
    </sheetView>
  </sheetViews>
  <sheetFormatPr baseColWidth="10" defaultRowHeight="14.4" x14ac:dyDescent="0.3"/>
  <cols>
    <col min="1" max="6" width="11.77734375" customWidth="1"/>
  </cols>
  <sheetData>
    <row r="1" spans="1:7" ht="29.4" thickBot="1" x14ac:dyDescent="0.35">
      <c r="A1" s="113" t="s">
        <v>73</v>
      </c>
      <c r="C1" s="113" t="s">
        <v>72</v>
      </c>
      <c r="E1" s="114" t="s">
        <v>74</v>
      </c>
      <c r="G1" s="114" t="s">
        <v>75</v>
      </c>
    </row>
    <row r="11" spans="1:7" ht="15" thickBot="1" x14ac:dyDescent="0.35"/>
    <row r="12" spans="1:7" ht="15" thickBot="1" x14ac:dyDescent="0.35">
      <c r="A12" s="113" t="s">
        <v>76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Impression</vt:lpstr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Langlois</dc:creator>
  <cp:lastModifiedBy>mdo100</cp:lastModifiedBy>
  <cp:lastPrinted>2022-01-18T14:25:07Z</cp:lastPrinted>
  <dcterms:created xsi:type="dcterms:W3CDTF">2022-01-06T15:04:38Z</dcterms:created>
  <dcterms:modified xsi:type="dcterms:W3CDTF">2022-01-18T15:39:08Z</dcterms:modified>
</cp:coreProperties>
</file>