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96" yWindow="840" windowWidth="23256" windowHeight="13176"/>
  </bookViews>
  <sheets>
    <sheet name="Parents - CrowF" sheetId="1" r:id="rId1"/>
  </sheets>
  <externalReferences>
    <externalReference r:id="rId2"/>
  </externalReferences>
  <definedNames>
    <definedName name="_xlnm._FilterDatabase" localSheetId="0" hidden="1">'Parents - CrowF'!$A$6:$BN$6</definedName>
    <definedName name="Assur_Vie_Corum_Life">'[1]Parents - Ass. Vie'!$E$6</definedName>
    <definedName name="Assur_Vie_MAIF">'[1]Parents - Ass. Vie'!$F$6</definedName>
    <definedName name="CNES_PEE_Perf_Date">[1]SCPI!$AD$9</definedName>
    <definedName name="CNES_PEE_Perf_Valeur">[1]SCPI!$AD$10</definedName>
    <definedName name="Montant_Visé_à_la_Vente">[1]SCPI!$A$34</definedName>
    <definedName name="SCPI_Achat_Corum_Origin">[1]SCPI!$M$11</definedName>
    <definedName name="SCPI_Achat_Corum_XL">[1]SCPI!$K$11</definedName>
    <definedName name="SCPI_Achat_Epargne_Foncière">[1]SCPI!$O$11</definedName>
    <definedName name="SCPI_Achat_Epargne_Pierre">[1]SCPI!$G$11</definedName>
    <definedName name="SCPI_Achat_PFO">[1]SCPI!$C$11</definedName>
    <definedName name="SCPI_Achat_PFO2">[1]SCPI!$E$11</definedName>
    <definedName name="SCPI_Achat_Pierval_Santé">[1]SCPI!$I$11</definedName>
    <definedName name="SCPI_Nb_Parts_Luc_Corum_Origin">'[1]Luc - Placements'!$C$32</definedName>
    <definedName name="SCPI_Nb_Parts_Luc_Corum_XL">'[1]Luc - Placements'!$C$30</definedName>
    <definedName name="SCPI_Nb_Parts_Luc_Epargne_Foncière">'[1]Luc - Placements'!$C$34</definedName>
    <definedName name="SCPI_Nb_Parts_Luc_Epargne_Pierre">'[1]Luc - Placements'!$C$42</definedName>
    <definedName name="SCPI_Nb_Parts_Luc_PFO">'[1]Luc - Placements'!$C$36</definedName>
    <definedName name="SCPI_Nb_Parts_Luc_PFO2">'[1]Luc - Placements'!$C$38</definedName>
    <definedName name="SCPI_Nb_Parts_Luc_Pierval_Santé">'[1]Luc - Placements'!$C$40</definedName>
    <definedName name="SCPI_Nb_Parts_Math_Corum_Origin">'[1]Mathilda - Placements'!$C$33</definedName>
    <definedName name="SCPI_Nb_Parts_Math_Corum_XL">'[1]Mathilda - Placements'!$C$31</definedName>
    <definedName name="SCPI_Nb_Parts_Math_Epargne_Foncière">'[1]Mathilda - Placements'!$C$35</definedName>
    <definedName name="SCPI_Nb_Parts_Math_Epargne_Pierre">'[1]Mathilda - Placements'!$C$43</definedName>
    <definedName name="SCPI_Nb_Parts_Math_PFO">'[1]Mathilda - Placements'!$C$37</definedName>
    <definedName name="SCPI_Nb_Parts_Math_PFO2">'[1]Mathilda - Placements'!$C$39</definedName>
    <definedName name="SCPI_Nb_Parts_Math_Pierval_Santé">'[1]Mathilda - Placements'!$C$41</definedName>
    <definedName name="SCPI_Vente_Corum_Origin">[1]SCPI!$N$11</definedName>
    <definedName name="SCPI_Vente_Corum_XL">[1]SCPI!$L$11</definedName>
    <definedName name="SCPI_Vente_Epargne_Foncière">[1]SCPI!$P$11</definedName>
    <definedName name="SCPI_Vente_Epargne_Pierre">[1]SCPI!$H$11</definedName>
    <definedName name="SCPI_Vente_PFO">[1]SCPI!$D$11</definedName>
    <definedName name="SCPI_Vente_PFO2">[1]SCPI!$F$11</definedName>
    <definedName name="SCPI_Vente_Pierval_Santé">[1]SCPI!$J$11</definedName>
  </definedName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L10" i="1"/>
  <c r="N10" i="1" s="1"/>
  <c r="M10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L11" i="1"/>
  <c r="N11" i="1" s="1"/>
  <c r="O11" i="1" s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Q9" i="1"/>
  <c r="L9" i="1"/>
  <c r="M9" i="1" s="1"/>
  <c r="S9" i="1" s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T8" i="1"/>
  <c r="S8" i="1"/>
  <c r="Q8" i="1"/>
  <c r="L8" i="1"/>
  <c r="I8" i="1"/>
  <c r="M8" i="1" s="1"/>
  <c r="R8" i="1" s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L7" i="1"/>
  <c r="I7" i="1"/>
  <c r="E2" i="1"/>
  <c r="O10" i="1" l="1"/>
  <c r="E4" i="1" s="1"/>
  <c r="R9" i="1"/>
  <c r="N9" i="1" s="1"/>
  <c r="N8" i="1"/>
  <c r="D3" i="1" s="1"/>
  <c r="M7" i="1"/>
  <c r="U8" i="1"/>
  <c r="D4" i="1"/>
  <c r="M11" i="1"/>
  <c r="S7" i="1" l="1"/>
  <c r="T7" i="1"/>
  <c r="AA7" i="1"/>
  <c r="AB7" i="1"/>
  <c r="Z7" i="1"/>
  <c r="Y7" i="1"/>
  <c r="X7" i="1"/>
  <c r="W7" i="1"/>
  <c r="V7" i="1"/>
  <c r="U7" i="1"/>
  <c r="Q7" i="1"/>
  <c r="O8" i="1"/>
  <c r="R7" i="1"/>
  <c r="O9" i="1"/>
  <c r="E3" i="1" s="1"/>
  <c r="N7" i="1" l="1"/>
  <c r="C2" i="1" s="1"/>
  <c r="C4" i="1" l="1"/>
  <c r="C3" i="1"/>
  <c r="O7" i="1"/>
  <c r="D2" i="1"/>
</calcChain>
</file>

<file path=xl/sharedStrings.xml><?xml version="1.0" encoding="utf-8"?>
<sst xmlns="http://schemas.openxmlformats.org/spreadsheetml/2006/main" count="34" uniqueCount="28">
  <si>
    <t xml:space="preserve">Montants </t>
  </si>
  <si>
    <t>Banques</t>
  </si>
  <si>
    <t>Investis</t>
  </si>
  <si>
    <t>Intérêts</t>
  </si>
  <si>
    <t>N° - Dossier</t>
  </si>
  <si>
    <t>Société</t>
  </si>
  <si>
    <t>Situation</t>
  </si>
  <si>
    <t>Placement</t>
  </si>
  <si>
    <t>Date début</t>
  </si>
  <si>
    <t>Durée
(mois)</t>
  </si>
  <si>
    <t>Échéances
(mois)</t>
  </si>
  <si>
    <t>Rdt Brut</t>
  </si>
  <si>
    <t>Rdt Net</t>
  </si>
  <si>
    <t>Valeur 1 part</t>
  </si>
  <si>
    <t>Nb Parts</t>
  </si>
  <si>
    <t>Investissement</t>
  </si>
  <si>
    <t>Échéances
Montant</t>
  </si>
  <si>
    <t>Bilan à
"Aujourd'hui"</t>
  </si>
  <si>
    <t>En Cours</t>
  </si>
  <si>
    <t>En Attente</t>
  </si>
  <si>
    <t>Bank1</t>
  </si>
  <si>
    <t>Bank2</t>
  </si>
  <si>
    <t>Bank3</t>
  </si>
  <si>
    <t>Placement 1</t>
  </si>
  <si>
    <t>Placement 2</t>
  </si>
  <si>
    <t>Placement X</t>
  </si>
  <si>
    <t>Terminé</t>
  </si>
  <si>
    <t>Placement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</si>
</sst>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0000"/>
    <numFmt numFmtId="166" formatCode="#,##0\ &quot;€&quot;"/>
  </numFmts>
  <fonts count="2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Arial Black"/>
      <family val="2"/>
    </font>
    <font>
      <b/>
      <i/>
      <sz val="11"/>
      <color theme="0"/>
      <name val="Arial"/>
      <family val="2"/>
    </font>
    <font>
      <b/>
      <sz val="10"/>
      <color rgb="FF0000FF"/>
      <name val="Arial"/>
      <family val="2"/>
    </font>
    <font>
      <u/>
      <sz val="10"/>
      <color theme="10"/>
      <name val="Arial"/>
      <family val="2"/>
    </font>
    <font>
      <b/>
      <u/>
      <sz val="10"/>
      <color theme="10"/>
      <name val="Arial"/>
      <family val="2"/>
    </font>
    <font>
      <b/>
      <i/>
      <sz val="12"/>
      <color theme="0"/>
      <name val="Arial"/>
      <family val="2"/>
    </font>
    <font>
      <b/>
      <sz val="12"/>
      <color rgb="FF0000FF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0"/>
      <color theme="1" tint="4.9989318521683403E-2"/>
      <name val="Arial"/>
      <family val="2"/>
    </font>
    <font>
      <sz val="10"/>
      <color rgb="FF0000FF"/>
      <name val="Arial"/>
      <family val="2"/>
    </font>
    <font>
      <b/>
      <i/>
      <sz val="10"/>
      <color theme="1" tint="4.9989318521683403E-2"/>
      <name val="Arial"/>
      <family val="2"/>
    </font>
    <font>
      <b/>
      <i/>
      <sz val="10"/>
      <color theme="0"/>
      <name val="Arial"/>
      <family val="2"/>
    </font>
    <font>
      <b/>
      <i/>
      <sz val="10"/>
      <color rgb="FF0000FF"/>
      <name val="Arial"/>
      <family val="2"/>
    </font>
    <font>
      <b/>
      <sz val="10"/>
      <color theme="7" tint="-0.499984740745262"/>
      <name val="Arial"/>
      <family val="2"/>
    </font>
    <font>
      <b/>
      <i/>
      <sz val="10"/>
      <color rgb="FF7030A0"/>
      <name val="Arial"/>
      <family val="2"/>
    </font>
    <font>
      <sz val="8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9900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 applyNumberForma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4" fillId="0" borderId="0" xfId="2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vertical="center"/>
    </xf>
    <xf numFmtId="0" fontId="2" fillId="3" borderId="0" xfId="2" applyFill="1" applyAlignment="1">
      <alignment vertical="center"/>
    </xf>
    <xf numFmtId="0" fontId="6" fillId="4" borderId="1" xfId="2" applyFont="1" applyFill="1" applyBorder="1" applyAlignment="1">
      <alignment horizontal="center" vertical="center" wrapText="1"/>
    </xf>
    <xf numFmtId="164" fontId="7" fillId="5" borderId="1" xfId="2" applyNumberFormat="1" applyFont="1" applyFill="1" applyBorder="1" applyAlignment="1">
      <alignment vertical="center"/>
    </xf>
    <xf numFmtId="0" fontId="3" fillId="6" borderId="0" xfId="2" applyFont="1" applyFill="1" applyAlignment="1">
      <alignment horizontal="center" vertical="center"/>
    </xf>
    <xf numFmtId="0" fontId="10" fillId="7" borderId="1" xfId="2" applyFont="1" applyFill="1" applyBorder="1" applyAlignment="1">
      <alignment horizontal="center" vertical="center" wrapText="1"/>
    </xf>
    <xf numFmtId="0" fontId="11" fillId="8" borderId="1" xfId="2" applyFont="1" applyFill="1" applyBorder="1" applyAlignment="1">
      <alignment horizontal="center" vertical="center" wrapText="1"/>
    </xf>
    <xf numFmtId="164" fontId="7" fillId="8" borderId="1" xfId="2" applyNumberFormat="1" applyFont="1" applyFill="1" applyBorder="1" applyAlignment="1">
      <alignment horizontal="center" vertical="center"/>
    </xf>
    <xf numFmtId="14" fontId="12" fillId="8" borderId="1" xfId="2" applyNumberFormat="1" applyFont="1" applyFill="1" applyBorder="1" applyAlignment="1">
      <alignment horizontal="center" vertical="center" wrapText="1"/>
    </xf>
    <xf numFmtId="14" fontId="7" fillId="9" borderId="1" xfId="2" applyNumberFormat="1" applyFont="1" applyFill="1" applyBorder="1" applyAlignment="1">
      <alignment horizontal="center" vertical="center" wrapText="1"/>
    </xf>
    <xf numFmtId="164" fontId="7" fillId="9" borderId="1" xfId="2" applyNumberFormat="1" applyFont="1" applyFill="1" applyBorder="1" applyAlignment="1">
      <alignment horizontal="center" vertical="center"/>
    </xf>
    <xf numFmtId="14" fontId="7" fillId="9" borderId="2" xfId="2" applyNumberFormat="1" applyFont="1" applyFill="1" applyBorder="1" applyAlignment="1">
      <alignment horizontal="center" vertical="center" wrapText="1"/>
    </xf>
    <xf numFmtId="14" fontId="13" fillId="4" borderId="1" xfId="0" applyNumberFormat="1" applyFont="1" applyFill="1" applyBorder="1" applyAlignment="1">
      <alignment horizontal="center" vertical="center" wrapText="1"/>
    </xf>
    <xf numFmtId="14" fontId="7" fillId="10" borderId="1" xfId="0" applyNumberFormat="1" applyFont="1" applyFill="1" applyBorder="1" applyAlignment="1">
      <alignment horizontal="center" vertical="center" wrapText="1"/>
    </xf>
    <xf numFmtId="14" fontId="14" fillId="3" borderId="0" xfId="2" applyNumberFormat="1" applyFont="1" applyFill="1" applyAlignment="1">
      <alignment horizontal="center" vertical="center" wrapText="1"/>
    </xf>
    <xf numFmtId="17" fontId="4" fillId="11" borderId="1" xfId="2" applyNumberFormat="1" applyFont="1" applyFill="1" applyBorder="1" applyAlignment="1">
      <alignment horizontal="center" vertical="center"/>
    </xf>
    <xf numFmtId="17" fontId="4" fillId="11" borderId="3" xfId="2" applyNumberFormat="1" applyFont="1" applyFill="1" applyBorder="1" applyAlignment="1">
      <alignment horizontal="center" vertical="center"/>
    </xf>
    <xf numFmtId="165" fontId="3" fillId="10" borderId="0" xfId="2" applyNumberFormat="1" applyFont="1" applyFill="1" applyAlignment="1">
      <alignment horizontal="center" vertical="center"/>
    </xf>
    <xf numFmtId="10" fontId="7" fillId="12" borderId="1" xfId="3" applyNumberFormat="1" applyFont="1" applyFill="1" applyBorder="1" applyAlignment="1">
      <alignment horizontal="center" vertical="center"/>
    </xf>
    <xf numFmtId="14" fontId="7" fillId="12" borderId="1" xfId="2" applyNumberFormat="1" applyFont="1" applyFill="1" applyBorder="1" applyAlignment="1">
      <alignment horizontal="center" vertical="center"/>
    </xf>
    <xf numFmtId="3" fontId="12" fillId="13" borderId="1" xfId="2" applyNumberFormat="1" applyFont="1" applyFill="1" applyBorder="1" applyAlignment="1">
      <alignment horizontal="center" vertical="center"/>
    </xf>
    <xf numFmtId="10" fontId="15" fillId="12" borderId="1" xfId="3" applyNumberFormat="1" applyFont="1" applyFill="1" applyBorder="1" applyAlignment="1">
      <alignment horizontal="center" vertical="center"/>
    </xf>
    <xf numFmtId="166" fontId="7" fillId="14" borderId="1" xfId="2" applyNumberFormat="1" applyFont="1" applyFill="1" applyBorder="1" applyAlignment="1">
      <alignment vertical="center"/>
    </xf>
    <xf numFmtId="1" fontId="7" fillId="14" borderId="1" xfId="2" applyNumberFormat="1" applyFont="1" applyFill="1" applyBorder="1" applyAlignment="1">
      <alignment horizontal="center" vertical="center"/>
    </xf>
    <xf numFmtId="166" fontId="7" fillId="14" borderId="2" xfId="2" applyNumberFormat="1" applyFont="1" applyFill="1" applyBorder="1" applyAlignment="1">
      <alignment vertical="center"/>
    </xf>
    <xf numFmtId="164" fontId="16" fillId="2" borderId="1" xfId="2" applyNumberFormat="1" applyFont="1" applyFill="1" applyBorder="1" applyAlignment="1">
      <alignment horizontal="right" vertical="center"/>
    </xf>
    <xf numFmtId="164" fontId="17" fillId="4" borderId="1" xfId="0" applyNumberFormat="1" applyFont="1" applyFill="1" applyBorder="1" applyAlignment="1">
      <alignment horizontal="right" vertical="center"/>
    </xf>
    <xf numFmtId="164" fontId="18" fillId="15" borderId="1" xfId="0" applyNumberFormat="1" applyFont="1" applyFill="1" applyBorder="1" applyAlignment="1">
      <alignment horizontal="right" vertical="center"/>
    </xf>
    <xf numFmtId="164" fontId="19" fillId="3" borderId="0" xfId="2" applyNumberFormat="1" applyFont="1" applyFill="1" applyAlignment="1">
      <alignment horizontal="right" vertical="center"/>
    </xf>
    <xf numFmtId="164" fontId="16" fillId="16" borderId="1" xfId="2" applyNumberFormat="1" applyFont="1" applyFill="1" applyBorder="1" applyAlignment="1">
      <alignment horizontal="right" vertical="center"/>
    </xf>
    <xf numFmtId="164" fontId="20" fillId="3" borderId="0" xfId="2" applyNumberFormat="1" applyFont="1" applyFill="1" applyAlignment="1">
      <alignment horizontal="right" vertical="center"/>
    </xf>
    <xf numFmtId="0" fontId="9" fillId="0" borderId="0" xfId="1" applyFont="1" applyFill="1" applyAlignment="1" applyProtection="1">
      <alignment vertical="center"/>
    </xf>
  </cellXfs>
  <cellStyles count="4">
    <cellStyle name="Lien hypertexte" xfId="1" builtinId="8"/>
    <cellStyle name="Normal" xfId="0" builtinId="0"/>
    <cellStyle name="Normal 3" xfId="2"/>
    <cellStyle name="Pourcentage 2" xfId="3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COINTRE/Downloads/00-%20Dona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ents - Succession (Frais)"/>
      <sheetName val="SCPI"/>
      <sheetName val="Parents - Dons"/>
      <sheetName val="Parents - Placements"/>
      <sheetName val="Parents - Ass. Vie"/>
      <sheetName val="Parents - CrowF"/>
      <sheetName val="Mathilda - Placements"/>
      <sheetName val="Luc - Placements"/>
      <sheetName val="Mathilda - SCPI Achats"/>
      <sheetName val="Mathilda - SCPI Rdt"/>
      <sheetName val="Luc - SCPI Achats"/>
      <sheetName val="Luc - SCPI Rdt"/>
      <sheetName val="Mathilda - PEL"/>
      <sheetName val="Luc - PEL"/>
      <sheetName val="Parents - MdP"/>
      <sheetName val="Mathilda - MdP"/>
      <sheetName val="Luc - MdP"/>
      <sheetName val="Mathilda - Intercalaires"/>
      <sheetName val="Luc - Intercalaires"/>
    </sheetNames>
    <sheetDataSet>
      <sheetData sheetId="0" refreshError="1"/>
      <sheetData sheetId="1">
        <row r="9">
          <cell r="AD9">
            <v>44382</v>
          </cell>
        </row>
        <row r="10">
          <cell r="AD10">
            <v>53.163629999999998</v>
          </cell>
        </row>
        <row r="11">
          <cell r="C11">
            <v>966</v>
          </cell>
          <cell r="D11">
            <v>874.23</v>
          </cell>
          <cell r="E11">
            <v>196</v>
          </cell>
          <cell r="F11">
            <v>177.51</v>
          </cell>
          <cell r="G11">
            <v>205</v>
          </cell>
          <cell r="H11">
            <v>184.5</v>
          </cell>
          <cell r="I11">
            <v>200</v>
          </cell>
          <cell r="J11">
            <v>178.98</v>
          </cell>
          <cell r="K11">
            <v>189</v>
          </cell>
          <cell r="L11">
            <v>166.32</v>
          </cell>
          <cell r="M11">
            <v>1090</v>
          </cell>
          <cell r="N11">
            <v>959.39</v>
          </cell>
          <cell r="O11">
            <v>827</v>
          </cell>
          <cell r="P11">
            <v>764.98</v>
          </cell>
        </row>
        <row r="34">
          <cell r="A34">
            <v>46000</v>
          </cell>
        </row>
      </sheetData>
      <sheetData sheetId="2" refreshError="1"/>
      <sheetData sheetId="3" refreshError="1"/>
      <sheetData sheetId="4">
        <row r="6">
          <cell r="E6">
            <v>12000</v>
          </cell>
          <cell r="F6">
            <v>30000</v>
          </cell>
        </row>
      </sheetData>
      <sheetData sheetId="5"/>
      <sheetData sheetId="6">
        <row r="31">
          <cell r="C31">
            <v>279.92692000000017</v>
          </cell>
        </row>
        <row r="33">
          <cell r="C33">
            <v>36.253969999999995</v>
          </cell>
        </row>
        <row r="35">
          <cell r="C35">
            <v>49</v>
          </cell>
        </row>
        <row r="37">
          <cell r="C37">
            <v>42</v>
          </cell>
        </row>
        <row r="39">
          <cell r="C39">
            <v>208</v>
          </cell>
        </row>
        <row r="41">
          <cell r="C41">
            <v>200</v>
          </cell>
        </row>
        <row r="43">
          <cell r="C43">
            <v>216</v>
          </cell>
        </row>
      </sheetData>
      <sheetData sheetId="7">
        <row r="30">
          <cell r="C30">
            <v>278.67121000000014</v>
          </cell>
        </row>
        <row r="32">
          <cell r="C32">
            <v>37.261679999999998</v>
          </cell>
        </row>
        <row r="34">
          <cell r="C34">
            <v>36</v>
          </cell>
        </row>
        <row r="36">
          <cell r="C36">
            <v>42</v>
          </cell>
        </row>
        <row r="38">
          <cell r="C38">
            <v>208</v>
          </cell>
        </row>
        <row r="40">
          <cell r="C40">
            <v>200</v>
          </cell>
        </row>
        <row r="42">
          <cell r="C42">
            <v>216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BN11"/>
  <sheetViews>
    <sheetView tabSelected="1" workbookViewId="0">
      <pane xSplit="16" ySplit="11" topLeftCell="Q12" activePane="bottomRight" state="frozen"/>
      <selection pane="topRight" activeCell="N1" sqref="N1"/>
      <selection pane="bottomLeft" activeCell="A8" sqref="A8"/>
      <selection pane="bottomRight" activeCell="C2" sqref="C2"/>
    </sheetView>
  </sheetViews>
  <sheetFormatPr baseColWidth="10" defaultColWidth="11.44140625" defaultRowHeight="14.4" x14ac:dyDescent="0.25"/>
  <cols>
    <col min="1" max="1" width="11.33203125" style="4" bestFit="1" customWidth="1"/>
    <col min="2" max="2" width="15.33203125" style="1" customWidth="1"/>
    <col min="3" max="3" width="14.5546875" style="4" customWidth="1"/>
    <col min="4" max="4" width="14" style="4" customWidth="1"/>
    <col min="5" max="5" width="10.88671875" style="4" bestFit="1" customWidth="1"/>
    <col min="6" max="6" width="6.44140625" style="3" bestFit="1" customWidth="1"/>
    <col min="7" max="7" width="10.6640625" style="4" bestFit="1" customWidth="1"/>
    <col min="8" max="8" width="9.33203125" style="4" bestFit="1" customWidth="1"/>
    <col min="9" max="9" width="9" style="4" bestFit="1" customWidth="1"/>
    <col min="10" max="10" width="8.5546875" style="4" bestFit="1" customWidth="1"/>
    <col min="11" max="11" width="8.5546875" style="3" bestFit="1" customWidth="1"/>
    <col min="12" max="12" width="11" style="4" customWidth="1"/>
    <col min="13" max="13" width="10.6640625" style="4" bestFit="1" customWidth="1"/>
    <col min="14" max="14" width="13.109375" style="4" bestFit="1" customWidth="1"/>
    <col min="15" max="15" width="13.109375" style="4" customWidth="1"/>
    <col min="16" max="16" width="2.33203125" style="5" customWidth="1"/>
    <col min="17" max="39" width="8.6640625" style="4" customWidth="1"/>
    <col min="40" max="40" width="10.33203125" style="4" bestFit="1" customWidth="1"/>
    <col min="41" max="66" width="8.6640625" style="4" customWidth="1"/>
    <col min="67" max="67" width="7.6640625" style="4" customWidth="1"/>
    <col min="68" max="16384" width="11.44140625" style="4"/>
  </cols>
  <sheetData>
    <row r="1" spans="1:66" ht="18.600000000000001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</row>
    <row r="2" spans="1:66" x14ac:dyDescent="0.25">
      <c r="A2" s="1"/>
      <c r="B2" s="6" t="s">
        <v>20</v>
      </c>
      <c r="C2" s="7">
        <f ca="1">SUMPRODUCT(($N$7:$N$9995)*($B$7:$B$9995=$B2)*($C$7:$C$9995="Terminé")+($N$7:$N$9995)*($B$7:$B$9995=$B2)*($C$7:$C$9995="En Attente"))</f>
        <v>0</v>
      </c>
      <c r="D2" s="7">
        <f ca="1">SUMIFS($N$7:$N$9995,$B$7:$B$9995,$B2,$C$7:$C$9995,"En Cours")</f>
        <v>3000</v>
      </c>
      <c r="E2" s="7">
        <f>SUMIFS($O$7:$O$9995,$B$7:$B$9995,$B2,$C$7:$C$9995,"Terminé")</f>
        <v>0</v>
      </c>
      <c r="G2" s="35"/>
      <c r="H2" s="35"/>
      <c r="I2" s="35"/>
      <c r="J2" s="35"/>
      <c r="K2" s="35"/>
      <c r="L2" s="35"/>
      <c r="M2" s="35"/>
    </row>
    <row r="3" spans="1:66" x14ac:dyDescent="0.25">
      <c r="A3" s="1"/>
      <c r="B3" s="6" t="s">
        <v>21</v>
      </c>
      <c r="C3" s="7">
        <f ca="1">SUMPRODUCT(($N$7:$N$9995)*($B$7:$B$9995=$B3)*($C$7:$C$9995="Terminé")+($N$7:$N$9995)*($B$7:$B$9995=$B3)*($C$7:$C$9995="En Attente"))</f>
        <v>1004.6131357382227</v>
      </c>
      <c r="D3" s="7">
        <f ca="1">SUMIFS($N$7:$N$9995,$B$7:$B$9995,$B3,$C$7:$C$9995,"En Cours")</f>
        <v>1007</v>
      </c>
      <c r="E3" s="7">
        <f ca="1">SUMIFS($O$7:$O$9995,$B$7:$B$9995,$B3,$C$7:$C$9995,"Terminé")</f>
        <v>4.6131357382226952</v>
      </c>
      <c r="G3" s="35"/>
      <c r="H3" s="35"/>
      <c r="I3" s="35"/>
      <c r="J3" s="35"/>
      <c r="K3" s="35"/>
      <c r="L3" s="35"/>
      <c r="M3" s="35"/>
    </row>
    <row r="4" spans="1:66" x14ac:dyDescent="0.25">
      <c r="A4" s="1"/>
      <c r="B4" s="6" t="s">
        <v>22</v>
      </c>
      <c r="C4" s="7">
        <f ca="1">SUMPRODUCT(($N$7:$N$9995)*($B$7:$B$9995=$B4)*($C$7:$C$9995="Terminé")+($N$7:$N$9995)*($B$7:$B$9995=$B4)*($C$7:$C$9995="En Attente"))</f>
        <v>2000</v>
      </c>
      <c r="D4" s="7">
        <f>SUMIFS($N$7:$N$9995,$B$7:$B$9995,$B4,$C$7:$C$9995,"En Cours")</f>
        <v>0</v>
      </c>
      <c r="E4" s="7">
        <f>SUMIFS($O$7:$O$9995,$B$7:$B$9995,$B4,$C$7:$C$9995,"Terminé")</f>
        <v>0</v>
      </c>
      <c r="G4" s="35"/>
      <c r="H4" s="35"/>
      <c r="I4" s="35"/>
      <c r="J4" s="35"/>
      <c r="K4" s="35"/>
      <c r="L4" s="35"/>
      <c r="M4" s="35"/>
    </row>
    <row r="6" spans="1:66" ht="25.5" customHeight="1" x14ac:dyDescent="0.25">
      <c r="A6" s="8" t="s">
        <v>4</v>
      </c>
      <c r="B6" s="9" t="s">
        <v>5</v>
      </c>
      <c r="C6" s="9" t="s">
        <v>6</v>
      </c>
      <c r="D6" s="10" t="s">
        <v>7</v>
      </c>
      <c r="E6" s="11" t="s">
        <v>8</v>
      </c>
      <c r="F6" s="12" t="s">
        <v>9</v>
      </c>
      <c r="G6" s="12" t="s">
        <v>10</v>
      </c>
      <c r="H6" s="11" t="s">
        <v>11</v>
      </c>
      <c r="I6" s="11" t="s">
        <v>12</v>
      </c>
      <c r="J6" s="13" t="s">
        <v>13</v>
      </c>
      <c r="K6" s="14" t="s">
        <v>14</v>
      </c>
      <c r="L6" s="15" t="s">
        <v>15</v>
      </c>
      <c r="M6" s="12" t="s">
        <v>16</v>
      </c>
      <c r="N6" s="16" t="s">
        <v>17</v>
      </c>
      <c r="O6" s="17" t="s">
        <v>3</v>
      </c>
      <c r="P6" s="18"/>
      <c r="Q6" s="19">
        <v>44348</v>
      </c>
      <c r="R6" s="19">
        <v>44378</v>
      </c>
      <c r="S6" s="20">
        <v>44409</v>
      </c>
      <c r="T6" s="19">
        <v>44440</v>
      </c>
      <c r="U6" s="20">
        <v>44470</v>
      </c>
      <c r="V6" s="19">
        <v>44501</v>
      </c>
      <c r="W6" s="20">
        <v>44531</v>
      </c>
      <c r="X6" s="19">
        <v>44562</v>
      </c>
      <c r="Y6" s="20">
        <v>44593</v>
      </c>
      <c r="Z6" s="19">
        <v>44621</v>
      </c>
      <c r="AA6" s="20">
        <v>44652</v>
      </c>
      <c r="AB6" s="19">
        <v>44682</v>
      </c>
      <c r="AC6" s="20">
        <v>44713</v>
      </c>
      <c r="AD6" s="19">
        <v>44743</v>
      </c>
      <c r="AE6" s="20">
        <v>44774</v>
      </c>
      <c r="AF6" s="19">
        <v>44805</v>
      </c>
      <c r="AG6" s="20">
        <v>44835</v>
      </c>
      <c r="AH6" s="19">
        <v>44866</v>
      </c>
      <c r="AI6" s="20">
        <v>44896</v>
      </c>
      <c r="AJ6" s="19">
        <v>44927</v>
      </c>
      <c r="AK6" s="20">
        <v>44958</v>
      </c>
      <c r="AL6" s="19">
        <v>44986</v>
      </c>
      <c r="AM6" s="20">
        <v>45017</v>
      </c>
      <c r="AN6" s="19">
        <v>45047</v>
      </c>
      <c r="AO6" s="20">
        <v>45078</v>
      </c>
      <c r="AP6" s="19">
        <v>45108</v>
      </c>
      <c r="AQ6" s="20">
        <v>45139</v>
      </c>
      <c r="AR6" s="19">
        <v>45170</v>
      </c>
      <c r="AS6" s="20">
        <v>45200</v>
      </c>
      <c r="AT6" s="19">
        <v>45231</v>
      </c>
      <c r="AU6" s="20">
        <v>45261</v>
      </c>
      <c r="AV6" s="19">
        <v>45292</v>
      </c>
      <c r="AW6" s="20">
        <v>45323</v>
      </c>
      <c r="AX6" s="19">
        <v>45352</v>
      </c>
      <c r="AY6" s="20">
        <v>45383</v>
      </c>
      <c r="AZ6" s="19">
        <v>45413</v>
      </c>
      <c r="BA6" s="20">
        <v>45444</v>
      </c>
      <c r="BB6" s="19">
        <v>45474</v>
      </c>
      <c r="BC6" s="20">
        <v>45505</v>
      </c>
      <c r="BD6" s="19">
        <v>45536</v>
      </c>
      <c r="BE6" s="20">
        <v>45566</v>
      </c>
      <c r="BF6" s="19">
        <v>45597</v>
      </c>
      <c r="BG6" s="20">
        <v>45627</v>
      </c>
      <c r="BH6" s="19">
        <v>45658</v>
      </c>
      <c r="BI6" s="20">
        <v>45689</v>
      </c>
      <c r="BJ6" s="19">
        <v>45717</v>
      </c>
      <c r="BK6" s="20">
        <v>45748</v>
      </c>
      <c r="BL6" s="19">
        <v>45778</v>
      </c>
      <c r="BM6" s="20">
        <v>45809</v>
      </c>
      <c r="BN6" s="19">
        <v>45839</v>
      </c>
    </row>
    <row r="7" spans="1:66" x14ac:dyDescent="0.25">
      <c r="A7" s="21">
        <v>1</v>
      </c>
      <c r="B7" s="6" t="s">
        <v>20</v>
      </c>
      <c r="C7" s="6" t="s">
        <v>18</v>
      </c>
      <c r="D7" s="22" t="s">
        <v>23</v>
      </c>
      <c r="E7" s="23">
        <v>44331</v>
      </c>
      <c r="F7" s="24">
        <v>12</v>
      </c>
      <c r="G7" s="24">
        <v>6</v>
      </c>
      <c r="H7" s="25">
        <v>0.05</v>
      </c>
      <c r="I7" s="22">
        <f>H7*0.7</f>
        <v>3.4999999999999996E-2</v>
      </c>
      <c r="J7" s="26">
        <v>1000</v>
      </c>
      <c r="K7" s="27">
        <v>3</v>
      </c>
      <c r="L7" s="28">
        <f>J7*K7</f>
        <v>3000</v>
      </c>
      <c r="M7" s="29">
        <f>IF($F7=$G7,L7*(1+I7)^(F7/12)-L7,$L7*$I7*G7/12)</f>
        <v>52.499999999999993</v>
      </c>
      <c r="N7" s="30">
        <f ca="1">SUMIF($Q$6:$BN$6,"&lt;="&amp;TODAY(),Q7:BN7)+L7</f>
        <v>3000</v>
      </c>
      <c r="O7" s="31">
        <f ca="1">N7-L7</f>
        <v>0</v>
      </c>
      <c r="P7" s="32"/>
      <c r="Q7" s="33" t="str">
        <f>IF($F7=$G7,IF(Q$6+DAY($E7)-1=EDATE($E7,$F7),$M7,""),IF(Q$6&gt;EDATE($E7,$F7),"",IF(AND(Q$6&gt;$E7,MOD(MONTH(Q$6)-MONTH($E7),$G7)=0),$M7,"")))</f>
        <v/>
      </c>
      <c r="R7" s="33" t="str">
        <f t="shared" ref="R7:BN11" si="0">IF($F7=$G7,IF(R$6+DAY($E7)-1=EDATE($E7,$F7),$M7,""),IF(R$6&gt;EDATE($E7,$F7),"",IF(AND(R$6&gt;$E7,MOD(MONTH(R$6)-MONTH($E7),$G7)=0),$M7,"")))</f>
        <v/>
      </c>
      <c r="S7" s="33" t="str">
        <f t="shared" si="0"/>
        <v/>
      </c>
      <c r="T7" s="33" t="str">
        <f t="shared" si="0"/>
        <v/>
      </c>
      <c r="U7" s="33" t="str">
        <f t="shared" si="0"/>
        <v/>
      </c>
      <c r="V7" s="33">
        <f t="shared" si="0"/>
        <v>52.499999999999993</v>
      </c>
      <c r="W7" s="33" t="str">
        <f t="shared" si="0"/>
        <v/>
      </c>
      <c r="X7" s="33" t="str">
        <f t="shared" si="0"/>
        <v/>
      </c>
      <c r="Y7" s="33" t="str">
        <f t="shared" si="0"/>
        <v/>
      </c>
      <c r="Z7" s="33" t="str">
        <f t="shared" si="0"/>
        <v/>
      </c>
      <c r="AA7" s="33" t="str">
        <f t="shared" si="0"/>
        <v/>
      </c>
      <c r="AB7" s="33">
        <f t="shared" si="0"/>
        <v>52.499999999999993</v>
      </c>
      <c r="AC7" s="33" t="str">
        <f t="shared" si="0"/>
        <v/>
      </c>
      <c r="AD7" s="33" t="str">
        <f t="shared" si="0"/>
        <v/>
      </c>
      <c r="AE7" s="33" t="str">
        <f t="shared" si="0"/>
        <v/>
      </c>
      <c r="AF7" s="33" t="str">
        <f t="shared" si="0"/>
        <v/>
      </c>
      <c r="AG7" s="33" t="str">
        <f t="shared" si="0"/>
        <v/>
      </c>
      <c r="AH7" s="33" t="str">
        <f t="shared" si="0"/>
        <v/>
      </c>
      <c r="AI7" s="33" t="str">
        <f t="shared" si="0"/>
        <v/>
      </c>
      <c r="AJ7" s="33" t="str">
        <f t="shared" si="0"/>
        <v/>
      </c>
      <c r="AK7" s="33" t="str">
        <f t="shared" si="0"/>
        <v/>
      </c>
      <c r="AL7" s="33" t="str">
        <f t="shared" si="0"/>
        <v/>
      </c>
      <c r="AM7" s="33" t="str">
        <f t="shared" si="0"/>
        <v/>
      </c>
      <c r="AN7" s="33" t="str">
        <f t="shared" si="0"/>
        <v/>
      </c>
      <c r="AO7" s="33" t="str">
        <f t="shared" si="0"/>
        <v/>
      </c>
      <c r="AP7" s="33" t="str">
        <f t="shared" si="0"/>
        <v/>
      </c>
      <c r="AQ7" s="33" t="str">
        <f t="shared" si="0"/>
        <v/>
      </c>
      <c r="AR7" s="33" t="str">
        <f t="shared" si="0"/>
        <v/>
      </c>
      <c r="AS7" s="33" t="str">
        <f t="shared" si="0"/>
        <v/>
      </c>
      <c r="AT7" s="33" t="str">
        <f t="shared" si="0"/>
        <v/>
      </c>
      <c r="AU7" s="33" t="str">
        <f t="shared" si="0"/>
        <v/>
      </c>
      <c r="AV7" s="33" t="str">
        <f t="shared" si="0"/>
        <v/>
      </c>
      <c r="AW7" s="33" t="str">
        <f t="shared" si="0"/>
        <v/>
      </c>
      <c r="AX7" s="33" t="str">
        <f t="shared" si="0"/>
        <v/>
      </c>
      <c r="AY7" s="33" t="str">
        <f t="shared" si="0"/>
        <v/>
      </c>
      <c r="AZ7" s="33" t="str">
        <f t="shared" si="0"/>
        <v/>
      </c>
      <c r="BA7" s="33" t="str">
        <f t="shared" si="0"/>
        <v/>
      </c>
      <c r="BB7" s="33" t="str">
        <f t="shared" si="0"/>
        <v/>
      </c>
      <c r="BC7" s="33" t="str">
        <f t="shared" si="0"/>
        <v/>
      </c>
      <c r="BD7" s="33" t="str">
        <f t="shared" si="0"/>
        <v/>
      </c>
      <c r="BE7" s="33" t="str">
        <f t="shared" si="0"/>
        <v/>
      </c>
      <c r="BF7" s="33" t="str">
        <f t="shared" si="0"/>
        <v/>
      </c>
      <c r="BG7" s="33" t="str">
        <f t="shared" si="0"/>
        <v/>
      </c>
      <c r="BH7" s="33" t="str">
        <f t="shared" si="0"/>
        <v/>
      </c>
      <c r="BI7" s="33" t="str">
        <f t="shared" si="0"/>
        <v/>
      </c>
      <c r="BJ7" s="33" t="str">
        <f t="shared" si="0"/>
        <v/>
      </c>
      <c r="BK7" s="33" t="str">
        <f t="shared" si="0"/>
        <v/>
      </c>
      <c r="BL7" s="33" t="str">
        <f t="shared" si="0"/>
        <v/>
      </c>
      <c r="BM7" s="33" t="str">
        <f t="shared" si="0"/>
        <v/>
      </c>
      <c r="BN7" s="33" t="str">
        <f t="shared" si="0"/>
        <v/>
      </c>
    </row>
    <row r="8" spans="1:66" x14ac:dyDescent="0.25">
      <c r="A8" s="21">
        <v>2</v>
      </c>
      <c r="B8" s="6" t="s">
        <v>21</v>
      </c>
      <c r="C8" s="6" t="s">
        <v>18</v>
      </c>
      <c r="D8" s="22" t="s">
        <v>24</v>
      </c>
      <c r="E8" s="23">
        <v>44287</v>
      </c>
      <c r="F8" s="24">
        <v>6</v>
      </c>
      <c r="G8" s="24">
        <v>3</v>
      </c>
      <c r="H8" s="25">
        <v>0.04</v>
      </c>
      <c r="I8" s="22">
        <f>H8*0.7</f>
        <v>2.7999999999999997E-2</v>
      </c>
      <c r="J8" s="26">
        <v>1000</v>
      </c>
      <c r="K8" s="27">
        <v>1</v>
      </c>
      <c r="L8" s="28">
        <f t="shared" ref="L8:L11" si="1">J8*K8</f>
        <v>1000</v>
      </c>
      <c r="M8" s="29">
        <f>IF($F8=$G8,L8*(1+I8)^(F8/12)-L8,$L8*$I8*G8/12)</f>
        <v>6.9999999999999991</v>
      </c>
      <c r="N8" s="30">
        <f ca="1">SUMIF($Q$6:$BN$6,"&lt;="&amp;TODAY(),Q8:BN8)+L8</f>
        <v>1007</v>
      </c>
      <c r="O8" s="31">
        <f t="shared" ref="O8:O11" ca="1" si="2">N8-L8</f>
        <v>7</v>
      </c>
      <c r="P8" s="34"/>
      <c r="Q8" s="33" t="str">
        <f>IF($F8=$G8,IF(Q$6+DAY($E8)-1=EDATE($E8,$F8),$M8,""),IF(Q$6&gt;EDATE($E8,$F8),"",IF(AND(Q$6&gt;$E8,MOD(MONTH(Q$6)-MONTH($E8),$G8)=0),$M8,"")))</f>
        <v/>
      </c>
      <c r="R8" s="33">
        <f t="shared" si="0"/>
        <v>6.9999999999999991</v>
      </c>
      <c r="S8" s="33" t="str">
        <f t="shared" si="0"/>
        <v/>
      </c>
      <c r="T8" s="33" t="str">
        <f t="shared" si="0"/>
        <v/>
      </c>
      <c r="U8" s="33">
        <f t="shared" si="0"/>
        <v>6.9999999999999991</v>
      </c>
      <c r="V8" s="33" t="str">
        <f t="shared" si="0"/>
        <v/>
      </c>
      <c r="W8" s="33" t="str">
        <f t="shared" si="0"/>
        <v/>
      </c>
      <c r="X8" s="33" t="str">
        <f t="shared" si="0"/>
        <v/>
      </c>
      <c r="Y8" s="33" t="str">
        <f t="shared" si="0"/>
        <v/>
      </c>
      <c r="Z8" s="33" t="str">
        <f t="shared" si="0"/>
        <v/>
      </c>
      <c r="AA8" s="33" t="str">
        <f t="shared" si="0"/>
        <v/>
      </c>
      <c r="AB8" s="33" t="str">
        <f t="shared" si="0"/>
        <v/>
      </c>
      <c r="AC8" s="33" t="str">
        <f t="shared" si="0"/>
        <v/>
      </c>
      <c r="AD8" s="33" t="str">
        <f t="shared" si="0"/>
        <v/>
      </c>
      <c r="AE8" s="33" t="str">
        <f t="shared" si="0"/>
        <v/>
      </c>
      <c r="AF8" s="33" t="str">
        <f t="shared" si="0"/>
        <v/>
      </c>
      <c r="AG8" s="33" t="str">
        <f t="shared" si="0"/>
        <v/>
      </c>
      <c r="AH8" s="33" t="str">
        <f t="shared" si="0"/>
        <v/>
      </c>
      <c r="AI8" s="33" t="str">
        <f t="shared" si="0"/>
        <v/>
      </c>
      <c r="AJ8" s="33" t="str">
        <f t="shared" si="0"/>
        <v/>
      </c>
      <c r="AK8" s="33" t="str">
        <f t="shared" si="0"/>
        <v/>
      </c>
      <c r="AL8" s="33" t="str">
        <f t="shared" si="0"/>
        <v/>
      </c>
      <c r="AM8" s="33" t="str">
        <f t="shared" si="0"/>
        <v/>
      </c>
      <c r="AN8" s="33" t="str">
        <f t="shared" si="0"/>
        <v/>
      </c>
      <c r="AO8" s="33" t="str">
        <f t="shared" si="0"/>
        <v/>
      </c>
      <c r="AP8" s="33" t="str">
        <f t="shared" si="0"/>
        <v/>
      </c>
      <c r="AQ8" s="33" t="str">
        <f t="shared" si="0"/>
        <v/>
      </c>
      <c r="AR8" s="33" t="str">
        <f t="shared" si="0"/>
        <v/>
      </c>
      <c r="AS8" s="33" t="str">
        <f t="shared" si="0"/>
        <v/>
      </c>
      <c r="AT8" s="33" t="str">
        <f t="shared" si="0"/>
        <v/>
      </c>
      <c r="AU8" s="33" t="str">
        <f t="shared" si="0"/>
        <v/>
      </c>
      <c r="AV8" s="33" t="str">
        <f t="shared" si="0"/>
        <v/>
      </c>
      <c r="AW8" s="33" t="str">
        <f t="shared" si="0"/>
        <v/>
      </c>
      <c r="AX8" s="33" t="str">
        <f t="shared" si="0"/>
        <v/>
      </c>
      <c r="AY8" s="33" t="str">
        <f t="shared" si="0"/>
        <v/>
      </c>
      <c r="AZ8" s="33" t="str">
        <f t="shared" si="0"/>
        <v/>
      </c>
      <c r="BA8" s="33" t="str">
        <f t="shared" si="0"/>
        <v/>
      </c>
      <c r="BB8" s="33" t="str">
        <f t="shared" si="0"/>
        <v/>
      </c>
      <c r="BC8" s="33" t="str">
        <f t="shared" si="0"/>
        <v/>
      </c>
      <c r="BD8" s="33" t="str">
        <f t="shared" si="0"/>
        <v/>
      </c>
      <c r="BE8" s="33" t="str">
        <f t="shared" si="0"/>
        <v/>
      </c>
      <c r="BF8" s="33" t="str">
        <f t="shared" si="0"/>
        <v/>
      </c>
      <c r="BG8" s="33" t="str">
        <f t="shared" si="0"/>
        <v/>
      </c>
      <c r="BH8" s="33" t="str">
        <f t="shared" si="0"/>
        <v/>
      </c>
      <c r="BI8" s="33" t="str">
        <f t="shared" si="0"/>
        <v/>
      </c>
      <c r="BJ8" s="33" t="str">
        <f t="shared" si="0"/>
        <v/>
      </c>
      <c r="BK8" s="33" t="str">
        <f t="shared" si="0"/>
        <v/>
      </c>
      <c r="BL8" s="33" t="str">
        <f t="shared" si="0"/>
        <v/>
      </c>
      <c r="BM8" s="33" t="str">
        <f t="shared" si="0"/>
        <v/>
      </c>
      <c r="BN8" s="33" t="str">
        <f t="shared" si="0"/>
        <v/>
      </c>
    </row>
    <row r="9" spans="1:66" x14ac:dyDescent="0.25">
      <c r="A9" s="21">
        <v>3</v>
      </c>
      <c r="B9" s="6" t="s">
        <v>21</v>
      </c>
      <c r="C9" s="6" t="s">
        <v>26</v>
      </c>
      <c r="D9" s="22" t="s">
        <v>27</v>
      </c>
      <c r="E9" s="23">
        <v>44317</v>
      </c>
      <c r="F9" s="24">
        <v>2</v>
      </c>
      <c r="G9" s="24">
        <v>2</v>
      </c>
      <c r="H9" s="25">
        <v>0.04</v>
      </c>
      <c r="I9" s="22">
        <f>H9*0.7</f>
        <v>2.7999999999999997E-2</v>
      </c>
      <c r="J9" s="26">
        <v>1000</v>
      </c>
      <c r="K9" s="27">
        <v>1</v>
      </c>
      <c r="L9" s="28">
        <f t="shared" si="1"/>
        <v>1000</v>
      </c>
      <c r="M9" s="29">
        <f>IF($F9=$G9,L9*(1+I9)^(F9/12)-L9,$L9*$I9*G9/12)</f>
        <v>4.6131357382226952</v>
      </c>
      <c r="N9" s="30">
        <f ca="1">SUMIF($Q$6:$BN$6,"&lt;="&amp;TODAY(),Q9:BN9)+L9</f>
        <v>1004.6131357382227</v>
      </c>
      <c r="O9" s="31">
        <f t="shared" ca="1" si="2"/>
        <v>4.6131357382226952</v>
      </c>
      <c r="P9" s="34"/>
      <c r="Q9" s="33" t="str">
        <f t="shared" ref="Q9:Q11" si="3">IF($F9=$G9,IF(Q$6+DAY($E9)-1=EDATE($E9,$F9),$M9,""),IF(Q$6&gt;EDATE($E9,$F9),"",IF(AND(Q$6&gt;$E9,MOD(MONTH(Q$6)-MONTH($E9),$G9)=0),$M9,"")))</f>
        <v/>
      </c>
      <c r="R9" s="33">
        <f t="shared" si="0"/>
        <v>4.6131357382226952</v>
      </c>
      <c r="S9" s="33" t="str">
        <f t="shared" si="0"/>
        <v/>
      </c>
      <c r="T9" s="33" t="str">
        <f t="shared" si="0"/>
        <v/>
      </c>
      <c r="U9" s="33" t="str">
        <f t="shared" si="0"/>
        <v/>
      </c>
      <c r="V9" s="33" t="str">
        <f t="shared" si="0"/>
        <v/>
      </c>
      <c r="W9" s="33" t="str">
        <f t="shared" si="0"/>
        <v/>
      </c>
      <c r="X9" s="33" t="str">
        <f t="shared" si="0"/>
        <v/>
      </c>
      <c r="Y9" s="33" t="str">
        <f t="shared" si="0"/>
        <v/>
      </c>
      <c r="Z9" s="33" t="str">
        <f t="shared" si="0"/>
        <v/>
      </c>
      <c r="AA9" s="33" t="str">
        <f t="shared" si="0"/>
        <v/>
      </c>
      <c r="AB9" s="33" t="str">
        <f t="shared" si="0"/>
        <v/>
      </c>
      <c r="AC9" s="33" t="str">
        <f t="shared" si="0"/>
        <v/>
      </c>
      <c r="AD9" s="33" t="str">
        <f t="shared" si="0"/>
        <v/>
      </c>
      <c r="AE9" s="33" t="str">
        <f t="shared" si="0"/>
        <v/>
      </c>
      <c r="AF9" s="33" t="str">
        <f t="shared" si="0"/>
        <v/>
      </c>
      <c r="AG9" s="33" t="str">
        <f t="shared" si="0"/>
        <v/>
      </c>
      <c r="AH9" s="33" t="str">
        <f t="shared" si="0"/>
        <v/>
      </c>
      <c r="AI9" s="33" t="str">
        <f t="shared" si="0"/>
        <v/>
      </c>
      <c r="AJ9" s="33" t="str">
        <f t="shared" si="0"/>
        <v/>
      </c>
      <c r="AK9" s="33" t="str">
        <f t="shared" si="0"/>
        <v/>
      </c>
      <c r="AL9" s="33" t="str">
        <f t="shared" si="0"/>
        <v/>
      </c>
      <c r="AM9" s="33" t="str">
        <f t="shared" si="0"/>
        <v/>
      </c>
      <c r="AN9" s="33" t="str">
        <f t="shared" si="0"/>
        <v/>
      </c>
      <c r="AO9" s="33" t="str">
        <f t="shared" si="0"/>
        <v/>
      </c>
      <c r="AP9" s="33" t="str">
        <f t="shared" si="0"/>
        <v/>
      </c>
      <c r="AQ9" s="33" t="str">
        <f t="shared" si="0"/>
        <v/>
      </c>
      <c r="AR9" s="33" t="str">
        <f t="shared" si="0"/>
        <v/>
      </c>
      <c r="AS9" s="33" t="str">
        <f t="shared" si="0"/>
        <v/>
      </c>
      <c r="AT9" s="33" t="str">
        <f t="shared" si="0"/>
        <v/>
      </c>
      <c r="AU9" s="33" t="str">
        <f t="shared" si="0"/>
        <v/>
      </c>
      <c r="AV9" s="33" t="str">
        <f t="shared" si="0"/>
        <v/>
      </c>
      <c r="AW9" s="33" t="str">
        <f t="shared" si="0"/>
        <v/>
      </c>
      <c r="AX9" s="33" t="str">
        <f t="shared" si="0"/>
        <v/>
      </c>
      <c r="AY9" s="33" t="str">
        <f t="shared" si="0"/>
        <v/>
      </c>
      <c r="AZ9" s="33" t="str">
        <f t="shared" si="0"/>
        <v/>
      </c>
      <c r="BA9" s="33" t="str">
        <f t="shared" si="0"/>
        <v/>
      </c>
      <c r="BB9" s="33" t="str">
        <f t="shared" si="0"/>
        <v/>
      </c>
      <c r="BC9" s="33" t="str">
        <f t="shared" si="0"/>
        <v/>
      </c>
      <c r="BD9" s="33" t="str">
        <f t="shared" si="0"/>
        <v/>
      </c>
      <c r="BE9" s="33" t="str">
        <f t="shared" si="0"/>
        <v/>
      </c>
      <c r="BF9" s="33" t="str">
        <f t="shared" si="0"/>
        <v/>
      </c>
      <c r="BG9" s="33" t="str">
        <f t="shared" si="0"/>
        <v/>
      </c>
      <c r="BH9" s="33" t="str">
        <f t="shared" si="0"/>
        <v/>
      </c>
      <c r="BI9" s="33" t="str">
        <f t="shared" si="0"/>
        <v/>
      </c>
      <c r="BJ9" s="33" t="str">
        <f t="shared" si="0"/>
        <v/>
      </c>
      <c r="BK9" s="33" t="str">
        <f t="shared" si="0"/>
        <v/>
      </c>
      <c r="BL9" s="33" t="str">
        <f t="shared" si="0"/>
        <v/>
      </c>
      <c r="BM9" s="33" t="str">
        <f t="shared" si="0"/>
        <v/>
      </c>
      <c r="BN9" s="33" t="str">
        <f t="shared" si="0"/>
        <v/>
      </c>
    </row>
    <row r="10" spans="1:66" x14ac:dyDescent="0.25">
      <c r="A10" s="21">
        <v>4</v>
      </c>
      <c r="B10" s="6" t="s">
        <v>22</v>
      </c>
      <c r="C10" s="6" t="s">
        <v>19</v>
      </c>
      <c r="D10" s="22" t="s">
        <v>25</v>
      </c>
      <c r="E10" s="23"/>
      <c r="F10" s="24"/>
      <c r="G10" s="24"/>
      <c r="H10" s="25"/>
      <c r="I10" s="22"/>
      <c r="J10" s="26">
        <v>1000</v>
      </c>
      <c r="K10" s="27">
        <v>2</v>
      </c>
      <c r="L10" s="28">
        <f t="shared" ref="L10" si="4">J10*K10</f>
        <v>2000</v>
      </c>
      <c r="M10" s="29">
        <f>IF($F10=$G10,L10*(1+I10)^(F10/12)-L10,$L10*$I10*G10/12)</f>
        <v>0</v>
      </c>
      <c r="N10" s="30">
        <f ca="1">SUMIF($Q$6:$BN$6,"&lt;="&amp;TODAY(),Q10:BN10)+L10</f>
        <v>2000</v>
      </c>
      <c r="O10" s="31">
        <f t="shared" ref="O10" ca="1" si="5">N10-L10</f>
        <v>0</v>
      </c>
      <c r="Q10" s="33" t="str">
        <f t="shared" si="3"/>
        <v/>
      </c>
      <c r="R10" s="33" t="str">
        <f t="shared" si="0"/>
        <v/>
      </c>
      <c r="S10" s="33" t="str">
        <f t="shared" si="0"/>
        <v/>
      </c>
      <c r="T10" s="33" t="str">
        <f t="shared" si="0"/>
        <v/>
      </c>
      <c r="U10" s="33" t="str">
        <f t="shared" si="0"/>
        <v/>
      </c>
      <c r="V10" s="33" t="str">
        <f t="shared" si="0"/>
        <v/>
      </c>
      <c r="W10" s="33" t="str">
        <f t="shared" si="0"/>
        <v/>
      </c>
      <c r="X10" s="33" t="str">
        <f t="shared" si="0"/>
        <v/>
      </c>
      <c r="Y10" s="33" t="str">
        <f t="shared" si="0"/>
        <v/>
      </c>
      <c r="Z10" s="33" t="str">
        <f t="shared" si="0"/>
        <v/>
      </c>
      <c r="AA10" s="33" t="str">
        <f t="shared" si="0"/>
        <v/>
      </c>
      <c r="AB10" s="33" t="str">
        <f t="shared" si="0"/>
        <v/>
      </c>
      <c r="AC10" s="33" t="str">
        <f t="shared" si="0"/>
        <v/>
      </c>
      <c r="AD10" s="33" t="str">
        <f t="shared" si="0"/>
        <v/>
      </c>
      <c r="AE10" s="33" t="str">
        <f t="shared" si="0"/>
        <v/>
      </c>
      <c r="AF10" s="33" t="str">
        <f t="shared" si="0"/>
        <v/>
      </c>
      <c r="AG10" s="33" t="str">
        <f t="shared" si="0"/>
        <v/>
      </c>
      <c r="AH10" s="33" t="str">
        <f t="shared" si="0"/>
        <v/>
      </c>
      <c r="AI10" s="33" t="str">
        <f t="shared" si="0"/>
        <v/>
      </c>
      <c r="AJ10" s="33" t="str">
        <f t="shared" si="0"/>
        <v/>
      </c>
      <c r="AK10" s="33" t="str">
        <f t="shared" si="0"/>
        <v/>
      </c>
      <c r="AL10" s="33" t="str">
        <f t="shared" si="0"/>
        <v/>
      </c>
      <c r="AM10" s="33" t="str">
        <f t="shared" si="0"/>
        <v/>
      </c>
      <c r="AN10" s="33" t="str">
        <f t="shared" si="0"/>
        <v/>
      </c>
      <c r="AO10" s="33" t="str">
        <f t="shared" si="0"/>
        <v/>
      </c>
      <c r="AP10" s="33" t="str">
        <f t="shared" si="0"/>
        <v/>
      </c>
      <c r="AQ10" s="33" t="str">
        <f t="shared" si="0"/>
        <v/>
      </c>
      <c r="AR10" s="33" t="str">
        <f t="shared" si="0"/>
        <v/>
      </c>
      <c r="AS10" s="33" t="str">
        <f t="shared" si="0"/>
        <v/>
      </c>
      <c r="AT10" s="33" t="str">
        <f t="shared" si="0"/>
        <v/>
      </c>
      <c r="AU10" s="33" t="str">
        <f t="shared" si="0"/>
        <v/>
      </c>
      <c r="AV10" s="33" t="str">
        <f t="shared" si="0"/>
        <v/>
      </c>
      <c r="AW10" s="33" t="str">
        <f t="shared" si="0"/>
        <v/>
      </c>
      <c r="AX10" s="33" t="str">
        <f t="shared" si="0"/>
        <v/>
      </c>
      <c r="AY10" s="33" t="str">
        <f t="shared" si="0"/>
        <v/>
      </c>
      <c r="AZ10" s="33" t="str">
        <f t="shared" si="0"/>
        <v/>
      </c>
      <c r="BA10" s="33" t="str">
        <f t="shared" si="0"/>
        <v/>
      </c>
      <c r="BB10" s="33" t="str">
        <f t="shared" si="0"/>
        <v/>
      </c>
      <c r="BC10" s="33" t="str">
        <f t="shared" si="0"/>
        <v/>
      </c>
      <c r="BD10" s="33" t="str">
        <f t="shared" si="0"/>
        <v/>
      </c>
      <c r="BE10" s="33" t="str">
        <f t="shared" si="0"/>
        <v/>
      </c>
      <c r="BF10" s="33" t="str">
        <f t="shared" si="0"/>
        <v/>
      </c>
      <c r="BG10" s="33" t="str">
        <f t="shared" si="0"/>
        <v/>
      </c>
      <c r="BH10" s="33" t="str">
        <f t="shared" si="0"/>
        <v/>
      </c>
      <c r="BI10" s="33" t="str">
        <f t="shared" si="0"/>
        <v/>
      </c>
      <c r="BJ10" s="33" t="str">
        <f t="shared" si="0"/>
        <v/>
      </c>
      <c r="BK10" s="33" t="str">
        <f t="shared" si="0"/>
        <v/>
      </c>
      <c r="BL10" s="33" t="str">
        <f t="shared" si="0"/>
        <v/>
      </c>
      <c r="BM10" s="33" t="str">
        <f t="shared" si="0"/>
        <v/>
      </c>
      <c r="BN10" s="33" t="str">
        <f t="shared" si="0"/>
        <v/>
      </c>
    </row>
    <row r="11" spans="1:66" x14ac:dyDescent="0.25">
      <c r="A11" s="21">
        <v>5</v>
      </c>
      <c r="B11" s="6"/>
      <c r="C11" s="6"/>
      <c r="D11" s="22"/>
      <c r="E11" s="23"/>
      <c r="F11" s="24"/>
      <c r="G11" s="24"/>
      <c r="H11" s="25"/>
      <c r="I11" s="22"/>
      <c r="J11" s="26">
        <v>1000</v>
      </c>
      <c r="K11" s="27">
        <v>0</v>
      </c>
      <c r="L11" s="28">
        <f t="shared" si="1"/>
        <v>0</v>
      </c>
      <c r="M11" s="29">
        <f>IF($F11=$G11,L11*(1+I11)^(F11/12)-L11,$L11*$I11*G11/12)</f>
        <v>0</v>
      </c>
      <c r="N11" s="30">
        <f ca="1">SUMIF($Q$6:$BN$6,"&lt;="&amp;TODAY(),Q11:BN11)+L11</f>
        <v>0</v>
      </c>
      <c r="O11" s="31">
        <f t="shared" ca="1" si="2"/>
        <v>0</v>
      </c>
      <c r="Q11" s="33" t="str">
        <f t="shared" si="3"/>
        <v/>
      </c>
      <c r="R11" s="33" t="str">
        <f t="shared" si="0"/>
        <v/>
      </c>
      <c r="S11" s="33" t="str">
        <f t="shared" si="0"/>
        <v/>
      </c>
      <c r="T11" s="33" t="str">
        <f t="shared" si="0"/>
        <v/>
      </c>
      <c r="U11" s="33" t="str">
        <f t="shared" si="0"/>
        <v/>
      </c>
      <c r="V11" s="33" t="str">
        <f t="shared" si="0"/>
        <v/>
      </c>
      <c r="W11" s="33" t="str">
        <f t="shared" si="0"/>
        <v/>
      </c>
      <c r="X11" s="33" t="str">
        <f t="shared" si="0"/>
        <v/>
      </c>
      <c r="Y11" s="33" t="str">
        <f t="shared" si="0"/>
        <v/>
      </c>
      <c r="Z11" s="33" t="str">
        <f t="shared" si="0"/>
        <v/>
      </c>
      <c r="AA11" s="33" t="str">
        <f t="shared" si="0"/>
        <v/>
      </c>
      <c r="AB11" s="33" t="str">
        <f t="shared" si="0"/>
        <v/>
      </c>
      <c r="AC11" s="33" t="str">
        <f t="shared" si="0"/>
        <v/>
      </c>
      <c r="AD11" s="33" t="str">
        <f t="shared" si="0"/>
        <v/>
      </c>
      <c r="AE11" s="33" t="str">
        <f t="shared" si="0"/>
        <v/>
      </c>
      <c r="AF11" s="33" t="str">
        <f t="shared" si="0"/>
        <v/>
      </c>
      <c r="AG11" s="33" t="str">
        <f t="shared" si="0"/>
        <v/>
      </c>
      <c r="AH11" s="33" t="str">
        <f t="shared" si="0"/>
        <v/>
      </c>
      <c r="AI11" s="33" t="str">
        <f t="shared" si="0"/>
        <v/>
      </c>
      <c r="AJ11" s="33" t="str">
        <f t="shared" si="0"/>
        <v/>
      </c>
      <c r="AK11" s="33" t="str">
        <f t="shared" si="0"/>
        <v/>
      </c>
      <c r="AL11" s="33" t="str">
        <f t="shared" si="0"/>
        <v/>
      </c>
      <c r="AM11" s="33" t="str">
        <f t="shared" si="0"/>
        <v/>
      </c>
      <c r="AN11" s="33" t="str">
        <f t="shared" si="0"/>
        <v/>
      </c>
      <c r="AO11" s="33" t="str">
        <f t="shared" si="0"/>
        <v/>
      </c>
      <c r="AP11" s="33" t="str">
        <f t="shared" si="0"/>
        <v/>
      </c>
      <c r="AQ11" s="33" t="str">
        <f t="shared" si="0"/>
        <v/>
      </c>
      <c r="AR11" s="33" t="str">
        <f t="shared" si="0"/>
        <v/>
      </c>
      <c r="AS11" s="33" t="str">
        <f t="shared" si="0"/>
        <v/>
      </c>
      <c r="AT11" s="33" t="str">
        <f t="shared" si="0"/>
        <v/>
      </c>
      <c r="AU11" s="33" t="str">
        <f t="shared" si="0"/>
        <v/>
      </c>
      <c r="AV11" s="33" t="str">
        <f t="shared" si="0"/>
        <v/>
      </c>
      <c r="AW11" s="33" t="str">
        <f t="shared" si="0"/>
        <v/>
      </c>
      <c r="AX11" s="33" t="str">
        <f t="shared" si="0"/>
        <v/>
      </c>
      <c r="AY11" s="33" t="str">
        <f t="shared" si="0"/>
        <v/>
      </c>
      <c r="AZ11" s="33" t="str">
        <f t="shared" si="0"/>
        <v/>
      </c>
      <c r="BA11" s="33" t="str">
        <f t="shared" si="0"/>
        <v/>
      </c>
      <c r="BB11" s="33" t="str">
        <f t="shared" si="0"/>
        <v/>
      </c>
      <c r="BC11" s="33" t="str">
        <f t="shared" si="0"/>
        <v/>
      </c>
      <c r="BD11" s="33" t="str">
        <f t="shared" si="0"/>
        <v/>
      </c>
      <c r="BE11" s="33" t="str">
        <f t="shared" si="0"/>
        <v/>
      </c>
      <c r="BF11" s="33" t="str">
        <f t="shared" si="0"/>
        <v/>
      </c>
      <c r="BG11" s="33" t="str">
        <f t="shared" si="0"/>
        <v/>
      </c>
      <c r="BH11" s="33" t="str">
        <f t="shared" si="0"/>
        <v/>
      </c>
      <c r="BI11" s="33" t="str">
        <f t="shared" si="0"/>
        <v/>
      </c>
      <c r="BJ11" s="33" t="str">
        <f t="shared" si="0"/>
        <v/>
      </c>
      <c r="BK11" s="33" t="str">
        <f t="shared" si="0"/>
        <v/>
      </c>
      <c r="BL11" s="33" t="str">
        <f t="shared" si="0"/>
        <v/>
      </c>
      <c r="BM11" s="33" t="str">
        <f t="shared" si="0"/>
        <v/>
      </c>
      <c r="BN11" s="33" t="str">
        <f t="shared" si="0"/>
        <v/>
      </c>
    </row>
  </sheetData>
  <phoneticPr fontId="21" type="noConversion"/>
  <conditionalFormatting sqref="Q7:XFD10004">
    <cfRule type="expression" dxfId="0" priority="1">
      <formula>COLUMN()=MATCH(9^9,7:7)</formula>
    </cfRule>
  </conditionalFormatting>
  <dataValidations count="2">
    <dataValidation type="list" allowBlank="1" showInputMessage="1" showErrorMessage="1" sqref="B7:B11 B2:B4">
      <formula1>"Bank1,Bank2,Bank3"</formula1>
    </dataValidation>
    <dataValidation type="list" allowBlank="1" showInputMessage="1" showErrorMessage="1" sqref="C7:C11">
      <formula1>"En Attente,En Cours,Terminé"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Parents - CrowF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mdo100</cp:lastModifiedBy>
  <dcterms:created xsi:type="dcterms:W3CDTF">2021-07-28T13:18:13Z</dcterms:created>
  <dcterms:modified xsi:type="dcterms:W3CDTF">2021-07-28T14:17:24Z</dcterms:modified>
</cp:coreProperties>
</file>