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7752" yWindow="768" windowWidth="23256" windowHeight="13176"/>
  </bookViews>
  <sheets>
    <sheet name="CAL" sheetId="2" r:id="rId1"/>
    <sheet name="Feuil1" sheetId="1" r:id="rId2"/>
  </sheets>
  <definedNames>
    <definedName name="AnneeCourante1">CAL!$B$1</definedName>
    <definedName name="AnneeCourante2">AnneeCourante1+1</definedName>
    <definedName name="Feries">CAL!$H$2:$H$27</definedName>
    <definedName name="Vacances">CAL!$H$29:$H187</definedName>
    <definedName name="VacancesFeries">CAL!$H:$H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2" l="1"/>
  <c r="E5" i="2"/>
  <c r="E6" i="2"/>
  <c r="E7" i="2"/>
  <c r="E8" i="2"/>
  <c r="E9" i="2"/>
  <c r="E10" i="2"/>
  <c r="E11" i="2"/>
  <c r="E12" i="2"/>
  <c r="E13" i="2"/>
  <c r="E14" i="2"/>
  <c r="E15" i="2"/>
  <c r="E16" i="2"/>
  <c r="E3" i="2"/>
  <c r="D3" i="2"/>
  <c r="G123" i="2" l="1"/>
  <c r="G99" i="2"/>
  <c r="H27" i="2"/>
  <c r="H26" i="2"/>
  <c r="H25" i="2"/>
  <c r="H24" i="2"/>
  <c r="H23" i="2"/>
  <c r="H19" i="2"/>
  <c r="H18" i="2"/>
  <c r="H16" i="2"/>
  <c r="H21" i="2" s="1"/>
  <c r="H22" i="2" s="1"/>
  <c r="A16" i="2" a="1"/>
  <c r="A16" i="2" s="1"/>
  <c r="H15" i="2"/>
  <c r="A15" i="2" a="1"/>
  <c r="A15" i="2" s="1"/>
  <c r="H14" i="2"/>
  <c r="A14" i="2" a="1"/>
  <c r="A14" i="2" s="1"/>
  <c r="H13" i="2"/>
  <c r="A13" i="2" a="1"/>
  <c r="A13" i="2" s="1"/>
  <c r="H12" i="2"/>
  <c r="A12" i="2" a="1"/>
  <c r="A12" i="2" s="1"/>
  <c r="H11" i="2"/>
  <c r="A11" i="2" a="1"/>
  <c r="A11" i="2" s="1"/>
  <c r="H10" i="2"/>
  <c r="A10" i="2" a="1"/>
  <c r="A10" i="2" s="1"/>
  <c r="A9" i="2" a="1"/>
  <c r="A9" i="2" s="1"/>
  <c r="H8" i="2"/>
  <c r="H9" i="2" s="1"/>
  <c r="A8" i="2" a="1"/>
  <c r="A8" i="2" s="1"/>
  <c r="H7" i="2"/>
  <c r="A7" i="2" a="1"/>
  <c r="A7" i="2" s="1"/>
  <c r="H6" i="2"/>
  <c r="A6" i="2"/>
  <c r="H5" i="2"/>
  <c r="A5" i="2"/>
  <c r="H4" i="2"/>
  <c r="A4" i="2"/>
  <c r="B4" i="2" s="1"/>
  <c r="H3" i="2"/>
  <c r="B3" i="2"/>
  <c r="A3" i="2"/>
  <c r="H2" i="2"/>
  <c r="B9" i="2" l="1"/>
  <c r="B8" i="2"/>
  <c r="D4" i="2"/>
  <c r="C3" i="2"/>
  <c r="B13" i="2"/>
  <c r="D10" i="2"/>
  <c r="C10" i="2"/>
  <c r="B10" i="2"/>
  <c r="B14" i="2"/>
  <c r="D6" i="2"/>
  <c r="D11" i="2"/>
  <c r="C11" i="2"/>
  <c r="B11" i="2"/>
  <c r="B15" i="2"/>
  <c r="D7" i="2"/>
  <c r="C7" i="2"/>
  <c r="B7" i="2"/>
  <c r="B12" i="2"/>
  <c r="D16" i="2"/>
  <c r="C16" i="2"/>
  <c r="B16" i="2"/>
  <c r="H17" i="2"/>
  <c r="C8" i="2" s="1"/>
  <c r="B6" i="2"/>
  <c r="B5" i="2"/>
  <c r="C6" i="2"/>
  <c r="H20" i="2"/>
  <c r="D5" i="2" l="1"/>
  <c r="C14" i="2"/>
  <c r="C13" i="2"/>
  <c r="D14" i="2"/>
  <c r="D13" i="2"/>
  <c r="D8" i="2"/>
  <c r="D12" i="2"/>
  <c r="C4" i="2"/>
  <c r="C9" i="2"/>
  <c r="D9" i="2"/>
  <c r="C5" i="2"/>
  <c r="C12" i="2"/>
  <c r="C15" i="2"/>
  <c r="D15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<sst xmlns="http://schemas.openxmlformats.org/spreadsheetml/2006/main" count="40" uniqueCount="25">
  <si>
    <t>Année</t>
  </si>
  <si>
    <t>Fériés</t>
  </si>
  <si>
    <t>Calandrier</t>
  </si>
  <si>
    <t>Ecole</t>
  </si>
  <si>
    <t>Mercredi</t>
  </si>
  <si>
    <t>Vacances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</si>
  <si>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</si>
  <si>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</si>
  <si>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</si>
  <si>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</si>
  <si>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</si>
  <si>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</si>
  <si>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</si>
  <si>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</si>
  <si>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</si>
  <si>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</si>
  <si>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</si>
  <si>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</si>
  <si>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</si>
  <si>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Vacances Scolaires</t>
  </si>
  <si>
    <t>Eté</t>
  </si>
  <si>
    <t>Noël</t>
  </si>
  <si>
    <t>Hiver</t>
  </si>
  <si>
    <t>Printemps</t>
  </si>
  <si>
    <t>https://forum.excel-pratique.com/excel/date-et-exclusion-feries-week-end-160288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</si>
</sst>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0"/>
      <color theme="1"/>
      <name val="Century Gothic"/>
      <family val="2"/>
    </font>
    <font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theme="1"/>
      <name val="Century Gothic"/>
    </font>
    <font>
      <u/>
      <sz val="10"/>
      <color theme="10"/>
      <name val="Century Gothic"/>
      <family val="2"/>
    </font>
    <font>
      <sz val="12"/>
      <color rgb="FF85899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14" fontId="3" fillId="0" borderId="1" xfId="1" applyNumberFormat="1" applyFont="1" applyBorder="1" applyAlignment="1">
      <alignment vertical="center"/>
    </xf>
    <xf numFmtId="164" fontId="3" fillId="0" borderId="1" xfId="1" applyNumberFormat="1" applyFont="1" applyBorder="1" applyAlignment="1">
      <alignment vertical="center"/>
    </xf>
    <xf numFmtId="14" fontId="3" fillId="3" borderId="1" xfId="1" applyNumberFormat="1" applyFont="1" applyFill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1" fillId="0" borderId="0" xfId="1" applyAlignment="1">
      <alignment vertical="center"/>
    </xf>
    <xf numFmtId="164" fontId="3" fillId="0" borderId="0" xfId="1" applyNumberFormat="1" applyFont="1" applyAlignment="1">
      <alignment vertical="center"/>
    </xf>
    <xf numFmtId="0" fontId="2" fillId="2" borderId="2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0" fontId="3" fillId="0" borderId="0" xfId="1" quotePrefix="1" applyFont="1" applyAlignment="1">
      <alignment vertical="center"/>
    </xf>
    <xf numFmtId="0" fontId="5" fillId="0" borderId="0" xfId="2" applyAlignment="1">
      <alignment vertical="center"/>
    </xf>
    <xf numFmtId="0" fontId="6" fillId="0" borderId="0" xfId="0" applyFont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date-et-exclusion-feries-week-end-1602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4"/>
  <sheetViews>
    <sheetView showGridLines="0" tabSelected="1" workbookViewId="0">
      <selection activeCell="L6" sqref="L6"/>
    </sheetView>
  </sheetViews>
  <sheetFormatPr baseColWidth="10" defaultColWidth="11.44140625" defaultRowHeight="14.4" x14ac:dyDescent="0.25"/>
  <cols>
    <col min="1" max="1" width="12.109375" style="2" bestFit="1" customWidth="1"/>
    <col min="2" max="2" width="12.109375" style="2" customWidth="1"/>
    <col min="3" max="3" width="12.109375" style="2" bestFit="1" customWidth="1"/>
    <col min="4" max="4" width="12.109375" style="2" customWidth="1"/>
    <col min="5" max="6" width="11.5546875" style="2" customWidth="1"/>
    <col min="7" max="7" width="30" style="2" bestFit="1" customWidth="1"/>
    <col min="8" max="8" width="34.88671875" style="11" customWidth="1"/>
    <col min="9" max="9" width="12.109375" style="2" bestFit="1" customWidth="1"/>
    <col min="10" max="10" width="12.44140625" style="2" bestFit="1" customWidth="1"/>
    <col min="11" max="20" width="11.44140625" style="10"/>
    <col min="21" max="16384" width="11.44140625" style="2"/>
  </cols>
  <sheetData>
    <row r="1" spans="1:10" ht="16.5" x14ac:dyDescent="0.25">
      <c r="A1" s="1" t="s">
        <v>0</v>
      </c>
      <c r="B1" s="1">
        <v>2021</v>
      </c>
      <c r="E1" s="3"/>
      <c r="F1" s="3"/>
      <c r="G1" s="4" t="s">
        <v>1</v>
      </c>
      <c r="H1" s="4"/>
      <c r="J1" s="15" t="s">
        <v>24</v>
      </c>
    </row>
    <row r="2" spans="1:10" ht="16.5" x14ac:dyDescent="0.25">
      <c r="A2" s="12" t="s">
        <v>2</v>
      </c>
      <c r="B2" s="13"/>
      <c r="C2" s="1" t="s">
        <v>3</v>
      </c>
      <c r="D2" s="1" t="s">
        <v>4</v>
      </c>
      <c r="E2" s="1" t="s">
        <v>5</v>
      </c>
      <c r="G2" s="5" t="s">
        <v>6</v>
      </c>
      <c r="H2" s="6">
        <f>DATE(AnneeCourante1,1,1)</f>
        <v>44197</v>
      </c>
    </row>
    <row r="3" spans="1:10" x14ac:dyDescent="0.25">
      <c r="A3" s="7">
        <f>DATE(AnneeCourante1,9,1)</f>
        <v>44440</v>
      </c>
      <c r="B3" s="7">
        <f t="shared" ref="B3:B16" si="0">EOMONTH(A3,0)</f>
        <v>44469</v>
      </c>
      <c r="C3" s="8">
        <f t="shared" ref="C3:C16" si="1">NETWORKDAYS.INTL($A3,EOMONTH($A3,0),"0010011",VacancesFeries)</f>
        <v>17</v>
      </c>
      <c r="D3" s="8">
        <f>NETWORKDAYS.INTL($A3,EOMONTH($A3,0),"1101111",VacancesFeries)</f>
        <v>4</v>
      </c>
      <c r="E3" s="8">
        <f>NETWORKDAYS.INTL($A3,EOMONTH($A3,0),"0000011",Feries)-NETWORKDAYS.INTL($A3,EOMONTH($A3,0),"0000011",VacancesFeries)</f>
        <v>1</v>
      </c>
      <c r="F3" s="3"/>
      <c r="G3" s="5" t="s">
        <v>7</v>
      </c>
      <c r="H3" s="6">
        <f>FLOOR(DATE(AnneeCourante1,5,DAY(MINUTE(AnneeCourante1/38)/2+56)),7)-34+7*(AnneeCourante1=2079)</f>
        <v>44290</v>
      </c>
    </row>
    <row r="4" spans="1:10" ht="15" x14ac:dyDescent="0.25">
      <c r="A4" s="7">
        <f>DATE(AnneeCourante1,10,1)</f>
        <v>44470</v>
      </c>
      <c r="B4" s="7">
        <f t="shared" si="0"/>
        <v>44500</v>
      </c>
      <c r="C4" s="8">
        <f t="shared" si="1"/>
        <v>13</v>
      </c>
      <c r="D4" s="8">
        <f t="shared" ref="D3:D16" si="2">NETWORKDAYS.INTL($A4,EOMONTH($A4,0),"1101111",VacancesFeries)</f>
        <v>3</v>
      </c>
      <c r="E4" s="8">
        <f>NETWORKDAYS.INTL($A4,EOMONTH($A4,0),"0000011",Feries)-NETWORKDAYS.INTL($A4,EOMONTH($A4,0),"0000011",VacancesFeries)</f>
        <v>5</v>
      </c>
      <c r="F4" s="3"/>
      <c r="G4" s="5" t="s">
        <v>8</v>
      </c>
      <c r="H4" s="6">
        <f>H3+1</f>
        <v>44291</v>
      </c>
      <c r="I4" s="14"/>
      <c r="J4" s="16"/>
    </row>
    <row r="5" spans="1:10" x14ac:dyDescent="0.25">
      <c r="A5" s="7">
        <f>DATE(AnneeCourante1,11,1)</f>
        <v>44501</v>
      </c>
      <c r="B5" s="7">
        <f t="shared" si="0"/>
        <v>44530</v>
      </c>
      <c r="C5" s="8">
        <f t="shared" si="1"/>
        <v>12</v>
      </c>
      <c r="D5" s="8">
        <f t="shared" si="2"/>
        <v>3</v>
      </c>
      <c r="E5" s="8">
        <f>NETWORKDAYS.INTL($A5,EOMONTH($A5,0),"0000011",Feries)-NETWORKDAYS.INTL($A5,EOMONTH($A5,0),"0000011",VacancesFeries)</f>
        <v>5</v>
      </c>
      <c r="F5" s="3"/>
      <c r="G5" s="5" t="s">
        <v>9</v>
      </c>
      <c r="H5" s="6">
        <f>DATE(AnneeCourante1,5,1)</f>
        <v>44317</v>
      </c>
      <c r="I5" s="14"/>
    </row>
    <row r="6" spans="1:10" ht="16.5" x14ac:dyDescent="0.25">
      <c r="A6" s="7">
        <f>DATE(AnneeCourante1,12,1)</f>
        <v>44531</v>
      </c>
      <c r="B6" s="7">
        <f t="shared" si="0"/>
        <v>44561</v>
      </c>
      <c r="C6" s="8">
        <f t="shared" si="1"/>
        <v>10</v>
      </c>
      <c r="D6" s="8">
        <f t="shared" si="2"/>
        <v>3</v>
      </c>
      <c r="E6" s="8">
        <f>NETWORKDAYS.INTL($A6,EOMONTH($A6,0),"0000011",Feries)-NETWORKDAYS.INTL($A6,EOMONTH($A6,0),"0000011",VacancesFeries)</f>
        <v>10</v>
      </c>
      <c r="F6" s="3"/>
      <c r="G6" s="5" t="s">
        <v>10</v>
      </c>
      <c r="H6" s="6">
        <f>DATE(AnneeCourante1,5,8)</f>
        <v>44324</v>
      </c>
      <c r="I6" s="14"/>
    </row>
    <row r="7" spans="1:10" ht="16.5" x14ac:dyDescent="0.25">
      <c r="A7" s="7" cm="1">
        <f t="array" ref="A7">DATE(AnneeCourante2,1,1)</f>
        <v>44562</v>
      </c>
      <c r="B7" s="7">
        <f t="shared" si="0"/>
        <v>44592</v>
      </c>
      <c r="C7" s="8">
        <f t="shared" si="1"/>
        <v>16</v>
      </c>
      <c r="D7" s="8">
        <f t="shared" si="2"/>
        <v>4</v>
      </c>
      <c r="E7" s="8">
        <f>NETWORKDAYS.INTL($A7,EOMONTH($A7,0),"0000011",Feries)-NETWORKDAYS.INTL($A7,EOMONTH($A7,0),"0000011",VacancesFeries)</f>
        <v>1</v>
      </c>
      <c r="F7" s="3"/>
      <c r="G7" s="5" t="s">
        <v>11</v>
      </c>
      <c r="H7" s="6">
        <f>H3+39</f>
        <v>44329</v>
      </c>
      <c r="I7" s="14"/>
    </row>
    <row r="8" spans="1:10" ht="16.5" x14ac:dyDescent="0.25">
      <c r="A8" s="7" cm="1">
        <f t="array" ref="A8">DATE(AnneeCourante2,2,1)</f>
        <v>44593</v>
      </c>
      <c r="B8" s="7">
        <f t="shared" si="0"/>
        <v>44620</v>
      </c>
      <c r="C8" s="8">
        <f t="shared" si="1"/>
        <v>11</v>
      </c>
      <c r="D8" s="8">
        <f t="shared" si="2"/>
        <v>3</v>
      </c>
      <c r="E8" s="8">
        <f>NETWORKDAYS.INTL($A8,EOMONTH($A8,0),"0000011",Feries)-NETWORKDAYS.INTL($A8,EOMONTH($A8,0),"0000011",VacancesFeries)</f>
        <v>6</v>
      </c>
      <c r="F8" s="3"/>
      <c r="G8" s="5" t="s">
        <v>12</v>
      </c>
      <c r="H8" s="6">
        <f>H3+49</f>
        <v>44339</v>
      </c>
      <c r="I8" s="14"/>
    </row>
    <row r="9" spans="1:10" ht="16.5" x14ac:dyDescent="0.25">
      <c r="A9" s="7" cm="1">
        <f t="array" ref="A9">DATE(AnneeCourante2,3,1)</f>
        <v>44621</v>
      </c>
      <c r="B9" s="7">
        <f t="shared" si="0"/>
        <v>44651</v>
      </c>
      <c r="C9" s="8">
        <f t="shared" si="1"/>
        <v>14</v>
      </c>
      <c r="D9" s="8">
        <f t="shared" si="2"/>
        <v>4</v>
      </c>
      <c r="E9" s="8">
        <f>NETWORKDAYS.INTL($A9,EOMONTH($A9,0),"0000011",Feries)-NETWORKDAYS.INTL($A9,EOMONTH($A9,0),"0000011",VacancesFeries)</f>
        <v>5</v>
      </c>
      <c r="F9" s="3"/>
      <c r="G9" s="5" t="s">
        <v>13</v>
      </c>
      <c r="H9" s="6">
        <f>H8+1</f>
        <v>44340</v>
      </c>
      <c r="I9" s="14"/>
    </row>
    <row r="10" spans="1:10" ht="16.5" x14ac:dyDescent="0.25">
      <c r="A10" s="7" cm="1">
        <f t="array" ref="A10">DATE(AnneeCourante2,4,1)</f>
        <v>44652</v>
      </c>
      <c r="B10" s="7">
        <f t="shared" si="0"/>
        <v>44681</v>
      </c>
      <c r="C10" s="8">
        <f t="shared" si="1"/>
        <v>12</v>
      </c>
      <c r="D10" s="8">
        <f t="shared" si="2"/>
        <v>3</v>
      </c>
      <c r="E10" s="8">
        <f>NETWORKDAYS.INTL($A10,EOMONTH($A10,0),"0000011",Feries)-NETWORKDAYS.INTL($A10,EOMONTH($A10,0),"0000011",VacancesFeries)</f>
        <v>5</v>
      </c>
      <c r="F10" s="3"/>
      <c r="G10" s="5" t="s">
        <v>14</v>
      </c>
      <c r="H10" s="6">
        <f>DATE(AnneeCourante1,7,14)</f>
        <v>44391</v>
      </c>
      <c r="I10" s="14"/>
    </row>
    <row r="11" spans="1:10" ht="16.5" x14ac:dyDescent="0.25">
      <c r="A11" s="7" cm="1">
        <f t="array" ref="A11">DATE(AnneeCourante2,5,1)</f>
        <v>44682</v>
      </c>
      <c r="B11" s="7">
        <f t="shared" si="0"/>
        <v>44712</v>
      </c>
      <c r="C11" s="8">
        <f t="shared" si="1"/>
        <v>12</v>
      </c>
      <c r="D11" s="8">
        <f t="shared" si="2"/>
        <v>3</v>
      </c>
      <c r="E11" s="8">
        <f>NETWORKDAYS.INTL($A11,EOMONTH($A11,0),"0000011",Feries)-NETWORKDAYS.INTL($A11,EOMONTH($A11,0),"0000011",VacancesFeries)</f>
        <v>6</v>
      </c>
      <c r="F11" s="3"/>
      <c r="G11" s="5" t="s">
        <v>15</v>
      </c>
      <c r="H11" s="6">
        <f>DATE(AnneeCourante1,8,15)</f>
        <v>44423</v>
      </c>
      <c r="I11" s="14"/>
    </row>
    <row r="12" spans="1:10" ht="16.5" x14ac:dyDescent="0.25">
      <c r="A12" s="7" cm="1">
        <f t="array" ref="A12">DATE(AnneeCourante2,6,1)</f>
        <v>44713</v>
      </c>
      <c r="B12" s="7">
        <f t="shared" si="0"/>
        <v>44742</v>
      </c>
      <c r="C12" s="8">
        <f t="shared" si="1"/>
        <v>16</v>
      </c>
      <c r="D12" s="8">
        <f t="shared" si="2"/>
        <v>5</v>
      </c>
      <c r="E12" s="8">
        <f>NETWORKDAYS.INTL($A12,EOMONTH($A12,0),"0000011",Feries)-NETWORKDAYS.INTL($A12,EOMONTH($A12,0),"0000011",VacancesFeries)</f>
        <v>0</v>
      </c>
      <c r="F12" s="3"/>
      <c r="G12" s="5" t="s">
        <v>16</v>
      </c>
      <c r="H12" s="6">
        <f>DATE(AnneeCourante1,11,1)</f>
        <v>44501</v>
      </c>
      <c r="I12" s="14"/>
    </row>
    <row r="13" spans="1:10" ht="16.5" x14ac:dyDescent="0.25">
      <c r="A13" s="7" cm="1">
        <f t="array" ref="A13">DATE(AnneeCourante2,6,1)</f>
        <v>44713</v>
      </c>
      <c r="B13" s="7">
        <f t="shared" si="0"/>
        <v>44742</v>
      </c>
      <c r="C13" s="8">
        <f t="shared" si="1"/>
        <v>16</v>
      </c>
      <c r="D13" s="8">
        <f t="shared" si="2"/>
        <v>5</v>
      </c>
      <c r="E13" s="8">
        <f>NETWORKDAYS.INTL($A13,EOMONTH($A13,0),"0000011",Feries)-NETWORKDAYS.INTL($A13,EOMONTH($A13,0),"0000011",VacancesFeries)</f>
        <v>0</v>
      </c>
      <c r="F13" s="3"/>
      <c r="G13" s="5" t="s">
        <v>17</v>
      </c>
      <c r="H13" s="6">
        <f>DATE(AnneeCourante1,11,11)</f>
        <v>44511</v>
      </c>
      <c r="I13" s="14"/>
    </row>
    <row r="14" spans="1:10" ht="16.5" x14ac:dyDescent="0.25">
      <c r="A14" s="7" cm="1">
        <f t="array" ref="A14">DATE(AnneeCourante2,7,1)</f>
        <v>44743</v>
      </c>
      <c r="B14" s="7">
        <f t="shared" si="0"/>
        <v>44773</v>
      </c>
      <c r="C14" s="8">
        <f t="shared" si="1"/>
        <v>3</v>
      </c>
      <c r="D14" s="8">
        <f t="shared" si="2"/>
        <v>1</v>
      </c>
      <c r="E14" s="8">
        <f>NETWORKDAYS.INTL($A14,EOMONTH($A14,0),"0000011",Feries)-NETWORKDAYS.INTL($A14,EOMONTH($A14,0),"0000011",VacancesFeries)</f>
        <v>16</v>
      </c>
      <c r="F14" s="3"/>
      <c r="G14" s="5" t="s">
        <v>18</v>
      </c>
      <c r="H14" s="6">
        <f>DATE(AnneeCourante1,12,25)</f>
        <v>44555</v>
      </c>
      <c r="I14" s="14"/>
    </row>
    <row r="15" spans="1:10" ht="16.5" x14ac:dyDescent="0.25">
      <c r="A15" s="7" cm="1">
        <f t="array" ref="A15">DATE(AnneeCourante2,8,1)</f>
        <v>44774</v>
      </c>
      <c r="B15" s="7">
        <f t="shared" si="0"/>
        <v>44804</v>
      </c>
      <c r="C15" s="8">
        <f t="shared" si="1"/>
        <v>0</v>
      </c>
      <c r="D15" s="8">
        <f t="shared" si="2"/>
        <v>0</v>
      </c>
      <c r="E15" s="8">
        <f>NETWORKDAYS.INTL($A15,EOMONTH($A15,0),"0000011",Feries)-NETWORKDAYS.INTL($A15,EOMONTH($A15,0),"0000011",VacancesFeries)</f>
        <v>22</v>
      </c>
      <c r="F15" s="3"/>
      <c r="G15" s="5" t="s">
        <v>6</v>
      </c>
      <c r="H15" s="6">
        <f>DATE(AnneeCourante2,1,1)</f>
        <v>44562</v>
      </c>
      <c r="I15" s="14"/>
    </row>
    <row r="16" spans="1:10" ht="16.5" x14ac:dyDescent="0.25">
      <c r="A16" s="7" cm="1">
        <f t="array" ref="A16">DATE(AnneeCourante2,9,1)</f>
        <v>44805</v>
      </c>
      <c r="B16" s="7">
        <f t="shared" si="0"/>
        <v>44834</v>
      </c>
      <c r="C16" s="8">
        <f t="shared" si="1"/>
        <v>17</v>
      </c>
      <c r="D16" s="8">
        <f t="shared" si="2"/>
        <v>4</v>
      </c>
      <c r="E16" s="8">
        <f>NETWORKDAYS.INTL($A16,EOMONTH($A16,0),"0000011",Feries)-NETWORKDAYS.INTL($A16,EOMONTH($A16,0),"0000011",VacancesFeries)</f>
        <v>1</v>
      </c>
      <c r="F16" s="3"/>
      <c r="G16" s="5" t="s">
        <v>7</v>
      </c>
      <c r="H16" s="6">
        <f>FLOOR(DATE(AnneeCourante2,5,DAY(MINUTE(AnneeCourante2/38)/2+56)),7)-34+7*(AnneeCourante2=2079)</f>
        <v>44668</v>
      </c>
      <c r="I16" s="14"/>
    </row>
    <row r="17" spans="7:9" ht="16.5" x14ac:dyDescent="0.25">
      <c r="G17" s="5" t="s">
        <v>8</v>
      </c>
      <c r="H17" s="6">
        <f>H16+1</f>
        <v>44669</v>
      </c>
      <c r="I17" s="14"/>
    </row>
    <row r="18" spans="7:9" ht="16.5" x14ac:dyDescent="0.25">
      <c r="G18" s="5" t="s">
        <v>9</v>
      </c>
      <c r="H18" s="6">
        <f>DATE(AnneeCourante2,5,1)</f>
        <v>44682</v>
      </c>
      <c r="I18" s="14"/>
    </row>
    <row r="19" spans="7:9" ht="16.5" x14ac:dyDescent="0.25">
      <c r="G19" s="5" t="s">
        <v>10</v>
      </c>
      <c r="H19" s="6">
        <f>DATE(AnneeCourante2,5,8)</f>
        <v>44689</v>
      </c>
    </row>
    <row r="20" spans="7:9" ht="16.5" x14ac:dyDescent="0.25">
      <c r="G20" s="5" t="s">
        <v>11</v>
      </c>
      <c r="H20" s="6">
        <f>H16+39</f>
        <v>44707</v>
      </c>
    </row>
    <row r="21" spans="7:9" ht="16.5" x14ac:dyDescent="0.25">
      <c r="G21" s="5" t="s">
        <v>12</v>
      </c>
      <c r="H21" s="6">
        <f>H16+49</f>
        <v>44717</v>
      </c>
    </row>
    <row r="22" spans="7:9" ht="16.5" x14ac:dyDescent="0.25">
      <c r="G22" s="5" t="s">
        <v>13</v>
      </c>
      <c r="H22" s="6">
        <f>H21+1</f>
        <v>44718</v>
      </c>
    </row>
    <row r="23" spans="7:9" ht="16.5" x14ac:dyDescent="0.25">
      <c r="G23" s="5" t="s">
        <v>14</v>
      </c>
      <c r="H23" s="6">
        <f>DATE(AnneeCourante2,7,14)</f>
        <v>44756</v>
      </c>
    </row>
    <row r="24" spans="7:9" ht="16.5" x14ac:dyDescent="0.25">
      <c r="G24" s="5" t="s">
        <v>15</v>
      </c>
      <c r="H24" s="6">
        <f>DATE(AnneeCourante2,8,15)</f>
        <v>44788</v>
      </c>
    </row>
    <row r="25" spans="7:9" ht="16.5" x14ac:dyDescent="0.25">
      <c r="G25" s="5" t="s">
        <v>16</v>
      </c>
      <c r="H25" s="6">
        <f>DATE(AnneeCourante2,11,1)</f>
        <v>44866</v>
      </c>
    </row>
    <row r="26" spans="7:9" ht="16.5" x14ac:dyDescent="0.25">
      <c r="G26" s="5" t="s">
        <v>17</v>
      </c>
      <c r="H26" s="6">
        <f>DATE(AnneeCourante2,11,11)</f>
        <v>44876</v>
      </c>
    </row>
    <row r="27" spans="7:9" ht="16.5" x14ac:dyDescent="0.25">
      <c r="G27" s="5" t="s">
        <v>18</v>
      </c>
      <c r="H27" s="6">
        <f>DATE(AnneeCourante2,12,25)</f>
        <v>44920</v>
      </c>
    </row>
    <row r="28" spans="7:9" ht="16.5" x14ac:dyDescent="0.25">
      <c r="G28" s="4" t="s">
        <v>19</v>
      </c>
      <c r="H28" s="4"/>
    </row>
    <row r="29" spans="7:9" ht="16.5" x14ac:dyDescent="0.25">
      <c r="G29" s="5" t="s">
        <v>20</v>
      </c>
      <c r="H29" s="6">
        <v>44440</v>
      </c>
    </row>
    <row r="30" spans="7:9" ht="16.5" x14ac:dyDescent="0.25">
      <c r="G30" s="5" t="s">
        <v>16</v>
      </c>
      <c r="H30" s="6">
        <v>44492</v>
      </c>
    </row>
    <row r="31" spans="7:9" ht="16.5" x14ac:dyDescent="0.25">
      <c r="G31" s="9"/>
      <c r="H31" s="6">
        <v>44493</v>
      </c>
    </row>
    <row r="32" spans="7:9" ht="16.5" x14ac:dyDescent="0.25">
      <c r="G32" s="9"/>
      <c r="H32" s="6">
        <v>44494</v>
      </c>
    </row>
    <row r="33" spans="7:8" ht="16.5" x14ac:dyDescent="0.25">
      <c r="G33" s="9"/>
      <c r="H33" s="6">
        <v>44495</v>
      </c>
    </row>
    <row r="34" spans="7:8" ht="16.5" x14ac:dyDescent="0.25">
      <c r="G34" s="9"/>
      <c r="H34" s="6">
        <v>44496</v>
      </c>
    </row>
    <row r="35" spans="7:8" ht="16.5" x14ac:dyDescent="0.25">
      <c r="G35" s="9"/>
      <c r="H35" s="6">
        <v>44497</v>
      </c>
    </row>
    <row r="36" spans="7:8" ht="16.5" x14ac:dyDescent="0.25">
      <c r="G36" s="9"/>
      <c r="H36" s="6">
        <v>44498</v>
      </c>
    </row>
    <row r="37" spans="7:8" ht="16.5" x14ac:dyDescent="0.25">
      <c r="G37" s="9"/>
      <c r="H37" s="6">
        <v>44499</v>
      </c>
    </row>
    <row r="38" spans="7:8" ht="16.5" x14ac:dyDescent="0.25">
      <c r="G38" s="9"/>
      <c r="H38" s="6">
        <v>44500</v>
      </c>
    </row>
    <row r="39" spans="7:8" ht="16.5" x14ac:dyDescent="0.25">
      <c r="G39" s="9"/>
      <c r="H39" s="6">
        <v>44501</v>
      </c>
    </row>
    <row r="40" spans="7:8" ht="16.5" x14ac:dyDescent="0.25">
      <c r="G40" s="9"/>
      <c r="H40" s="6">
        <v>44502</v>
      </c>
    </row>
    <row r="41" spans="7:8" ht="16.5" x14ac:dyDescent="0.25">
      <c r="G41" s="9"/>
      <c r="H41" s="6">
        <v>44503</v>
      </c>
    </row>
    <row r="42" spans="7:8" ht="16.5" x14ac:dyDescent="0.25">
      <c r="G42" s="9"/>
      <c r="H42" s="6">
        <v>44504</v>
      </c>
    </row>
    <row r="43" spans="7:8" ht="16.5" x14ac:dyDescent="0.25">
      <c r="G43" s="9"/>
      <c r="H43" s="6">
        <v>44505</v>
      </c>
    </row>
    <row r="44" spans="7:8" ht="16.5" x14ac:dyDescent="0.25">
      <c r="G44" s="9"/>
      <c r="H44" s="6">
        <v>44506</v>
      </c>
    </row>
    <row r="45" spans="7:8" ht="16.5" x14ac:dyDescent="0.25">
      <c r="G45" s="9"/>
      <c r="H45" s="6">
        <v>44507</v>
      </c>
    </row>
    <row r="46" spans="7:8" ht="16.5" x14ac:dyDescent="0.25">
      <c r="G46" s="9"/>
      <c r="H46" s="6">
        <v>44508</v>
      </c>
    </row>
    <row r="47" spans="7:8" ht="16.5" x14ac:dyDescent="0.25">
      <c r="G47" s="9" t="s">
        <v>21</v>
      </c>
      <c r="H47" s="6">
        <v>44548</v>
      </c>
    </row>
    <row r="48" spans="7:8" ht="16.5" x14ac:dyDescent="0.25">
      <c r="G48" s="9"/>
      <c r="H48" s="6">
        <v>44549</v>
      </c>
    </row>
    <row r="49" spans="7:8" ht="16.5" x14ac:dyDescent="0.25">
      <c r="G49" s="9"/>
      <c r="H49" s="6">
        <v>44550</v>
      </c>
    </row>
    <row r="50" spans="7:8" ht="16.5" x14ac:dyDescent="0.25">
      <c r="G50" s="9"/>
      <c r="H50" s="6">
        <v>44551</v>
      </c>
    </row>
    <row r="51" spans="7:8" ht="16.5" x14ac:dyDescent="0.25">
      <c r="G51" s="9"/>
      <c r="H51" s="6">
        <v>44552</v>
      </c>
    </row>
    <row r="52" spans="7:8" ht="16.5" x14ac:dyDescent="0.25">
      <c r="G52" s="9"/>
      <c r="H52" s="6">
        <v>44553</v>
      </c>
    </row>
    <row r="53" spans="7:8" ht="16.5" x14ac:dyDescent="0.25">
      <c r="G53" s="9"/>
      <c r="H53" s="6">
        <v>44554</v>
      </c>
    </row>
    <row r="54" spans="7:8" ht="16.5" x14ac:dyDescent="0.25">
      <c r="G54" s="9"/>
      <c r="H54" s="6">
        <v>44555</v>
      </c>
    </row>
    <row r="55" spans="7:8" ht="16.5" x14ac:dyDescent="0.25">
      <c r="G55" s="9"/>
      <c r="H55" s="6">
        <v>44556</v>
      </c>
    </row>
    <row r="56" spans="7:8" ht="16.5" x14ac:dyDescent="0.25">
      <c r="G56" s="9"/>
      <c r="H56" s="6">
        <v>44557</v>
      </c>
    </row>
    <row r="57" spans="7:8" ht="16.5" x14ac:dyDescent="0.25">
      <c r="G57" s="9"/>
      <c r="H57" s="6">
        <v>44558</v>
      </c>
    </row>
    <row r="58" spans="7:8" ht="16.5" x14ac:dyDescent="0.25">
      <c r="G58" s="9"/>
      <c r="H58" s="6">
        <v>44559</v>
      </c>
    </row>
    <row r="59" spans="7:8" ht="16.5" x14ac:dyDescent="0.25">
      <c r="G59" s="9"/>
      <c r="H59" s="6">
        <v>44560</v>
      </c>
    </row>
    <row r="60" spans="7:8" ht="16.5" x14ac:dyDescent="0.25">
      <c r="G60" s="9"/>
      <c r="H60" s="6">
        <v>44561</v>
      </c>
    </row>
    <row r="61" spans="7:8" ht="16.5" x14ac:dyDescent="0.25">
      <c r="G61" s="9"/>
      <c r="H61" s="6">
        <v>44562</v>
      </c>
    </row>
    <row r="62" spans="7:8" ht="16.5" x14ac:dyDescent="0.25">
      <c r="G62" s="9"/>
      <c r="H62" s="6">
        <v>44563</v>
      </c>
    </row>
    <row r="63" spans="7:8" ht="16.5" x14ac:dyDescent="0.25">
      <c r="G63" s="9"/>
      <c r="H63" s="6">
        <v>44564</v>
      </c>
    </row>
    <row r="64" spans="7:8" ht="16.5" x14ac:dyDescent="0.25">
      <c r="G64" s="9" t="s">
        <v>22</v>
      </c>
      <c r="H64" s="6">
        <v>44611</v>
      </c>
    </row>
    <row r="65" spans="7:8" ht="16.5" x14ac:dyDescent="0.25">
      <c r="G65" s="9"/>
      <c r="H65" s="6">
        <v>44612</v>
      </c>
    </row>
    <row r="66" spans="7:8" ht="16.5" x14ac:dyDescent="0.25">
      <c r="G66" s="9"/>
      <c r="H66" s="6">
        <v>44613</v>
      </c>
    </row>
    <row r="67" spans="7:8" ht="16.5" x14ac:dyDescent="0.25">
      <c r="G67" s="9"/>
      <c r="H67" s="6">
        <v>44614</v>
      </c>
    </row>
    <row r="68" spans="7:8" ht="16.5" x14ac:dyDescent="0.25">
      <c r="G68" s="9"/>
      <c r="H68" s="6">
        <v>44615</v>
      </c>
    </row>
    <row r="69" spans="7:8" ht="16.5" x14ac:dyDescent="0.25">
      <c r="G69" s="9"/>
      <c r="H69" s="6">
        <v>44616</v>
      </c>
    </row>
    <row r="70" spans="7:8" ht="16.5" x14ac:dyDescent="0.25">
      <c r="G70" s="9"/>
      <c r="H70" s="6">
        <v>44617</v>
      </c>
    </row>
    <row r="71" spans="7:8" ht="16.5" x14ac:dyDescent="0.25">
      <c r="G71" s="9"/>
      <c r="H71" s="6">
        <v>44618</v>
      </c>
    </row>
    <row r="72" spans="7:8" ht="16.5" x14ac:dyDescent="0.25">
      <c r="G72" s="9"/>
      <c r="H72" s="6">
        <v>44619</v>
      </c>
    </row>
    <row r="73" spans="7:8" ht="16.5" x14ac:dyDescent="0.25">
      <c r="G73" s="9"/>
      <c r="H73" s="6">
        <v>44620</v>
      </c>
    </row>
    <row r="74" spans="7:8" ht="16.5" x14ac:dyDescent="0.25">
      <c r="G74" s="9"/>
      <c r="H74" s="6">
        <v>44621</v>
      </c>
    </row>
    <row r="75" spans="7:8" ht="16.5" x14ac:dyDescent="0.25">
      <c r="G75" s="9"/>
      <c r="H75" s="6">
        <v>44622</v>
      </c>
    </row>
    <row r="76" spans="7:8" ht="16.5" x14ac:dyDescent="0.25">
      <c r="G76" s="9"/>
      <c r="H76" s="6">
        <v>44623</v>
      </c>
    </row>
    <row r="77" spans="7:8" ht="16.5" x14ac:dyDescent="0.25">
      <c r="G77" s="9"/>
      <c r="H77" s="6">
        <v>44624</v>
      </c>
    </row>
    <row r="78" spans="7:8" ht="16.5" x14ac:dyDescent="0.25">
      <c r="G78" s="9"/>
      <c r="H78" s="6">
        <v>44625</v>
      </c>
    </row>
    <row r="79" spans="7:8" ht="16.5" x14ac:dyDescent="0.25">
      <c r="G79" s="9"/>
      <c r="H79" s="6">
        <v>44626</v>
      </c>
    </row>
    <row r="80" spans="7:8" ht="16.5" x14ac:dyDescent="0.25">
      <c r="G80" s="9"/>
      <c r="H80" s="6">
        <v>44627</v>
      </c>
    </row>
    <row r="81" spans="7:8" ht="16.5" x14ac:dyDescent="0.25">
      <c r="G81" s="9" t="s">
        <v>23</v>
      </c>
      <c r="H81" s="6">
        <v>44674</v>
      </c>
    </row>
    <row r="82" spans="7:8" ht="16.5" x14ac:dyDescent="0.25">
      <c r="G82" s="9"/>
      <c r="H82" s="6">
        <v>44675</v>
      </c>
    </row>
    <row r="83" spans="7:8" ht="16.5" x14ac:dyDescent="0.25">
      <c r="G83" s="9"/>
      <c r="H83" s="6">
        <v>44676</v>
      </c>
    </row>
    <row r="84" spans="7:8" ht="16.5" x14ac:dyDescent="0.25">
      <c r="G84" s="9"/>
      <c r="H84" s="6">
        <v>44677</v>
      </c>
    </row>
    <row r="85" spans="7:8" ht="16.5" x14ac:dyDescent="0.25">
      <c r="G85" s="9"/>
      <c r="H85" s="6">
        <v>44678</v>
      </c>
    </row>
    <row r="86" spans="7:8" ht="16.5" x14ac:dyDescent="0.25">
      <c r="G86" s="9"/>
      <c r="H86" s="6">
        <v>44679</v>
      </c>
    </row>
    <row r="87" spans="7:8" ht="16.5" x14ac:dyDescent="0.25">
      <c r="G87" s="9"/>
      <c r="H87" s="6">
        <v>44680</v>
      </c>
    </row>
    <row r="88" spans="7:8" ht="16.5" x14ac:dyDescent="0.25">
      <c r="G88" s="9"/>
      <c r="H88" s="6">
        <v>44681</v>
      </c>
    </row>
    <row r="89" spans="7:8" ht="16.5" x14ac:dyDescent="0.25">
      <c r="G89" s="9"/>
      <c r="H89" s="6">
        <v>44682</v>
      </c>
    </row>
    <row r="90" spans="7:8" ht="16.5" x14ac:dyDescent="0.25">
      <c r="G90" s="9"/>
      <c r="H90" s="6">
        <v>44683</v>
      </c>
    </row>
    <row r="91" spans="7:8" ht="16.5" x14ac:dyDescent="0.25">
      <c r="G91" s="9"/>
      <c r="H91" s="6">
        <v>44684</v>
      </c>
    </row>
    <row r="92" spans="7:8" ht="16.5" x14ac:dyDescent="0.25">
      <c r="G92" s="9"/>
      <c r="H92" s="6">
        <v>44685</v>
      </c>
    </row>
    <row r="93" spans="7:8" ht="16.5" x14ac:dyDescent="0.25">
      <c r="G93" s="9"/>
      <c r="H93" s="6">
        <v>44686</v>
      </c>
    </row>
    <row r="94" spans="7:8" ht="16.5" x14ac:dyDescent="0.25">
      <c r="G94" s="9"/>
      <c r="H94" s="6">
        <v>44687</v>
      </c>
    </row>
    <row r="95" spans="7:8" ht="16.5" x14ac:dyDescent="0.25">
      <c r="G95" s="9"/>
      <c r="H95" s="6">
        <v>44688</v>
      </c>
    </row>
    <row r="96" spans="7:8" ht="16.5" x14ac:dyDescent="0.25">
      <c r="G96" s="9"/>
      <c r="H96" s="6">
        <v>44689</v>
      </c>
    </row>
    <row r="97" spans="7:9" ht="16.5" x14ac:dyDescent="0.25">
      <c r="G97" s="9"/>
      <c r="H97" s="6">
        <v>44690</v>
      </c>
    </row>
    <row r="98" spans="7:9" ht="16.5" x14ac:dyDescent="0.25">
      <c r="G98" s="9" t="s">
        <v>20</v>
      </c>
      <c r="H98" s="6">
        <v>44749</v>
      </c>
      <c r="I98" s="2">
        <v>1</v>
      </c>
    </row>
    <row r="99" spans="7:9" ht="16.5" x14ac:dyDescent="0.25">
      <c r="G99" s="9">
        <f>SUM(I98:I120)</f>
        <v>17</v>
      </c>
      <c r="H99" s="6">
        <v>44750</v>
      </c>
      <c r="I99" s="2">
        <v>1</v>
      </c>
    </row>
    <row r="100" spans="7:9" ht="16.5" x14ac:dyDescent="0.25">
      <c r="G100" s="9"/>
      <c r="H100" s="6">
        <v>44751</v>
      </c>
    </row>
    <row r="101" spans="7:9" ht="16.5" x14ac:dyDescent="0.25">
      <c r="G101" s="9"/>
      <c r="H101" s="6">
        <v>44752</v>
      </c>
    </row>
    <row r="102" spans="7:9" ht="16.5" x14ac:dyDescent="0.25">
      <c r="G102" s="9"/>
      <c r="H102" s="6">
        <v>44753</v>
      </c>
      <c r="I102" s="2">
        <v>1</v>
      </c>
    </row>
    <row r="103" spans="7:9" ht="16.5" x14ac:dyDescent="0.25">
      <c r="G103" s="9"/>
      <c r="H103" s="6">
        <v>44754</v>
      </c>
      <c r="I103" s="2">
        <v>1</v>
      </c>
    </row>
    <row r="104" spans="7:9" ht="16.5" x14ac:dyDescent="0.25">
      <c r="G104" s="9"/>
      <c r="H104" s="6">
        <v>44755</v>
      </c>
      <c r="I104" s="2">
        <v>1</v>
      </c>
    </row>
    <row r="105" spans="7:9" ht="16.5" x14ac:dyDescent="0.25">
      <c r="G105" s="9"/>
      <c r="H105" s="6">
        <v>44756</v>
      </c>
      <c r="I105" s="2">
        <v>1</v>
      </c>
    </row>
    <row r="106" spans="7:9" ht="16.5" x14ac:dyDescent="0.25">
      <c r="G106" s="9"/>
      <c r="H106" s="6">
        <v>44757</v>
      </c>
      <c r="I106" s="2">
        <v>1</v>
      </c>
    </row>
    <row r="107" spans="7:9" ht="16.5" x14ac:dyDescent="0.25">
      <c r="G107" s="9"/>
      <c r="H107" s="6">
        <v>44758</v>
      </c>
    </row>
    <row r="108" spans="7:9" ht="16.5" x14ac:dyDescent="0.25">
      <c r="G108" s="9"/>
      <c r="H108" s="6">
        <v>44759</v>
      </c>
    </row>
    <row r="109" spans="7:9" ht="16.5" x14ac:dyDescent="0.25">
      <c r="G109" s="9"/>
      <c r="H109" s="6">
        <v>44760</v>
      </c>
      <c r="I109" s="2">
        <v>1</v>
      </c>
    </row>
    <row r="110" spans="7:9" ht="16.5" x14ac:dyDescent="0.25">
      <c r="G110" s="9"/>
      <c r="H110" s="6">
        <v>44761</v>
      </c>
      <c r="I110" s="2">
        <v>1</v>
      </c>
    </row>
    <row r="111" spans="7:9" ht="16.5" x14ac:dyDescent="0.25">
      <c r="G111" s="9"/>
      <c r="H111" s="6">
        <v>44762</v>
      </c>
      <c r="I111" s="2">
        <v>1</v>
      </c>
    </row>
    <row r="112" spans="7:9" ht="16.5" x14ac:dyDescent="0.25">
      <c r="G112" s="9"/>
      <c r="H112" s="6">
        <v>44763</v>
      </c>
      <c r="I112" s="2">
        <v>1</v>
      </c>
    </row>
    <row r="113" spans="7:10" ht="16.5" x14ac:dyDescent="0.25">
      <c r="G113" s="9"/>
      <c r="H113" s="6">
        <v>44764</v>
      </c>
      <c r="I113" s="2">
        <v>1</v>
      </c>
    </row>
    <row r="114" spans="7:10" ht="16.5" x14ac:dyDescent="0.25">
      <c r="G114" s="9"/>
      <c r="H114" s="6">
        <v>44765</v>
      </c>
    </row>
    <row r="115" spans="7:10" ht="16.5" x14ac:dyDescent="0.25">
      <c r="G115" s="9"/>
      <c r="H115" s="6">
        <v>44766</v>
      </c>
    </row>
    <row r="116" spans="7:10" ht="16.5" x14ac:dyDescent="0.25">
      <c r="G116" s="9"/>
      <c r="H116" s="6">
        <v>44767</v>
      </c>
      <c r="I116" s="2">
        <v>1</v>
      </c>
    </row>
    <row r="117" spans="7:10" ht="16.5" x14ac:dyDescent="0.25">
      <c r="G117" s="9"/>
      <c r="H117" s="6">
        <v>44768</v>
      </c>
      <c r="I117" s="2">
        <v>1</v>
      </c>
    </row>
    <row r="118" spans="7:10" ht="16.5" x14ac:dyDescent="0.25">
      <c r="G118" s="9"/>
      <c r="H118" s="6">
        <v>44769</v>
      </c>
      <c r="I118" s="2">
        <v>1</v>
      </c>
    </row>
    <row r="119" spans="7:10" ht="16.5" x14ac:dyDescent="0.25">
      <c r="G119" s="9"/>
      <c r="H119" s="6">
        <v>44770</v>
      </c>
      <c r="I119" s="2">
        <v>1</v>
      </c>
    </row>
    <row r="120" spans="7:10" ht="16.5" x14ac:dyDescent="0.25">
      <c r="G120" s="9"/>
      <c r="H120" s="6">
        <v>44771</v>
      </c>
      <c r="I120" s="2">
        <v>1</v>
      </c>
    </row>
    <row r="121" spans="7:10" ht="16.5" x14ac:dyDescent="0.25">
      <c r="G121" s="9"/>
      <c r="H121" s="6">
        <v>44772</v>
      </c>
    </row>
    <row r="122" spans="7:10" ht="16.5" x14ac:dyDescent="0.25">
      <c r="G122" s="9"/>
      <c r="H122" s="6">
        <v>44773</v>
      </c>
    </row>
    <row r="123" spans="7:10" ht="16.5" x14ac:dyDescent="0.25">
      <c r="G123" s="9">
        <f>SUM(J123:J153)</f>
        <v>23</v>
      </c>
      <c r="H123" s="6">
        <v>44774</v>
      </c>
      <c r="J123" s="2">
        <v>1</v>
      </c>
    </row>
    <row r="124" spans="7:10" ht="16.5" x14ac:dyDescent="0.25">
      <c r="G124" s="9"/>
      <c r="H124" s="6">
        <v>44775</v>
      </c>
      <c r="J124" s="2">
        <v>1</v>
      </c>
    </row>
    <row r="125" spans="7:10" ht="16.5" x14ac:dyDescent="0.25">
      <c r="G125" s="9"/>
      <c r="H125" s="6">
        <v>44776</v>
      </c>
      <c r="J125" s="2">
        <v>1</v>
      </c>
    </row>
    <row r="126" spans="7:10" ht="16.5" x14ac:dyDescent="0.25">
      <c r="G126" s="9"/>
      <c r="H126" s="6">
        <v>44777</v>
      </c>
      <c r="J126" s="2">
        <v>1</v>
      </c>
    </row>
    <row r="127" spans="7:10" ht="16.5" x14ac:dyDescent="0.25">
      <c r="G127" s="9"/>
      <c r="H127" s="6">
        <v>44778</v>
      </c>
      <c r="J127" s="2">
        <v>1</v>
      </c>
    </row>
    <row r="128" spans="7:10" ht="16.5" x14ac:dyDescent="0.25">
      <c r="G128" s="9"/>
      <c r="H128" s="6">
        <v>44779</v>
      </c>
    </row>
    <row r="129" spans="7:10" ht="16.5" x14ac:dyDescent="0.25">
      <c r="G129" s="9"/>
      <c r="H129" s="6">
        <v>44780</v>
      </c>
    </row>
    <row r="130" spans="7:10" ht="16.5" x14ac:dyDescent="0.25">
      <c r="G130" s="9"/>
      <c r="H130" s="6">
        <v>44781</v>
      </c>
      <c r="J130" s="2">
        <v>1</v>
      </c>
    </row>
    <row r="131" spans="7:10" ht="16.5" x14ac:dyDescent="0.25">
      <c r="G131" s="9"/>
      <c r="H131" s="6">
        <v>44782</v>
      </c>
      <c r="J131" s="2">
        <v>1</v>
      </c>
    </row>
    <row r="132" spans="7:10" ht="16.5" x14ac:dyDescent="0.25">
      <c r="G132" s="9"/>
      <c r="H132" s="6">
        <v>44783</v>
      </c>
      <c r="J132" s="2">
        <v>1</v>
      </c>
    </row>
    <row r="133" spans="7:10" ht="16.5" x14ac:dyDescent="0.25">
      <c r="G133" s="9"/>
      <c r="H133" s="6">
        <v>44784</v>
      </c>
      <c r="J133" s="2">
        <v>1</v>
      </c>
    </row>
    <row r="134" spans="7:10" ht="16.5" x14ac:dyDescent="0.25">
      <c r="G134" s="9"/>
      <c r="H134" s="6">
        <v>44785</v>
      </c>
      <c r="J134" s="2">
        <v>1</v>
      </c>
    </row>
    <row r="135" spans="7:10" ht="16.5" x14ac:dyDescent="0.25">
      <c r="G135" s="9"/>
      <c r="H135" s="6">
        <v>44786</v>
      </c>
    </row>
    <row r="136" spans="7:10" ht="16.5" x14ac:dyDescent="0.25">
      <c r="G136" s="9"/>
      <c r="H136" s="6">
        <v>44787</v>
      </c>
    </row>
    <row r="137" spans="7:10" ht="16.5" x14ac:dyDescent="0.25">
      <c r="G137" s="9"/>
      <c r="H137" s="6">
        <v>44788</v>
      </c>
      <c r="J137" s="2">
        <v>1</v>
      </c>
    </row>
    <row r="138" spans="7:10" ht="16.5" x14ac:dyDescent="0.25">
      <c r="G138" s="9"/>
      <c r="H138" s="6">
        <v>44789</v>
      </c>
      <c r="J138" s="2">
        <v>1</v>
      </c>
    </row>
    <row r="139" spans="7:10" ht="16.5" x14ac:dyDescent="0.25">
      <c r="G139" s="9"/>
      <c r="H139" s="6">
        <v>44790</v>
      </c>
      <c r="J139" s="2">
        <v>1</v>
      </c>
    </row>
    <row r="140" spans="7:10" ht="16.5" x14ac:dyDescent="0.25">
      <c r="G140" s="9"/>
      <c r="H140" s="6">
        <v>44791</v>
      </c>
      <c r="J140" s="2">
        <v>1</v>
      </c>
    </row>
    <row r="141" spans="7:10" ht="16.5" x14ac:dyDescent="0.25">
      <c r="G141" s="9"/>
      <c r="H141" s="6">
        <v>44792</v>
      </c>
      <c r="J141" s="2">
        <v>1</v>
      </c>
    </row>
    <row r="142" spans="7:10" ht="16.5" x14ac:dyDescent="0.25">
      <c r="G142" s="9"/>
      <c r="H142" s="6">
        <v>44793</v>
      </c>
    </row>
    <row r="143" spans="7:10" ht="16.5" x14ac:dyDescent="0.25">
      <c r="G143" s="9"/>
      <c r="H143" s="6">
        <v>44794</v>
      </c>
    </row>
    <row r="144" spans="7:10" ht="16.5" x14ac:dyDescent="0.25">
      <c r="G144" s="9"/>
      <c r="H144" s="6">
        <v>44795</v>
      </c>
      <c r="J144" s="2">
        <v>1</v>
      </c>
    </row>
    <row r="145" spans="7:10" ht="16.5" x14ac:dyDescent="0.25">
      <c r="G145" s="9"/>
      <c r="H145" s="6">
        <v>44796</v>
      </c>
      <c r="J145" s="2">
        <v>1</v>
      </c>
    </row>
    <row r="146" spans="7:10" ht="16.5" x14ac:dyDescent="0.25">
      <c r="G146" s="9"/>
      <c r="H146" s="6">
        <v>44797</v>
      </c>
      <c r="J146" s="2">
        <v>1</v>
      </c>
    </row>
    <row r="147" spans="7:10" ht="16.5" x14ac:dyDescent="0.25">
      <c r="G147" s="9"/>
      <c r="H147" s="6">
        <v>44798</v>
      </c>
      <c r="J147" s="2">
        <v>1</v>
      </c>
    </row>
    <row r="148" spans="7:10" ht="16.5" x14ac:dyDescent="0.25">
      <c r="G148" s="9"/>
      <c r="H148" s="6">
        <v>44799</v>
      </c>
      <c r="J148" s="2">
        <v>1</v>
      </c>
    </row>
    <row r="149" spans="7:10" ht="16.5" x14ac:dyDescent="0.25">
      <c r="G149" s="9"/>
      <c r="H149" s="6">
        <v>44800</v>
      </c>
    </row>
    <row r="150" spans="7:10" ht="16.5" x14ac:dyDescent="0.25">
      <c r="G150" s="9"/>
      <c r="H150" s="6">
        <v>44801</v>
      </c>
    </row>
    <row r="151" spans="7:10" ht="16.5" x14ac:dyDescent="0.25">
      <c r="G151" s="9"/>
      <c r="H151" s="6">
        <v>44802</v>
      </c>
      <c r="J151" s="2">
        <v>1</v>
      </c>
    </row>
    <row r="152" spans="7:10" ht="16.5" x14ac:dyDescent="0.25">
      <c r="G152" s="9"/>
      <c r="H152" s="6">
        <v>44803</v>
      </c>
      <c r="J152" s="2">
        <v>1</v>
      </c>
    </row>
    <row r="153" spans="7:10" ht="16.5" x14ac:dyDescent="0.25">
      <c r="G153" s="9"/>
      <c r="H153" s="6">
        <v>44804</v>
      </c>
      <c r="J153" s="2">
        <v>1</v>
      </c>
    </row>
    <row r="154" spans="7:10" ht="16.5" x14ac:dyDescent="0.25">
      <c r="G154" s="9"/>
      <c r="H154" s="6">
        <v>44805</v>
      </c>
    </row>
  </sheetData>
  <mergeCells count="1">
    <mergeCell ref="A2:B2"/>
  </mergeCells>
  <hyperlinks>
    <hyperlink ref="J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CAL</vt:lpstr>
      <vt:lpstr>Feuil1</vt:lpstr>
      <vt:lpstr>AnneeCourante1</vt:lpstr>
      <vt:lpstr>Feries</vt:lpstr>
      <vt:lpstr>Vacances</vt:lpstr>
      <vt:lpstr>VacancesFeries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GIROD Erwann</dc:creator>
  <cp:lastModifiedBy>mdo100</cp:lastModifiedBy>
  <dcterms:created xsi:type="dcterms:W3CDTF">2021-07-22T13:50:33Z</dcterms:created>
  <dcterms:modified xsi:type="dcterms:W3CDTF">2021-07-22T15:07:18Z</dcterms:modified>
</cp:coreProperties>
</file>