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pivotTables/pivotTable2.xml" ContentType="application/vnd.openxmlformats-officedocument.spreadsheetml.pivotTable+xml"/>
  <Override PartName="/xl/pivotTables/pivotTable3.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hidePivotFieldList="1" autoCompressPictures="0"/>
  <bookViews>
    <workbookView xWindow="9720" yWindow="456" windowWidth="23256" windowHeight="13176" tabRatio="831" firstSheet="5" activeTab="11"/>
  </bookViews>
  <sheets>
    <sheet name="ALL HORS SEPT16 exclviewers" sheetId="64" state="hidden" r:id="rId1"/>
    <sheet name="ANALYSE 2" sheetId="65" state="hidden" r:id="rId2"/>
    <sheet name="2016 NEW" sheetId="75" state="hidden" r:id="rId3"/>
    <sheet name="2015 NEW" sheetId="74" state="hidden" r:id="rId4"/>
    <sheet name="Complement" sheetId="76" state="hidden" r:id="rId5"/>
    <sheet name="FAN EVOLUTION" sheetId="86" r:id="rId6"/>
    <sheet name="ALL DATAS" sheetId="83" r:id="rId7"/>
    <sheet name="Export PAGE_Stats_clés" sheetId="4" state="hidden" r:id="rId8"/>
    <sheet name="Export POST_ Stats_clés" sheetId="2" state="hidden" r:id="rId9"/>
    <sheet name="Export_POST_Actualité de publi" sheetId="5" state="hidden" r:id="rId10"/>
    <sheet name="CONTENT PERFORMANCE DETAILS" sheetId="85" r:id="rId11"/>
    <sheet name="CONTENT PERFORMANCES" sheetId="101" r:id="rId12"/>
  </sheets>
  <definedNames>
    <definedName name="_xlnm._FilterDatabase" localSheetId="6" hidden="1">'ALL DATAS'!$A$8:$AC$8</definedName>
    <definedName name="_xlnm._FilterDatabase" localSheetId="0" hidden="1">'ALL HORS SEPT16 exclviewers'!$A$1:$V$201</definedName>
    <definedName name="_xlnm._FilterDatabase" localSheetId="8" hidden="1">'Export POST_ Stats_clés'!#REF!</definedName>
    <definedName name="_xlnm._FilterDatabase" localSheetId="5" hidden="1">'FAN EVOLUTION'!$A$98:$B$98</definedName>
    <definedName name="ColE">OFFSET('CONTENT PERFORMANCE DETAILS'!$E$10,,,COUNTA('CONTENT PERFORMANCE DETAILS'!$A:$E)-1)</definedName>
    <definedName name="Months">#REF!</definedName>
    <definedName name="Quarters">#REF!</definedName>
    <definedName name="Tableau">OFFSET('CONTENT PERFORMANCE DETAILS'!$A$10:$F$10,,,COUNTA('CONTENT PERFORMANCE DETAILS'!$A:$F)-9)</definedName>
  </definedNames>
  <calcPr calcId="145621" concurrentCalc="0"/>
  <pivotCaches>
    <pivotCache cacheId="0" r:id="rId13"/>
    <pivotCache cacheId="1" r:id="rId14"/>
    <pivotCache cacheId="2" r:id="rId15"/>
  </pivotCaches>
  <extLst>
    <ext xmlns:mx="http://schemas.microsoft.com/office/mac/excel/2008/main" uri="{7523E5D3-25F3-A5E0-1632-64F254C22452}">
      <mx:ArchID Flags="2"/>
    </ext>
  </extLst>
</workbook>
</file>

<file path=xl/calcChain.xml><?xml version="1.0" encoding="utf-8"?>
<calcChain xmlns="http://schemas.openxmlformats.org/spreadsheetml/2006/main">
  <c r="W53" i="83" l="1"/>
  <c r="W54" i="83"/>
  <c r="W55" i="83"/>
  <c r="W56" i="83"/>
  <c r="W57" i="83"/>
  <c r="W58" i="83"/>
  <c r="W59" i="83"/>
  <c r="W60" i="83"/>
  <c r="W61" i="83"/>
  <c r="W62" i="83"/>
  <c r="W63" i="83"/>
  <c r="W64" i="83"/>
  <c r="W65" i="83"/>
  <c r="W66" i="83"/>
  <c r="W67" i="83"/>
  <c r="W68" i="83"/>
  <c r="W69" i="83"/>
  <c r="W70" i="83"/>
  <c r="W71" i="83"/>
  <c r="W72" i="83"/>
  <c r="W73" i="83"/>
  <c r="W74" i="83"/>
  <c r="W75" i="83"/>
  <c r="W76" i="83"/>
  <c r="W77" i="83"/>
  <c r="W78" i="83"/>
  <c r="W79" i="83"/>
  <c r="W80" i="83"/>
  <c r="W81" i="83"/>
  <c r="W82" i="83"/>
  <c r="W83" i="83"/>
  <c r="W84" i="83"/>
  <c r="W85" i="83"/>
  <c r="W86" i="83"/>
  <c r="W87" i="83"/>
  <c r="W88" i="83"/>
  <c r="W89" i="83"/>
  <c r="W90" i="83"/>
  <c r="W91" i="83"/>
  <c r="W92" i="83"/>
  <c r="W93" i="83"/>
  <c r="W94" i="83"/>
  <c r="W95" i="83"/>
  <c r="W96" i="83"/>
  <c r="W97" i="83"/>
  <c r="W98" i="83"/>
  <c r="W99" i="83"/>
  <c r="W100" i="83"/>
  <c r="W101" i="83"/>
  <c r="W102" i="83"/>
  <c r="W103" i="83"/>
  <c r="W104" i="83"/>
  <c r="W105" i="83"/>
  <c r="W106" i="83"/>
  <c r="W107" i="83"/>
  <c r="W108" i="83"/>
  <c r="W109" i="83"/>
  <c r="W110" i="83"/>
  <c r="W111" i="83"/>
  <c r="W112" i="83"/>
  <c r="W113" i="83"/>
  <c r="W114" i="83"/>
  <c r="W115" i="83"/>
  <c r="W116" i="83"/>
  <c r="W117" i="83"/>
  <c r="W118" i="83"/>
  <c r="W119" i="83"/>
  <c r="W120" i="83"/>
  <c r="W121" i="83"/>
  <c r="W122" i="83"/>
  <c r="W123" i="83"/>
  <c r="W124" i="83"/>
  <c r="W125" i="83"/>
  <c r="W126" i="83"/>
  <c r="W127" i="83"/>
  <c r="W128" i="83"/>
  <c r="W129" i="83"/>
  <c r="W130" i="83"/>
  <c r="W131" i="83"/>
  <c r="W132" i="83"/>
  <c r="W133" i="83"/>
  <c r="W134" i="83"/>
  <c r="W135" i="83"/>
  <c r="W136" i="83"/>
  <c r="W137" i="83"/>
  <c r="W138" i="83"/>
  <c r="W139" i="83"/>
  <c r="W140" i="83"/>
  <c r="W141" i="83"/>
  <c r="W142" i="83"/>
  <c r="W143" i="83"/>
  <c r="W144" i="83"/>
  <c r="W145" i="83"/>
  <c r="W146" i="83"/>
  <c r="W147" i="83"/>
  <c r="W148" i="83"/>
  <c r="W149" i="83"/>
  <c r="W150" i="83"/>
  <c r="W151" i="83"/>
  <c r="W152" i="83"/>
  <c r="W153" i="83"/>
  <c r="W154" i="83"/>
  <c r="W155" i="83"/>
  <c r="W156" i="83"/>
  <c r="W157" i="83"/>
  <c r="W158" i="83"/>
  <c r="W159" i="83"/>
  <c r="W160" i="83"/>
  <c r="W161" i="83"/>
  <c r="W162" i="83"/>
  <c r="W163" i="83"/>
  <c r="W164" i="83"/>
  <c r="W165" i="83"/>
  <c r="W166" i="83"/>
  <c r="W167" i="83"/>
  <c r="W168" i="83"/>
  <c r="W169" i="83"/>
  <c r="W170" i="83"/>
  <c r="W171" i="83"/>
  <c r="W172" i="83"/>
  <c r="W173" i="83"/>
  <c r="W174" i="83"/>
  <c r="W175" i="83"/>
  <c r="W176" i="83"/>
  <c r="W177" i="83"/>
  <c r="W178" i="83"/>
  <c r="W179" i="83"/>
  <c r="W180" i="83"/>
  <c r="W181" i="83"/>
  <c r="W182" i="83"/>
  <c r="W183" i="83"/>
  <c r="W184" i="83"/>
  <c r="W185" i="83"/>
  <c r="W186" i="83"/>
  <c r="W187" i="83"/>
  <c r="W188" i="83"/>
  <c r="W189" i="83"/>
  <c r="W190" i="83"/>
  <c r="W191" i="83"/>
  <c r="W192" i="83"/>
  <c r="W193" i="83"/>
  <c r="W194" i="83"/>
  <c r="W195" i="83"/>
  <c r="W196" i="83"/>
  <c r="W197" i="83"/>
  <c r="W198" i="83"/>
  <c r="W199" i="83"/>
  <c r="W200" i="83"/>
  <c r="W201" i="83"/>
  <c r="W202" i="83"/>
  <c r="W203" i="83"/>
  <c r="W204" i="83"/>
  <c r="W205" i="83"/>
  <c r="W206" i="83"/>
  <c r="W207" i="83"/>
  <c r="W208" i="83"/>
  <c r="W209" i="83"/>
  <c r="W210" i="83"/>
  <c r="W211" i="83"/>
  <c r="W212" i="83"/>
  <c r="W213" i="83"/>
  <c r="W214" i="83"/>
  <c r="W215" i="83"/>
  <c r="W216" i="83"/>
  <c r="W217" i="83"/>
  <c r="W218" i="83"/>
  <c r="W219" i="83"/>
  <c r="W220" i="83"/>
  <c r="W221" i="83"/>
  <c r="W222" i="83"/>
  <c r="W223" i="83"/>
  <c r="W224" i="83"/>
  <c r="W225" i="83"/>
  <c r="W226" i="83"/>
  <c r="W227" i="83"/>
  <c r="W228" i="83"/>
  <c r="W229" i="83"/>
  <c r="W230" i="83"/>
  <c r="W231" i="83"/>
  <c r="W232" i="83"/>
  <c r="W233" i="83"/>
  <c r="W234" i="83"/>
  <c r="W235" i="83"/>
  <c r="W236" i="83"/>
  <c r="W237" i="83"/>
  <c r="W238" i="83"/>
  <c r="W239" i="83"/>
  <c r="W240" i="83"/>
  <c r="W241" i="83"/>
  <c r="W242" i="83"/>
  <c r="W243" i="83"/>
  <c r="W244" i="83"/>
  <c r="W245" i="83"/>
  <c r="W246" i="83"/>
  <c r="W247" i="83"/>
  <c r="W248" i="83"/>
  <c r="W249" i="83"/>
  <c r="W250" i="83"/>
  <c r="W251" i="83"/>
  <c r="W252" i="83"/>
  <c r="W253" i="83"/>
  <c r="W254" i="83"/>
  <c r="W255" i="83"/>
  <c r="W256" i="83"/>
  <c r="W257" i="83"/>
  <c r="W258" i="83"/>
  <c r="W259" i="83"/>
  <c r="W260" i="83"/>
  <c r="W261" i="83"/>
  <c r="W262" i="83"/>
  <c r="W263" i="83"/>
  <c r="W264" i="83"/>
  <c r="W265" i="83"/>
  <c r="W266" i="83"/>
  <c r="W267" i="83"/>
  <c r="W268" i="83"/>
  <c r="W269" i="83"/>
  <c r="W270" i="83"/>
  <c r="W271" i="83"/>
  <c r="W272" i="83"/>
  <c r="W273" i="83"/>
  <c r="W274" i="83"/>
  <c r="W275" i="83"/>
  <c r="W276" i="83"/>
  <c r="W277" i="83"/>
  <c r="W278" i="83"/>
  <c r="W279" i="83"/>
  <c r="W280" i="83"/>
  <c r="W281" i="83"/>
  <c r="W282" i="83"/>
  <c r="W283" i="83"/>
  <c r="W284" i="83"/>
  <c r="W285" i="83"/>
  <c r="W286" i="83"/>
  <c r="W287" i="83"/>
  <c r="W288" i="83"/>
  <c r="W9" i="83"/>
  <c r="W10" i="83"/>
  <c r="W11" i="83"/>
  <c r="W12" i="83"/>
  <c r="W13" i="83"/>
  <c r="W14" i="83"/>
  <c r="W15" i="83"/>
  <c r="W16" i="83"/>
  <c r="W17" i="83"/>
  <c r="W18" i="83"/>
  <c r="W19" i="83"/>
  <c r="W20" i="83"/>
  <c r="W21" i="83"/>
  <c r="W22" i="83"/>
  <c r="W23" i="83"/>
  <c r="W24" i="83"/>
  <c r="W25" i="83"/>
  <c r="W26" i="83"/>
  <c r="W27" i="83"/>
  <c r="W28" i="83"/>
  <c r="W29" i="83"/>
  <c r="W30" i="83"/>
  <c r="W31" i="83"/>
  <c r="W32" i="83"/>
  <c r="W33" i="83"/>
  <c r="W34" i="83"/>
  <c r="W35" i="83"/>
  <c r="W36" i="83"/>
  <c r="W37" i="83"/>
  <c r="W38" i="83"/>
  <c r="W39" i="83"/>
  <c r="W40" i="83"/>
  <c r="W41" i="83"/>
  <c r="W42" i="83"/>
  <c r="W43" i="83"/>
  <c r="W44" i="83"/>
  <c r="W45" i="83"/>
  <c r="W46" i="83"/>
  <c r="W47" i="83"/>
  <c r="W48" i="83"/>
  <c r="W49" i="83"/>
  <c r="W50" i="83"/>
  <c r="W51" i="83"/>
  <c r="W52" i="83"/>
  <c r="C19" i="101"/>
  <c r="C18" i="101"/>
  <c r="C9" i="101"/>
  <c r="C8" i="101"/>
  <c r="G19" i="101"/>
  <c r="G18" i="101"/>
  <c r="K19" i="101"/>
  <c r="K18" i="101"/>
  <c r="G9" i="101"/>
  <c r="G8" i="101"/>
  <c r="K9" i="101"/>
  <c r="K8" i="101"/>
  <c r="G14" i="101"/>
  <c r="K14" i="101"/>
  <c r="C13" i="101"/>
  <c r="C12" i="101"/>
  <c r="C11" i="101"/>
  <c r="C10" i="101"/>
  <c r="K24" i="101"/>
  <c r="G24" i="101"/>
  <c r="C24" i="101"/>
  <c r="C14" i="101"/>
  <c r="V148" i="83"/>
  <c r="V149" i="83"/>
  <c r="V150" i="83"/>
  <c r="V151" i="83"/>
  <c r="V152" i="83"/>
  <c r="V153" i="83"/>
  <c r="V154" i="83"/>
  <c r="V155" i="83"/>
  <c r="V156" i="83"/>
  <c r="V157" i="83"/>
  <c r="V158" i="83"/>
  <c r="V159" i="83"/>
  <c r="V160" i="83"/>
  <c r="V161" i="83"/>
  <c r="V162" i="83"/>
  <c r="V163" i="83"/>
  <c r="V164" i="83"/>
  <c r="V165" i="83"/>
  <c r="V166" i="83"/>
  <c r="V167" i="83"/>
  <c r="V168" i="83"/>
  <c r="V169" i="83"/>
  <c r="V170" i="83"/>
  <c r="V171" i="83"/>
  <c r="V172" i="83"/>
  <c r="V173" i="83"/>
  <c r="V174" i="83"/>
  <c r="V175" i="83"/>
  <c r="V176" i="83"/>
  <c r="V177" i="83"/>
  <c r="V178" i="83"/>
  <c r="V179" i="83"/>
  <c r="V180" i="83"/>
  <c r="V181" i="83"/>
  <c r="V182" i="83"/>
  <c r="V183" i="83"/>
  <c r="V184" i="83"/>
  <c r="V185" i="83"/>
  <c r="V186" i="83"/>
  <c r="V187" i="83"/>
  <c r="V188" i="83"/>
  <c r="V189" i="83"/>
  <c r="V190" i="83"/>
  <c r="V191" i="83"/>
  <c r="V192" i="83"/>
  <c r="V193" i="83"/>
  <c r="V194" i="83"/>
  <c r="V195" i="83"/>
  <c r="V196" i="83"/>
  <c r="V197" i="83"/>
  <c r="V198" i="83"/>
  <c r="V199" i="83"/>
  <c r="V200" i="83"/>
  <c r="V201" i="83"/>
  <c r="V202" i="83"/>
  <c r="V203" i="83"/>
  <c r="V204" i="83"/>
  <c r="V205" i="83"/>
  <c r="V206" i="83"/>
  <c r="V207" i="83"/>
  <c r="V208" i="83"/>
  <c r="V209" i="83"/>
  <c r="V210" i="83"/>
  <c r="V211" i="83"/>
  <c r="V212" i="83"/>
  <c r="V213" i="83"/>
  <c r="V214" i="83"/>
  <c r="V215" i="83"/>
  <c r="V216" i="83"/>
  <c r="V217" i="83"/>
  <c r="V218" i="83"/>
  <c r="V219" i="83"/>
  <c r="V220" i="83"/>
  <c r="V221" i="83"/>
  <c r="V222" i="83"/>
  <c r="V223" i="83"/>
  <c r="V224" i="83"/>
  <c r="V225" i="83"/>
  <c r="V226" i="83"/>
  <c r="V227" i="83"/>
  <c r="V228" i="83"/>
  <c r="V229" i="83"/>
  <c r="V230" i="83"/>
  <c r="V231" i="83"/>
  <c r="V232" i="83"/>
  <c r="V233" i="83"/>
  <c r="V234" i="83"/>
  <c r="V235" i="83"/>
  <c r="V236" i="83"/>
  <c r="V237" i="83"/>
  <c r="V238" i="83"/>
  <c r="V239" i="83"/>
  <c r="V240" i="83"/>
  <c r="V241" i="83"/>
  <c r="V242" i="83"/>
  <c r="V243" i="83"/>
  <c r="V244" i="83"/>
  <c r="V245" i="83"/>
  <c r="V246" i="83"/>
  <c r="V247" i="83"/>
  <c r="V248" i="83"/>
  <c r="V249" i="83"/>
  <c r="V250" i="83"/>
  <c r="V251" i="83"/>
  <c r="V252" i="83"/>
  <c r="V253" i="83"/>
  <c r="V254" i="83"/>
  <c r="V255" i="83"/>
  <c r="V256" i="83"/>
  <c r="V257" i="83"/>
  <c r="V258" i="83"/>
  <c r="V259" i="83"/>
  <c r="V260" i="83"/>
  <c r="V261" i="83"/>
  <c r="V262" i="83"/>
  <c r="V263" i="83"/>
  <c r="V264" i="83"/>
  <c r="V265" i="83"/>
  <c r="V266" i="83"/>
  <c r="V267" i="83"/>
  <c r="V268" i="83"/>
  <c r="V269" i="83"/>
  <c r="V270" i="83"/>
  <c r="V271" i="83"/>
  <c r="V272" i="83"/>
  <c r="V273" i="83"/>
  <c r="V274" i="83"/>
  <c r="V275" i="83"/>
  <c r="V276" i="83"/>
  <c r="V277" i="83"/>
  <c r="V278" i="83"/>
  <c r="V279" i="83"/>
  <c r="V280" i="83"/>
  <c r="V281" i="83"/>
  <c r="V282" i="83"/>
  <c r="V283" i="83"/>
  <c r="V284" i="83"/>
  <c r="V285" i="83"/>
  <c r="V286" i="83"/>
  <c r="V287" i="83"/>
  <c r="V288" i="83"/>
  <c r="O148" i="83"/>
  <c r="O149" i="83"/>
  <c r="O150" i="83"/>
  <c r="O151" i="83"/>
  <c r="O152" i="83"/>
  <c r="O153" i="83"/>
  <c r="O154" i="83"/>
  <c r="O155" i="83"/>
  <c r="O156" i="83"/>
  <c r="O157" i="83"/>
  <c r="O158" i="83"/>
  <c r="O159" i="83"/>
  <c r="O160" i="83"/>
  <c r="O161" i="83"/>
  <c r="O162" i="83"/>
  <c r="O163" i="83"/>
  <c r="O164" i="83"/>
  <c r="O165" i="83"/>
  <c r="O166" i="83"/>
  <c r="O167" i="83"/>
  <c r="O168" i="83"/>
  <c r="O169" i="83"/>
  <c r="O170" i="83"/>
  <c r="O171" i="83"/>
  <c r="O172" i="83"/>
  <c r="O173" i="83"/>
  <c r="O174" i="83"/>
  <c r="O175" i="83"/>
  <c r="O176" i="83"/>
  <c r="O177" i="83"/>
  <c r="O178" i="83"/>
  <c r="O179" i="83"/>
  <c r="O180" i="83"/>
  <c r="O181" i="83"/>
  <c r="O182" i="83"/>
  <c r="O183" i="83"/>
  <c r="O184" i="83"/>
  <c r="O185" i="83"/>
  <c r="O186" i="83"/>
  <c r="O187" i="83"/>
  <c r="O188" i="83"/>
  <c r="O189" i="83"/>
  <c r="O190" i="83"/>
  <c r="O191" i="83"/>
  <c r="O192" i="83"/>
  <c r="O193" i="83"/>
  <c r="O194" i="83"/>
  <c r="O195" i="83"/>
  <c r="O196" i="83"/>
  <c r="O197" i="83"/>
  <c r="O198" i="83"/>
  <c r="O199" i="83"/>
  <c r="O200" i="83"/>
  <c r="O201" i="83"/>
  <c r="O202" i="83"/>
  <c r="O203" i="83"/>
  <c r="O204" i="83"/>
  <c r="O205" i="83"/>
  <c r="O206" i="83"/>
  <c r="O207" i="83"/>
  <c r="O208" i="83"/>
  <c r="O209" i="83"/>
  <c r="O210" i="83"/>
  <c r="O211" i="83"/>
  <c r="O212" i="83"/>
  <c r="O213" i="83"/>
  <c r="O214" i="83"/>
  <c r="O215" i="83"/>
  <c r="O216" i="83"/>
  <c r="O217" i="83"/>
  <c r="O218" i="83"/>
  <c r="O219" i="83"/>
  <c r="O220" i="83"/>
  <c r="O221" i="83"/>
  <c r="O222" i="83"/>
  <c r="O223" i="83"/>
  <c r="O224" i="83"/>
  <c r="O225" i="83"/>
  <c r="O226" i="83"/>
  <c r="O227" i="83"/>
  <c r="O228" i="83"/>
  <c r="O229" i="83"/>
  <c r="O230" i="83"/>
  <c r="O231" i="83"/>
  <c r="O232" i="83"/>
  <c r="O233" i="83"/>
  <c r="O234" i="83"/>
  <c r="O235" i="83"/>
  <c r="O236" i="83"/>
  <c r="O237" i="83"/>
  <c r="O238" i="83"/>
  <c r="O239" i="83"/>
  <c r="O240" i="83"/>
  <c r="O241" i="83"/>
  <c r="O242" i="83"/>
  <c r="O243" i="83"/>
  <c r="O244" i="83"/>
  <c r="O245" i="83"/>
  <c r="O246" i="83"/>
  <c r="O247" i="83"/>
  <c r="O248" i="83"/>
  <c r="O249" i="83"/>
  <c r="O250" i="83"/>
  <c r="O251" i="83"/>
  <c r="O252" i="83"/>
  <c r="O253" i="83"/>
  <c r="O254" i="83"/>
  <c r="O255" i="83"/>
  <c r="O256" i="83"/>
  <c r="O257" i="83"/>
  <c r="O258" i="83"/>
  <c r="O259" i="83"/>
  <c r="O260" i="83"/>
  <c r="O261" i="83"/>
  <c r="O262" i="83"/>
  <c r="O263" i="83"/>
  <c r="O264" i="83"/>
  <c r="O265" i="83"/>
  <c r="O266" i="83"/>
  <c r="O267" i="83"/>
  <c r="O268" i="83"/>
  <c r="O269" i="83"/>
  <c r="O270" i="83"/>
  <c r="O271" i="83"/>
  <c r="O272" i="83"/>
  <c r="O273" i="83"/>
  <c r="O274" i="83"/>
  <c r="O275" i="83"/>
  <c r="O276" i="83"/>
  <c r="O277" i="83"/>
  <c r="O278" i="83"/>
  <c r="O279" i="83"/>
  <c r="O280" i="83"/>
  <c r="O281" i="83"/>
  <c r="O282" i="83"/>
  <c r="O283" i="83"/>
  <c r="O284" i="83"/>
  <c r="O285" i="83"/>
  <c r="O286" i="83"/>
  <c r="O287" i="83"/>
  <c r="O288" i="83"/>
  <c r="N148" i="83"/>
  <c r="N149" i="83"/>
  <c r="N150" i="83"/>
  <c r="N151" i="83"/>
  <c r="N152" i="83"/>
  <c r="N153" i="83"/>
  <c r="N154" i="83"/>
  <c r="N155" i="83"/>
  <c r="N156" i="83"/>
  <c r="N157" i="83"/>
  <c r="N158" i="83"/>
  <c r="N159" i="83"/>
  <c r="N160" i="83"/>
  <c r="N161" i="83"/>
  <c r="N162" i="83"/>
  <c r="N163" i="83"/>
  <c r="N164" i="83"/>
  <c r="N165" i="83"/>
  <c r="N166" i="83"/>
  <c r="N167" i="83"/>
  <c r="N168" i="83"/>
  <c r="N169" i="83"/>
  <c r="N170" i="83"/>
  <c r="N171" i="83"/>
  <c r="N172" i="83"/>
  <c r="N173" i="83"/>
  <c r="N174" i="83"/>
  <c r="N175" i="83"/>
  <c r="N176" i="83"/>
  <c r="N177" i="83"/>
  <c r="N178" i="83"/>
  <c r="N179" i="83"/>
  <c r="N180" i="83"/>
  <c r="N181" i="83"/>
  <c r="N182" i="83"/>
  <c r="N183" i="83"/>
  <c r="N184" i="83"/>
  <c r="N185" i="83"/>
  <c r="N186" i="83"/>
  <c r="N187" i="83"/>
  <c r="N188" i="83"/>
  <c r="N189" i="83"/>
  <c r="N190" i="83"/>
  <c r="N191" i="83"/>
  <c r="N192" i="83"/>
  <c r="N193" i="83"/>
  <c r="N194" i="83"/>
  <c r="N195" i="83"/>
  <c r="N196" i="83"/>
  <c r="N197" i="83"/>
  <c r="N198" i="83"/>
  <c r="N199" i="83"/>
  <c r="N200" i="83"/>
  <c r="N201" i="83"/>
  <c r="N202" i="83"/>
  <c r="N203" i="83"/>
  <c r="N204" i="83"/>
  <c r="N205" i="83"/>
  <c r="N206" i="83"/>
  <c r="N207" i="83"/>
  <c r="N208" i="83"/>
  <c r="N209" i="83"/>
  <c r="N210" i="83"/>
  <c r="N211" i="83"/>
  <c r="N212" i="83"/>
  <c r="N213" i="83"/>
  <c r="N214" i="83"/>
  <c r="N215" i="83"/>
  <c r="N216" i="83"/>
  <c r="N217" i="83"/>
  <c r="N218" i="83"/>
  <c r="N219" i="83"/>
  <c r="N220" i="83"/>
  <c r="N221" i="83"/>
  <c r="N222" i="83"/>
  <c r="N223" i="83"/>
  <c r="N224" i="83"/>
  <c r="N225" i="83"/>
  <c r="N226" i="83"/>
  <c r="N227" i="83"/>
  <c r="N228" i="83"/>
  <c r="N229" i="83"/>
  <c r="N230" i="83"/>
  <c r="N231" i="83"/>
  <c r="N232" i="83"/>
  <c r="N233" i="83"/>
  <c r="N234" i="83"/>
  <c r="N235" i="83"/>
  <c r="N236" i="83"/>
  <c r="N237" i="83"/>
  <c r="N238" i="83"/>
  <c r="N239" i="83"/>
  <c r="N240" i="83"/>
  <c r="N241" i="83"/>
  <c r="N242" i="83"/>
  <c r="N243" i="83"/>
  <c r="N244" i="83"/>
  <c r="N245" i="83"/>
  <c r="N246" i="83"/>
  <c r="N247" i="83"/>
  <c r="N248" i="83"/>
  <c r="N249" i="83"/>
  <c r="N250" i="83"/>
  <c r="N251" i="83"/>
  <c r="N252" i="83"/>
  <c r="N253" i="83"/>
  <c r="N254" i="83"/>
  <c r="N255" i="83"/>
  <c r="N256" i="83"/>
  <c r="N257" i="83"/>
  <c r="N258" i="83"/>
  <c r="N259" i="83"/>
  <c r="N260" i="83"/>
  <c r="N261" i="83"/>
  <c r="N262" i="83"/>
  <c r="N263" i="83"/>
  <c r="N264" i="83"/>
  <c r="N265" i="83"/>
  <c r="N266" i="83"/>
  <c r="N267" i="83"/>
  <c r="N268" i="83"/>
  <c r="N269" i="83"/>
  <c r="N270" i="83"/>
  <c r="N271" i="83"/>
  <c r="N272" i="83"/>
  <c r="N273" i="83"/>
  <c r="N274" i="83"/>
  <c r="N275" i="83"/>
  <c r="N276" i="83"/>
  <c r="N277" i="83"/>
  <c r="N278" i="83"/>
  <c r="N279" i="83"/>
  <c r="N280" i="83"/>
  <c r="N281" i="83"/>
  <c r="N282" i="83"/>
  <c r="N283" i="83"/>
  <c r="N284" i="83"/>
  <c r="N285" i="83"/>
  <c r="N286" i="83"/>
  <c r="N287" i="83"/>
  <c r="N288" i="83"/>
  <c r="V147" i="83"/>
  <c r="O147" i="83"/>
  <c r="N147" i="83"/>
  <c r="V146" i="83"/>
  <c r="O146" i="83"/>
  <c r="N146" i="83"/>
  <c r="V145" i="83"/>
  <c r="O145" i="83"/>
  <c r="N145" i="83"/>
  <c r="V144" i="83"/>
  <c r="O144" i="83"/>
  <c r="N144" i="83"/>
  <c r="V143" i="83"/>
  <c r="O143" i="83"/>
  <c r="N143" i="83"/>
  <c r="V142" i="83"/>
  <c r="O142" i="83"/>
  <c r="N142" i="83"/>
  <c r="V141" i="83"/>
  <c r="O141" i="83"/>
  <c r="N141" i="83"/>
  <c r="V140" i="83"/>
  <c r="O140" i="83"/>
  <c r="N140" i="83"/>
  <c r="V139" i="83"/>
  <c r="O139" i="83"/>
  <c r="N139" i="83"/>
  <c r="V138" i="83"/>
  <c r="O138" i="83"/>
  <c r="N138" i="83"/>
  <c r="V137" i="83"/>
  <c r="O137" i="83"/>
  <c r="N137" i="83"/>
  <c r="V136" i="83"/>
  <c r="O136" i="83"/>
  <c r="N136" i="83"/>
  <c r="V135" i="83"/>
  <c r="O135" i="83"/>
  <c r="N135" i="83"/>
  <c r="V134" i="83"/>
  <c r="O134" i="83"/>
  <c r="N134" i="83"/>
  <c r="V133" i="83"/>
  <c r="O133" i="83"/>
  <c r="N133" i="83"/>
  <c r="V132" i="83"/>
  <c r="O132" i="83"/>
  <c r="N132" i="83"/>
  <c r="V131" i="83"/>
  <c r="O131" i="83"/>
  <c r="N131" i="83"/>
  <c r="V130" i="83"/>
  <c r="O130" i="83"/>
  <c r="N130" i="83"/>
  <c r="V129" i="83"/>
  <c r="O129" i="83"/>
  <c r="N129" i="83"/>
  <c r="V128" i="83"/>
  <c r="O128" i="83"/>
  <c r="N128" i="83"/>
  <c r="V127" i="83"/>
  <c r="O127" i="83"/>
  <c r="N127" i="83"/>
  <c r="V126" i="83"/>
  <c r="O126" i="83"/>
  <c r="N126" i="83"/>
  <c r="V125" i="83"/>
  <c r="O125" i="83"/>
  <c r="N125" i="83"/>
  <c r="V124" i="83"/>
  <c r="O124" i="83"/>
  <c r="N124" i="83"/>
  <c r="V123" i="83"/>
  <c r="O123" i="83"/>
  <c r="N123" i="83"/>
  <c r="V122" i="83"/>
  <c r="O122" i="83"/>
  <c r="N122" i="83"/>
  <c r="V121" i="83"/>
  <c r="O121" i="83"/>
  <c r="N121" i="83"/>
  <c r="V120" i="83"/>
  <c r="O120" i="83"/>
  <c r="N120" i="83"/>
  <c r="V119" i="83"/>
  <c r="O119" i="83"/>
  <c r="N119" i="83"/>
  <c r="V118" i="83"/>
  <c r="O118" i="83"/>
  <c r="N118" i="83"/>
  <c r="V117" i="83"/>
  <c r="O117" i="83"/>
  <c r="N117" i="83"/>
  <c r="V116" i="83"/>
  <c r="O116" i="83"/>
  <c r="N116" i="83"/>
  <c r="V115" i="83"/>
  <c r="O115" i="83"/>
  <c r="N115" i="83"/>
  <c r="V114" i="83"/>
  <c r="O114" i="83"/>
  <c r="N114" i="83"/>
  <c r="V113" i="83"/>
  <c r="O113" i="83"/>
  <c r="N113" i="83"/>
  <c r="V112" i="83"/>
  <c r="O112" i="83"/>
  <c r="N112" i="83"/>
  <c r="V111" i="83"/>
  <c r="O111" i="83"/>
  <c r="N111" i="83"/>
  <c r="V110" i="83"/>
  <c r="O110" i="83"/>
  <c r="N110" i="83"/>
  <c r="V109" i="83"/>
  <c r="O109" i="83"/>
  <c r="N109" i="83"/>
  <c r="V108" i="83"/>
  <c r="O108" i="83"/>
  <c r="N108" i="83"/>
  <c r="V107" i="83"/>
  <c r="O107" i="83"/>
  <c r="N107" i="83"/>
  <c r="V106" i="83"/>
  <c r="O106" i="83"/>
  <c r="N106" i="83"/>
  <c r="V105" i="83"/>
  <c r="O105" i="83"/>
  <c r="N105" i="83"/>
  <c r="V104" i="83"/>
  <c r="O104" i="83"/>
  <c r="N104" i="83"/>
  <c r="V103" i="83"/>
  <c r="O103" i="83"/>
  <c r="N103" i="83"/>
  <c r="V102" i="83"/>
  <c r="O102" i="83"/>
  <c r="N102" i="83"/>
  <c r="V101" i="83"/>
  <c r="O101" i="83"/>
  <c r="N101" i="83"/>
  <c r="V100" i="83"/>
  <c r="O100" i="83"/>
  <c r="N100" i="83"/>
  <c r="V99" i="83"/>
  <c r="O99" i="83"/>
  <c r="N99" i="83"/>
  <c r="V98" i="83"/>
  <c r="O98" i="83"/>
  <c r="N98" i="83"/>
  <c r="V97" i="83"/>
  <c r="O97" i="83"/>
  <c r="N97" i="83"/>
  <c r="V96" i="83"/>
  <c r="O96" i="83"/>
  <c r="N96" i="83"/>
  <c r="V95" i="83"/>
  <c r="O95" i="83"/>
  <c r="N95" i="83"/>
  <c r="V94" i="83"/>
  <c r="O94" i="83"/>
  <c r="N94" i="83"/>
  <c r="V93" i="83"/>
  <c r="O93" i="83"/>
  <c r="N93" i="83"/>
  <c r="V92" i="83"/>
  <c r="O92" i="83"/>
  <c r="N92" i="83"/>
  <c r="V91" i="83"/>
  <c r="O91" i="83"/>
  <c r="N91" i="83"/>
  <c r="V90" i="83"/>
  <c r="O90" i="83"/>
  <c r="N90" i="83"/>
  <c r="V89" i="83"/>
  <c r="O89" i="83"/>
  <c r="N89" i="83"/>
  <c r="V88" i="83"/>
  <c r="O88" i="83"/>
  <c r="N88" i="83"/>
  <c r="V87" i="83"/>
  <c r="O87" i="83"/>
  <c r="N87" i="83"/>
  <c r="V86" i="83"/>
  <c r="O86" i="83"/>
  <c r="N86" i="83"/>
  <c r="V85" i="83"/>
  <c r="O85" i="83"/>
  <c r="N85" i="83"/>
  <c r="V84" i="83"/>
  <c r="O84" i="83"/>
  <c r="N84" i="83"/>
  <c r="V83" i="83"/>
  <c r="O83" i="83"/>
  <c r="N83" i="83"/>
  <c r="V82" i="83"/>
  <c r="O82" i="83"/>
  <c r="N82" i="83"/>
  <c r="V81" i="83"/>
  <c r="O81" i="83"/>
  <c r="N81" i="83"/>
  <c r="V80" i="83"/>
  <c r="O80" i="83"/>
  <c r="N80" i="83"/>
  <c r="V79" i="83"/>
  <c r="O79" i="83"/>
  <c r="N79" i="83"/>
  <c r="V78" i="83"/>
  <c r="O78" i="83"/>
  <c r="N78" i="83"/>
  <c r="V77" i="83"/>
  <c r="O77" i="83"/>
  <c r="N77" i="83"/>
  <c r="V76" i="83"/>
  <c r="O76" i="83"/>
  <c r="N76" i="83"/>
  <c r="V75" i="83"/>
  <c r="O75" i="83"/>
  <c r="N75" i="83"/>
  <c r="V74" i="83"/>
  <c r="O74" i="83"/>
  <c r="N74" i="83"/>
  <c r="V73" i="83"/>
  <c r="O73" i="83"/>
  <c r="N73" i="83"/>
  <c r="V72" i="83"/>
  <c r="O72" i="83"/>
  <c r="N72" i="83"/>
  <c r="V71" i="83"/>
  <c r="O71" i="83"/>
  <c r="N71" i="83"/>
  <c r="V70" i="83"/>
  <c r="O70" i="83"/>
  <c r="N70" i="83"/>
  <c r="V69" i="83"/>
  <c r="O69" i="83"/>
  <c r="N69" i="83"/>
  <c r="V68" i="83"/>
  <c r="O68" i="83"/>
  <c r="N68" i="83"/>
  <c r="V67" i="83"/>
  <c r="O67" i="83"/>
  <c r="N67" i="83"/>
  <c r="V66" i="83"/>
  <c r="O66" i="83"/>
  <c r="N66" i="83"/>
  <c r="V65" i="83"/>
  <c r="O65" i="83"/>
  <c r="N65" i="83"/>
  <c r="V64" i="83"/>
  <c r="O64" i="83"/>
  <c r="N64" i="83"/>
  <c r="V63" i="83"/>
  <c r="O63" i="83"/>
  <c r="N63" i="83"/>
  <c r="V62" i="83"/>
  <c r="O62" i="83"/>
  <c r="N62" i="83"/>
  <c r="V61" i="83"/>
  <c r="O61" i="83"/>
  <c r="N61" i="83"/>
  <c r="V60" i="83"/>
  <c r="O60" i="83"/>
  <c r="N60" i="83"/>
  <c r="V59" i="83"/>
  <c r="O59" i="83"/>
  <c r="N59" i="83"/>
  <c r="V58" i="83"/>
  <c r="O58" i="83"/>
  <c r="N58" i="83"/>
  <c r="V57" i="83"/>
  <c r="O57" i="83"/>
  <c r="N57" i="83"/>
  <c r="V56" i="83"/>
  <c r="O56" i="83"/>
  <c r="N56" i="83"/>
  <c r="V55" i="83"/>
  <c r="O55" i="83"/>
  <c r="N55" i="83"/>
  <c r="V54" i="83"/>
  <c r="O54" i="83"/>
  <c r="N54" i="83"/>
  <c r="V53" i="83"/>
  <c r="O53" i="83"/>
  <c r="N53" i="83"/>
  <c r="V52" i="83"/>
  <c r="O52" i="83"/>
  <c r="N52" i="83"/>
  <c r="V51" i="83"/>
  <c r="O51" i="83"/>
  <c r="N51" i="83"/>
  <c r="V50" i="83"/>
  <c r="O50" i="83"/>
  <c r="N50" i="83"/>
  <c r="V49" i="83"/>
  <c r="O49" i="83"/>
  <c r="N49" i="83"/>
  <c r="V48" i="83"/>
  <c r="O48" i="83"/>
  <c r="N48" i="83"/>
  <c r="V47" i="83"/>
  <c r="O47" i="83"/>
  <c r="N47" i="83"/>
  <c r="V46" i="83"/>
  <c r="O46" i="83"/>
  <c r="N46" i="83"/>
  <c r="V45" i="83"/>
  <c r="O45" i="83"/>
  <c r="N45" i="83"/>
  <c r="V44" i="83"/>
  <c r="O44" i="83"/>
  <c r="N44" i="83"/>
  <c r="V43" i="83"/>
  <c r="O43" i="83"/>
  <c r="N43" i="83"/>
  <c r="V42" i="83"/>
  <c r="O42" i="83"/>
  <c r="N42" i="83"/>
  <c r="V41" i="83"/>
  <c r="O41" i="83"/>
  <c r="N41" i="83"/>
  <c r="V40" i="83"/>
  <c r="O40" i="83"/>
  <c r="N40" i="83"/>
  <c r="V39" i="83"/>
  <c r="O39" i="83"/>
  <c r="N39" i="83"/>
  <c r="V38" i="83"/>
  <c r="O38" i="83"/>
  <c r="N38" i="83"/>
  <c r="V37" i="83"/>
  <c r="O37" i="83"/>
  <c r="N37" i="83"/>
  <c r="V36" i="83"/>
  <c r="O36" i="83"/>
  <c r="N36" i="83"/>
  <c r="V35" i="83"/>
  <c r="O35" i="83"/>
  <c r="N35" i="83"/>
  <c r="V34" i="83"/>
  <c r="O34" i="83"/>
  <c r="N34" i="83"/>
  <c r="V33" i="83"/>
  <c r="O33" i="83"/>
  <c r="N33" i="83"/>
  <c r="V32" i="83"/>
  <c r="O32" i="83"/>
  <c r="N32" i="83"/>
  <c r="V31" i="83"/>
  <c r="O31" i="83"/>
  <c r="N31" i="83"/>
  <c r="V30" i="83"/>
  <c r="O30" i="83"/>
  <c r="N30" i="83"/>
  <c r="V29" i="83"/>
  <c r="O29" i="83"/>
  <c r="N29" i="83"/>
  <c r="V28" i="83"/>
  <c r="O28" i="83"/>
  <c r="N28" i="83"/>
  <c r="V27" i="83"/>
  <c r="O27" i="83"/>
  <c r="N27" i="83"/>
  <c r="V26" i="83"/>
  <c r="O26" i="83"/>
  <c r="N26" i="83"/>
  <c r="V25" i="83"/>
  <c r="O25" i="83"/>
  <c r="N25" i="83"/>
  <c r="V24" i="83"/>
  <c r="O24" i="83"/>
  <c r="N24" i="83"/>
  <c r="V23" i="83"/>
  <c r="O23" i="83"/>
  <c r="N23" i="83"/>
  <c r="V22" i="83"/>
  <c r="O22" i="83"/>
  <c r="N22" i="83"/>
  <c r="V21" i="83"/>
  <c r="O21" i="83"/>
  <c r="N21" i="83"/>
  <c r="V20" i="83"/>
  <c r="O20" i="83"/>
  <c r="N20" i="83"/>
  <c r="V19" i="83"/>
  <c r="O19" i="83"/>
  <c r="N19" i="83"/>
  <c r="V18" i="83"/>
  <c r="O18" i="83"/>
  <c r="N18" i="83"/>
  <c r="V17" i="83"/>
  <c r="O17" i="83"/>
  <c r="N17" i="83"/>
  <c r="V16" i="83"/>
  <c r="O16" i="83"/>
  <c r="N16" i="83"/>
  <c r="V15" i="83"/>
  <c r="O15" i="83"/>
  <c r="N15" i="83"/>
  <c r="V14" i="83"/>
  <c r="O14" i="83"/>
  <c r="N14" i="83"/>
  <c r="V13" i="83"/>
  <c r="O13" i="83"/>
  <c r="N13" i="83"/>
  <c r="V12" i="83"/>
  <c r="O12" i="83"/>
  <c r="N12" i="83"/>
  <c r="V11" i="83"/>
  <c r="O11" i="83"/>
  <c r="N11" i="83"/>
  <c r="V10" i="83"/>
  <c r="O10" i="83"/>
  <c r="N10" i="83"/>
  <c r="V9" i="83"/>
  <c r="O9" i="83"/>
  <c r="N9" i="83"/>
  <c r="B16" i="101"/>
  <c r="B6" i="101"/>
  <c r="L11" i="85"/>
  <c r="K11" i="85"/>
  <c r="J11" i="85"/>
  <c r="I11" i="85"/>
  <c r="E26" i="76"/>
  <c r="E25" i="76"/>
  <c r="E24" i="76"/>
  <c r="E23" i="76"/>
  <c r="E22" i="76"/>
  <c r="E21" i="76"/>
  <c r="H2" i="76"/>
  <c r="G2" i="76"/>
  <c r="F2" i="76"/>
  <c r="D2" i="76"/>
  <c r="E2" i="76"/>
  <c r="M201" i="64"/>
  <c r="M200" i="64"/>
  <c r="M199" i="64"/>
  <c r="M198" i="64"/>
  <c r="M197" i="64"/>
  <c r="M196" i="64"/>
  <c r="M195" i="64"/>
  <c r="M194" i="64"/>
  <c r="M193" i="64"/>
  <c r="M192" i="64"/>
  <c r="M191" i="64"/>
  <c r="M190" i="64"/>
  <c r="M189" i="64"/>
  <c r="M188" i="64"/>
  <c r="M187" i="64"/>
  <c r="M186" i="64"/>
  <c r="M185" i="64"/>
  <c r="M184" i="64"/>
  <c r="M183" i="64"/>
  <c r="M182" i="64"/>
  <c r="M181" i="64"/>
  <c r="M180" i="64"/>
  <c r="M179" i="64"/>
  <c r="M178" i="64"/>
  <c r="M177" i="64"/>
  <c r="M176" i="64"/>
  <c r="M175" i="64"/>
  <c r="M174" i="64"/>
  <c r="M173" i="64"/>
  <c r="M172" i="64"/>
  <c r="M171" i="64"/>
  <c r="M170" i="64"/>
  <c r="M169" i="64"/>
  <c r="M168" i="64"/>
  <c r="M167" i="64"/>
  <c r="M166" i="64"/>
  <c r="M165" i="64"/>
  <c r="M164" i="64"/>
  <c r="M163" i="64"/>
  <c r="M162" i="64"/>
  <c r="M161" i="64"/>
  <c r="M160" i="64"/>
  <c r="M159" i="64"/>
  <c r="M158" i="64"/>
  <c r="M157" i="64"/>
  <c r="M156" i="64"/>
  <c r="M155" i="64"/>
  <c r="M154" i="64"/>
  <c r="M153" i="64"/>
  <c r="M152" i="64"/>
  <c r="M151" i="64"/>
  <c r="M150" i="64"/>
  <c r="M149" i="64"/>
  <c r="M148" i="64"/>
  <c r="M147" i="64"/>
  <c r="M146" i="64"/>
  <c r="M145" i="64"/>
  <c r="M144" i="64"/>
  <c r="M143" i="64"/>
  <c r="M142" i="64"/>
  <c r="M141" i="64"/>
  <c r="M140" i="64"/>
  <c r="M139" i="64"/>
  <c r="M138" i="64"/>
  <c r="M137" i="64"/>
  <c r="M136" i="64"/>
  <c r="M135" i="64"/>
  <c r="M134" i="64"/>
  <c r="M133" i="64"/>
  <c r="M132" i="64"/>
  <c r="M131" i="64"/>
  <c r="M130" i="64"/>
  <c r="M129" i="64"/>
  <c r="M128" i="64"/>
  <c r="M127" i="64"/>
  <c r="M126" i="64"/>
  <c r="M125" i="64"/>
  <c r="M124" i="64"/>
  <c r="M123" i="64"/>
  <c r="M122" i="64"/>
  <c r="M121" i="64"/>
  <c r="M120" i="64"/>
  <c r="M119" i="64"/>
  <c r="M118" i="64"/>
  <c r="M117" i="64"/>
  <c r="M116" i="64"/>
  <c r="M115" i="64"/>
  <c r="M114" i="64"/>
  <c r="M113" i="64"/>
  <c r="M112" i="64"/>
  <c r="M111" i="64"/>
  <c r="M110" i="64"/>
  <c r="M109" i="64"/>
  <c r="M108" i="64"/>
  <c r="M107" i="64"/>
  <c r="M106" i="64"/>
  <c r="M105" i="64"/>
  <c r="M104" i="64"/>
  <c r="M103" i="64"/>
  <c r="M102" i="64"/>
  <c r="M101" i="64"/>
  <c r="M100" i="64"/>
  <c r="M99" i="64"/>
  <c r="M98" i="64"/>
  <c r="M97" i="64"/>
  <c r="M96" i="64"/>
  <c r="M95" i="64"/>
  <c r="M94" i="64"/>
  <c r="M93" i="64"/>
  <c r="M92" i="64"/>
  <c r="M91" i="64"/>
  <c r="M90" i="64"/>
  <c r="M89" i="64"/>
  <c r="M88" i="64"/>
  <c r="M87" i="64"/>
  <c r="M86" i="64"/>
  <c r="M85" i="64"/>
  <c r="M84" i="64"/>
  <c r="M83" i="64"/>
  <c r="M82" i="64"/>
  <c r="M81" i="64"/>
  <c r="M80" i="64"/>
  <c r="M79" i="64"/>
  <c r="M78" i="64"/>
  <c r="M77" i="64"/>
  <c r="M76" i="64"/>
  <c r="M75" i="64"/>
  <c r="M74" i="64"/>
  <c r="M73" i="64"/>
  <c r="M72" i="64"/>
  <c r="M71" i="64"/>
  <c r="M70" i="64"/>
  <c r="M69" i="64"/>
  <c r="M68" i="64"/>
  <c r="M67" i="64"/>
  <c r="M66" i="64"/>
  <c r="L66" i="64"/>
  <c r="J66" i="64"/>
  <c r="M65" i="64"/>
  <c r="L65" i="64"/>
  <c r="J65" i="64"/>
  <c r="M64" i="64"/>
  <c r="K64" i="64"/>
  <c r="L64" i="64"/>
  <c r="J64" i="64"/>
  <c r="M63" i="64"/>
  <c r="L63" i="64"/>
  <c r="J63" i="64"/>
  <c r="M62" i="64"/>
  <c r="L62" i="64"/>
  <c r="J62" i="64"/>
  <c r="M61" i="64"/>
  <c r="L61" i="64"/>
  <c r="J61" i="64"/>
  <c r="M60" i="64"/>
  <c r="L60" i="64"/>
  <c r="J60" i="64"/>
  <c r="M59" i="64"/>
  <c r="L59" i="64"/>
  <c r="J59" i="64"/>
  <c r="M58" i="64"/>
  <c r="L58" i="64"/>
  <c r="J58" i="64"/>
  <c r="M57" i="64"/>
  <c r="L57" i="64"/>
  <c r="J57" i="64"/>
  <c r="M56" i="64"/>
  <c r="L56" i="64"/>
  <c r="J56" i="64"/>
  <c r="M55" i="64"/>
  <c r="L55" i="64"/>
  <c r="J55" i="64"/>
  <c r="M54" i="64"/>
  <c r="L54" i="64"/>
  <c r="J54" i="64"/>
  <c r="M53" i="64"/>
  <c r="L53" i="64"/>
  <c r="J53" i="64"/>
  <c r="M52" i="64"/>
  <c r="L52" i="64"/>
  <c r="J52" i="64"/>
  <c r="M51" i="64"/>
  <c r="L51" i="64"/>
  <c r="J51" i="64"/>
  <c r="M50" i="64"/>
  <c r="L50" i="64"/>
  <c r="J50" i="64"/>
  <c r="M49" i="64"/>
  <c r="L49" i="64"/>
  <c r="J49" i="64"/>
  <c r="M48" i="64"/>
  <c r="L48" i="64"/>
  <c r="J48" i="64"/>
  <c r="M47" i="64"/>
  <c r="L47" i="64"/>
  <c r="J47" i="64"/>
  <c r="M46" i="64"/>
  <c r="L46" i="64"/>
  <c r="J46" i="64"/>
  <c r="M45" i="64"/>
  <c r="L45" i="64"/>
  <c r="J45" i="64"/>
  <c r="M44" i="64"/>
  <c r="L44" i="64"/>
  <c r="J44" i="64"/>
  <c r="M43" i="64"/>
  <c r="L43" i="64"/>
  <c r="J43" i="64"/>
  <c r="M42" i="64"/>
  <c r="L42" i="64"/>
  <c r="J42" i="64"/>
  <c r="M41" i="64"/>
  <c r="L41" i="64"/>
  <c r="J41" i="64"/>
  <c r="M40" i="64"/>
  <c r="L40" i="64"/>
  <c r="J40" i="64"/>
  <c r="M39" i="64"/>
  <c r="L39" i="64"/>
  <c r="J39" i="64"/>
  <c r="M38" i="64"/>
  <c r="L38" i="64"/>
  <c r="J38" i="64"/>
  <c r="M37" i="64"/>
  <c r="L37" i="64"/>
  <c r="J37" i="64"/>
  <c r="M36" i="64"/>
  <c r="L36" i="64"/>
  <c r="J36" i="64"/>
  <c r="M35" i="64"/>
  <c r="L35" i="64"/>
  <c r="J35" i="64"/>
  <c r="M34" i="64"/>
  <c r="L34" i="64"/>
  <c r="J34" i="64"/>
  <c r="M33" i="64"/>
  <c r="L33" i="64"/>
  <c r="J33" i="64"/>
  <c r="M32" i="64"/>
  <c r="L32" i="64"/>
  <c r="J32" i="64"/>
  <c r="M31" i="64"/>
  <c r="L31" i="64"/>
  <c r="J31" i="64"/>
  <c r="M30" i="64"/>
  <c r="L30" i="64"/>
  <c r="J30" i="64"/>
  <c r="M29" i="64"/>
  <c r="L29" i="64"/>
  <c r="J29" i="64"/>
  <c r="M28" i="64"/>
  <c r="L28" i="64"/>
  <c r="J28" i="64"/>
  <c r="M27" i="64"/>
  <c r="L27" i="64"/>
  <c r="J27" i="64"/>
  <c r="M26" i="64"/>
  <c r="L26" i="64"/>
  <c r="J26" i="64"/>
  <c r="M25" i="64"/>
  <c r="L25" i="64"/>
  <c r="J25" i="64"/>
  <c r="M24" i="64"/>
  <c r="L24" i="64"/>
  <c r="J24" i="64"/>
  <c r="M23" i="64"/>
  <c r="L23" i="64"/>
  <c r="J23" i="64"/>
  <c r="M22" i="64"/>
  <c r="L22" i="64"/>
  <c r="J22" i="64"/>
  <c r="M21" i="64"/>
  <c r="L21" i="64"/>
  <c r="J21" i="64"/>
  <c r="M20" i="64"/>
  <c r="L20" i="64"/>
  <c r="J20" i="64"/>
  <c r="M19" i="64"/>
  <c r="L19" i="64"/>
  <c r="J19" i="64"/>
  <c r="M18" i="64"/>
  <c r="L18" i="64"/>
  <c r="J18" i="64"/>
  <c r="M17" i="64"/>
  <c r="L17" i="64"/>
  <c r="J17" i="64"/>
  <c r="M16" i="64"/>
  <c r="L16" i="64"/>
  <c r="J16" i="64"/>
  <c r="M15" i="64"/>
  <c r="L15" i="64"/>
  <c r="J15" i="64"/>
  <c r="M14" i="64"/>
  <c r="L14" i="64"/>
  <c r="J14" i="64"/>
  <c r="M13" i="64"/>
  <c r="L13" i="64"/>
  <c r="J13" i="64"/>
  <c r="M12" i="64"/>
  <c r="L12" i="64"/>
  <c r="J12" i="64"/>
  <c r="M11" i="64"/>
  <c r="L11" i="64"/>
  <c r="J11" i="64"/>
  <c r="M10" i="64"/>
  <c r="L10" i="64"/>
  <c r="J10" i="64"/>
  <c r="M9" i="64"/>
  <c r="L9" i="64"/>
  <c r="J9" i="64"/>
  <c r="M8" i="64"/>
  <c r="L8" i="64"/>
  <c r="J8" i="64"/>
  <c r="M7" i="64"/>
  <c r="K7" i="64"/>
  <c r="L7" i="64"/>
  <c r="J7" i="64"/>
  <c r="M6" i="64"/>
  <c r="K6" i="64"/>
  <c r="L6" i="64"/>
  <c r="J6" i="64"/>
  <c r="M5" i="64"/>
  <c r="L5" i="64"/>
  <c r="J5" i="64"/>
  <c r="M4" i="64"/>
  <c r="L4" i="64"/>
  <c r="J4" i="64"/>
  <c r="M3" i="64"/>
  <c r="K3" i="64"/>
  <c r="L3" i="64"/>
  <c r="J3" i="64"/>
  <c r="M2" i="64"/>
  <c r="K2" i="64"/>
  <c r="L2" i="64"/>
  <c r="J2" i="64"/>
  <c r="N10" i="2"/>
  <c r="N12" i="2"/>
  <c r="N2" i="5"/>
  <c r="N3" i="5"/>
  <c r="N4" i="5"/>
  <c r="N5" i="5"/>
  <c r="N6" i="5"/>
  <c r="N7" i="5"/>
  <c r="N8" i="5"/>
  <c r="L9" i="5"/>
  <c r="N9" i="5"/>
  <c r="N10" i="5"/>
  <c r="L11" i="5"/>
  <c r="N11" i="5"/>
  <c r="N12" i="5"/>
  <c r="N17" i="5"/>
  <c r="O18" i="5"/>
  <c r="M17" i="5"/>
  <c r="H17" i="2"/>
  <c r="H19" i="2"/>
  <c r="J17" i="5"/>
  <c r="I17" i="5"/>
  <c r="N19" i="2"/>
  <c r="J17" i="2"/>
  <c r="I17" i="2"/>
  <c r="K17" i="5"/>
  <c r="L17" i="5"/>
  <c r="J19" i="2"/>
  <c r="I19" i="2"/>
  <c r="L201" i="64"/>
  <c r="L200" i="64"/>
  <c r="L199" i="64"/>
  <c r="L198" i="64"/>
  <c r="L197" i="64"/>
  <c r="L196" i="64"/>
  <c r="L195" i="64"/>
  <c r="L194" i="64"/>
  <c r="L193" i="64"/>
  <c r="L192" i="64"/>
  <c r="L191" i="64"/>
  <c r="L190" i="64"/>
  <c r="L189" i="64"/>
  <c r="L188" i="64"/>
  <c r="L187" i="64"/>
  <c r="L186" i="64"/>
  <c r="L185" i="64"/>
  <c r="L184" i="64"/>
  <c r="L183" i="64"/>
  <c r="L182" i="64"/>
  <c r="L181" i="64"/>
  <c r="L180" i="64"/>
  <c r="L179" i="64"/>
  <c r="L178" i="64"/>
  <c r="L177" i="64"/>
  <c r="L176" i="64"/>
  <c r="L175" i="64"/>
  <c r="L174" i="64"/>
  <c r="L173" i="64"/>
  <c r="L172" i="64"/>
  <c r="L171" i="64"/>
  <c r="L170" i="64"/>
  <c r="L169" i="64"/>
  <c r="L168" i="64"/>
  <c r="L167" i="64"/>
  <c r="L166" i="64"/>
  <c r="L165" i="64"/>
  <c r="L164" i="64"/>
  <c r="L163" i="64"/>
  <c r="L162" i="64"/>
  <c r="L161" i="64"/>
  <c r="L160" i="64"/>
  <c r="L159" i="64"/>
  <c r="L158" i="64"/>
  <c r="L157" i="64"/>
  <c r="L156" i="64"/>
  <c r="L155" i="64"/>
  <c r="L154" i="64"/>
  <c r="L153" i="64"/>
  <c r="L152" i="64"/>
  <c r="L151" i="64"/>
  <c r="L150" i="64"/>
  <c r="L149" i="64"/>
  <c r="L148" i="64"/>
  <c r="L147" i="64"/>
  <c r="L146" i="64"/>
  <c r="L145" i="64"/>
  <c r="L144" i="64"/>
  <c r="L143" i="64"/>
  <c r="L142" i="64"/>
  <c r="L141" i="64"/>
  <c r="L140" i="64"/>
  <c r="L139" i="64"/>
  <c r="L138" i="64"/>
  <c r="L137" i="64"/>
  <c r="L136" i="64"/>
  <c r="L135" i="64"/>
  <c r="L134" i="64"/>
  <c r="L133" i="64"/>
  <c r="L132" i="64"/>
  <c r="L131" i="64"/>
  <c r="L130" i="64"/>
  <c r="L129" i="64"/>
  <c r="L128" i="64"/>
  <c r="L127" i="64"/>
  <c r="L126" i="64"/>
  <c r="L125" i="64"/>
  <c r="L124" i="64"/>
  <c r="L123" i="64"/>
  <c r="L122" i="64"/>
  <c r="L121" i="64"/>
  <c r="L120" i="64"/>
  <c r="L119" i="64"/>
  <c r="L118" i="64"/>
  <c r="L117" i="64"/>
  <c r="L116" i="64"/>
  <c r="L115" i="64"/>
  <c r="L114" i="64"/>
  <c r="L113" i="64"/>
  <c r="L112" i="64"/>
  <c r="L111" i="64"/>
  <c r="L110" i="64"/>
  <c r="L109" i="64"/>
  <c r="L108" i="64"/>
  <c r="L107" i="64"/>
  <c r="L106" i="64"/>
</calcChain>
</file>

<file path=xl/sharedStrings.xml><?xml version="1.0" encoding="utf-8"?>
<sst xmlns="http://schemas.openxmlformats.org/spreadsheetml/2006/main" count="2372" uniqueCount="1314">
  <si>
    <t>Description</t>
  </si>
  <si>
    <t>Type</t>
  </si>
  <si>
    <t>comment</t>
  </si>
  <si>
    <t>like</t>
  </si>
  <si>
    <t>share</t>
  </si>
  <si>
    <t>Photo</t>
  </si>
  <si>
    <t>Date</t>
  </si>
  <si>
    <t/>
  </si>
  <si>
    <t>Lifetime Total Likes</t>
  </si>
  <si>
    <t>Daily New Likes</t>
  </si>
  <si>
    <t>Daily Unlikes</t>
  </si>
  <si>
    <t>Daily Page Engaged Users</t>
  </si>
  <si>
    <t>Weekly Page Engaged Users</t>
  </si>
  <si>
    <t>28 Days Page Engaged Users</t>
  </si>
  <si>
    <t>Daily Total Reach</t>
  </si>
  <si>
    <t>Weekly Total Reach</t>
  </si>
  <si>
    <t>28 Days Total Reach</t>
  </si>
  <si>
    <t>Daily Organic Reach</t>
  </si>
  <si>
    <t>Weekly Organic Reach</t>
  </si>
  <si>
    <t>28 Days Organic Reach</t>
  </si>
  <si>
    <t>Daily Paid Reach</t>
  </si>
  <si>
    <t>Weekly Paid Reach</t>
  </si>
  <si>
    <t>28 Days Paid Reach</t>
  </si>
  <si>
    <t>Daily Total Impressions</t>
  </si>
  <si>
    <t>Weekly Total Impressions</t>
  </si>
  <si>
    <t>28 Days Total Impressions</t>
  </si>
  <si>
    <t>Daily Organic impressions</t>
  </si>
  <si>
    <t>Weekly Organic impressions</t>
  </si>
  <si>
    <t>28 Days Organic impressions</t>
  </si>
  <si>
    <t>Daily Paid Impressions</t>
  </si>
  <si>
    <t>Weekly Paid Impressions</t>
  </si>
  <si>
    <t>28 Days Paid Impressions</t>
  </si>
  <si>
    <t>Daily Logged-in Page Views</t>
  </si>
  <si>
    <t>Weekly Logged-in Page Views</t>
  </si>
  <si>
    <t>Daily Reach of page posts</t>
  </si>
  <si>
    <t>Weekly Reach of page posts</t>
  </si>
  <si>
    <t>28 Days Reach of page posts</t>
  </si>
  <si>
    <t>Daily Organic Reach of Page posts</t>
  </si>
  <si>
    <t>Weekly Organic Reach of Page posts</t>
  </si>
  <si>
    <t>28 Days Organic Reach of Page posts</t>
  </si>
  <si>
    <t>Daily Paid Reach of Page posts</t>
  </si>
  <si>
    <t>Weekly Paid Reach of Page posts</t>
  </si>
  <si>
    <t>28 Days Paid Reach of Page posts</t>
  </si>
  <si>
    <t>Daily Total Impressions of your posts</t>
  </si>
  <si>
    <t>Weekly Total Impressions of your posts</t>
  </si>
  <si>
    <t>28 Days Total Impressions of your posts</t>
  </si>
  <si>
    <t>Daily Organic impressions of your posts</t>
  </si>
  <si>
    <t>Weekly Organic impressions of your posts</t>
  </si>
  <si>
    <t>28 Days Organic impressions of your posts</t>
  </si>
  <si>
    <t>Daily Paid impressions of your posts</t>
  </si>
  <si>
    <t>Weekly Paid impressions of your posts</t>
  </si>
  <si>
    <t>28 Days Paid impressions of your posts</t>
  </si>
  <si>
    <t>Daily Total Consumers</t>
  </si>
  <si>
    <t>Weekly Total Consumers</t>
  </si>
  <si>
    <t>28 Days Total Consumers</t>
  </si>
  <si>
    <t>Daily Page consumptions</t>
  </si>
  <si>
    <t>Weekly Page consumptions</t>
  </si>
  <si>
    <t>28 Days Page consumptions</t>
  </si>
  <si>
    <t>Daily Negative feedback</t>
  </si>
  <si>
    <t>Weekly Negative feedback</t>
  </si>
  <si>
    <t>28 Days Negative feedback</t>
  </si>
  <si>
    <t>Daily Negative Feedback from Users</t>
  </si>
  <si>
    <t>Weekly Negative Feedback from Users</t>
  </si>
  <si>
    <t>28 Days Negative Feedback from Users</t>
  </si>
  <si>
    <t>Daily Total check-ins</t>
  </si>
  <si>
    <t>Weekly Total check-ins</t>
  </si>
  <si>
    <t>28 Days Total check-ins</t>
  </si>
  <si>
    <t>Daily Total check-ins using mobile devices</t>
  </si>
  <si>
    <t>Weekly Total check-ins using mobile devices</t>
  </si>
  <si>
    <t>28 Days Total check-ins using mobile devices</t>
  </si>
  <si>
    <t>Daily Daily count of fans online</t>
  </si>
  <si>
    <t>Lifetime: The total number of people who have liked your Page. (Unique Users)</t>
  </si>
  <si>
    <t>Daily: The number of new people who have liked your Page (Unique Users)</t>
  </si>
  <si>
    <t>Daily: The number of Unlikes of your Page (Unique Users)</t>
  </si>
  <si>
    <t>Daily: The number of people who engaged with your Page. Engagement includes any click or story created. (Unique Users)</t>
  </si>
  <si>
    <t>Weekly: The number of people who engaged with your Page. Engagement includes any click or story created. (Unique Users)</t>
  </si>
  <si>
    <t>28 Days: The number of people who engaged with your Page. Engagement includes any click or story created. (Unique Users)</t>
  </si>
  <si>
    <t>Daily: The number of people who have seen any content associated with your Page. (Unique Users)</t>
  </si>
  <si>
    <t>Weekly: The number of people who have seen any content associated with your Page. (Unique Users)</t>
  </si>
  <si>
    <t>28 Days: The number of people who have seen any content associated with your Page. (Unique Users)</t>
  </si>
  <si>
    <t>Daily: The number of people who visited your Page, or saw your Page or one of its posts in news feed or ticker. These can be people who have liked your Page and people who haven't. (Unique Users)</t>
  </si>
  <si>
    <t>Weekly: The number of people who visited your Page, or saw your Page or one of its posts in news feed or ticker. These can be people who have liked your Page and people who haven't. (Unique Users)</t>
  </si>
  <si>
    <t>28 Days: The number of people who visited your Page, or saw your Page or one of its posts in news feed or ticker. These can be people who have liked your Page and people who haven't. (Unique Users)</t>
  </si>
  <si>
    <t>Daily: The number of people who saw a sponsored story or ad pointing to your Page. (Unique Users)</t>
  </si>
  <si>
    <t>Weekly: The number of people who saw a sponsored story or ad pointing to your Page. (Unique Users)</t>
  </si>
  <si>
    <t>28 Days: The number of people who saw a sponsored story or ad pointing to your Page. (Unique Users)</t>
  </si>
  <si>
    <t>Daily: The number of impressions seen of any content associated with your Page. (Total Count)</t>
  </si>
  <si>
    <t>Weekly: The number of impressions seen of any content associated with your Page. (Total Count)</t>
  </si>
  <si>
    <t>28 Days: The number of impressions seen of any content associated with your Page. (Total Count)</t>
  </si>
  <si>
    <t>Daily: The number of times your posts were seen in News Feed or ticker or on visits to your Page. These impressions can be by people who have liked your Page and people who haven't. (Total Count)</t>
  </si>
  <si>
    <t>Weekly: The number of times your posts were seen in News Feed or ticker or on visits to your Page. These impressions can be by people who have liked your Page and people who haven't. (Total Count)</t>
  </si>
  <si>
    <t>28 Days: The number of times your posts were seen in News Feed or ticker or on visits to your Page. These impressions can be by people who have liked your Page and people who haven't. (Total Count)</t>
  </si>
  <si>
    <t>Daily: The number of impressions of a Sponsored Story or Ad pointing to your Page. (Total Count)</t>
  </si>
  <si>
    <t>Weekly: The number of impressions of a Sponsored Story or Ad pointing to your Page. (Total Count)</t>
  </si>
  <si>
    <t>28 Days: The number of impressions of a Sponsored Story or Ad pointing to your Page. (Total Count)</t>
  </si>
  <si>
    <t>Daily: Page Views from users logged into Facebook (Total Count)</t>
  </si>
  <si>
    <t>Weekly: Page Views from users logged into Facebook (Total Count)</t>
  </si>
  <si>
    <t>Daily: Page Views from users logged into Facebook (Unique Users)</t>
  </si>
  <si>
    <t>Weekly: Page Views from users logged into Facebook (Unique Users)</t>
  </si>
  <si>
    <t>Daily: The number of people who saw any of your Page posts. (Unique Users)</t>
  </si>
  <si>
    <t>Weekly: The number of people who saw any of your Page posts. (Unique Users)</t>
  </si>
  <si>
    <t>28 Days: The number of people who saw any of your Page posts. (Unique Users)</t>
  </si>
  <si>
    <t>Daily: The number of people who saw your Page posts in news feed or ticker, or on your Page's timeline. (Unique Users)</t>
  </si>
  <si>
    <t>Weekly: The number of people who saw your Page posts in news feed or ticker, or on your Page's timeline. (Unique Users)</t>
  </si>
  <si>
    <t>28 Days: The number of people who saw your Page posts in news feed or ticker, or on your Page's timeline. (Unique Users)</t>
  </si>
  <si>
    <t>Daily: The number of people who saw your Page posts in an ad or sponsored story. (Unique Users)</t>
  </si>
  <si>
    <t>Weekly: The number of people who saw your Page posts in an ad or sponsored story. (Unique Users)</t>
  </si>
  <si>
    <t>28 Days: The number of people who saw your Page posts in an ad or sponsored story. (Unique Users)</t>
  </si>
  <si>
    <t>Daily: The number of impressions that came from all of your posts. (Total Count)</t>
  </si>
  <si>
    <t>Weekly: The number of impressions that came from all of your posts. (Total Count)</t>
  </si>
  <si>
    <t>28 Days: The number of impressions that came from all of your posts. (Total Count)</t>
  </si>
  <si>
    <t>Daily: The number of impressions of your posts in News Feed or ticker or on your Page. (Total Count)</t>
  </si>
  <si>
    <t>Weekly: The number of impressions of your posts in News Feed or ticker or on your Page. (Total Count)</t>
  </si>
  <si>
    <t>28 Days: The number of impressions of your posts in News Feed or ticker or on your Page. (Total Count)</t>
  </si>
  <si>
    <t>Daily: The number of impressions of your Page posts in an Ad or Sponsored Story. (Total Count)</t>
  </si>
  <si>
    <t>Weekly: The number of impressions of your Page posts in an Ad or Sponsored Story. (Total Count)</t>
  </si>
  <si>
    <t>28 Days: The number of impressions of your Page posts in an Ad or Sponsored Story. (Total Count)</t>
  </si>
  <si>
    <t>Daily: The number of people who have given negative feedback to your Page. (Unique Users)</t>
  </si>
  <si>
    <t>Weekly: The number of people who have given negative feedback to your Page. (Unique Users)</t>
  </si>
  <si>
    <t>28 Days: The number of people who have given negative feedback to your Page. (Unique Users)</t>
  </si>
  <si>
    <t>Daily: The number of times people have given negative feedback to your Page. (Total Count)</t>
  </si>
  <si>
    <t>Weekly: The number of times people have given negative feedback to your Page. (Total Count)</t>
  </si>
  <si>
    <t>28 Days: The number of times people have given negative feedback to your Page. (Total Count)</t>
  </si>
  <si>
    <t>Daily: Total check-ins at your Place (Total Count)</t>
  </si>
  <si>
    <t>Weekly: Total check-ins at your Place (Total Count)</t>
  </si>
  <si>
    <t>28 Days: Total check-ins at your Place (Total Count)</t>
  </si>
  <si>
    <t>Daily: Total check-ins at your Place (Unique Users)</t>
  </si>
  <si>
    <t>Weekly: Total check-ins at your Place (Unique Users)</t>
  </si>
  <si>
    <t>28 Days: Total check-ins at your Place (Unique Users)</t>
  </si>
  <si>
    <t>Daily: Total check-ins at your Place using mobile devices (Total Count)</t>
  </si>
  <si>
    <t>Weekly: Total check-ins at your Place using mobile devices (Total Count)</t>
  </si>
  <si>
    <t>28 Days: Total check-ins at your Place using mobile devices (Total Count)</t>
  </si>
  <si>
    <t>Daily: Total check-ins at your Place using mobile devices (Unique Users)</t>
  </si>
  <si>
    <t>Weekly: Total check-ins at your Place using mobile devices (Unique Users)</t>
  </si>
  <si>
    <t>28 Days: Total check-ins at your Place using mobile devices (Unique Users)</t>
  </si>
  <si>
    <t>Daily: The number of people who liked your Page and who were online on the specified day. (Unique Users)</t>
  </si>
  <si>
    <t>Post ID</t>
  </si>
  <si>
    <t>Permalink</t>
  </si>
  <si>
    <t>Post Message</t>
  </si>
  <si>
    <t>Countries</t>
  </si>
  <si>
    <t>Languages</t>
  </si>
  <si>
    <t>Posted</t>
  </si>
  <si>
    <t>Lifetime Post Total Reach</t>
  </si>
  <si>
    <t>Lifetime Post organic reach</t>
  </si>
  <si>
    <t>Lifetime Post Paid Reach</t>
  </si>
  <si>
    <t>Lifetime Post Total Impressions</t>
  </si>
  <si>
    <t>Lifetime Post Organic Impressions</t>
  </si>
  <si>
    <t>Lifetime Post Paid Impressions</t>
  </si>
  <si>
    <t>Lifetime Negative feedback</t>
  </si>
  <si>
    <t>Lifetime Post Impressions by people who have liked your Page</t>
  </si>
  <si>
    <t>Lifetime Post reach by people who like your Page</t>
  </si>
  <si>
    <t>Lifetime Paid reach of a post by people who like your Page</t>
  </si>
  <si>
    <t>Lifetime People who have liked your Page and engaged with your post</t>
  </si>
  <si>
    <t>Lifetime Organic views to 95%</t>
  </si>
  <si>
    <t>Lifetime Paid views to 95%</t>
  </si>
  <si>
    <t>Lifetime Video length</t>
  </si>
  <si>
    <t>Lifetime Organic Video Views</t>
  </si>
  <si>
    <t>Lifetime Paid Video Views</t>
  </si>
  <si>
    <t>Daily: The number of people who clicked on any of your content. Stories that are created without clicking on Page content (ex, liking the Page from timeline) are not included. (Unique Users)</t>
  </si>
  <si>
    <t>Weekly: The number of people who clicked on any of your content. Stories that are created without clicking on Page content (ex, liking the Page from timeline) are not included. (Unique Users)</t>
  </si>
  <si>
    <t>28 Days: The number of people who clicked on any of your content. Stories that are created without clicking on Page content (ex, liking the Page from timeline) are not included. (Unique Users)</t>
  </si>
  <si>
    <t>Daily: The number of clicks on any of your content. Stories generated without clicks on page content (e.g., liking the page in Timeline) are not included. (Total Count)</t>
  </si>
  <si>
    <t>Weekly: The number of clicks on any of your content. Stories generated without clicks on page content (e.g., liking the page in Timeline) are not included. (Total Count)</t>
  </si>
  <si>
    <t>28 Days: The number of clicks on any of your content. Stories generated without clicks on page content (e.g., liking the page in Timeline) are not included. (Total Count)</t>
  </si>
  <si>
    <t>Daily People Talking About This</t>
  </si>
  <si>
    <t>Weekly People Talking About This</t>
  </si>
  <si>
    <t>28 Days People Talking About This</t>
  </si>
  <si>
    <t>Daily: The number of people sharing stories about your page. These stories include liking your Page, posting to your Page's timeline, liking, commenting on or sharing one of your Page posts, answering a question you posted, responding to one of your events, mentioning your Page, tagging your Page in a photo or checking in at your location. (Unique Users)</t>
  </si>
  <si>
    <t>Weekly: The number of people sharing stories about your page. These stories include liking your Page, posting to your Page's timeline, liking, commenting on or sharing one of your Page posts, answering a question you posted, responding to one of your events, mentioning your Page, tagging your Page in a photo or checking in at your location. (Unique Users)</t>
  </si>
  <si>
    <t>28 Days: The number of people sharing stories about your page. These stories include liking your Page, posting to your Page's timeline, liking, commenting on or sharing one of your Page posts, answering a question you posted, responding to one of your events, mentioning your Page, tagging your Page in a photo or checking in at your location. (Unique Users)</t>
  </si>
  <si>
    <t>Post</t>
  </si>
  <si>
    <t>Taux de reach</t>
  </si>
  <si>
    <t>Likes</t>
  </si>
  <si>
    <t>Comments</t>
  </si>
  <si>
    <t>Shares</t>
  </si>
  <si>
    <t>Clics</t>
  </si>
  <si>
    <t>Taux d'engagement</t>
  </si>
  <si>
    <t>Catégorie</t>
  </si>
  <si>
    <t>Fans à date</t>
  </si>
  <si>
    <t>Portée</t>
  </si>
  <si>
    <t>Portée organique</t>
  </si>
  <si>
    <t>Portée payée</t>
  </si>
  <si>
    <t>Personnes engagées</t>
  </si>
  <si>
    <t>Total Engagement</t>
  </si>
  <si>
    <t>TOTAL interactions</t>
  </si>
  <si>
    <t>EVOLUTION</t>
  </si>
  <si>
    <t>REGRAM</t>
  </si>
  <si>
    <t>CLICS OK</t>
  </si>
  <si>
    <t>Daily Total Video Views</t>
  </si>
  <si>
    <t>Weekly Total Video Views</t>
  </si>
  <si>
    <t>28 Days Total Video Views</t>
  </si>
  <si>
    <t>Daily Total organic video views</t>
  </si>
  <si>
    <t>Weekly Total organic video views</t>
  </si>
  <si>
    <t>28 Days Total organic video views</t>
  </si>
  <si>
    <t>Daily Total promoted video views</t>
  </si>
  <si>
    <t>Weekly Total promoted video views</t>
  </si>
  <si>
    <t>28 Days Total promoted video views</t>
  </si>
  <si>
    <t>Daily Total autoplayed video views</t>
  </si>
  <si>
    <t>Weekly Total autoplayed video views</t>
  </si>
  <si>
    <t>28 Days Total autoplayed video views</t>
  </si>
  <si>
    <t>Daily Total video views after clicking</t>
  </si>
  <si>
    <t>Weekly Total video views after clicking</t>
  </si>
  <si>
    <t>28 Days Total video views after clicking</t>
  </si>
  <si>
    <t>Daily Total number of time a video has seen again</t>
  </si>
  <si>
    <t>Weekly Total number of time a video has seen again</t>
  </si>
  <si>
    <t>28 Days Total number of time a video has seen again</t>
  </si>
  <si>
    <t>Daily Total Unique Video Views</t>
  </si>
  <si>
    <t>Weekly Total Unique Video Views</t>
  </si>
  <si>
    <t>28 Days Total Unique Video Views</t>
  </si>
  <si>
    <t>Daily Total 30-Second Views</t>
  </si>
  <si>
    <t>Weekly Total 30-Second Views</t>
  </si>
  <si>
    <t>28 Days Total 30-Second Views</t>
  </si>
  <si>
    <t>Daily Total organic video views for 30s or to the end</t>
  </si>
  <si>
    <t>Weekly Total organic video views for 30s or to the end</t>
  </si>
  <si>
    <t>28 Days Total organic video views for 30s or to the end</t>
  </si>
  <si>
    <t>Daily Paid 30-Second Views</t>
  </si>
  <si>
    <t>Weekly Paid 30-Second Views</t>
  </si>
  <si>
    <t>28 Days Paid 30-Second Views</t>
  </si>
  <si>
    <t>Daily Auto-Played 30-Second Views</t>
  </si>
  <si>
    <t>Weekly Auto-Played 30-Second Views</t>
  </si>
  <si>
    <t>28 Days Auto-Played 30-Second Views</t>
  </si>
  <si>
    <t>Daily Video views for 30s or to the end after clicking</t>
  </si>
  <si>
    <t>Weekly Video views for 30s or to the end after clicking</t>
  </si>
  <si>
    <t>28 Days Video views for 30s or to the end after clicking</t>
  </si>
  <si>
    <t>Daily Number of time a video has seen again for 30s or to the end</t>
  </si>
  <si>
    <t>Weekly Number of time a video has seen again for 30s or to the end</t>
  </si>
  <si>
    <t>28 Days Number of time a video has seen again for 30s or to the end</t>
  </si>
  <si>
    <t>Daily Total Unique 30-Second Views</t>
  </si>
  <si>
    <t>Weekly Total Unique 30-Second Views</t>
  </si>
  <si>
    <t>28 Days Total Unique 30-Second Views</t>
  </si>
  <si>
    <t>Daily: Total number of times videos has been viewed for more than 3 seconds. (Total Count)</t>
  </si>
  <si>
    <t>Weekly: Total number of times videos has been viewed for more than 3 seconds. (Total Count)</t>
  </si>
  <si>
    <t>28 Days: Total number of times videos has been viewed for more than 3 seconds. (Total Count)</t>
  </si>
  <si>
    <t>Daily: Number of time the video has been views by organic reach (Total Count)</t>
  </si>
  <si>
    <t>Weekly: Number of time the video has been views by organic reach (Total Count)</t>
  </si>
  <si>
    <t>28 Days: Number of time the video has been views by organic reach (Total Count)</t>
  </si>
  <si>
    <t>Daily: Total number of times a promoted video has been viewed for more than 3 seconds (Total Count)</t>
  </si>
  <si>
    <t>Weekly: Total number of times a promoted video has been viewed for more than 3 seconds (Total Count)</t>
  </si>
  <si>
    <t>28 Days: Total number of times a promoted video has been viewed for more than 3 seconds (Total Count)</t>
  </si>
  <si>
    <t>Daily: Total number of times an autoplayed video has been viewed for more than 3 seconds (Total Count)</t>
  </si>
  <si>
    <t>Weekly: Total number of times an autoplayed video has been viewed for more than 3 seconds (Total Count)</t>
  </si>
  <si>
    <t>28 Days: Total number of times an autoplayed video has been viewed for more than 3 seconds (Total Count)</t>
  </si>
  <si>
    <t>Daily: Number of time the video has been viewed after the user clicked on play (Total Count)</t>
  </si>
  <si>
    <t>Weekly: Number of time the video has been viewed after the user clicked on play (Total Count)</t>
  </si>
  <si>
    <t>28 Days: Number of time the video has been viewed after the user clicked on play (Total Count)</t>
  </si>
  <si>
    <t>Daily: Number of time the video has been seen when it is not the first play (Total Count)</t>
  </si>
  <si>
    <t>Weekly: Number of time the video has been seen when it is not the first play (Total Count)</t>
  </si>
  <si>
    <t>28 Days: Number of time the video has been seen when it is not the first play (Total Count)</t>
  </si>
  <si>
    <t>Daily: Metric showing video played for unique people for more than 3 seconds aggregated at the page level (Unique Users)</t>
  </si>
  <si>
    <t>Weekly: Metric showing video played for unique people for more than 3 seconds aggregated at the page level (Unique Users)</t>
  </si>
  <si>
    <t>28 Days: Metric showing video played for unique people for more than 3 seconds aggregated at the page level (Unique Users)</t>
  </si>
  <si>
    <t>Daily: Total number of times page's videos was viewed for 30 seconds or viewed to the end, whichever came first. (Total Count)</t>
  </si>
  <si>
    <t>Weekly: Total number of times page's videos was viewed for 30 seconds or viewed to the end, whichever came first. (Total Count)</t>
  </si>
  <si>
    <t>28 Days: Total number of times page's videos was viewed for 30 seconds or viewed to the end, whichever came first. (Total Count)</t>
  </si>
  <si>
    <t>Daily: Number of time the video has been viewed for 30s or to the end by organic reach (Total Count)</t>
  </si>
  <si>
    <t>Weekly: Number of time the video has been viewed for 30s or to the end by organic reach (Total Count)</t>
  </si>
  <si>
    <t>28 Days: Number of time the video has been viewed for 30s or to the end by organic reach (Total Count)</t>
  </si>
  <si>
    <t>Daily: Number of times page's videos was viewed for 30 seconds or viewed to the end, whichever came first, after a paid promotion. (Total Count)</t>
  </si>
  <si>
    <t>Weekly: Number of times page's videos was viewed for 30 seconds or viewed to the end, whichever came first, after a paid promotion. (Total Count)</t>
  </si>
  <si>
    <t>28 Days: Number of times page's videos was viewed for 30 seconds or viewed to the end, whichever came first, after a paid promotion. (Total Count)</t>
  </si>
  <si>
    <t>Daily: Number of times your page's videos started automatically playing and people viewed it for 30 seconds or to the end, whichever came first. (Total Count)</t>
  </si>
  <si>
    <t>Weekly: Number of times your page's videos started automatically playing and people viewed it for 30 seconds or to the end, whichever came first. (Total Count)</t>
  </si>
  <si>
    <t>28 Days: Number of times your page's videos started automatically playing and people viewed it for 30 seconds or to the end, whichever came first. (Total Count)</t>
  </si>
  <si>
    <t>Daily: Number of time the video has been viewed for 30s or to the end after the user clicked on play (Total Count)</t>
  </si>
  <si>
    <t>Weekly: Number of time the video has been viewed for 30s or to the end after the user clicked on play (Total Count)</t>
  </si>
  <si>
    <t>28 Days: Number of time the video has been viewed for 30s or to the end after the user clicked on play (Total Count)</t>
  </si>
  <si>
    <t>Daily: Number of time the video has been seen for 30s or to the end whenit is not the first play (Total Count)</t>
  </si>
  <si>
    <t>Weekly: Number of time the video has been seen for 30s or to the end whenit is not the first play (Total Count)</t>
  </si>
  <si>
    <t>28 Days: Number of time the video has been seen for 30s or to the end whenit is not the first play (Total Count)</t>
  </si>
  <si>
    <t>Daily: Metric showing video played for unique people for 30 seconds or to the end aggregated at the page level (Unique Users)</t>
  </si>
  <si>
    <t>Weekly: Metric showing video played for unique people for 30 seconds or to the end aggregated at the page level (Unique Users)</t>
  </si>
  <si>
    <t>28 Days: Metric showing video played for unique people for 30 seconds or to the end aggregated at the page level (Unique Users)</t>
  </si>
  <si>
    <t>Lifetime Average time video viewed</t>
  </si>
  <si>
    <t>DIGITAL ARTIST</t>
  </si>
  <si>
    <t>Link</t>
  </si>
  <si>
    <t>page_get_directions_clicks_logged_in_count:day</t>
  </si>
  <si>
    <t>page_get_directions_clicks_logged_in_count:week</t>
  </si>
  <si>
    <t>page_get_directions_clicks_logged_in_unique:day</t>
  </si>
  <si>
    <t>page_get_directions_clicks_logged_in_unique:week</t>
  </si>
  <si>
    <t>page_call_phone_clicks_logged_in_count:day</t>
  </si>
  <si>
    <t>page_call_phone_clicks_logged_in_count:week</t>
  </si>
  <si>
    <t>page_call_phone_clicks_logged_in_unique:day</t>
  </si>
  <si>
    <t>page_call_phone_clicks_logged_in_unique:week</t>
  </si>
  <si>
    <t>page_website_clicks_logged_in_count:day</t>
  </si>
  <si>
    <t>page_website_clicks_logged_in_count:week</t>
  </si>
  <si>
    <t>page_website_clicks_logged_in_unique:day</t>
  </si>
  <si>
    <t>page_website_clicks_logged_in_unique:week</t>
  </si>
  <si>
    <t>page_cta_clicks_logged_in_total:day</t>
  </si>
  <si>
    <t>page_cta_clicks_logged_in_total:week</t>
  </si>
  <si>
    <t>page_cta_clicks_logged_in_unique:day</t>
  </si>
  <si>
    <t>page_cta_clicks_logged_in_unique:week</t>
  </si>
  <si>
    <t>Elles vous feront tourner la tête...naturellement. #ExtraordinairePerrier</t>
  </si>
  <si>
    <t>La chasse aux bulles est ouverte ! #JoyeusesPâques  © Jonah Nigro / www.popsicleillusion.com - 2016</t>
  </si>
  <si>
    <t>Une heure de plus, une heure de moins. Peu importe. Il n'y a pas d'heure pour un PERRIER.</t>
  </si>
  <si>
    <t>Son super-pouvoir est 100% naturel. #ExtraordinairePerrier</t>
  </si>
  <si>
    <t>Au printemps, la nature se réveille !  © Khan Nova/Mathieu Saunier - 2016</t>
  </si>
  <si>
    <t>On a tous quelque chose d'irlandais qui se cache en nous. #StPatricksDay  © Yelldesign - 2016</t>
  </si>
  <si>
    <t>Notre nouvelle bouteille PERRIER vous attend en terrasse. Ne la faites pas patienter trop longtemps.</t>
  </si>
  <si>
    <t>C'est ce qu'on appelle "buller en tandem".   © Jean-Claude Dewolf - 1968</t>
  </si>
  <si>
    <t>Nous aussi, nous avons trouvé de l'eau sur Mars.</t>
  </si>
  <si>
    <t>Attention... Ce GIF va vous donner soif ! Quelle Slim Can vous fera craquer ?</t>
  </si>
  <si>
    <t>Chaud devant ! Voici la recette du cocktail Perrier on Fire : http://on.fb.me/1TO0IMU</t>
  </si>
  <si>
    <t>100% naturel, 100% extraordinaire !  Suivez l'envolée extraordinaire des montgolfières : http://on.fb.me/1Uw5akc</t>
  </si>
  <si>
    <t>La folie d’un Perrier, tout en finesse !</t>
  </si>
  <si>
    <t>AVERAGE ENGAGED USERS</t>
  </si>
  <si>
    <t>STREET ART BY PERRIER</t>
  </si>
  <si>
    <t>L'extraordinaire pouvoir de PERRIER.</t>
  </si>
  <si>
    <t>Programme du week-end : retour aux sources !</t>
  </si>
  <si>
    <t>Le gong a sonné, Perrier vous souhaite des vacances extraordinaires ! #ExtraordinairePerrier</t>
  </si>
  <si>
    <t>La fraîcheur de PERRIER depuis 1903.</t>
  </si>
  <si>
    <t>Suivez les traces de pas. Elles vous mèneront à l'extraordinaire ! #ExtraordinairePerrier</t>
  </si>
  <si>
    <t>Vous allez finir par attraper...chaud.   Découvrez la recette du Spicy Mango Smoothie : http://urlz.fr/2ZOn</t>
  </si>
  <si>
    <t>La météo des neiges annonce une vague de fraîcheur sur toute la France !</t>
  </si>
  <si>
    <t>Le coup de foudre dès la première gorgée ! #SaintValentin</t>
  </si>
  <si>
    <t>All you need is 󾬔 © Yelldesign - 2016</t>
  </si>
  <si>
    <t>Prenez des bulles plein la vue !</t>
  </si>
  <si>
    <t>PERRIER fait éclater ses couleurs pour un carnaval de bulles ! #MardiGras</t>
  </si>
  <si>
    <t>Relaxe ! C'est le week-end ! #TGIF</t>
  </si>
  <si>
    <t>20 000 bulles sous les mers.  © A.L.Crego / Mutante Creativo en collaboration avec MOU / Muralist - 2016</t>
  </si>
  <si>
    <t>Un lundi ? Où ça ?</t>
  </si>
  <si>
    <t>Mode week-end activé ! #TGIF #ParisFashionWeek  Photo de @NestleWatersFrance sur Instagram !</t>
  </si>
  <si>
    <t>Dernières semaines pour avoir cette oeuvre d'art chez vous !   Photo de © Sofian Ketfi pour PERRIER.  Découvrez le partenariat ici : streetartbyperrier.tumblr.com</t>
  </si>
  <si>
    <t>La pièce maîtresse de ce défilé Haute Couture.  #ParisFashionWeek</t>
  </si>
  <si>
    <t>Brrrr.. La fraîcheur de PERRIER me monte à la tête.</t>
  </si>
  <si>
    <t>Une eau minérale naturelle gazeuse qui se boit... naturellement.  © Jean-Claude Dewolf - 1968</t>
  </si>
  <si>
    <t>Ajoutez un zeste de pep's dans votre quotidien !</t>
  </si>
  <si>
    <t>Choisissez le camp de la fraîcheur ! #TeamPerrier</t>
  </si>
  <si>
    <t>Prenez un cours de potion magique en découvrant la recette du PERRIER MojiPotter : http://on.fb.me/1JSJLtd</t>
  </si>
  <si>
    <t>Tous les ingrédients du PERRIER Citron Vert sont réunis pour savourer un moment extraordinaire.</t>
  </si>
  <si>
    <t>PERRIER droit devant ! Nous sommes sauvés !</t>
  </si>
  <si>
    <t>Tu es ma-gni-fi-que ! Tu pétilles de beauté ! #Cristina</t>
  </si>
  <si>
    <t>Notre résolution ? Passer une année pétillante, rafraichissante et fruitée !</t>
  </si>
  <si>
    <t>mois</t>
  </si>
  <si>
    <t>AVERAGE REACH</t>
  </si>
  <si>
    <t>5... 4... 3... 2... 1... BON PERRIER ! #NouvelAn</t>
  </si>
  <si>
    <t>Ralph :"Je suis un bouchon de PERRIER".  Merci @dear._.hong via Instagram.</t>
  </si>
  <si>
    <t>La magie de Noël dans un PERRIER.  #ExtraordinairePerrier</t>
  </si>
  <si>
    <t>Plus de doute, l'hiver est là ! #ExtraordinairePerrier  Une création originale pour PERRIER par : © Khan Nova  Instagram: Khan_Nova</t>
  </si>
  <si>
    <t>Un repas de roi où les bulles sont reines.   © Jean-Claude Dewolf - 1968</t>
  </si>
  <si>
    <t>La Slim Can édition limitée PERRIER "Inspired By Street Art" vous accompagne partout ! #StreetArtByPerrier  Photo par © Sofian Ketfi pour Perrier @Sofianketfi  Entrez dans l'univers #StreetArtByPerrier ici : streetartbyperrier.tumblr.com</t>
  </si>
  <si>
    <t>Le réveil de l'extraordinaire. #StarWars</t>
  </si>
  <si>
    <t>Pour toi, je déplacerais les montagnes ! #ExtraordinairePerrier</t>
  </si>
  <si>
    <t>HAB</t>
  </si>
  <si>
    <t>Derniers jours pour voter pour votre personnage préféré et tenter de vivre l'extraordinaire à Dubaï, Ibiza ou Las Vegas !</t>
  </si>
  <si>
    <t>Chaque pixel est extraordinaire. #InspiredByStreetArt  Entrez dans l'univers #StreetArtByPerrier ici : streetartbyperrier.tumblr.com</t>
  </si>
  <si>
    <t>La nouvelle édition limitée "Perrier Inspired by Street Art" par L'Atlas est à portée de main !  #StreetArtByPerrier  Photo par © Sofian Ketfi pour Perrier @Sofianketfi  Entrez dans l'univers #StreetArtByPerrier ici : streetartbyperrier.tumblr.com</t>
  </si>
  <si>
    <t>Un cocktail pour vous mettre au vert.   Découvrez la recette : http://on.fb.me/1NiovNW</t>
  </si>
  <si>
    <t>Ne passez pas à côté de la nouvelle édition limitée PERRIER "Inspired By Street Art" par L'Atlas.  #StreetArtByPerrier   Photo par © Sofian Ketfi pour Perrier @Sofianketfi  Entrez dans l'univers #StreetArtByPerrier ici : streetartbyperrier.tumblr.com</t>
  </si>
  <si>
    <t>L'origine du 󾬔 #Toutsexplique  © Jean-Claude Dewolf - 1968</t>
  </si>
  <si>
    <t>Bienvenue au bar extraordinaire. Qu'est-ce que je vous sers ? #EdouardManet</t>
  </si>
  <si>
    <t>L'extraordinaire se cultive. #InspiredByStreetArt</t>
  </si>
  <si>
    <t>Une oeuvre d'art qui s'admire, se partage et se savoure.  Edition limitée Perrier "Inspired By Street Art" par L'Atlas. #StreetArtByPerrier  Photo par © Sofian Ketfi pour Perrier @Sofianketfi</t>
  </si>
  <si>
    <t>#IWokeUpLikeThis</t>
  </si>
  <si>
    <t>Composer des cocktails à 4 mains relève de l'extraordinaire, n'est-ce pas ? Votez pour le garçon de café et tentez de partir à Los Angeles et Las Vegas pour découvrir les bars les plus prisés ! https://www.extraordinaireperrier.com/</t>
  </si>
  <si>
    <t>Certains ne peuvent vraiment pas s'en passer...  Merci @alfredthemeow et son chat sur Instagram !</t>
  </si>
  <si>
    <t>Vous pensez qu'il est fou ? Vous le serez aussi quand vous assisterez au feu d'artifice du jour de l'an à Dubai ! Tentez votre chance... votez pour lui ! https://www.extraordinaireperrier.com/</t>
  </si>
  <si>
    <t>Trop de bruit en bas... Je m'accorde une pause PERRIER.</t>
  </si>
  <si>
    <t>Un Perrier frappé sans café, c'est un Movember sans moustache.   Découvrez la recette :   Ingrédients : • 2 cuillères de bar de café en poudre  • 2 cl de sirop de caramel  • 1 PERRIER frais  Etape 1 Verser le café en poudre et le sirop de caramel dans un blender. Ajouter quelques gouttes de PERRIER et bien remuer pour que le café se dilue. Puis, ajouter 15cl de PERRIER frais.  Etape 2 Mélanger le cocktail avec le blender jusqu'à ce qu'il soit mousseux.  Etape  3 Verser votre cocktail dans un grand verre avec des glaçons.</t>
  </si>
  <si>
    <t>Très séduisante, vous ne trouvez pas ? Votez pour la clubbeuse et vous aurez peut-être la chance d'ouvrir les portes des soirées les plus extraordinaires à Ibiza ! https://www.extraordinaireperrier.com/</t>
  </si>
  <si>
    <t>Pshhhhhhhhhhhhhhhhiiiit.... Aah ! PERRIER ! #StreetArtByPerrier</t>
  </si>
  <si>
    <t>Un cocktail terriblement diabolique.  Découvrez la recette :   Ingrédients:  • 4 cl de rhum brun • Quelques gouttes de Angostura Bitters • 2 cl de sucre de canne  • Menthe fraîche • 2 cl de jus de citron vert frais • 4 cl de PERRIER frais  • 1 pistolet à fumée • 1 cloche en verre  Etape 1 Mettre le jus de citron vert et la menthe dans un grand verre et mélanger pour extraire les saveurs de la menthe. Ajouter le sucre, quelques gouttes de Angostura bitters, le rhum, et mélanger. Ajouter le Perrier et mélanger encore.  Remplir le verre avec la glace pilée.   Etape 2 Poser le verre sur un plateau et le recouvrir avec la cloche en verre. Positionner le pistolet à fumée sous la cloche en verre et l'allumer.  Etape 3 La cloche en verre devra être entièrement remplie de fumée avant de servir.  Etape 4 Retirer la cloche face aux invités. La fumée parfumera le cocktail et se répandra tout autour.</t>
  </si>
  <si>
    <t>Artificier, clubbeuse, ou garçon de café, votez pour votre personnage préféré et tentez de vivre l'extraordinaire ! Bonne chance ! https://www.extraordinaireperrier.com/</t>
  </si>
  <si>
    <t>La nouvelle édition limitée « Perrier inspired by Street Art » est aussi sur Tumblr ! http://streetartbyperrier.tumblr.com/ #StreetArtByPerrier</t>
  </si>
  <si>
    <t>Ces trois personnages vous révéleront quelque chose... d'extraordinaire ! Avez-vous une petite idée ?</t>
  </si>
  <si>
    <t>Pschitt ! Dieu merci c'est vendredi !  Partagez la nouvelle édition limitée Perrier "Inspire By Street Art" par L'Atlas.  Photo by © Sofian Ketfi pour Perrier @Sofianketfi</t>
  </si>
  <si>
    <t>Digital Artist</t>
  </si>
  <si>
    <t>Nom d'un PERRIER ! Marty ! Nous sommes en 2015 !  GIF par Popsicle-Illusion pour Perrier  © Popsicle-Illusion http://popsicleillusion.me/</t>
  </si>
  <si>
    <t>L'incontournable boutique branchée colette Paris accueille notre dernier must-have dans son Water Bar. #StreetArtByPerrier</t>
  </si>
  <si>
    <t>Extraordinaire, la nouvelle édition limitée "Inspired by Street Art" réalisée par L'Atlas.  #StreetArtByPerrier   Photo par © Sofian Ketfi pour PERRIER @Sofianketfi</t>
  </si>
  <si>
    <t>PERRIER renoue avec le Street Art pour cette nouvelle édition limitée réalisée par L'Atlas ! #StreetArtByPerrier 2015</t>
  </si>
  <si>
    <t>Découvrez L'Atlas, un artiste extraordinaire ! Nous sommes fiers de vous partager notre nouvelle édition limitée réalisée avec ce street-artist français pour #StreetArtByPerrier 2015 !  Video by BYNDR</t>
  </si>
  <si>
    <t>Je ne lui donne que le meilleur.</t>
  </si>
  <si>
    <t>Ajoutez une touche d'extraordinaire dans votre quotidien ! Suivez-nous sur Instagram: @Perrier    www.instagram.com/perrier</t>
  </si>
  <si>
    <t>C'est bien connu... Le PERRIER citron vert est une promenade de santé.  GIF collab par Samcannon &amp; Traceloops pour Perrier  © Samcannon © Traceloops  http://samcannon.tumblr.com/ http://traceloops.tumblr.com/</t>
  </si>
  <si>
    <t>La Slim-Can PERRIER est LA boisson de cette saison automne-hiver 2015. #ParisFashionWeek2015</t>
  </si>
  <si>
    <t>Un cocktail à base de PERRIER doit être deux choses : classe et extraordinaire.   Découvrez la recette :    Ingrédients : • 4 framboises fraîches • 1 cl de jus de citron  • 3 cl de liqueur St Germain  • 3 cl de Hennessy Fine de Cognac   • 3 cl de PERRIER  • Glace sèche • Eau de Parfum CHANEL N°5  • 1 savon comestible • 1 paille  Instructions : Dans un shaker rempli à ¾ de glaçons, ajouter les framboises fraîches, le jus de citron, la liqueur de St Germain et le Hennessy Fine de Cognac.  Agiter, puis ajouter 3cl de Perrier.  Remuer et verser dans un verre à cocktail.  Dans une petite carafe, vaporiser 3 pschitt de Chanel n°5 sur de la glace sèche. Ajouter de l’eau chaude.  Placer la paille dans le savon comestible pour créer des bulles à la surface du cocktail.</t>
  </si>
  <si>
    <t>Bientôt... La rencontre d'un artiste extraordinaire et d'une marque iconique. #StreetArtByPerrier</t>
  </si>
  <si>
    <t>Préparez-vous à l'extraordinaire... #StreetArtByPerrier</t>
  </si>
  <si>
    <t>Cet automne s'annonce rafraîchissant.   Une création originale pour PERRIER par : © Khan Nova  Instagram: Khan_Nova</t>
  </si>
  <si>
    <t>Vivons d'amour et de PERRIER #Journeedelapaix</t>
  </si>
  <si>
    <t>PERRIER sous son meilleur profil.</t>
  </si>
  <si>
    <t>Une seule bouteille de PERRIER ne suffit pas. © Jean-Claude Dewolf - 1968</t>
  </si>
  <si>
    <t>C'est le week-end. Pause PERRIER pour tout le monde... Oui, tout le monde !</t>
  </si>
  <si>
    <t>Profitez d’un PERRIER en terrasse et tentez de gagner un week-end extraordinaire pour 4 personnes dans une bulle en pleine nature ! Flashez le code sur votre bouteille ou rendez-vous juste ici : https://bulles-extraordinaires.fr</t>
  </si>
  <si>
    <t>Je n'ai d'yeux que pour PERRIER.   © Bernard Villemot, La Rousse (Perrier) - 1976</t>
  </si>
  <si>
    <t>Tu bois du Perrier ? J'aime ton style !</t>
  </si>
  <si>
    <t>Perrier fait l'école buissonnière aujourd'hui !</t>
  </si>
  <si>
    <t>Demain, n'oubliez pas votre Perrier pour vous rappeler vos vacances. #Rentrée #BackToWork</t>
  </si>
  <si>
    <t>Elégante et extraordinaire, elle n'a pas pris une seule ride.   © Jean-Gabriel Domergue, La Perrier Girl - 1936</t>
  </si>
  <si>
    <t>Cet été, c'était l'éclate !</t>
  </si>
  <si>
    <t>Capturez l'extraordinaire.</t>
  </si>
  <si>
    <t>Un goûter naturellement extraordinaire.  Via @mauuuuuuuud sur Instagram.</t>
  </si>
  <si>
    <t>Une eau qui pétille... naturellement.   © Lauro Samblás www.laurosamblas.com Instagram: lauro_samblas</t>
  </si>
  <si>
    <t>Une gorgée de Perrier suffit pour vous mettre à l'eau.</t>
  </si>
  <si>
    <t>Notre recette pour avoir un bon Karma.        Ingrédients :  1 fleur de lotus 5cl de sirop de menthe  5cl d'eau  1 feuille de gélatine 10 feuilles de menthe 1/2 cumbava 4 framboises 3cl de sirop de framboise</t>
  </si>
  <si>
    <t>Qui aime Perrier me suive ! #Napoleon</t>
  </si>
  <si>
    <t>Green is the new black !</t>
  </si>
  <si>
    <t>La fraîcheur sauvage de Perrier.  Merci à l'artiste ©Lauro Samblas pour cette création originale. www.laurosamblas.com Instagram : @lauro_samblas</t>
  </si>
  <si>
    <t>Diantre ! Il ne reste plus qu'un Perrier !</t>
  </si>
  <si>
    <t>J'en bois à en perdre la tête. #MarieAntoinette</t>
  </si>
  <si>
    <t>On a bullé sur la lune !</t>
  </si>
  <si>
    <t>Entremetteur de couples depuis 1968.   © Jean-Claude Dewolf - 1968</t>
  </si>
  <si>
    <t>Quelle heure est-il ?</t>
  </si>
  <si>
    <t>Une patrouille qui ne manque pas d'air ! #ExtraordinairePerrier</t>
  </si>
  <si>
    <t>On savoure l’extraordinaire à l’infini. #ExtraordinairePerrier</t>
  </si>
  <si>
    <t>La vue d'un PERRIER vous donne beaucoup d'idées.</t>
  </si>
  <si>
    <t>♫ Sur la plage abandonnée, savourez un cocktail Saint-Tropez. ♫  Découvrez la recette :   Ingrédients :  - Vin rosé - Sirop de pastèque - Orange (fruit)  Etapes :  Dans un joli verre de vin : 8 cl de vin rosé  1 cl de sirop de pastèque  6 cl de PERRIER Remuer et ajouter des glaçons.  Servir avec une tranche d'orange.</t>
  </si>
  <si>
    <t>PERRIER sait aussi révéler son côté sauvage.</t>
  </si>
  <si>
    <t>Découvrez notre nouveau film PERRIER et préparez-vous à un voyage extraordinaire ! #ExtraordinairePerrier</t>
  </si>
  <si>
    <t>Garçons de café ou musiciens ? Cheerleaders ou bête féroce ? A chacun sa montgolfière ! Laquelle choisissez-vous ?</t>
  </si>
  <si>
    <t>Menthe et bulles.  Ingrédients :  4 cl de Perrier 10 feuilles de menthe  1/2 citron 2 cl de sirop sucre de canne 4 cl de rhum blanc  Glace pilée   Recette : Couper la moitié d'un citron vert en 4. Placer 10 feuilles de menthe dans un verre et les écraser.  Verser 2 cl de sirop sucre de canne.  Remplir le verre avec de la glace pilée, puis versez 4 cl de rhum blanc.  Couronner le tout avec 4 cl de Perrier, puis bien mélanger.  Ajouter la glace pilée avec deux pailles et un brin de menthe fraîche.</t>
  </si>
  <si>
    <t>L’été est arrivé. Mettez-vous à l'eau !</t>
  </si>
  <si>
    <t>Hot Air Balloons, l’extraordinaire n’a pas de limites ! #ExtraordinairePerrier</t>
  </si>
  <si>
    <t>Quel est le point commun entre un artificier, un lion et des pompom girls ? La réponse se cache ici...  #ExtraordinairePerrier</t>
  </si>
  <si>
    <t>Cultiver l'extraordinaire.</t>
  </si>
  <si>
    <t>Mon premier selfie.</t>
  </si>
  <si>
    <t>A quoi ressemble une soirée clubbing dans une montgolfière ? Découvrez-le ici...  #ExtraordinairePerrier</t>
  </si>
  <si>
    <t>La création de Perrier.</t>
  </si>
  <si>
    <t>Quelques zestes suffisent.</t>
  </si>
  <si>
    <t>Suivez l'extraordinaire envolée des montgolfières, avec des pompom girls, un lion rugissant, un artificier... et bien plus encore ! Embarquement immédiat ! #ExtraordinairePerrier</t>
  </si>
  <si>
    <t>[JEU CONCOURS] Ecoutez, imaginez et racontez-nous l'histoire du nouveau film Perrier en commentaire ! Le récit le plus extraordinaire remportera 2 places pour la finale de Roland-Garros !</t>
  </si>
  <si>
    <t>Dites-le avec Perrier.</t>
  </si>
  <si>
    <t>Ils pensaient partager tranquillement un verre en terrasse… Mais Perrier est allé beaucoup plus loin que ça ;) #ExtraordinairePerrier</t>
  </si>
  <si>
    <t>Envolez-vous avec Perrier ! Rendez-vous au Bar Extraordinaire pour suivre Roland-Garros à 27 mètres du sol ! Paré au décollage ?  Merci @wonguy974 pour la photo ! #ExtraordinairePerrier</t>
  </si>
  <si>
    <t>Service gagnant !</t>
  </si>
  <si>
    <t>Un style et des bulles au naturel.</t>
  </si>
  <si>
    <t>La jeune fille au Perrier.</t>
  </si>
  <si>
    <t>Peace, love and Perrier.</t>
  </si>
  <si>
    <t>Perrier, à votre service. #TBT © Jean-Claude Dewolf - 1970</t>
  </si>
  <si>
    <t>Révélation du jour, c'est un sourire.</t>
  </si>
  <si>
    <t>Perrier caliente.  Découvrez la recette de Perrier X/O :    Ingrédients : 4 cl de cognac XO 1 tranche de gingembre frais 1 piment rouge taillé dans sa longueur 2 cl de PERRIER bien frais  Recette : Dans un verre à mélange, rafraîchir rapidement le cognac avec de la glace puis le verser dans un verre à dégustation. Y ajouter la tranche de gingembre, le piment et le PERRIER. Dans un verre à whisky, disposer le glaçon à LED, puis remplir de glace pilée. Disposer le verre à dégustation sur le verre rempli de glace pilée.</t>
  </si>
  <si>
    <t>L'extraordinaire, tu apprécieras.</t>
  </si>
  <si>
    <t>Difficile de trancher... On prend les deux !</t>
  </si>
  <si>
    <t>Une galerie d'art PERRIER ? On en a l'eau à la bouche rien que d'y penser.</t>
  </si>
  <si>
    <t>Une silhouette extraordinaire au naturel.</t>
  </si>
  <si>
    <t>A la fin, il n'en restera qu'une... #WaterIsComing</t>
  </si>
  <si>
    <t>Perrier, source d'inspiration avant l'été. Merci @Nerylwalker via Instagram</t>
  </si>
  <si>
    <t>Perrier, la fine fleur des bulles.</t>
  </si>
  <si>
    <t>Prenez garde à ne pas boire la tasse.   Découvrez la recette du Perrier Lagoon : http://urlz.fr/3kwL</t>
  </si>
  <si>
    <t>Du PERRIER et du soleil pour un arc-en-ciel extraordinaire.   © A.L.Crego / Mutante Creativo en collaboration avec Mou &amp; Sokram - 2016 http://www.mutantecreativo.com http://alcrego.tumblr.com</t>
  </si>
  <si>
    <t>N'attendez pas pour l'ouvrir. Elle en brûle d'impatience.</t>
  </si>
  <si>
    <t>La naissance de la source. #ExtraordinairePerrier  © Milton Glaser - 1984</t>
  </si>
  <si>
    <t>Une goutte de PERRIER suffit pour passer au niveau supérieur. #ExtraordinairePerrier</t>
  </si>
  <si>
    <t>Offrez-vous un bouquet de fraîcheur. #Plaisirdoffrir #Joiederecevoir  Jonah Nigro / www.popsicleillusion.com - 2016</t>
  </si>
  <si>
    <t>Les blagues PERRIER sont toujours de bon goût. #BoissonDAvril</t>
  </si>
  <si>
    <t>Copier/Coller la colonne P de l'export POST_Stats_Clés</t>
  </si>
  <si>
    <t>Valeurs</t>
  </si>
  <si>
    <t>Une bouteille qui cache bien son jeu. #RG16</t>
  </si>
  <si>
    <t>Ce week-end, partagez des bulles d'amour ! #FêteDesMères</t>
  </si>
  <si>
    <t>Roland-Garros se joue aussi au-delà des murs.</t>
  </si>
  <si>
    <t>Jour-J ! PERRIER fait son entrée sur le terrain !   Inscrivez-vous à notre événement Perrier x Roland-Garros 2016 : http://bit.ly/1U3EwgX  © Jonah Nigro / www.popsicleillusion.com - 2016</t>
  </si>
  <si>
    <t>PERRIER ne perd pas le nord. Cap sur Roland-Garros !</t>
  </si>
  <si>
    <t>Ce cocktail caliente vous donnera des étoiles plein les yeux.</t>
  </si>
  <si>
    <t>Feuilletez les pages du nouveau magazine Perrier.com ! Art, lifestyle, bars &amp; cocktails, cette lecture vous rafraîchira : https://www.perrier.com/fr/fr/magazine</t>
  </si>
  <si>
    <t>ROLAND-GARROS</t>
  </si>
  <si>
    <t>[CONCOURS] Gagnez 2 places pour la finale de Roland-Garros ! Quel extraordinaire fan de tennis êtes-vous ? Rdv sur Instagram, prenez-vous en photo avec un accessoire de tennis et publiez-la avec le #PerrierRG16 et @Perrier. Un jury désignera la photo la plus extraordinaire ! La balle est dans votre camp ;)  P.S. : N'oubliez pas de configurer votre compte Instagram en mode "public" pour que nous puissions voir votre photo ;)  Règlement : http://bit.ly/1U73tFs  Merci à @Louis.lgr via Instagram.</t>
  </si>
  <si>
    <t>PERRIER Since 1863</t>
  </si>
  <si>
    <t>PERRIER BRAND</t>
  </si>
  <si>
    <t>PERRIER x ART</t>
  </si>
  <si>
    <t>PERRIER ANYTIME</t>
  </si>
  <si>
    <t>PERRIER ICONIC</t>
  </si>
  <si>
    <t>Lifetime Engaged Users</t>
  </si>
  <si>
    <t>Lifetime Post Consumers</t>
  </si>
  <si>
    <t>Lifetime Post Consumptions</t>
  </si>
  <si>
    <t>Lifetime Negative Feedback from Users</t>
  </si>
  <si>
    <t>Lifetime Post Paid Impressions by people who have liked your Page</t>
  </si>
  <si>
    <t>Lifetime: The total number of people your Page post was served to. (Unique Users)</t>
  </si>
  <si>
    <t>Lifetime: The number of people who saw your Page post in news feed or ticker, or on your Page's timeline. (Unique Users)</t>
  </si>
  <si>
    <t>Lifetime: The number of people your advertised Page post was served to. (Unique Users)</t>
  </si>
  <si>
    <t>Lifetime: The number of impressions of your Page post. (Total Count)</t>
  </si>
  <si>
    <t>Lifetime: The number of impressions of your post in News Feed or ticker or on your Page's Timeline. (Total Count)</t>
  </si>
  <si>
    <t>Lifetime: The number of impressions of your Page post in an Ad or Sponsored Story. (Total Count)</t>
  </si>
  <si>
    <t>Lifetime: The number of people who clicked anywhere in your posts. (Unique Users)</t>
  </si>
  <si>
    <t>Lifetime: The number of people who clicked anywhere in your post. (Unique Users)</t>
  </si>
  <si>
    <t>Lifetime: The number of clicks anywhere in your post. (Total Count)</t>
  </si>
  <si>
    <t>Lifetime: The number of people who have given negative feedback to your post. (Unique Users)</t>
  </si>
  <si>
    <t>Lifetime: The number of times people have given negative feedback to your post. (Total Count)</t>
  </si>
  <si>
    <t>Lifetime: The number of impressions of your Page post to people who have liked your Page. (Total Count)</t>
  </si>
  <si>
    <t>Lifetime: The number of people who saw your Page post because they've liked your Page (Unique Users)</t>
  </si>
  <si>
    <t>Lifetime: The number of paid impressions of your Page post to people who have liked your Page. (Total Count)</t>
  </si>
  <si>
    <t>Lifetime: The number of people who like your Page and who saw your Page post in an ad or sponsored story. (Unique Users)</t>
  </si>
  <si>
    <t>Lifetime: The number of people who have liked your Page and clicked anywhere in your posts. (Unique Users)</t>
  </si>
  <si>
    <t>Lifetime: Average time video viewed (Total Count)</t>
  </si>
  <si>
    <t>Lifetime: Number of times your video was viewed to 95% of its length without any paid promotion. (Total Count)</t>
  </si>
  <si>
    <t>Lifetime: Number of times your video was viewed to 95% of its length without any paid promotion. (Unique Users)</t>
  </si>
  <si>
    <t>Lifetime: Number of times your video was viewed to 95% of its length after paid promotion. (Total Count)</t>
  </si>
  <si>
    <t>Lifetime: Number of times your video was viewed to 95% of its length after paid promotion. (Unique Users)</t>
  </si>
  <si>
    <t>Lifetime: Length of a video post (Total Count)</t>
  </si>
  <si>
    <t>Lifetime: Number of times your video was viewed for more than 3 seconds without any paid promotion. (Total Count)</t>
  </si>
  <si>
    <t>Lifetime: Number of times your video was viewed for more than 3 seconds without any paid promotion. (Unique Users)</t>
  </si>
  <si>
    <t>Lifetime: Number of times your video was viewed more than 3 seconds after paid promotion. (Total Count)</t>
  </si>
  <si>
    <t>Lifetime: Number of times your video was viewed more than 3 seconds after paid promotion. (Unique Users)</t>
  </si>
  <si>
    <t>Profitez-en avant qu'elle ne s'envole !  Découvrez la recette : http://bit.ly/24FikNu</t>
  </si>
  <si>
    <t>Rendez-vous chez les époux Arnolfini pour une extraordinaire Pool Party ! Who's in ?</t>
  </si>
  <si>
    <t>À force de servir des PERRIER aromatisés, ils ne savent plus où donner de la tête.</t>
  </si>
  <si>
    <t>Dernière journée pour profiter d'un cocktail à base de PERRIER, l'ingrédient extraordinaire aux bulles inégalées.  Téléchargez votre pass gratuit en ligne sur www.summercocktailweek.fr</t>
  </si>
  <si>
    <t>Pshiiiiit ! Aaaaaah ! C'est l'été ! Enfin il parait... © Khan Nova/Mathieu Saunier - 2016</t>
  </si>
  <si>
    <t>Plus que deux jours pour profiter de la Summer Cocktail Week. Jusqu'au 24 juin, retrouvez une palette de cocktails au goût et à la fraîcheur intense.   Plus d'infos ici : www.summercocktailweek.fr</t>
  </si>
  <si>
    <t>Pour la Fête de la Musique, PERRIER ajoute une note de fraîcheur.</t>
  </si>
  <si>
    <t>PERRIER confère la force de ses bulles à la réalisation de cocktails créatifs et élégants.   Téléchargez votre pass gratuit en ligne sur www.summercocktailweek.fr</t>
  </si>
  <si>
    <t>À l'occasion de la Summer Cocktail Week, Paris devient la capitale mondiale du cocktail jusqu'au 24 juin ! Venez profiter de cocktails légers et rafraichissants à base de PERRIER dans tous les bars participants.  Plus d'infos ici : www.summercocktailweek.fr</t>
  </si>
  <si>
    <t>Du 17 au 24 juin, les cocktails sont à l'honneur avec la Summer Cocktail Week!  En tant que partenaire officiel, PERRIER vous invite à vous rafraîchir dans tous les établissements participants.  Plus d'infos ici :  www.summercocktailweek.fr</t>
  </si>
  <si>
    <t>L'ordinaire peut-il devenir extraordinaire ? Vous avez 4h. #ExtraordinairePerrier</t>
  </si>
  <si>
    <t>Il y a des situations qui ne s'expliquent pas, et pour toutes celles-là, il y a un PERRIER aromatisé.</t>
  </si>
  <si>
    <t>La fraîcheur d'un PERRIER sous toutes ses formes.</t>
  </si>
  <si>
    <t>Si vous avez besoin d'évasion, cliquez ici : http://on.fb.me/1Uw5akc</t>
  </si>
  <si>
    <t>Les PERRIER aromatisés vous feront pousser des ailes !</t>
  </si>
  <si>
    <t>Ce dernier match s'annonce extraordinaire ! N'en perdez pas une goutte ! © Yelldesign - 2016</t>
  </si>
  <si>
    <t>Et qu’est-ce qui est encore plus extraordinaire qu’une femme savourant un PERRIER sur une licorne soulevée par une cheerleader, qui tient en équilibre sur une joueuse de tuba, qui tient debout sur un château de cartes, porté par des garçons de café ? Un PERRIER Aromatisé pardi !</t>
  </si>
  <si>
    <t>Qu'est-ce qui est plus extraordinaire qu’une licorne soulevée par une cheerleader, qui tient en équilibre sur une joueuse de tuba, qui tient debout sur un château de cartes, porté par des garçons de café ? Faites parler votre imagination !</t>
  </si>
  <si>
    <t>Lifetime: The number of stories created about your Page post, by action type. (Total Count)</t>
  </si>
  <si>
    <t>PERRIER ARO</t>
  </si>
  <si>
    <t>Vues</t>
  </si>
  <si>
    <t>Une bouteille à la mer !  © A.L.Crego / Mutante Creativo- 2016</t>
  </si>
  <si>
    <t>Cet été, les PERRIER aromatisés vous en feront voir de toutes les couleurs.</t>
  </si>
  <si>
    <t>Un PERRIER à la hauteur des attentes les plus extraordinaires.. #ExtraordinairePerrier  Découvrez-en plus ici : http://bit.ly/28Ys00K</t>
  </si>
  <si>
    <t>PERRIER rafraîchit naturellement votre été !</t>
  </si>
  <si>
    <t>PERRIER surfe sur une vague de fraîcheur depuis 1981.  © Villemot - 1981</t>
  </si>
  <si>
    <t>Les autres ne font pas le poids contre elle. #ExtraordinairePerrier  Découvrez-en plus ici : http://bit.ly/28Ys00K</t>
  </si>
  <si>
    <t>Bleu, Blanc, Bulle.</t>
  </si>
  <si>
    <t>Le PERRIER Citron n'est pas une légende ! Il existe vraiment. #ExtraordinairePerrier</t>
  </si>
  <si>
    <t>Et un, et deux... Et trois citrons !</t>
  </si>
  <si>
    <t>N'ayez pas peur de le goûter, il ne mord pas.   Découvrez la recette ici : http://bit.ly/28YCVc7</t>
  </si>
  <si>
    <t>Le PERRIER Citron vert prend son envol ! A découvrir avant qu'il ne vous échappe ! #ExtraordinairePerrier.  Découvrez-en plus ici : http://bit.ly/28Ys00K</t>
  </si>
  <si>
    <t>Quel PERRIER aromatisé saura vous donner l'eau à la bouche ?   Découvrez-en plus ici : http://bit.ly/28Ys00K</t>
  </si>
  <si>
    <t>AOUT</t>
  </si>
  <si>
    <t>Le secret de ce cocktail ? Un PERRIER Citron pour une fraîcheur garantie et sans se presser ! Pour découvrir tous nos cocktails, venez buller ici : http://bit.ly/1XmLCkL</t>
  </si>
  <si>
    <t>Video</t>
  </si>
  <si>
    <t>- Garçon ! Auriez-vous un PERRIER avec un goût fruité ? - Et un PERRIER aromatisé pour la 17 ! Un ! Et pour vous ?</t>
  </si>
  <si>
    <t>[CONCOURS] Prenez une pause PERRIER pour faire tomber la température ! Agrumes, Citron, Fraise, Menthe, Pomme verte ou Citron vert, quel PERRIER aromatisé vous rafraîchira ? Quinze personnes seront tirées au sort dans les commentaires pour recevoir leurs PERRIER aromatisés ;)  Règlement : http://urlz.fr/40aL</t>
  </si>
  <si>
    <t>Combien de temps resterez-vous sous cette hypnose rafraîchissante ?  © Jonah Nigro / www.popsicleillusion.com - 2016</t>
  </si>
  <si>
    <t>Nom d'une licorne ! Un PERRIER aromatisé avec 0 sucres, ça existe vraiment ?</t>
  </si>
  <si>
    <t>Un PERRIER aromatisé peut-il être 100% naturel ? Le perroquet vous souffle la réponse...</t>
  </si>
  <si>
    <t>Un bouquet qui pétille de fraîcheur !  © Que Duong - 2016 #quedidit queduong.com</t>
  </si>
  <si>
    <t>Un cadre de rêve pour l'été. Partagez-nous le vôtre. © Yelldesign - 2016</t>
  </si>
  <si>
    <t>Certains se la coulent douce.</t>
  </si>
  <si>
    <t>Une chose est sûre, tout le monde se jettera dessus !  Découvrez la recette ici : http://bit.ly/2azDxq4</t>
  </si>
  <si>
    <t>L'été se savoure dans une bouteille.</t>
  </si>
  <si>
    <t>Les PERRIER Aromatisés prennent le relais. Quel est votre favori ?</t>
  </si>
  <si>
    <t>Nos bulles sont pleines de vie ! © A.L.Crego / @Mutante Creativo - 2016</t>
  </si>
  <si>
    <t>On a goûté l'eau. Elle est fraîche !</t>
  </si>
  <si>
    <t>Daily: Total get direction click count per Page</t>
  </si>
  <si>
    <t>Weekly: Total get direction click count per Page</t>
  </si>
  <si>
    <t>Daily: Total get direction click count per Page  (Unique Users)</t>
  </si>
  <si>
    <t>Weekly: Total get direction click count per Page (Unique Users)</t>
  </si>
  <si>
    <t>Daily: Total phone calls click count per Page</t>
  </si>
  <si>
    <t>Weekly: Total phone calls click count per Page</t>
  </si>
  <si>
    <t>Daily: Total phone calls click count per Page (Unique Users)</t>
  </si>
  <si>
    <t>Weekly: Total phone calls click count per Page (Unique Users)</t>
  </si>
  <si>
    <t>Daily: Total website click count per Page</t>
  </si>
  <si>
    <t>Weekly: Total website click count per Page</t>
  </si>
  <si>
    <t>Daily: Total website click count per Page (Unique Users)</t>
  </si>
  <si>
    <t>Weekly: Total website click count per Page (Unique Users)</t>
  </si>
  <si>
    <t>Daily: Total CTA click count per Page</t>
  </si>
  <si>
    <t>Weekly: Total CTA click count per Page</t>
  </si>
  <si>
    <t>Daily: Total CTA click count per Page (Unique Users)</t>
  </si>
  <si>
    <t>Weekly: Total CTA click count per Page (Unique Users)</t>
  </si>
  <si>
    <t>1455215824713429_1850180478550293</t>
  </si>
  <si>
    <t>https://www.facebook.com/Perrier.FRA/posts/1850180478550293:0</t>
  </si>
  <si>
    <t>Une nature morte pleine de vie !</t>
  </si>
  <si>
    <t>1455215824713429_1846345562267118</t>
  </si>
  <si>
    <t>https://www.facebook.com/Perrier.FRA/posts/1846345562267118</t>
  </si>
  <si>
    <t>Un tour de magie qui vous fera pétiller. © A.L.Crego / @Mutante Creativo - 2016</t>
  </si>
  <si>
    <t>1455215824713429_1846345288933812</t>
  </si>
  <si>
    <t>https://www.facebook.com/Perrier.FRA/posts/1846345288933812</t>
  </si>
  <si>
    <t>Des bulles indomptables par nature !</t>
  </si>
  <si>
    <t>1455215824713429_1846345045600503</t>
  </si>
  <si>
    <t>https://www.facebook.com/Perrier.FRA/posts/1846345045600503</t>
  </si>
  <si>
    <t>L'automne arrive dans un tourbillon de fraîcheur.  © Jonah Nigro / www.popsicleillusion.com - 2016</t>
  </si>
  <si>
    <t>1455215824713429_1850178838550457</t>
  </si>
  <si>
    <t>https://www.facebook.com/Perrier.FRA/posts/1850178838550457</t>
  </si>
  <si>
    <t>Un cocktail flambant neuf pour faire frémir vos papilles !  Découvrez la recette ici : http://bit.ly/2b02Ti0</t>
  </si>
  <si>
    <t>1455215824713429_1850177011883973</t>
  </si>
  <si>
    <t>https://www.facebook.com/Perrier.FRA/posts/1850177011883973</t>
  </si>
  <si>
    <t>Une fraîcheur qui tourne en boucle !</t>
  </si>
  <si>
    <t>1455215824713429_1846344802267194</t>
  </si>
  <si>
    <t>https://www.facebook.com/Perrier.FRA/posts/1846344802267194</t>
  </si>
  <si>
    <t>L'art de chiller avec PERRIER.</t>
  </si>
  <si>
    <t>1455215824713429_1843151002586574</t>
  </si>
  <si>
    <t>https://www.facebook.com/Perrier.FRA/videos/1843151002586574/</t>
  </si>
  <si>
    <t>On ne se lasse pas des grands classiques ! Redécouvrez le virgin mojito version PERRIER Menthe !  Pour découvrir tous nos cocktails, venez buller ici : http://bit.ly/1XmLCkL</t>
  </si>
  <si>
    <t>1455215824713429_1846343338934007</t>
  </si>
  <si>
    <t>https://www.facebook.com/Perrier.FRA/posts/1846343338934007:0</t>
  </si>
  <si>
    <t>PERRIER vous fait entrer dans la danse !  © Villemot - 1981</t>
  </si>
  <si>
    <t>1455215824713429_1843150292586645</t>
  </si>
  <si>
    <t>https://www.facebook.com/Perrier.FRA/videos/1843150292586645/</t>
  </si>
  <si>
    <t>Laissez-vous tenter par ce cocktail à croquer ! Le Perrier Fraise vous fera rougir de plaisir... ;)  Pour découvrir tous nos cocktails, venez buller ici : http://bit.ly/1XmLCkL</t>
  </si>
  <si>
    <t>1455215824713429_1842701072631567</t>
  </si>
  <si>
    <t>https://www.facebook.com/Perrier.FRA/posts/1842701072631567</t>
  </si>
  <si>
    <t>On garde un souvenir pétillant de cet été. Et vous quel est le vôtre ?  #ExtraordinairePerrier</t>
  </si>
  <si>
    <t>SEPTEMBRe</t>
  </si>
  <si>
    <t>PERRIER X 100% NATURAL</t>
  </si>
  <si>
    <t xml:space="preserve">Inv Media </t>
  </si>
  <si>
    <t>Type d'achat</t>
  </si>
  <si>
    <t xml:space="preserve">Format </t>
  </si>
  <si>
    <t>calcul CPM</t>
  </si>
  <si>
    <t>ANNEE</t>
  </si>
  <si>
    <t>TOTAL REACH ORGANIQUE</t>
  </si>
  <si>
    <t>TOTAL REACH</t>
  </si>
  <si>
    <t>TOTAL ENGAGEMENTS</t>
  </si>
  <si>
    <t>NB posts</t>
  </si>
  <si>
    <t>TOTAL PAID REACH</t>
  </si>
  <si>
    <t>TOTAL ENGAGED USERS</t>
  </si>
  <si>
    <t>TAUX ENGAGEMENTok</t>
  </si>
  <si>
    <t>EXCLUDING VIEWERS &amp; VUES EN 2015</t>
  </si>
  <si>
    <t>POST ID</t>
  </si>
  <si>
    <t>CPM</t>
  </si>
  <si>
    <t>Spent</t>
  </si>
  <si>
    <t xml:space="preserve"> - Je n'ai d'yeux que pour PERRIER.  </t>
  </si>
  <si>
    <t xml:space="preserve"> - L'origine du  #Toutsexplique</t>
  </si>
  <si>
    <t xml:space="preserve"> - Uncap your imagination!</t>
  </si>
  <si>
    <t xml:space="preserve"> - NYC, Mexico City, Seoul, and Paris! Keep up with the 4 Street Art by Perrier events with L'Atlas on Tumblr! streetartbyperrier.tumblr.com</t>
  </si>
  <si>
    <t xml:space="preserve"> - Great Perrier! It's October 21st 2015!  </t>
  </si>
  <si>
    <t xml:space="preserve"> - Always here to serve. #TBT</t>
  </si>
  <si>
    <t xml:space="preserve"> - When extraordinaire times just bubble up! </t>
  </si>
  <si>
    <t xml:space="preserve"> - Un cocktail pour vous mettre au vert. </t>
  </si>
  <si>
    <t xml:space="preserve"> - Chaque pixel est extraordinaire. #InspiredByStreetArt</t>
  </si>
  <si>
    <t xml:space="preserve"> - Plus de doute, l'hiver est là ! #ExtraordinairePerrier</t>
  </si>
  <si>
    <t xml:space="preserve"> - Cultiver l'extraordinaire.</t>
  </si>
  <si>
    <t xml:space="preserve"> - Summer, sun, and PERRIER. There's nothing better with Saint Tropez! </t>
  </si>
  <si>
    <t xml:space="preserve"> - An extraordinaire on the go companion! Limited editions by L'Atlas! #InspriedByStreetArt</t>
  </si>
  <si>
    <t xml:space="preserve"> - Bottled up with excitement.</t>
  </si>
  <si>
    <t xml:space="preserve"> - Entremetteur de couples depuis 1968.  </t>
  </si>
  <si>
    <t xml:space="preserve"> - My first selfie.</t>
  </si>
  <si>
    <t xml:space="preserve"> - Coming soon... An extraordinaire artist with an iconic brand. #StreetArtByPerrier</t>
  </si>
  <si>
    <t xml:space="preserve"> - There is only one Perrier left?! #TheStruggleIsReal</t>
  </si>
  <si>
    <t xml:space="preserve"> - Envolez-vous avec Perrier ! Rendez-vous au Bar Extraordinaire pour suivre Roland-Garros à 27 mètres du sol ! Paré au décollage ? </t>
  </si>
  <si>
    <t xml:space="preserve"> - There for that extraordinaire moment in your life. Perrier Limited Editions by @LAtlas_art. #StreetArtByPerrier </t>
  </si>
  <si>
    <t xml:space="preserve"> - La vue d'un PERRIER vous donne beaucoup d'idées.</t>
  </si>
  <si>
    <t xml:space="preserve"> - What Uncle Sam really wanted. #TBT 1998</t>
  </si>
  <si>
    <t xml:space="preserve"> - Un Perrier frappé sans café, c'est un Movember sans moustache. </t>
  </si>
  <si>
    <t xml:space="preserve"> - Une eau qui pétille... naturellement. </t>
  </si>
  <si>
    <t xml:space="preserve"> - Perrier Fines Bulles c'est tout l'esprit de Perrier à taaaaable ! SUPEEEEER ! #PerrierFinesBulles</t>
  </si>
  <si>
    <t xml:space="preserve"> - On a bullé sur la lune !</t>
  </si>
  <si>
    <t xml:space="preserve"> - La Slim-Can PERRIER est LA boisson de cette saison automne-hiver 2015. #ParisFashionWeek2015</t>
  </si>
  <si>
    <t xml:space="preserve"> - La fraîcheur sauvage de Perrier.</t>
  </si>
  <si>
    <t xml:space="preserve"> - ♫ We will "roc" you ♫</t>
  </si>
  <si>
    <t xml:space="preserve"> - Un repas de roi où les bulles sont reines. </t>
  </si>
  <si>
    <t xml:space="preserve"> - Add even more sparkle to your day! </t>
  </si>
  <si>
    <t xml:space="preserve"> - 5... 4... 3... 2... 1... BON PERRIER ! #NouvelAn</t>
  </si>
  <si>
    <t xml:space="preserve"> - Suivez l'extraordinaire envolée des montgolfières, avec des pompom girls, un lion rugissant, un artificier... et bien plus encore ! Embarquement immédiat ! #ExtraordinairePerrier</t>
  </si>
  <si>
    <t xml:space="preserve"> - Extraordinaire, la nouvelle édition limitée "Inspired by Street Art" réalisée par L'Atlas.</t>
  </si>
  <si>
    <t xml:space="preserve"> - In bubbles we trust! Have an #ExtraordinairePerrier Independence Day!</t>
  </si>
  <si>
    <t xml:space="preserve"> - Un style et des bulles au naturel.</t>
  </si>
  <si>
    <t xml:space="preserve"> - Peace, love and Perrier.</t>
  </si>
  <si>
    <t xml:space="preserve"> - Classy, yet kooky! #ExtraordinairePerrier  </t>
  </si>
  <si>
    <t xml:space="preserve"> - Qui aime Perrier me suive ! #Napoleon</t>
  </si>
  <si>
    <t xml:space="preserve"> - ♫ Sur la plage abandonnée, savourez un cocktail Saint-Tropez. ♫</t>
  </si>
  <si>
    <t xml:space="preserve"> - ¡Ay, cucumber!</t>
  </si>
  <si>
    <t xml:space="preserve"> - Révélation du jour, c'est un sourire.</t>
  </si>
  <si>
    <t xml:space="preserve"> - Every bit is extraordinaire! #InspiredByStreetArt </t>
  </si>
  <si>
    <t xml:space="preserve"> - L'extraordinaire, tu apprécieras.</t>
  </si>
  <si>
    <t xml:space="preserve"> - À l'endroit ça donne Perrier Fines Bulles. À taaaaaable ! #PerrierFinesBulles</t>
  </si>
  <si>
    <t xml:space="preserve"> - Bienvenue au bar extraordinaire. Qu'est-ce que je vous sers ? #EdouardManet</t>
  </si>
  <si>
    <t xml:space="preserve"> - Wish I was going to this party... #SoJealous</t>
  </si>
  <si>
    <t xml:space="preserve"> - Cet automne s'annonce rafraîchissant. </t>
  </si>
  <si>
    <t xml:space="preserve"> - La Slim Can édition limitée PERRIER "Inspired By Street Art" vous accompagne partout ! #StreetArtByPerrier</t>
  </si>
  <si>
    <t xml:space="preserve"> - Pool + Perrier and the imagination runs wild! #ExtraordinairePerrier Pool Party!</t>
  </si>
  <si>
    <t xml:space="preserve"> - La nouvelle édition limitée « Perrier inspired by Street Art » est aussi sur Tumblr ! http://streetartbyperrier.tumblr.com/ #StreetArtByPerrier</t>
  </si>
  <si>
    <t xml:space="preserve"> - Brace yourself, this will be an extraordinaire fall! #Equinox</t>
  </si>
  <si>
    <t xml:space="preserve"> - The original ! Perrier Ad from 1968. #FlashbackFriday</t>
  </si>
  <si>
    <t xml:space="preserve"> - Découvrez L'Atlas, un artiste extraordinaire ! Nous sommes fiers de vous partager notre nouvelle édition limitée réalisée avec ce street-artist français pour #StreetArtByPerrier 2015 !</t>
  </si>
  <si>
    <t xml:space="preserve"> - Diantre ! Il ne reste plus qu'un Perrier !</t>
  </si>
  <si>
    <t xml:space="preserve"> - Bientôt... La rencontre d'un artiste extraordinaire et d'une marque iconique. #StreetArtByPerrier</t>
  </si>
  <si>
    <t xml:space="preserve"> - As ever elegant and extraordinaire. #TBT </t>
  </si>
  <si>
    <t xml:space="preserve"> - Ready-to-wear AND ready-to-DRINK! #PFW15</t>
  </si>
  <si>
    <t xml:space="preserve"> - Drinking Perrier? I like your style.</t>
  </si>
  <si>
    <t xml:space="preserve"> - Your round of good Karma. </t>
  </si>
  <si>
    <t xml:space="preserve"> - Relax, you deserve it. #LaborDay with Perrier.</t>
  </si>
  <si>
    <t xml:space="preserve"> - L’été est arrivé. Mettez-vous à l'eau !</t>
  </si>
  <si>
    <t xml:space="preserve"> - Ja, I'll go Dutch for a Perrier.</t>
  </si>
  <si>
    <t xml:space="preserve"> - Une seule bouteille de PERRIER ne suffit pas.</t>
  </si>
  <si>
    <t xml:space="preserve"> - Bubbles lovin', we had a blast! #EndOfSummerBreak</t>
  </si>
  <si>
    <t xml:space="preserve"> - Un goûter naturellement extraordinaire. </t>
  </si>
  <si>
    <t xml:space="preserve"> - This mojito was mint to be.</t>
  </si>
  <si>
    <t xml:space="preserve"> - Mon premier selfie.</t>
  </si>
  <si>
    <t xml:space="preserve"> - It's always a walk in the park with Perrier! </t>
  </si>
  <si>
    <t xml:space="preserve"> - A sip of Perrier and... Ahhhh...</t>
  </si>
  <si>
    <t xml:space="preserve"> - Vous avez pas soif vous ? À taaaaable ! #PerrierFinesBulles</t>
  </si>
  <si>
    <t xml:space="preserve"> - This isn't a mirage, it's your own personal oasis. #TravelTuesday </t>
  </si>
  <si>
    <t xml:space="preserve"> - Now those were lifesavers! #TBT 1998</t>
  </si>
  <si>
    <t xml:space="preserve"> - Our new limited editions by L'Atlas are making a splash at the Colette Water Bar in Paris!</t>
  </si>
  <si>
    <t xml:space="preserve"> - Un cocktail terriblement diabolique.</t>
  </si>
  <si>
    <t xml:space="preserve"> - Préparez-vous à l'extraordinaire... #StreetArtByPerrier</t>
  </si>
  <si>
    <t xml:space="preserve"> - Demain, n'oubliez pas votre Perrier pour vous rappeler vos vacances. #Rentrée #BackToWork</t>
  </si>
  <si>
    <t xml:space="preserve"> - Composer des cocktails à 4 mains relève de l'extraordinaire, n'est-ce pas ? Votez pour le garçon de café et tentez de partir à Los Angeles et Las Vegas pour découvrir les bars les plus prisés ! https://www.extraordinaireperrier.com/</t>
  </si>
  <si>
    <t xml:space="preserve"> - Quelle heure est-il ?</t>
  </si>
  <si>
    <t xml:space="preserve"> - Have a happy Movember with a Perrier Frappe! </t>
  </si>
  <si>
    <t xml:space="preserve"> - PERRIER sous son meilleur profil.</t>
  </si>
  <si>
    <t xml:space="preserve"> - We were on cloud nine in NYC! #StreetArtByPerrier</t>
  </si>
  <si>
    <t xml:space="preserve"> - Winning serve!</t>
  </si>
  <si>
    <t xml:space="preserve"> - Endless summer with Perrier!</t>
  </si>
  <si>
    <t xml:space="preserve"> - J'en bois à en perdre la tête. #MarieAntoinette</t>
  </si>
  <si>
    <t xml:space="preserve"> - Raise your bubbles high! #ExtraordinairePerrier </t>
  </si>
  <si>
    <t xml:space="preserve"> - Une gorgée de Perrier suffit pour vous mettre à l'eau.</t>
  </si>
  <si>
    <t xml:space="preserve"> - Vivons d'amour et de PERRIER #Journeedelapaix</t>
  </si>
  <si>
    <t xml:space="preserve"> - C'est le week-end. Pause PERRIER pour tout le monde... Oui, tout le monde !</t>
  </si>
  <si>
    <t xml:space="preserve"> - Photograph something extraordinaire. #TravelTuesday</t>
  </si>
  <si>
    <t xml:space="preserve"> - PERRIER renoue avec le Street Art pour cette nouvelle édition limitée réalisée par L'Atlas ! #StreetArtByPerrier 2015</t>
  </si>
  <si>
    <t xml:space="preserve"> - La magie de Noël dans un PERRIER.  #ExtraordinairePerrier</t>
  </si>
  <si>
    <t xml:space="preserve"> - Perrier, à votre service. #TBT</t>
  </si>
  <si>
    <t xml:space="preserve"> - Service gagnant !</t>
  </si>
  <si>
    <t xml:space="preserve"> - Quelques zestes suffisent.</t>
  </si>
  <si>
    <t xml:space="preserve"> - Two of a kind. It's party time, have an extraordinaire weekend! #TGIF</t>
  </si>
  <si>
    <t xml:space="preserve"> - Cet été, c'était l'éclate !</t>
  </si>
  <si>
    <t xml:space="preserve"> - Bubbles from the jungle! </t>
  </si>
  <si>
    <t xml:space="preserve"> - Ralph :"Je suis un bouchon de PERRIER".</t>
  </si>
  <si>
    <t xml:space="preserve"> - When life gives you lemons, drink Perrier! </t>
  </si>
  <si>
    <t xml:space="preserve"> - Gawked at all day. Time for a Perrier. #StatueProblems</t>
  </si>
  <si>
    <t xml:space="preserve"> - Zest up your art! #StreetArtByPerrier</t>
  </si>
  <si>
    <t xml:space="preserve"> - Certains ne peuvent vraiment pas s'en passer...</t>
  </si>
  <si>
    <t xml:space="preserve"> - The extraordinaire awakens! #StarWars</t>
  </si>
  <si>
    <t xml:space="preserve"> - Green is the new black !</t>
  </si>
  <si>
    <t xml:space="preserve"> - Extraordinaire gardening!</t>
  </si>
  <si>
    <t xml:space="preserve"> - Queen of de-NILE. #AncientEgyptianAddiction</t>
  </si>
  <si>
    <t xml:space="preserve"> - C'est bien connu... Le PERRIER citron vert est une promenade de santé.</t>
  </si>
  <si>
    <t xml:space="preserve"> - One extraordinaire leap for Perrier. #July20th1969</t>
  </si>
  <si>
    <t xml:space="preserve"> - Un cocktail à base de PERRIER doit être deux choses : classe et extraordinaire. </t>
  </si>
  <si>
    <t xml:space="preserve"> - #IWokeUpLikeThis</t>
  </si>
  <si>
    <t xml:space="preserve"> - #InternationalPeaceDay with Perrier!</t>
  </si>
  <si>
    <t xml:space="preserve"> - Trop de bruit en bas... Je m'accorde une pause PERRIER.</t>
  </si>
  <si>
    <t xml:space="preserve"> - It's errr-MINE! #AnimalsLovePerrier</t>
  </si>
  <si>
    <t xml:space="preserve"> - Pshhhhhhhhhhhhhhhhiiiit.... Aah ! PERRIER ! #StreetArtByPerrier</t>
  </si>
  <si>
    <t xml:space="preserve"> - Summer is never too far away with Perrier! #BackToWork</t>
  </si>
  <si>
    <t xml:space="preserve"> - Profitez d’un PERRIER en terrasse et tentez de gagner un week-end extraordinaire pour 4 personnes dans une bulle en pleine nature ! Flashez le code sur votre bouteille ou rendez-vous juste ici : https://bulles-extraordinaires.fr</t>
  </si>
  <si>
    <t xml:space="preserve"> - It's official, it's the semi-finals at Roland-Garros! Via the extraordinaire @arthur_gosse on Instagram! Thanks for joining us!</t>
  </si>
  <si>
    <t xml:space="preserve"> - Our friends in Japan know how to party!  </t>
  </si>
  <si>
    <t xml:space="preserve"> - Elégante et extraordinaire, elle n'a pas pris une seule ride. </t>
  </si>
  <si>
    <t xml:space="preserve"> - Capturez l'extraordinaire.</t>
  </si>
  <si>
    <t xml:space="preserve"> - Notre recette pour avoir un bon Karma.</t>
  </si>
  <si>
    <t xml:space="preserve"> - The Real Housewives of France. #WayBackWednesday </t>
  </si>
  <si>
    <t xml:space="preserve"> - I got what I'm after, we're off! #Priorities</t>
  </si>
  <si>
    <t xml:space="preserve"> - Always be prepared. #InMyBag</t>
  </si>
  <si>
    <t xml:space="preserve"> - What's wrong? Cat got your Perrier? #AnimalsLovePerrier</t>
  </si>
  <si>
    <t xml:space="preserve"> - Our limited editions are extraordinaire. #StreetArtByPerrier </t>
  </si>
  <si>
    <t xml:space="preserve"> - The new extraordinaire Perrier Limited Editions by L'Atlas! #StreetArtByPerrier </t>
  </si>
  <si>
    <t xml:space="preserve"> - Keeping things fresh! </t>
  </si>
  <si>
    <t xml:space="preserve"> - La nouvelle édition limitée "Perrier Inspired by Street Art" par L'Atlas est à portée de main ! </t>
  </si>
  <si>
    <t xml:space="preserve"> - Perrier calling. #TravelTuesday</t>
  </si>
  <si>
    <t xml:space="preserve"> - Ajoutez une touche d'extraordinaire dans votre quotidien ! Suivez-nous sur Instagram: @Perrier  </t>
  </si>
  <si>
    <t xml:space="preserve"> - Perrierin' like kings and queens! Perrier Ad from 1968 #WayBackWednesday </t>
  </si>
  <si>
    <t xml:space="preserve"> - Extraordinaire things are in store for you... #StreetArtByPerrier</t>
  </si>
  <si>
    <t xml:space="preserve"> - Perrier et la Croix-Rouge française vous donnent rendez-vous à partir de lundi sur Twitter. #StreetArtByPerrier w/ ARTCURIAL</t>
  </si>
  <si>
    <t xml:space="preserve"> - Lime so happy it's summer!</t>
  </si>
  <si>
    <t xml:space="preserve"> - He only listens to Rock. #StatueProblems</t>
  </si>
  <si>
    <t xml:space="preserve"> - Summer is here, dive in!</t>
  </si>
  <si>
    <t xml:space="preserve"> - Ne passez pas à côté de la nouvelle édition limitée PERRIER "Inspired By Street Art" par L'Atlas. #StreetArtByPerrier</t>
  </si>
  <si>
    <t xml:space="preserve"> - Ces trois personnages vous révéleront quelque chose... d'extraordinaire ! Avez-vous une petite idée ?</t>
  </si>
  <si>
    <t xml:space="preserve"> - Vous pensez qu'il est fou ? Vous le serez aussi quand vous assisterez au feu d'artifice du jour de l'an à Dubai ! Tentez votre chance... votez pour lui ! https://www.extraordinaireperrier.com/</t>
  </si>
  <si>
    <t xml:space="preserve"> - La jeune fille au Perrier.</t>
  </si>
  <si>
    <t xml:space="preserve"> - Très séduisante, vous ne trouvez pas ? Votez pour la clubbeuse et vous aurez peut-être la chance d'ouvrir les portes des soirées les plus extraordinaires à Ibiza ! https://www.extraordinaireperrier.com/</t>
  </si>
  <si>
    <t xml:space="preserve"> - Artificier, clubbeuse, ou garçon de café, votez pour votre personnage préféré et tentez de vivre l'extraordinaire ! Bonne chance ! https://www.extraordinaireperrier.com/</t>
  </si>
  <si>
    <t xml:space="preserve"> - Hello extraordinaire winter! #WinterSolstice</t>
  </si>
  <si>
    <t xml:space="preserve"> - Ils pensaient partager tranquillement un verre en terrasse… Mais Perrier est allé beaucoup plus loin que ça ;) #ExtraordinairePerrier</t>
  </si>
  <si>
    <t xml:space="preserve"> - L'extraordinaire se cultive. #InspiredByStreetArt</t>
  </si>
  <si>
    <t xml:space="preserve"> - Our bubbles are wild! </t>
  </si>
  <si>
    <t xml:space="preserve"> - Tu bois du Perrier ? J'aime ton style !</t>
  </si>
  <si>
    <t xml:space="preserve"> - Creation of Perrier: The French Touch.</t>
  </si>
  <si>
    <t xml:space="preserve"> - In Paris this week? Catch some air at the #ExtraordinairePerrier Bar next to Champs de Mars! Thanks instagramer @parisiantouch for the photo!</t>
  </si>
  <si>
    <t xml:space="preserve"> - Life is extraordinaire through green-colored glasses. #FlashbackFriday 1976</t>
  </si>
  <si>
    <t xml:space="preserve"> - Nom d'un PERRIER ! Marty ! Nous sommes en 2015 !</t>
  </si>
  <si>
    <t xml:space="preserve"> - Derniers jours pour voter pour votre personnage préféré et tenter de vivre l'extraordinaire à Dubaï, Ibiza ou Las Vegas !</t>
  </si>
  <si>
    <t xml:space="preserve"> - La création de Perrier.</t>
  </si>
  <si>
    <t xml:space="preserve"> - Perfect poolside refreshments! </t>
  </si>
  <si>
    <t xml:space="preserve"> - Pour toi, je déplacerais les montagnes ! #ExtraordinairePerrier</t>
  </si>
  <si>
    <t xml:space="preserve"> - Partagez votre bulle préférée en commentaire pour tenter de gagner une soirée privée avec vos amis à l'Atelier des Artistes ! Pour participer, téléchargez les images #PerrierFinesBulles ici : http://bit.ly/album_pfb</t>
  </si>
  <si>
    <t xml:space="preserve"> - Pschitt ! Dieu merci c'est vendredi ! </t>
  </si>
  <si>
    <t xml:space="preserve"> - They're here! Extraordinaire Perrier Limited Editions by L'Atlas. #StreetArtByPerrier</t>
  </si>
  <si>
    <t xml:space="preserve"> - Perrier Lime on the mind... All the time! #ExtraordinairePerrier</t>
  </si>
  <si>
    <t xml:space="preserve"> - Some zest is all it takes.</t>
  </si>
  <si>
    <t xml:space="preserve"> - Meet L’Atlas! We are ecstatic to share our collaboration with this Parisian street artist for #StreetArtByPerrier 2015! </t>
  </si>
  <si>
    <t xml:space="preserve"> - Dites-le avec Perrier.</t>
  </si>
  <si>
    <t xml:space="preserve"> - Inspires the extraordinaire to grow! #InspiredByStreetArt</t>
  </si>
  <si>
    <t xml:space="preserve"> - Refill your inspriation with Perrier! New Perrier Limited Editions by L'Atlas. </t>
  </si>
  <si>
    <t xml:space="preserve"> - Une oeuvre d'art qui s'admire, se partage et se savoure. </t>
  </si>
  <si>
    <t xml:space="preserve"> - Le réveil de l'extraordinaire. #StarWars</t>
  </si>
  <si>
    <t xml:space="preserve"> - Je ne lui donne que le meilleur.</t>
  </si>
  <si>
    <t xml:space="preserve"> - Watch time fly by with Perrier! New Perrier Limited Editions by L'Atlas. </t>
  </si>
  <si>
    <t xml:space="preserve"> - L'incontournable boutique branchée colette Paris accueille notre dernier must-have dans son Water Bar. #StreetArtByPerrier</t>
  </si>
  <si>
    <t xml:space="preserve"> - I would climb a mountain for you! #ExtraordinairePerrier</t>
  </si>
  <si>
    <t xml:space="preserve"> - Une patrouille qui ne manque pas d'air ! #ExtraordinairePerrier</t>
  </si>
  <si>
    <t xml:space="preserve"> - Follow your Pear-rier.</t>
  </si>
  <si>
    <t xml:space="preserve"> - When couples felt groovy with Perrier. #FlashbackFriday  </t>
  </si>
  <si>
    <t xml:space="preserve"> - Perrier fait l'école buissonnière aujourd'hui !</t>
  </si>
  <si>
    <t xml:space="preserve"> - An extraordinaire treat with a nice trick! Happy Halloween! </t>
  </si>
  <si>
    <t xml:space="preserve"> - Perrier x L'Atlas: "NYC is AIR" was extraordin-AIR!</t>
  </si>
  <si>
    <t xml:space="preserve"> - One love. #Perrier</t>
  </si>
  <si>
    <t xml:space="preserve"> - Let them drink Perrier!</t>
  </si>
  <si>
    <t xml:space="preserve"> - Ne passez pas à côté de la nouvelle édition limitée PERRIER "Inspired By Street Art" par L'Atlas.  #StreetArtByPerrier </t>
  </si>
  <si>
    <t xml:space="preserve"> - #SUMMER PROTIP: Hydrate! #Perrier  </t>
  </si>
  <si>
    <t xml:space="preserve"> - Menthe et bulles.</t>
  </si>
  <si>
    <t>Actions</t>
  </si>
  <si>
    <t xml:space="preserve"> - Roland-Garros se joue aussi au-delà des murs.</t>
  </si>
  <si>
    <t xml:space="preserve"> - Tous les ingrédients du PERRIER Citron Vert sont réunis pour savourer un moment extraordinaire.</t>
  </si>
  <si>
    <t xml:space="preserve"> - Nous aussi, nous avons trouvé de l'eau sur Mars.</t>
  </si>
  <si>
    <t xml:space="preserve"> - Suivez les traces de pas. Elles vous mèneront à l'extraordinaire ! #ExtraordinairePerrier</t>
  </si>
  <si>
    <t xml:space="preserve"> - Si vous avez besoin d'évasion, cliquez ici : http://on.fb.me/1Uw5akc</t>
  </si>
  <si>
    <t xml:space="preserve"> - Quel PERRIER aromatisé saura vous donner l'eau à la bouche ? </t>
  </si>
  <si>
    <t xml:space="preserve"> - PERRIER fait éclater ses couleurs pour un carnaval de bulles ! #MardiGras</t>
  </si>
  <si>
    <t xml:space="preserve"> - Ce week-end, partagez des bulles d'amour ! #FêteDesMères</t>
  </si>
  <si>
    <t xml:space="preserve"> - Les blagues PERRIER sont toujours de bon goût. #BoissonDAvril</t>
  </si>
  <si>
    <t xml:space="preserve"> - Un cocktail flambant neuf pour faire frémir vos papilles ! </t>
  </si>
  <si>
    <t xml:space="preserve"> - Le PERRIER Citron vert prend son envol ! A découvrir avant qu'il ne vous échappe ! #ExtraordinairePerrier.</t>
  </si>
  <si>
    <t xml:space="preserve"> - PERRIER surfe sur une vague de fraîcheur depuis 1981. </t>
  </si>
  <si>
    <t xml:space="preserve"> - Perrier, source d'inspiration avant l'été.</t>
  </si>
  <si>
    <t xml:space="preserve"> - 20 000 bulles sous les mers.</t>
  </si>
  <si>
    <t xml:space="preserve"> - 100% naturel, 100% extraordinaire !</t>
  </si>
  <si>
    <t xml:space="preserve"> - On a goûté l'eau. Elle est fraîche !</t>
  </si>
  <si>
    <t xml:space="preserve"> - Cet été, les PERRIER aromatisés vous en feront voir de toutes les couleurs.</t>
  </si>
  <si>
    <t xml:space="preserve"> - Les PERRIER Aromatisés prennent le relais. Quel est votre favori ?</t>
  </si>
  <si>
    <t xml:space="preserve"> - PERRIER ne perd pas le nord. Cap sur Roland-Garros !</t>
  </si>
  <si>
    <t xml:space="preserve"> - Un tour de magie qui vous fera pétiller.</t>
  </si>
  <si>
    <t xml:space="preserve"> - Un cadre de rêve pour l'été. Partagez-nous le vôtre.</t>
  </si>
  <si>
    <t xml:space="preserve"> - L'art de chiller avec PERRIER.</t>
  </si>
  <si>
    <t xml:space="preserve"> - On garde un souvenir pétillant de cet été. Et vous quel est le vôtre ?</t>
  </si>
  <si>
    <t xml:space="preserve"> - Certains se la coulent douce.</t>
  </si>
  <si>
    <t xml:space="preserve"> - Le gong a sonné, Perrier vous souhaite des vacances extraordinaires ! #ExtraordinairePerrier</t>
  </si>
  <si>
    <t xml:space="preserve"> - PERRIER droit devant ! Nous sommes sauvés !</t>
  </si>
  <si>
    <t xml:space="preserve"> - Perrier, la fine fleur des bulles.</t>
  </si>
  <si>
    <t xml:space="preserve"> - Les PERRIER aromatisés vous feront pousser des ailes !</t>
  </si>
  <si>
    <t xml:space="preserve"> - Chaud devant ! Voici la recette du cocktail Perrier on Fire : http://on.fb.me/1TO0IMU</t>
  </si>
  <si>
    <t xml:space="preserve"> - Une silhouette extraordinaire au naturel.</t>
  </si>
  <si>
    <t xml:space="preserve"> - A la fin, il n'en restera qu'une... #WaterIsComing</t>
  </si>
  <si>
    <t xml:space="preserve"> - [CONCOURS</t>
  </si>
  <si>
    <t xml:space="preserve"> - Offrez-vous un bouquet de fraîcheur. #Plaisirdoffrir #Joiederecevoir</t>
  </si>
  <si>
    <t xml:space="preserve"> - PERRIER vous fait entrer dans la danse ! </t>
  </si>
  <si>
    <t xml:space="preserve"> - Pshiiiiit ! Aaaaaah ! C'est l'été ! Enfin il parait...</t>
  </si>
  <si>
    <t xml:space="preserve"> - La fraîcheur d'un PERRIER sous toutes ses formes.</t>
  </si>
  <si>
    <t xml:space="preserve"> - Les autres ne font pas le poids contre elle. #ExtraordinairePerrier</t>
  </si>
  <si>
    <t xml:space="preserve"> - Prenez des bulles plein la vue !</t>
  </si>
  <si>
    <t xml:space="preserve"> - La naissance de la source. #ExtraordinairePerrier</t>
  </si>
  <si>
    <t xml:space="preserve"> - Ce dernier match s'annonce extraordinaire ! N'en perdez pas une goutte !</t>
  </si>
  <si>
    <t xml:space="preserve"> - Ce cocktail caliente vous donnera des étoiles plein les yeux.</t>
  </si>
  <si>
    <t xml:space="preserve"> - L'extraordinaire pouvoir de PERRIER.</t>
  </si>
  <si>
    <t xml:space="preserve"> - Notre résolution ? Passer une année pétillante, rafraichissante et fruitée !</t>
  </si>
  <si>
    <t xml:space="preserve"> - Programme du week-end : retour aux sources !</t>
  </si>
  <si>
    <t xml:space="preserve"> - Nos bulles célèbrent le World Emoji Day ! Quel Emoji est synonyme de PERRIER ? Partagez-le en commentaire.</t>
  </si>
  <si>
    <t xml:space="preserve"> - PERRIER rafraîchit naturellement votre été !</t>
  </si>
  <si>
    <t xml:space="preserve"> - Choisissez le camp de la fraîcheur ! #TeamPerrier</t>
  </si>
  <si>
    <t xml:space="preserve"> - Une nature morte pleine de vie !</t>
  </si>
  <si>
    <t xml:space="preserve"> - Tu es ma-gni-fi-que ! Tu pétilles de beauté ! #Cristina</t>
  </si>
  <si>
    <t xml:space="preserve"> - Une galerie d'art PERRIER ? On en a l'eau à la bouche rien que d'y penser.</t>
  </si>
  <si>
    <t xml:space="preserve"> - Une bouteille qui cache bien son jeu. #RG16</t>
  </si>
  <si>
    <t xml:space="preserve"> - La fraîcheur de PERRIER depuis 1903.</t>
  </si>
  <si>
    <t xml:space="preserve"> - Top ! Je suis une eau minérale naturellement gazeuse. Je suis fraîche et pétillante. Je suis aussi connue pour être extraaaaooordinaire ! Je suis... Je suis...</t>
  </si>
  <si>
    <t xml:space="preserve"> - Bleu, Blanc, Bulle.</t>
  </si>
  <si>
    <t xml:space="preserve"> - La terrasse est notre terrain de jeu préféré... </t>
  </si>
  <si>
    <t xml:space="preserve"> - Profitez-en avant qu'elle ne s'envole !</t>
  </si>
  <si>
    <t xml:space="preserve"> - Le coup de foudre dès la première gorgée ! #SaintValentin</t>
  </si>
  <si>
    <t xml:space="preserve"> - Un lundi ? Où ça ?</t>
  </si>
  <si>
    <t xml:space="preserve"> - Des bulles indomptables par nature !</t>
  </si>
  <si>
    <t xml:space="preserve"> - Une bouteille à la mer ! </t>
  </si>
  <si>
    <t xml:space="preserve"> - La pièce maîtresse de ce défilé Haute Couture.  #ParisFashionWeek</t>
  </si>
  <si>
    <t xml:space="preserve"> - Nos bulles sont pleines de vie !</t>
  </si>
  <si>
    <t xml:space="preserve"> - Quand PERRIER révèle son côté sauvage.</t>
  </si>
  <si>
    <t xml:space="preserve"> - Rendez-vous chez les époux Arnolfini pour une extraordinaire Pool Party ! Who's in ?</t>
  </si>
  <si>
    <t xml:space="preserve"> - Dernières semaines pour avoir cette oeuvre d'art chez vous ! </t>
  </si>
  <si>
    <t xml:space="preserve"> - Mode week-end activé ! #TGIF #ParisFashionWeek</t>
  </si>
  <si>
    <t xml:space="preserve"> - Prenez garde à ne pas boire la tasse. </t>
  </si>
  <si>
    <t xml:space="preserve"> - L'été se savoure dans une bouteille.</t>
  </si>
  <si>
    <t xml:space="preserve"> - Pour la Fête de la Musique, PERRIER ajoute une note de fraîcheur.</t>
  </si>
  <si>
    <t xml:space="preserve"> - Un PERRIER à la hauteur des attentes les plus extraordinaires.. #ExtraordinairePerrier</t>
  </si>
  <si>
    <t xml:space="preserve"> - L'ordinaire peut-il devenir extraordinaire ? Vous avez 4h. #ExtraordinairePerrier</t>
  </si>
  <si>
    <t xml:space="preserve"> - Prenez un cours de potion magique en découvrant la recette du PERRIER MojiPotter : http://on.fb.me/1JSJLtd</t>
  </si>
  <si>
    <t xml:space="preserve"> - Difficile de trancher... On prend les deux !</t>
  </si>
  <si>
    <t xml:space="preserve"> - Le PERRIER Citron n'est pas une légende ! Il existe vraiment. #ExtraordinairePerrier</t>
  </si>
  <si>
    <t xml:space="preserve"> - C'est ce qu'on appelle "buller en tandem". </t>
  </si>
  <si>
    <t xml:space="preserve"> - Brrrr.. La fraîcheur de PERRIER me monte à la tête.</t>
  </si>
  <si>
    <t xml:space="preserve"> - À force de servir des PERRIER aromatisés, ils ne savent plus où donner de la tête.</t>
  </si>
  <si>
    <t xml:space="preserve"> - Une aquarelle qui pétille... réellement !</t>
  </si>
  <si>
    <t xml:space="preserve"> - Et un, et deux... Et trois citrons !</t>
  </si>
  <si>
    <t xml:space="preserve"> - N'attendez pas pour l'ouvrir. Elle en brûle d'impatience.</t>
  </si>
  <si>
    <t xml:space="preserve"> - Feuilletez les pages du nouveau magazine Perrier.com ! Art, lifestyle, bars &amp; cocktails, cette lecture vous rafraîchira : https://www.perrier.com/fr/fr/magazine</t>
  </si>
  <si>
    <t xml:space="preserve"> - Jour-J ! PERRIER fait son entrée sur le terrain ! </t>
  </si>
  <si>
    <t xml:space="preserve"> - Notre nouvelle bouteille PERRIER vous attend en terrasse. Ne la faites pas patienter trop longtemps.</t>
  </si>
  <si>
    <t xml:space="preserve"> - Il y a des situations qui ne s'expliquent pas, et pour toutes celles-là, il y a un PERRIER aromatisé.</t>
  </si>
  <si>
    <t xml:space="preserve"> - N'ayez pas peur de le goûter, il ne mord pas. </t>
  </si>
  <si>
    <t xml:space="preserve"> - La météo des neiges annonce une vague de fraîcheur sur toute la France !</t>
  </si>
  <si>
    <t xml:space="preserve"> - Relaxe ! C'est le week-end ! #TGIF</t>
  </si>
  <si>
    <t xml:space="preserve"> - Vous allez finir par attraper...chaud. </t>
  </si>
  <si>
    <t xml:space="preserve"> - Combien de temps resterez-vous sous cette hypnose rafraîchissante ?</t>
  </si>
  <si>
    <t xml:space="preserve"> - Une chose est sûre, tout le monde se jettera dessus ! </t>
  </si>
  <si>
    <t xml:space="preserve"> - L'automne arrive dans un tourbillon de fraîcheur. </t>
  </si>
  <si>
    <t xml:space="preserve"> - Ajoutez un zeste de pep's dans votre quotidien !</t>
  </si>
  <si>
    <t xml:space="preserve"> - Le café n'a jamais été aussi rafraîchissant qu'avec un PERRIER. #JournéeInternationaleDuCafé © Yelldesign - 2016</t>
  </si>
  <si>
    <t xml:space="preserve"> - On se fait une partie de bulling ? </t>
  </si>
  <si>
    <t xml:space="preserve"> - La folie d’un Perrier, tout en finesse !</t>
  </si>
  <si>
    <t xml:space="preserve"> - Du PERRIER et du soleil pour un arc-en-ciel extraordinaire. </t>
  </si>
  <si>
    <t xml:space="preserve"> - Une goutte de PERRIER suffit pour passer au niveau supérieur. #ExtraordinairePerrier</t>
  </si>
  <si>
    <t xml:space="preserve"> - All you need is </t>
  </si>
  <si>
    <t xml:space="preserve"> - Un bouquet qui pétille de fraîcheur !</t>
  </si>
  <si>
    <t xml:space="preserve"> - Attention... Ce GIF va vous donner soif !</t>
  </si>
  <si>
    <t xml:space="preserve"> - Une fraîcheur qui tourne en boucle !</t>
  </si>
  <si>
    <t>CPE</t>
  </si>
  <si>
    <t>[CONCOURS] Le match n'est pas fini ! Retrouvez notre Tennisman en participant à notre jeu "The Quest" et tentez de gagner 24h à Roland-Garros avec PERRIER !</t>
  </si>
  <si>
    <t>[CONCOURS] Où se trouvent les personnages extraordinaires de la publicité PERRIER ? Jouez à notre jeu "The Quest" pour tenter de gagner 24h à Roland-Garros avec PERRIER !  Jouez ici : https://www.extraordinaire-quest.perrier.com/</t>
  </si>
  <si>
    <t>[CONCOURS] Vous vous rappelez des personnages de la pub PERRIER "Hot Air Balloons" ? Suivez-les dans leur voyage extraordinaire, et devinez où ils se trouvent ! Vous gagnerez peut-être 24h extraordinaires à Roland-Garros ! Ouvrez l'oeil !</t>
  </si>
  <si>
    <t xml:space="preserve">TYPE </t>
  </si>
  <si>
    <t>Pivot</t>
  </si>
  <si>
    <t>Clicks</t>
  </si>
  <si>
    <t xml:space="preserve"> - Et qu’est-ce qui est encore plus extraordinaire qu’une femme savourant un PERRIER sur une licorne soulevée par une cheerleader, qui tient en équilibre sur une joueuse de tuba, qui tient debout sur un château de cartes, porté par des garçons de café ? Un PERRIER Aromatisé pardi !</t>
  </si>
  <si>
    <t xml:space="preserve"> - Qu'est-ce qui est plus extraordinaire qu’une licorne soulevée par une cheerleader, qui tient en équilibre sur une joueuse de tuba, qui tient debout sur un château de cartes, porté par des garçons de café ? Faites parler votre imagination !</t>
  </si>
  <si>
    <t xml:space="preserve"> - Faites "Psshiiiiiiit" pour lancer la partie !</t>
  </si>
  <si>
    <t xml:space="preserve"> - Ce week-end, nous vivrons 1h de plus... extraordinaire !</t>
  </si>
  <si>
    <t xml:space="preserve"> - Une bouteille parfaitement au poil ! #Movember</t>
  </si>
  <si>
    <t xml:space="preserve"> - Un cocktail qui vous fera rugir de plaisir ! </t>
  </si>
  <si>
    <t xml:space="preserve"> - Après un PERRIER vient le beau temps.</t>
  </si>
  <si>
    <t xml:space="preserve"> - PERRIER chasse la grisaille de novembre !</t>
  </si>
  <si>
    <t xml:space="preserve"> - Faites nous trembler pour Halloween ! Participez au jeu concours #PERRIERCHALLENGE sur Instagram en publiant la photo de votre cocktail Bloody Perrier dans un univers effrayant ! Des surprises PERRIER sont à gagner ! </t>
  </si>
  <si>
    <t xml:space="preserve"> - STOP ! Il est temps de faire une pause ! Le cocktail Lime Detox à base de PERRIER Citron vert vous donnera des envies de vacances ! </t>
  </si>
  <si>
    <t xml:space="preserve"> - Cet automne, PERRIER est dans le vent !</t>
  </si>
  <si>
    <t xml:space="preserve"> - Pour participer à notre jeu #PerrierChallenge, il vous faut connaître la recette du Bloody Perrier ! Publiez sur Instagram la photo de votre cocktail dans un univers frissonnant avec le #PerrierChallenge ! Les gagnants remporteront des surprises Perrier ! Règlement : http://bit.ly/2e3mRrT</t>
  </si>
  <si>
    <t xml:space="preserve"> - Quelque chose d'étrange se passe sur Instagram... Rassurez-vous, le jeu #PerrierChallenge touche à sa fin ! Pour ceux qui n'ont pas froid aux yeux, il est encore temps de participer ! Publiez la photo de votre cocktail Bloody Perrier dans un univers à nous en faire pâlir les bulles avec le #PerrierChallenge !</t>
  </si>
  <si>
    <t xml:space="preserve"> - Depuis 1863, les artistes la rendent extraordinaire ! Savez-vous quels artistes ont collaboré avec PERRIER ?</t>
  </si>
  <si>
    <t xml:space="preserve"> - À l'occasion de la Summer Cocktail Week, Paris devient la capitale mondiale du cocktail jusqu'au 24 juin ! Venez profiter de cocktails légers et rafraichissants à base de PERRIER dans tous les bars participants.</t>
  </si>
  <si>
    <t xml:space="preserve"> - Du 17 au 24 juin, Marseille incarne l'esprit estivale de la Summer Cocktail Week ! Venez profiter de cocktails légers et rafraichissants à base de PERRIER dans tous les bars participants.</t>
  </si>
  <si>
    <t xml:space="preserve"> - Du 17 au 24 juin, les cocktails sont à l'honneur avec la Summer Cocktail Week! </t>
  </si>
  <si>
    <t xml:space="preserve"> - À l'occasion de la Summer Cocktail Week, Lyon renouvelle le cocktail du 17 au 24 juin ! Venez profiter de cocktails légers et rafraîchissants à base de PERRIER dans tous les bars participants.</t>
  </si>
  <si>
    <t>Paid Impressions</t>
  </si>
  <si>
    <t xml:space="preserve"> - [JEU CONCOURS  Ecoutez, imaginez et racontez-nous l'histoire du nouveau film Perrier en commentaire ! Le récit le plus extraordinaire remportera 2 places pour la finale de Roland-Garros !</t>
  </si>
  <si>
    <t>PAID ACTIONS</t>
  </si>
  <si>
    <t>Imp</t>
  </si>
  <si>
    <t>Perrier iconic</t>
  </si>
  <si>
    <t>Perrier Anytime</t>
  </si>
  <si>
    <t>Perrier Art</t>
  </si>
  <si>
    <t xml:space="preserve">Perrier Since 1863 </t>
  </si>
  <si>
    <t>Perrier x Digital Artist</t>
  </si>
  <si>
    <t>Find your sparkle, it's a jungle out there! #DrinkExtraordinaire  © Yelldesign - 2016</t>
  </si>
  <si>
    <t>All natural citrus flavor. No sugar or sweeteners. #DrinkNatural</t>
  </si>
  <si>
    <t>Get on track with Perrier! #Olympics</t>
  </si>
  <si>
    <t>Sparkles every time, a real hole in one! 󾬔 #DrinkExtraordinaire</t>
  </si>
  <si>
    <t>Perrier's refreshing bubbles are hypnotizing. #DrinkExtraordinaire   © Jonah Nigro / www.popsicleillusion.com - 2016</t>
  </si>
  <si>
    <t>Cannot be bothered. #DrinkExtraordinaire</t>
  </si>
  <si>
    <t>Just refresh! #DrinkExtraordinaire</t>
  </si>
  <si>
    <t>An exotic burst to quench your thirst! #DrinkNatural  © Que Duong - 2016 #quedidit queduong.com</t>
  </si>
  <si>
    <t>Take the plunge with Perrier! #DrinkExtraordinaire</t>
  </si>
  <si>
    <t>He's just a little cucumbersome.   bit.ly/PerrierGreen</t>
  </si>
  <si>
    <t>Your life source. Perrier, a force of nature! #DrinkNatural</t>
  </si>
  <si>
    <t>Perrier knows how to jazz it up! Perrier ad from 1981 #FlashbackFriday  © Villemot - 1981</t>
  </si>
  <si>
    <t>Our bubbles are full of life!   © A.L. Crego / Mutante Creativo - 2016</t>
  </si>
  <si>
    <t>Étiquettes de lignes</t>
  </si>
  <si>
    <t>Total général</t>
  </si>
  <si>
    <t>EDITORIAL LINE CATEGORY</t>
  </si>
  <si>
    <t>POST MESSAGE</t>
  </si>
  <si>
    <t>ORGANIC REACH</t>
  </si>
  <si>
    <t>PAID REACH</t>
  </si>
  <si>
    <t>POST ENGAGED USERS</t>
  </si>
  <si>
    <t>FINAL POST ENGAGED USERS</t>
  </si>
  <si>
    <t xml:space="preserve">YEAR </t>
  </si>
  <si>
    <t>MONTH</t>
  </si>
  <si>
    <t>DATE</t>
  </si>
  <si>
    <t xml:space="preserve">LIKES </t>
  </si>
  <si>
    <t>COMMENTS</t>
  </si>
  <si>
    <t>SHARES</t>
  </si>
  <si>
    <t>CLICS</t>
  </si>
  <si>
    <t>VIEWS</t>
  </si>
  <si>
    <t>UNIQUE VIEWERS</t>
  </si>
  <si>
    <t>SPENT</t>
  </si>
  <si>
    <t>PAID IMPRESSIONS</t>
  </si>
  <si>
    <t>CALCULATED FREQUENCY</t>
  </si>
  <si>
    <t>MANUAL
(entry)</t>
  </si>
  <si>
    <t>MEDIA</t>
  </si>
  <si>
    <t>POST EXPORT
Key metrics Tab</t>
  </si>
  <si>
    <t>POST EXPORT
Lifetime Talking About This... Tab</t>
  </si>
  <si>
    <t xml:space="preserve">Lifetime Post organic reach
(J column) </t>
  </si>
  <si>
    <t xml:space="preserve">Lifetime Post Paid Reach
(K column) </t>
  </si>
  <si>
    <t xml:space="preserve">Lifetime Engaged Users
(O column) </t>
  </si>
  <si>
    <t>K column</t>
  </si>
  <si>
    <t>J Column</t>
  </si>
  <si>
    <t xml:space="preserve">L column </t>
  </si>
  <si>
    <t xml:space="preserve">Lifetime post consumers
(P column) </t>
  </si>
  <si>
    <t xml:space="preserve">- </t>
  </si>
  <si>
    <t>Lifetime Post Total Reach 
(I column)</t>
  </si>
  <si>
    <t>to be filled with media agency data</t>
  </si>
  <si>
    <t>Lifetime Unique 30-second Views
(Q column)</t>
  </si>
  <si>
    <t>VIDEO EXPORT
(Main Tab)</t>
  </si>
  <si>
    <t>VIDEO EXPORT
(Main tab)</t>
  </si>
  <si>
    <t>Lifetime Total 30-second Views
(P column)</t>
  </si>
  <si>
    <t>AUTOMATIC
(formula)</t>
  </si>
  <si>
    <t>PAGE EXPORT
Key metrics Tab</t>
  </si>
  <si>
    <t>TOTAL REACH2</t>
  </si>
  <si>
    <t>MANUAL</t>
  </si>
  <si>
    <t>CONTENT PERFORMANCE DETAILS</t>
  </si>
  <si>
    <t>OF WHICH PAID</t>
  </si>
  <si>
    <t>FANS TO DATE</t>
  </si>
  <si>
    <t>% AVERAGE PAID REACH*</t>
  </si>
  <si>
    <t>AVERAGE REACH / POST*</t>
  </si>
  <si>
    <t>CATEGORY / POST MESSAGE</t>
  </si>
  <si>
    <t>FAN EVOLUTION</t>
  </si>
  <si>
    <t>&gt; evolution en %</t>
  </si>
  <si>
    <t>&gt; evolution en points</t>
  </si>
  <si>
    <t>AVERAGE ENGAGEMENT
RATE / POST*</t>
  </si>
  <si>
    <t>ENGAGEMENT RATE</t>
  </si>
  <si>
    <t>RULES TO UPDATE THIS TABLE
1/ Use the filter "MONTH" to select the desired period for your graphs ; 2/ HOW TO USE IT : deselect the previous months before adding the desired months (if you select more 2 months, the line "EVOLUTION" will be deleted)</t>
  </si>
  <si>
    <t>2015 Total</t>
  </si>
  <si>
    <t>2016 Total</t>
  </si>
  <si>
    <t>GLOBAL DATAS</t>
  </si>
  <si>
    <t>FANS</t>
  </si>
  <si>
    <t xml:space="preserve"> RULES TO UPDATE THIS TABLE
1/ Please fill each month the fan evolution datas ; 2/ Once the news datas added, click on the graph, then change the datas on the table via drag and drop with your cursor</t>
  </si>
  <si>
    <t>CATEGORIES</t>
  </si>
  <si>
    <t>Use to the table "Content performance details</t>
  </si>
  <si>
    <t xml:space="preserve"> RULES TO UPDATE THIS TABLE
1/ Use the filters (cell B6) to select the desired period (never select the field "Empty") ; 2/ Never write something under the table</t>
  </si>
  <si>
    <t>TOTAL ENGAGEMENT</t>
  </si>
  <si>
    <t>AVERAGE FANBASE POST COVERAGE</t>
  </si>
  <si>
    <t>TOTAL POST REACH</t>
  </si>
  <si>
    <t>QUARTER</t>
  </si>
  <si>
    <t>RULES TO UPDATE THIS TABLE</t>
  </si>
  <si>
    <t>2015 Q1</t>
  </si>
  <si>
    <t>2015 Q2</t>
  </si>
  <si>
    <t>2015 Q3</t>
  </si>
  <si>
    <t>2015 Q4</t>
  </si>
  <si>
    <t>2016 Q4</t>
  </si>
  <si>
    <t>2016 Q3</t>
  </si>
  <si>
    <t>2016 Q2</t>
  </si>
  <si>
    <t>2016 Q1</t>
  </si>
  <si>
    <t>Insert the last day of the month</t>
  </si>
  <si>
    <t>MOST &amp; LEAST ENGAGING FACEBOOK POSTS</t>
  </si>
  <si>
    <t>MOST ENGAGING FACEBOOK POSTS</t>
  </si>
  <si>
    <t>N°1</t>
  </si>
  <si>
    <t>Message</t>
  </si>
  <si>
    <t>Eng. Rate</t>
  </si>
  <si>
    <t>N°2</t>
  </si>
  <si>
    <t>N°3</t>
  </si>
  <si>
    <t>LEAST ENGAGING FACEBOOK POSTS</t>
  </si>
  <si>
    <t>Average ENGAGEMENT RATE</t>
  </si>
  <si>
    <t>1/ Please fill each month your facebook datas for each post ; 2/ Never change the cells of the line 8</t>
  </si>
  <si>
    <t>Total Post engaged users / Total Reach</t>
  </si>
  <si>
    <t>Sum of likes, comment, share, clics, views</t>
  </si>
  <si>
    <t>Sum of Post Engaged users + video unique viewers</t>
  </si>
  <si>
    <t> </t>
  </si>
  <si>
    <t>ID POST</t>
  </si>
  <si>
    <t>1/  To update this tab automatically, input the ID POST to find in [ALL DATAS] tab corresponding to the Eng. Rate (formula linked to the "CONTENT PERFORMANCE DETAILS" table)</t>
  </si>
  <si>
    <t>POST ID*</t>
  </si>
  <si>
    <t>Test 1</t>
  </si>
  <si>
    <t>Test 278</t>
  </si>
  <si>
    <t>Test 277</t>
  </si>
  <si>
    <t>Test 276</t>
  </si>
  <si>
    <t>Test 275</t>
  </si>
  <si>
    <t>Test 274</t>
  </si>
  <si>
    <t>Test 273</t>
  </si>
  <si>
    <t>Test 272</t>
  </si>
  <si>
    <t>Test 271</t>
  </si>
  <si>
    <t>Test 270</t>
  </si>
  <si>
    <t>Test 269</t>
  </si>
  <si>
    <t>Test 268</t>
  </si>
  <si>
    <t>Test 267</t>
  </si>
  <si>
    <t>Test 266</t>
  </si>
  <si>
    <t>Test 265</t>
  </si>
  <si>
    <t>Test 264</t>
  </si>
  <si>
    <t>Test 263</t>
  </si>
  <si>
    <t>Test 262</t>
  </si>
  <si>
    <t>Test 261</t>
  </si>
  <si>
    <t>Test 260</t>
  </si>
  <si>
    <t>Test 259</t>
  </si>
  <si>
    <t>Test 258</t>
  </si>
  <si>
    <t>Test 257</t>
  </si>
  <si>
    <t>Test 256</t>
  </si>
  <si>
    <t>Test 255</t>
  </si>
  <si>
    <t>Test 254</t>
  </si>
  <si>
    <t>Test 253</t>
  </si>
  <si>
    <t>Test 252</t>
  </si>
  <si>
    <t>Test 251</t>
  </si>
  <si>
    <t>Test 250</t>
  </si>
  <si>
    <t>Test 249</t>
  </si>
  <si>
    <t>Test 248</t>
  </si>
  <si>
    <t>Test 247</t>
  </si>
  <si>
    <t>Test 246</t>
  </si>
  <si>
    <t>Test 245</t>
  </si>
  <si>
    <t>Test 244</t>
  </si>
  <si>
    <t>Test 243</t>
  </si>
  <si>
    <t>Test 242</t>
  </si>
  <si>
    <t>Test 241</t>
  </si>
  <si>
    <t>Test 240</t>
  </si>
  <si>
    <t>Test 239</t>
  </si>
  <si>
    <t>Test 238</t>
  </si>
  <si>
    <t>Test 237</t>
  </si>
  <si>
    <t>Test 236</t>
  </si>
  <si>
    <t>Test 235</t>
  </si>
  <si>
    <t>Test 234</t>
  </si>
  <si>
    <t>Test 233</t>
  </si>
  <si>
    <t>Test 232</t>
  </si>
  <si>
    <t>Test 231</t>
  </si>
  <si>
    <t>Test 230</t>
  </si>
  <si>
    <t>Test 229</t>
  </si>
  <si>
    <t>Test 228</t>
  </si>
  <si>
    <t>Test 227</t>
  </si>
  <si>
    <t>Test 226</t>
  </si>
  <si>
    <t>Test 225</t>
  </si>
  <si>
    <t>Test 224</t>
  </si>
  <si>
    <t>Test 223</t>
  </si>
  <si>
    <t>Test 222</t>
  </si>
  <si>
    <t>Test 221</t>
  </si>
  <si>
    <t>Test 220</t>
  </si>
  <si>
    <t>Test 219</t>
  </si>
  <si>
    <t>Test 218</t>
  </si>
  <si>
    <t>Test 217</t>
  </si>
  <si>
    <t>Test 216</t>
  </si>
  <si>
    <t>Test 215</t>
  </si>
  <si>
    <t>Test 214</t>
  </si>
  <si>
    <t>Test 213</t>
  </si>
  <si>
    <t>Test 212</t>
  </si>
  <si>
    <t>Test 211</t>
  </si>
  <si>
    <t>Test 210</t>
  </si>
  <si>
    <t>Test 209</t>
  </si>
  <si>
    <t>Test 208</t>
  </si>
  <si>
    <t>Test 207</t>
  </si>
  <si>
    <t>Test 206</t>
  </si>
  <si>
    <t>Test 205</t>
  </si>
  <si>
    <t>Test 204</t>
  </si>
  <si>
    <t>Test 203</t>
  </si>
  <si>
    <t>Test 202</t>
  </si>
  <si>
    <t>Test 201</t>
  </si>
  <si>
    <t>Test 200</t>
  </si>
  <si>
    <t>Test 199</t>
  </si>
  <si>
    <t>Test 198</t>
  </si>
  <si>
    <t>Test 197</t>
  </si>
  <si>
    <t>Test 196</t>
  </si>
  <si>
    <t>Test 195</t>
  </si>
  <si>
    <t>Test 194</t>
  </si>
  <si>
    <t>Test 193</t>
  </si>
  <si>
    <t>Test 192</t>
  </si>
  <si>
    <t>Test 191</t>
  </si>
  <si>
    <t>Test 190</t>
  </si>
  <si>
    <t>Test 189</t>
  </si>
  <si>
    <t>Test 188</t>
  </si>
  <si>
    <t>Test 187</t>
  </si>
  <si>
    <t>Test 186</t>
  </si>
  <si>
    <t>Test 185</t>
  </si>
  <si>
    <t>Test 184</t>
  </si>
  <si>
    <t>Test 183</t>
  </si>
  <si>
    <t>Test 182</t>
  </si>
  <si>
    <t>Test 181</t>
  </si>
  <si>
    <t>Test 180</t>
  </si>
  <si>
    <t>Test 179</t>
  </si>
  <si>
    <t>Test 178</t>
  </si>
  <si>
    <t>Test 177</t>
  </si>
  <si>
    <t>Test 176</t>
  </si>
  <si>
    <t>Test 175</t>
  </si>
  <si>
    <t>Test 174</t>
  </si>
  <si>
    <t>Test 173</t>
  </si>
  <si>
    <t>Test 172</t>
  </si>
  <si>
    <t>Test 171</t>
  </si>
  <si>
    <t>Test 170</t>
  </si>
  <si>
    <t>Test 169</t>
  </si>
  <si>
    <t>Test 168</t>
  </si>
  <si>
    <t>Test 167</t>
  </si>
  <si>
    <t>Test 166</t>
  </si>
  <si>
    <t>Test 165</t>
  </si>
  <si>
    <t>Test 164</t>
  </si>
  <si>
    <t>Test 163</t>
  </si>
  <si>
    <t>Test 162</t>
  </si>
  <si>
    <t>Test 161</t>
  </si>
  <si>
    <t>Test 160</t>
  </si>
  <si>
    <t>Test 159</t>
  </si>
  <si>
    <t>Test 158</t>
  </si>
  <si>
    <t>Test 157</t>
  </si>
  <si>
    <t>Test 156</t>
  </si>
  <si>
    <t>Test 155</t>
  </si>
  <si>
    <t>Test 154</t>
  </si>
  <si>
    <t>Test 153</t>
  </si>
  <si>
    <t>Test 152</t>
  </si>
  <si>
    <t>Test 151</t>
  </si>
  <si>
    <t>Test 150</t>
  </si>
  <si>
    <t>Test 149</t>
  </si>
  <si>
    <t>Test 148</t>
  </si>
  <si>
    <t>Test 147</t>
  </si>
  <si>
    <t>Test 146</t>
  </si>
  <si>
    <t>Test 145</t>
  </si>
  <si>
    <t>Test 144</t>
  </si>
  <si>
    <t>Test 143</t>
  </si>
  <si>
    <t>Test 142</t>
  </si>
  <si>
    <t>Test 141</t>
  </si>
  <si>
    <t>Test 140</t>
  </si>
  <si>
    <t>Test 139</t>
  </si>
  <si>
    <t>Test 138</t>
  </si>
  <si>
    <t>Test 137</t>
  </si>
  <si>
    <t>Test 136</t>
  </si>
  <si>
    <t>Test 135</t>
  </si>
  <si>
    <t>Test 134</t>
  </si>
  <si>
    <t>Test 133</t>
  </si>
  <si>
    <t>Test 132</t>
  </si>
  <si>
    <t>Test 131</t>
  </si>
  <si>
    <t>Test 130</t>
  </si>
  <si>
    <t>Test 129</t>
  </si>
  <si>
    <t>Test 128</t>
  </si>
  <si>
    <t>Test 127</t>
  </si>
  <si>
    <t>Test 126</t>
  </si>
  <si>
    <t>Test 125</t>
  </si>
  <si>
    <t>Test 124</t>
  </si>
  <si>
    <t>Test 123</t>
  </si>
  <si>
    <t>Test 122</t>
  </si>
  <si>
    <t>Test 121</t>
  </si>
  <si>
    <t>Test 120</t>
  </si>
  <si>
    <t>Test 119</t>
  </si>
  <si>
    <t>Test 118</t>
  </si>
  <si>
    <t>Test 117</t>
  </si>
  <si>
    <t>Test 116</t>
  </si>
  <si>
    <t>Test 115</t>
  </si>
  <si>
    <t>Test 114</t>
  </si>
  <si>
    <t>Test 113</t>
  </si>
  <si>
    <t>Test 112</t>
  </si>
  <si>
    <t>Test 111</t>
  </si>
  <si>
    <t>Test 110</t>
  </si>
  <si>
    <t>Test 109</t>
  </si>
  <si>
    <t>Test 108</t>
  </si>
  <si>
    <t>Test 107</t>
  </si>
  <si>
    <t>Test 106</t>
  </si>
  <si>
    <t>Test 105</t>
  </si>
  <si>
    <t>Test 104</t>
  </si>
  <si>
    <t>Test 103</t>
  </si>
  <si>
    <t>Test 102</t>
  </si>
  <si>
    <t>Test 101</t>
  </si>
  <si>
    <t>Test 100</t>
  </si>
  <si>
    <t>Test 99</t>
  </si>
  <si>
    <t>Test 98</t>
  </si>
  <si>
    <t>Test 97</t>
  </si>
  <si>
    <t>Test 96</t>
  </si>
  <si>
    <t>Test 95</t>
  </si>
  <si>
    <t>Test 94</t>
  </si>
  <si>
    <t>Test 93</t>
  </si>
  <si>
    <t>Test 92</t>
  </si>
  <si>
    <t>Test 91</t>
  </si>
  <si>
    <t>Test 90</t>
  </si>
  <si>
    <t>Test 89</t>
  </si>
  <si>
    <t>Test 88</t>
  </si>
  <si>
    <t>Test 87</t>
  </si>
  <si>
    <t>Test 86</t>
  </si>
  <si>
    <t>Test 85</t>
  </si>
  <si>
    <t>Test 84</t>
  </si>
  <si>
    <t>Test 83</t>
  </si>
  <si>
    <t>Test 82</t>
  </si>
  <si>
    <t>Test 81</t>
  </si>
  <si>
    <t>Test 80</t>
  </si>
  <si>
    <t>Test 79</t>
  </si>
  <si>
    <t>Test 78</t>
  </si>
  <si>
    <t>Test 77</t>
  </si>
  <si>
    <t>Test 76</t>
  </si>
  <si>
    <t>Test 75</t>
  </si>
  <si>
    <t>Test 74</t>
  </si>
  <si>
    <t>Test 73</t>
  </si>
  <si>
    <t>Test 72</t>
  </si>
  <si>
    <t>Test 71</t>
  </si>
  <si>
    <t>Test 70</t>
  </si>
  <si>
    <t>Test 69</t>
  </si>
  <si>
    <t>Test 68</t>
  </si>
  <si>
    <t>Test 67</t>
  </si>
  <si>
    <t>Test 66</t>
  </si>
  <si>
    <t>Test 65</t>
  </si>
  <si>
    <t>Test 64</t>
  </si>
  <si>
    <t>Test 63</t>
  </si>
  <si>
    <t>Test 62</t>
  </si>
  <si>
    <t>Test 61</t>
  </si>
  <si>
    <t>Test 60</t>
  </si>
  <si>
    <t>Test 59</t>
  </si>
  <si>
    <t>Test 58</t>
  </si>
  <si>
    <t>Test 57</t>
  </si>
  <si>
    <t>Test 56</t>
  </si>
  <si>
    <t>Test 55</t>
  </si>
  <si>
    <t>Test 54</t>
  </si>
  <si>
    <t>Test 53</t>
  </si>
  <si>
    <t>Test 52</t>
  </si>
  <si>
    <t>Test 51</t>
  </si>
  <si>
    <t>Test 50</t>
  </si>
  <si>
    <t>Test 49</t>
  </si>
  <si>
    <t>Test 48</t>
  </si>
  <si>
    <t>Test 47</t>
  </si>
  <si>
    <t>Test 46</t>
  </si>
  <si>
    <t>Test 45</t>
  </si>
  <si>
    <t>Test 44</t>
  </si>
  <si>
    <t>Test 43</t>
  </si>
  <si>
    <t>Test 42</t>
  </si>
  <si>
    <t>Test 41</t>
  </si>
  <si>
    <t>Test 40</t>
  </si>
  <si>
    <t>Test 39</t>
  </si>
  <si>
    <t>Test 38</t>
  </si>
  <si>
    <t>Test 37</t>
  </si>
  <si>
    <t>Test 36</t>
  </si>
  <si>
    <t>Test 35</t>
  </si>
  <si>
    <t>Test 34</t>
  </si>
  <si>
    <t>Test 33</t>
  </si>
  <si>
    <t>Test 32</t>
  </si>
  <si>
    <t>Test 31</t>
  </si>
  <si>
    <t>Test 30</t>
  </si>
  <si>
    <t>Test 29</t>
  </si>
  <si>
    <t>Test 28</t>
  </si>
  <si>
    <t>Test 27</t>
  </si>
  <si>
    <t>Test 26</t>
  </si>
  <si>
    <t>Test 25</t>
  </si>
  <si>
    <t>Test 24</t>
  </si>
  <si>
    <t>Test 23</t>
  </si>
  <si>
    <t>Test 22</t>
  </si>
  <si>
    <t>Test 21</t>
  </si>
  <si>
    <t>Test 20</t>
  </si>
  <si>
    <t>Test 19</t>
  </si>
  <si>
    <t>Test 18</t>
  </si>
  <si>
    <t>Test 17</t>
  </si>
  <si>
    <t>Test 16</t>
  </si>
  <si>
    <t>Test 15</t>
  </si>
  <si>
    <t>Test 14</t>
  </si>
  <si>
    <t>Test 13</t>
  </si>
  <si>
    <t>Test 12</t>
  </si>
  <si>
    <t>Test 11</t>
  </si>
  <si>
    <t>Test 10</t>
  </si>
  <si>
    <t>Test 9</t>
  </si>
  <si>
    <t>Test 8</t>
  </si>
  <si>
    <t>Test 7</t>
  </si>
  <si>
    <t>Test 6</t>
  </si>
  <si>
    <t>Test 5</t>
  </si>
  <si>
    <t>Test 4</t>
  </si>
  <si>
    <t>Test 3</t>
  </si>
  <si>
    <t>Test 2</t>
  </si>
  <si>
    <t>Test 279</t>
  </si>
  <si>
    <t>Test 280</t>
  </si>
  <si>
    <t>(vide)</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</si>
</sst>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 _€_-;\-* #,##0.00\ _€_-;_-* &quot;-&quot;??\ _€_-;_-@_-"/>
    <numFmt numFmtId="164" formatCode="_ * #,##0.00_)\ &quot;€&quot;_ ;_ * \(#,##0.00\)\ &quot;€&quot;_ ;_ * &quot;-&quot;??_)\ &quot;€&quot;_ ;_ @_ "/>
    <numFmt numFmtId="165" formatCode="m/d/yy\ h:mm\ AM/PM"/>
    <numFmt numFmtId="166" formatCode="m/d/yy"/>
    <numFmt numFmtId="167" formatCode="_-* #,##0\ _€_-;\-* #,##0\ _€_-;_-* &quot;-&quot;??\ _€_-;_-@_-"/>
    <numFmt numFmtId="168" formatCode="0.0%"/>
    <numFmt numFmtId="169" formatCode="0.000%"/>
    <numFmt numFmtId="170" formatCode="#,##0.000"/>
    <numFmt numFmtId="171" formatCode="dd/mm/yy;@"/>
    <numFmt numFmtId="172" formatCode="mmmm\ yyyy"/>
    <numFmt numFmtId="173" formatCode="_ * #,##0_)\ &quot;€&quot;_ ;_ * \(#,##0\)\ &quot;€&quot;_ ;_ * &quot;-&quot;??_)\ &quot;€&quot;_ ;_ @_ "/>
    <numFmt numFmtId="174" formatCode="mmm\ yyyy"/>
  </numFmts>
  <fonts count="57" x14ac:knownFonts="1">
    <font>
      <sz val="11"/>
      <color indexed="8"/>
      <name val="Calibri"/>
      <family val="2"/>
    </font>
    <font>
      <sz val="12"/>
      <color theme="1"/>
      <name val="Calibri"/>
      <family val="2"/>
      <scheme val="minor"/>
    </font>
    <font>
      <sz val="11"/>
      <color indexed="8"/>
      <name val="Calibri"/>
      <family val="2"/>
    </font>
    <font>
      <sz val="11"/>
      <color indexed="8"/>
      <name val="Calibri"/>
      <family val="2"/>
    </font>
    <font>
      <sz val="10"/>
      <name val="Verdana"/>
      <family val="2"/>
    </font>
    <font>
      <b/>
      <sz val="10"/>
      <name val="Verdana"/>
      <family val="2"/>
    </font>
    <font>
      <sz val="11"/>
      <name val="Calibri"/>
      <family val="2"/>
    </font>
    <font>
      <b/>
      <sz val="11"/>
      <color indexed="8"/>
      <name val="Calibri"/>
      <family val="2"/>
    </font>
    <font>
      <b/>
      <sz val="12"/>
      <name val="Arial"/>
      <family val="2"/>
    </font>
    <font>
      <b/>
      <sz val="12"/>
      <color indexed="8"/>
      <name val="Arial"/>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2"/>
      <color rgb="FF000000"/>
      <name val="Calibri"/>
      <family val="2"/>
    </font>
    <font>
      <b/>
      <sz val="11"/>
      <color rgb="FF3F3F3F"/>
      <name val="Calibri"/>
      <family val="2"/>
      <scheme val="minor"/>
    </font>
    <font>
      <i/>
      <sz val="11"/>
      <color rgb="FF7F7F7F"/>
      <name val="Calibri"/>
      <family val="2"/>
      <scheme val="minor"/>
    </font>
    <font>
      <b/>
      <sz val="13"/>
      <color theme="3"/>
      <name val="Calibri"/>
      <family val="2"/>
      <scheme val="minor"/>
    </font>
    <font>
      <b/>
      <sz val="11"/>
      <color theme="3"/>
      <name val="Calibri"/>
      <family val="2"/>
      <scheme val="minor"/>
    </font>
    <font>
      <sz val="18"/>
      <color theme="3"/>
      <name val="Cambria"/>
      <family val="2"/>
      <scheme val="major"/>
    </font>
    <font>
      <b/>
      <sz val="11"/>
      <color theme="1"/>
      <name val="Calibri"/>
      <family val="2"/>
      <scheme val="minor"/>
    </font>
    <font>
      <sz val="11"/>
      <color rgb="FFFF0000"/>
      <name val="Calibri"/>
      <family val="2"/>
    </font>
    <font>
      <sz val="10"/>
      <color theme="1"/>
      <name val="Verdana"/>
      <family val="2"/>
    </font>
    <font>
      <sz val="11"/>
      <color theme="1"/>
      <name val="Calibri"/>
      <family val="2"/>
    </font>
    <font>
      <b/>
      <sz val="11"/>
      <color rgb="FFFF0000"/>
      <name val="Calibri"/>
      <family val="2"/>
    </font>
    <font>
      <sz val="11"/>
      <color theme="9"/>
      <name val="Calibri"/>
      <family val="2"/>
    </font>
    <font>
      <b/>
      <sz val="12"/>
      <color theme="9"/>
      <name val="Arial"/>
      <family val="2"/>
    </font>
    <font>
      <b/>
      <sz val="12"/>
      <color rgb="FFFF0000"/>
      <name val="Arial"/>
      <family val="2"/>
    </font>
    <font>
      <u/>
      <sz val="11"/>
      <color theme="10"/>
      <name val="Calibri"/>
      <family val="2"/>
    </font>
    <font>
      <u/>
      <sz val="11"/>
      <color theme="11"/>
      <name val="Calibri"/>
      <family val="2"/>
    </font>
    <font>
      <sz val="11"/>
      <name val="Verdana"/>
      <family val="2"/>
    </font>
    <font>
      <sz val="11"/>
      <color indexed="8"/>
      <name val="Verdana"/>
      <family val="2"/>
    </font>
    <font>
      <sz val="11"/>
      <color indexed="8"/>
      <name val="Arial"/>
      <family val="2"/>
    </font>
    <font>
      <b/>
      <sz val="8"/>
      <color indexed="8"/>
      <name val="Arial"/>
    </font>
    <font>
      <i/>
      <sz val="11"/>
      <color rgb="FFFF0000"/>
      <name val="Arial"/>
    </font>
    <font>
      <sz val="11"/>
      <color theme="0"/>
      <name val="Calibri"/>
      <family val="2"/>
    </font>
    <font>
      <b/>
      <sz val="11"/>
      <color theme="0"/>
      <name val="Calibri"/>
      <family val="2"/>
    </font>
    <font>
      <sz val="11"/>
      <color rgb="FFFF0000"/>
      <name val="Arial"/>
      <family val="2"/>
    </font>
    <font>
      <b/>
      <sz val="14"/>
      <color theme="0"/>
      <name val="Calibri"/>
      <family val="2"/>
    </font>
    <font>
      <b/>
      <sz val="12"/>
      <color theme="0"/>
      <name val="Arial"/>
    </font>
    <font>
      <i/>
      <sz val="12"/>
      <color rgb="FFFF0000"/>
      <name val="Arial"/>
    </font>
    <font>
      <sz val="12"/>
      <color indexed="8"/>
      <name val="Arial"/>
    </font>
    <font>
      <sz val="11"/>
      <name val="Arial"/>
      <family val="2"/>
    </font>
    <font>
      <i/>
      <sz val="11"/>
      <name val="Arial"/>
    </font>
    <font>
      <sz val="11"/>
      <color theme="1" tint="0.499984740745262"/>
      <name val="Calibri"/>
      <family val="2"/>
    </font>
    <font>
      <b/>
      <sz val="11"/>
      <color indexed="8"/>
      <name val="Arial"/>
      <family val="2"/>
    </font>
    <font>
      <b/>
      <sz val="11"/>
      <color theme="0"/>
      <name val="Arial"/>
    </font>
    <font>
      <i/>
      <sz val="11"/>
      <color indexed="8"/>
      <name val="Arial"/>
    </font>
    <font>
      <sz val="11"/>
      <color theme="0"/>
      <name val="Arial"/>
    </font>
    <font>
      <i/>
      <sz val="11"/>
      <color theme="0"/>
      <name val="Arial"/>
    </font>
    <font>
      <b/>
      <sz val="11"/>
      <color theme="1"/>
      <name val="Arial"/>
    </font>
    <font>
      <sz val="11"/>
      <color theme="1"/>
      <name val="Arial"/>
    </font>
    <font>
      <sz val="11"/>
      <color rgb="FF222222"/>
      <name val="Arial"/>
    </font>
  </fonts>
  <fills count="49">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theme="0"/>
        <bgColor indexed="64"/>
      </patternFill>
    </fill>
    <fill>
      <patternFill patternType="solid">
        <fgColor theme="8"/>
        <bgColor indexed="64"/>
      </patternFill>
    </fill>
    <fill>
      <patternFill patternType="solid">
        <fgColor rgb="FFFFFF00"/>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1"/>
        <bgColor indexed="64"/>
      </patternFill>
    </fill>
    <fill>
      <patternFill patternType="solid">
        <fgColor rgb="FFFFC000"/>
        <bgColor indexed="64"/>
      </patternFill>
    </fill>
    <fill>
      <patternFill patternType="solid">
        <fgColor theme="0" tint="-0.34998626667073579"/>
        <bgColor indexed="64"/>
      </patternFill>
    </fill>
    <fill>
      <patternFill patternType="solid">
        <fgColor rgb="FFC00000"/>
        <bgColor indexed="64"/>
      </patternFill>
    </fill>
    <fill>
      <patternFill patternType="solid">
        <fgColor theme="0" tint="-4.9989318521683403E-2"/>
        <bgColor indexed="64"/>
      </patternFill>
    </fill>
    <fill>
      <patternFill patternType="solid">
        <fgColor theme="5"/>
        <bgColor indexed="64"/>
      </patternFill>
    </fill>
    <fill>
      <patternFill patternType="solid">
        <fgColor theme="7"/>
        <bgColor indexed="64"/>
      </patternFill>
    </fill>
    <fill>
      <patternFill patternType="solid">
        <fgColor rgb="FF92D050"/>
        <bgColor indexed="64"/>
      </patternFill>
    </fill>
    <fill>
      <patternFill patternType="solid">
        <fgColor theme="0" tint="-0.499984740745262"/>
        <bgColor indexed="64"/>
      </patternFill>
    </fill>
  </fills>
  <borders count="21">
    <border>
      <left/>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bottom/>
      <diagonal/>
    </border>
    <border>
      <left/>
      <right style="medium">
        <color auto="1"/>
      </right>
      <top/>
      <bottom/>
      <diagonal/>
    </border>
    <border>
      <left style="thin">
        <color auto="1"/>
      </left>
      <right style="thin">
        <color auto="1"/>
      </right>
      <top style="double">
        <color auto="1"/>
      </top>
      <bottom style="thin">
        <color auto="1"/>
      </bottom>
      <diagonal/>
    </border>
    <border>
      <left style="thin">
        <color auto="1"/>
      </left>
      <right style="thin">
        <color auto="1"/>
      </right>
      <top style="thin">
        <color auto="1"/>
      </top>
      <bottom/>
      <diagonal/>
    </border>
    <border>
      <left/>
      <right/>
      <top/>
      <bottom style="dotted">
        <color theme="1" tint="0.499984740745262"/>
      </bottom>
      <diagonal/>
    </border>
  </borders>
  <cellStyleXfs count="1062">
    <xf numFmtId="0" fontId="0" fillId="0" borderId="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12" fillId="0" borderId="0" applyNumberFormat="0" applyFill="0" applyBorder="0" applyAlignment="0" applyProtection="0"/>
    <xf numFmtId="0" fontId="13" fillId="26" borderId="1" applyNumberFormat="0" applyAlignment="0" applyProtection="0"/>
    <xf numFmtId="0" fontId="14" fillId="0" borderId="2" applyNumberFormat="0" applyFill="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0" fillId="27" borderId="3" applyNumberFormat="0" applyFont="0" applyAlignment="0" applyProtection="0"/>
    <xf numFmtId="0" fontId="15" fillId="28" borderId="1" applyNumberFormat="0" applyAlignment="0" applyProtection="0"/>
    <xf numFmtId="0" fontId="16" fillId="29" borderId="0" applyNumberFormat="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17" fillId="30"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3" fillId="0" borderId="0" applyFont="0" applyFill="0" applyBorder="0" applyAlignment="0" applyProtection="0"/>
    <xf numFmtId="9" fontId="2" fillId="0" borderId="0" applyFont="0" applyFill="0" applyBorder="0" applyAlignment="0" applyProtection="0"/>
    <xf numFmtId="0" fontId="19" fillId="26" borderId="4" applyNumberFormat="0" applyAlignment="0" applyProtection="0"/>
    <xf numFmtId="0" fontId="20" fillId="0" borderId="0" applyNumberFormat="0" applyFill="0" applyBorder="0" applyAlignment="0" applyProtection="0"/>
    <xf numFmtId="0" fontId="21" fillId="0" borderId="5" applyNumberFormat="0" applyFill="0" applyAlignment="0" applyProtection="0"/>
    <xf numFmtId="0" fontId="22" fillId="0" borderId="6" applyNumberFormat="0" applyFill="0" applyAlignment="0" applyProtection="0"/>
    <xf numFmtId="0" fontId="23" fillId="0" borderId="0" applyNumberFormat="0" applyFill="0" applyBorder="0" applyAlignment="0" applyProtection="0"/>
    <xf numFmtId="0" fontId="24" fillId="0" borderId="7" applyNumberFormat="0" applyFill="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2" fillId="0" borderId="0" applyFill="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1" fillId="0" borderId="0"/>
    <xf numFmtId="43" fontId="1" fillId="0" borderId="0" applyFon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9" fontId="2" fillId="0" borderId="0" applyFon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164" fontId="2" fillId="0" borderId="0" applyFon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cellStyleXfs>
  <cellXfs count="300">
    <xf numFmtId="0" fontId="0" fillId="0" borderId="0" xfId="0"/>
    <xf numFmtId="167" fontId="0" fillId="0" borderId="0" xfId="226" applyNumberFormat="1" applyFont="1"/>
    <xf numFmtId="10" fontId="0" fillId="0" borderId="0" xfId="247" applyNumberFormat="1" applyFont="1"/>
    <xf numFmtId="0" fontId="4" fillId="0" borderId="0" xfId="0" applyNumberFormat="1" applyFont="1" applyFill="1" applyBorder="1" applyAlignment="1" applyProtection="1">
      <alignment horizontal="left"/>
    </xf>
    <xf numFmtId="1" fontId="4" fillId="0" borderId="0" xfId="0" applyNumberFormat="1" applyFont="1" applyFill="1" applyBorder="1" applyAlignment="1" applyProtection="1">
      <alignment horizontal="right"/>
    </xf>
    <xf numFmtId="165" fontId="4" fillId="0" borderId="0" xfId="0" applyNumberFormat="1" applyFont="1" applyFill="1" applyBorder="1" applyAlignment="1" applyProtection="1"/>
    <xf numFmtId="0" fontId="5" fillId="0" borderId="0" xfId="0" applyNumberFormat="1" applyFont="1" applyFill="1" applyBorder="1" applyAlignment="1" applyProtection="1">
      <alignment horizontal="left"/>
    </xf>
    <xf numFmtId="0" fontId="5" fillId="0" borderId="0" xfId="0" applyNumberFormat="1" applyFont="1" applyFill="1" applyBorder="1" applyAlignment="1" applyProtection="1">
      <alignment horizontal="right"/>
    </xf>
    <xf numFmtId="1" fontId="0" fillId="0" borderId="0" xfId="0" applyNumberFormat="1"/>
    <xf numFmtId="0" fontId="25" fillId="0" borderId="0" xfId="0" applyFont="1"/>
    <xf numFmtId="166" fontId="4" fillId="0" borderId="0" xfId="0" applyNumberFormat="1" applyFont="1" applyFill="1" applyBorder="1" applyAlignment="1" applyProtection="1"/>
    <xf numFmtId="0" fontId="0" fillId="32" borderId="0" xfId="0" applyFill="1"/>
    <xf numFmtId="0" fontId="26" fillId="0" borderId="0" xfId="0" applyNumberFormat="1" applyFont="1" applyFill="1" applyBorder="1" applyAlignment="1" applyProtection="1">
      <alignment horizontal="left"/>
    </xf>
    <xf numFmtId="0" fontId="7" fillId="31" borderId="0" xfId="0" applyFont="1" applyFill="1"/>
    <xf numFmtId="0" fontId="5" fillId="35" borderId="0" xfId="0" applyNumberFormat="1" applyFont="1" applyFill="1" applyBorder="1" applyAlignment="1" applyProtection="1">
      <alignment horizontal="right"/>
    </xf>
    <xf numFmtId="1" fontId="0" fillId="35" borderId="0" xfId="0" applyNumberFormat="1" applyFill="1"/>
    <xf numFmtId="0" fontId="0" fillId="35" borderId="0" xfId="0" applyFill="1"/>
    <xf numFmtId="0" fontId="0" fillId="36" borderId="0" xfId="0" applyFill="1"/>
    <xf numFmtId="3" fontId="27" fillId="0" borderId="0" xfId="0" applyNumberFormat="1" applyFont="1"/>
    <xf numFmtId="3" fontId="26" fillId="0" borderId="0" xfId="0" applyNumberFormat="1" applyFont="1" applyFill="1" applyBorder="1" applyAlignment="1" applyProtection="1">
      <alignment horizontal="right"/>
    </xf>
    <xf numFmtId="3" fontId="26" fillId="0" borderId="0" xfId="0" applyNumberFormat="1" applyFont="1" applyAlignment="1">
      <alignment horizontal="right"/>
    </xf>
    <xf numFmtId="0" fontId="5" fillId="37" borderId="0" xfId="0" applyNumberFormat="1" applyFont="1" applyFill="1" applyBorder="1" applyAlignment="1" applyProtection="1">
      <alignment horizontal="right"/>
    </xf>
    <xf numFmtId="1" fontId="0" fillId="37" borderId="0" xfId="0" applyNumberFormat="1" applyFill="1"/>
    <xf numFmtId="0" fontId="28" fillId="33" borderId="0" xfId="0" applyFont="1" applyFill="1" applyAlignment="1">
      <alignment vertical="center" wrapText="1"/>
    </xf>
    <xf numFmtId="0" fontId="29" fillId="35" borderId="0" xfId="0" applyFont="1" applyFill="1"/>
    <xf numFmtId="0" fontId="8" fillId="35" borderId="0" xfId="0" applyFont="1" applyFill="1"/>
    <xf numFmtId="0" fontId="30" fillId="35" borderId="0" xfId="0" applyFont="1" applyFill="1"/>
    <xf numFmtId="1" fontId="8" fillId="35" borderId="0" xfId="0" applyNumberFormat="1" applyFont="1" applyFill="1"/>
    <xf numFmtId="0" fontId="31" fillId="34" borderId="0" xfId="0" applyNumberFormat="1" applyFont="1" applyFill="1" applyBorder="1" applyAlignment="1" applyProtection="1">
      <alignment horizontal="left"/>
    </xf>
    <xf numFmtId="0" fontId="9" fillId="34" borderId="0" xfId="0" applyFont="1" applyFill="1"/>
    <xf numFmtId="1" fontId="8" fillId="34" borderId="0" xfId="0" applyNumberFormat="1" applyFont="1" applyFill="1" applyBorder="1" applyAlignment="1" applyProtection="1">
      <alignment horizontal="right"/>
    </xf>
    <xf numFmtId="0" fontId="8" fillId="0" borderId="0" xfId="0" applyNumberFormat="1" applyFont="1" applyFill="1" applyBorder="1" applyAlignment="1" applyProtection="1">
      <alignment horizontal="left"/>
    </xf>
    <xf numFmtId="0" fontId="9" fillId="0" borderId="0" xfId="0" applyFont="1"/>
    <xf numFmtId="10" fontId="9" fillId="0" borderId="0" xfId="247" applyNumberFormat="1" applyFont="1"/>
    <xf numFmtId="168" fontId="27" fillId="0" borderId="0" xfId="248" applyNumberFormat="1" applyFont="1"/>
    <xf numFmtId="165" fontId="4" fillId="0" borderId="0" xfId="0" applyNumberFormat="1" applyFont="1"/>
    <xf numFmtId="9" fontId="0" fillId="0" borderId="0" xfId="248" applyFont="1"/>
    <xf numFmtId="0" fontId="6" fillId="32" borderId="0" xfId="0" applyFont="1" applyFill="1"/>
    <xf numFmtId="17" fontId="0" fillId="0" borderId="0" xfId="0" applyNumberFormat="1"/>
    <xf numFmtId="3" fontId="0" fillId="0" borderId="0" xfId="0" applyNumberFormat="1"/>
    <xf numFmtId="168" fontId="27" fillId="0" borderId="0" xfId="248" applyNumberFormat="1" applyFont="1" applyFill="1"/>
    <xf numFmtId="14" fontId="0" fillId="0" borderId="0" xfId="0" applyNumberFormat="1"/>
    <xf numFmtId="0" fontId="0" fillId="0" borderId="0" xfId="0" applyFont="1"/>
    <xf numFmtId="168" fontId="0" fillId="0" borderId="0" xfId="247" applyNumberFormat="1" applyFont="1"/>
    <xf numFmtId="1" fontId="5" fillId="0" borderId="0" xfId="0" applyNumberFormat="1" applyFont="1" applyFill="1" applyBorder="1" applyAlignment="1" applyProtection="1">
      <alignment horizontal="right"/>
    </xf>
    <xf numFmtId="1" fontId="0" fillId="0" borderId="0" xfId="0" applyNumberFormat="1" applyFill="1"/>
    <xf numFmtId="1" fontId="0" fillId="0" borderId="0" xfId="0" applyNumberFormat="1" applyFont="1" applyFill="1"/>
    <xf numFmtId="0" fontId="0" fillId="0" borderId="0" xfId="0" applyFill="1"/>
    <xf numFmtId="1" fontId="7" fillId="37" borderId="0" xfId="0" applyNumberFormat="1" applyFont="1" applyFill="1"/>
    <xf numFmtId="17" fontId="0" fillId="0" borderId="0" xfId="0" applyNumberFormat="1" applyFill="1"/>
    <xf numFmtId="3" fontId="27" fillId="0" borderId="0" xfId="0" applyNumberFormat="1" applyFont="1" applyFill="1"/>
    <xf numFmtId="3" fontId="26" fillId="0" borderId="0" xfId="0" applyNumberFormat="1" applyFont="1" applyFill="1" applyAlignment="1">
      <alignment horizontal="right"/>
    </xf>
    <xf numFmtId="1" fontId="4" fillId="33" borderId="0" xfId="0" applyNumberFormat="1" applyFont="1" applyFill="1" applyBorder="1" applyAlignment="1" applyProtection="1">
      <alignment horizontal="right"/>
    </xf>
    <xf numFmtId="0" fontId="0" fillId="33" borderId="0" xfId="0" applyFill="1"/>
    <xf numFmtId="1" fontId="4" fillId="0" borderId="0" xfId="0" applyNumberFormat="1" applyFont="1" applyFill="1" applyAlignment="1">
      <alignment horizontal="right"/>
    </xf>
    <xf numFmtId="0" fontId="5" fillId="38" borderId="0" xfId="0" applyNumberFormat="1" applyFont="1" applyFill="1" applyBorder="1" applyAlignment="1" applyProtection="1">
      <alignment horizontal="right"/>
    </xf>
    <xf numFmtId="1" fontId="0" fillId="38" borderId="0" xfId="0" applyNumberFormat="1" applyFill="1"/>
    <xf numFmtId="1" fontId="7" fillId="38" borderId="0" xfId="0" applyNumberFormat="1" applyFont="1" applyFill="1"/>
    <xf numFmtId="9" fontId="0" fillId="0" borderId="0" xfId="247" applyNumberFormat="1" applyFont="1"/>
    <xf numFmtId="9" fontId="0" fillId="0" borderId="0" xfId="247" applyFont="1"/>
    <xf numFmtId="165" fontId="4" fillId="0" borderId="0" xfId="0" applyNumberFormat="1" applyFont="1" applyFill="1"/>
    <xf numFmtId="0" fontId="0" fillId="33" borderId="0" xfId="0" applyFill="1" applyAlignment="1">
      <alignment horizontal="center"/>
    </xf>
    <xf numFmtId="168" fontId="0" fillId="0" borderId="0" xfId="248" applyNumberFormat="1" applyFont="1"/>
    <xf numFmtId="168" fontId="2" fillId="33" borderId="0" xfId="248" applyNumberFormat="1" applyFont="1" applyFill="1"/>
    <xf numFmtId="166" fontId="4" fillId="0" borderId="0" xfId="0" applyNumberFormat="1" applyFont="1" applyFill="1" applyBorder="1" applyAlignment="1" applyProtection="1">
      <alignment horizontal="center"/>
    </xf>
    <xf numFmtId="1" fontId="4" fillId="0" borderId="0" xfId="0" applyNumberFormat="1" applyFont="1" applyFill="1" applyBorder="1" applyAlignment="1" applyProtection="1">
      <alignment horizontal="center"/>
    </xf>
    <xf numFmtId="0" fontId="0" fillId="0" borderId="0" xfId="0" applyAlignment="1">
      <alignment horizontal="center"/>
    </xf>
    <xf numFmtId="0" fontId="0" fillId="0" borderId="0" xfId="0" applyFill="1" applyAlignment="1">
      <alignment horizontal="center"/>
    </xf>
    <xf numFmtId="9" fontId="4" fillId="0" borderId="0" xfId="248" applyFont="1" applyFill="1" applyBorder="1" applyAlignment="1" applyProtection="1">
      <alignment horizontal="center"/>
    </xf>
    <xf numFmtId="168" fontId="0" fillId="0" borderId="0" xfId="248" applyNumberFormat="1" applyFont="1" applyFill="1"/>
    <xf numFmtId="9" fontId="0" fillId="0" borderId="0" xfId="248" applyFont="1" applyFill="1"/>
    <xf numFmtId="0" fontId="4" fillId="0" borderId="0" xfId="0" applyNumberFormat="1" applyFont="1" applyFill="1" applyBorder="1" applyAlignment="1" applyProtection="1">
      <alignment horizontal="center"/>
    </xf>
    <xf numFmtId="1" fontId="0" fillId="0" borderId="0" xfId="0" applyNumberFormat="1" applyFill="1" applyAlignment="1">
      <alignment horizontal="center"/>
    </xf>
    <xf numFmtId="1" fontId="0" fillId="0" borderId="0" xfId="0" applyNumberFormat="1" applyAlignment="1">
      <alignment horizontal="center"/>
    </xf>
    <xf numFmtId="0" fontId="0" fillId="0" borderId="0" xfId="0" applyAlignment="1">
      <alignment horizontal="center" vertical="center" wrapText="1"/>
    </xf>
    <xf numFmtId="0" fontId="0" fillId="0" borderId="0" xfId="0" applyAlignment="1">
      <alignment vertical="center"/>
    </xf>
    <xf numFmtId="0" fontId="0" fillId="0" borderId="0" xfId="0" pivotButton="1" applyAlignment="1">
      <alignment vertical="center"/>
    </xf>
    <xf numFmtId="0" fontId="0" fillId="0" borderId="0" xfId="0" applyAlignment="1">
      <alignment horizontal="left" vertical="center"/>
    </xf>
    <xf numFmtId="167" fontId="0" fillId="0" borderId="0" xfId="0" applyNumberFormat="1" applyAlignment="1">
      <alignment vertical="center"/>
    </xf>
    <xf numFmtId="0" fontId="0" fillId="0" borderId="0" xfId="0" applyAlignment="1">
      <alignment horizontal="left" vertical="center" indent="1"/>
    </xf>
    <xf numFmtId="0" fontId="7" fillId="0" borderId="0" xfId="0" applyFont="1" applyAlignment="1">
      <alignment vertical="center"/>
    </xf>
    <xf numFmtId="167" fontId="7" fillId="0" borderId="0" xfId="0" applyNumberFormat="1" applyFont="1" applyAlignment="1">
      <alignment vertical="center"/>
    </xf>
    <xf numFmtId="168" fontId="0" fillId="0" borderId="0" xfId="0" applyNumberFormat="1" applyAlignment="1">
      <alignment vertical="center"/>
    </xf>
    <xf numFmtId="169" fontId="0" fillId="0" borderId="0" xfId="247" applyNumberFormat="1" applyFont="1"/>
    <xf numFmtId="0" fontId="7" fillId="33" borderId="0" xfId="0" applyFont="1" applyFill="1" applyAlignment="1">
      <alignment vertical="center"/>
    </xf>
    <xf numFmtId="0" fontId="2" fillId="0" borderId="0" xfId="327" applyFill="1" applyProtection="1"/>
    <xf numFmtId="1" fontId="4" fillId="0" borderId="0" xfId="0" applyNumberFormat="1" applyFont="1" applyFill="1" applyBorder="1" applyAlignment="1" applyProtection="1">
      <alignment horizontal="left"/>
    </xf>
    <xf numFmtId="0" fontId="0" fillId="0" borderId="0" xfId="0" applyFill="1" applyProtection="1"/>
    <xf numFmtId="0" fontId="2" fillId="0" borderId="0" xfId="327" applyFill="1" applyAlignment="1" applyProtection="1">
      <alignment wrapText="1"/>
    </xf>
    <xf numFmtId="0" fontId="0" fillId="0" borderId="0" xfId="327" applyFont="1" applyFill="1" applyProtection="1"/>
    <xf numFmtId="1" fontId="7" fillId="32" borderId="0" xfId="640" applyNumberFormat="1" applyFont="1" applyFill="1" applyAlignment="1">
      <alignment horizontal="left"/>
    </xf>
    <xf numFmtId="0" fontId="1" fillId="32" borderId="0" xfId="640" applyFill="1"/>
    <xf numFmtId="0" fontId="1" fillId="36" borderId="0" xfId="640" applyFill="1"/>
    <xf numFmtId="167" fontId="0" fillId="33" borderId="0" xfId="641" applyNumberFormat="1" applyFont="1" applyFill="1" applyAlignment="1">
      <alignment horizontal="center"/>
    </xf>
    <xf numFmtId="4" fontId="1" fillId="33" borderId="0" xfId="640" applyNumberFormat="1" applyFill="1" applyAlignment="1">
      <alignment horizontal="center"/>
    </xf>
    <xf numFmtId="0" fontId="1" fillId="0" borderId="0" xfId="640"/>
    <xf numFmtId="1" fontId="4" fillId="0" borderId="0" xfId="640" applyNumberFormat="1" applyFont="1" applyFill="1" applyBorder="1" applyAlignment="1" applyProtection="1">
      <alignment horizontal="left"/>
    </xf>
    <xf numFmtId="165" fontId="4" fillId="0" borderId="0" xfId="640" applyNumberFormat="1" applyFont="1" applyFill="1" applyBorder="1" applyAlignment="1" applyProtection="1"/>
    <xf numFmtId="0" fontId="4" fillId="0" borderId="0" xfId="640" applyNumberFormat="1" applyFont="1" applyFill="1" applyBorder="1" applyAlignment="1" applyProtection="1">
      <alignment horizontal="left"/>
    </xf>
    <xf numFmtId="167" fontId="34" fillId="0" borderId="0" xfId="641" applyNumberFormat="1" applyFont="1" applyFill="1" applyBorder="1" applyAlignment="1" applyProtection="1">
      <alignment horizontal="center" vertical="center"/>
    </xf>
    <xf numFmtId="4" fontId="34" fillId="0" borderId="0" xfId="640" applyNumberFormat="1" applyFont="1" applyFill="1" applyBorder="1" applyAlignment="1" applyProtection="1">
      <alignment horizontal="center" vertical="center"/>
    </xf>
    <xf numFmtId="0" fontId="1" fillId="0" borderId="0" xfId="640" applyAlignment="1">
      <alignment horizontal="center" vertical="center"/>
    </xf>
    <xf numFmtId="167" fontId="34" fillId="0" borderId="0" xfId="641" applyNumberFormat="1" applyFont="1" applyFill="1" applyBorder="1" applyAlignment="1" applyProtection="1">
      <alignment horizontal="center"/>
    </xf>
    <xf numFmtId="4" fontId="34" fillId="0" borderId="0" xfId="640" applyNumberFormat="1" applyFont="1" applyFill="1" applyBorder="1" applyAlignment="1" applyProtection="1">
      <alignment horizontal="center"/>
    </xf>
    <xf numFmtId="167" fontId="35" fillId="0" borderId="0" xfId="641" applyNumberFormat="1" applyFont="1" applyAlignment="1">
      <alignment horizontal="center"/>
    </xf>
    <xf numFmtId="0" fontId="26" fillId="0" borderId="0" xfId="640" applyNumberFormat="1" applyFont="1" applyFill="1" applyBorder="1" applyAlignment="1" applyProtection="1">
      <alignment horizontal="left"/>
    </xf>
    <xf numFmtId="4" fontId="35" fillId="0" borderId="0" xfId="640" applyNumberFormat="1" applyFont="1" applyAlignment="1">
      <alignment horizontal="center"/>
    </xf>
    <xf numFmtId="167" fontId="0" fillId="0" borderId="0" xfId="641" applyNumberFormat="1" applyFont="1"/>
    <xf numFmtId="3" fontId="36" fillId="0" borderId="8" xfId="0" applyNumberFormat="1" applyFont="1" applyBorder="1" applyAlignment="1">
      <alignment horizontal="center" vertical="center"/>
    </xf>
    <xf numFmtId="0" fontId="36" fillId="31" borderId="0" xfId="0" applyFont="1" applyFill="1" applyBorder="1" applyAlignment="1">
      <alignment horizontal="center" vertical="center"/>
    </xf>
    <xf numFmtId="0" fontId="36" fillId="31" borderId="0" xfId="0" applyFont="1" applyFill="1" applyBorder="1" applyAlignment="1">
      <alignment horizontal="center" vertical="center" wrapText="1"/>
    </xf>
    <xf numFmtId="4" fontId="36" fillId="31" borderId="0" xfId="0" applyNumberFormat="1" applyFont="1" applyFill="1" applyBorder="1" applyAlignment="1">
      <alignment horizontal="center" vertical="center"/>
    </xf>
    <xf numFmtId="10" fontId="36" fillId="31" borderId="0" xfId="820" applyNumberFormat="1" applyFont="1" applyFill="1" applyBorder="1" applyAlignment="1">
      <alignment horizontal="center" vertical="center"/>
    </xf>
    <xf numFmtId="170" fontId="36" fillId="31" borderId="0" xfId="0" applyNumberFormat="1" applyFont="1" applyFill="1" applyBorder="1" applyAlignment="1">
      <alignment horizontal="center" vertical="center"/>
    </xf>
    <xf numFmtId="0" fontId="38" fillId="31" borderId="0" xfId="0" applyFont="1" applyFill="1" applyBorder="1" applyAlignment="1">
      <alignment horizontal="left" vertical="center"/>
    </xf>
    <xf numFmtId="1" fontId="37" fillId="39" borderId="8" xfId="0" applyNumberFormat="1" applyFont="1" applyFill="1" applyBorder="1" applyAlignment="1">
      <alignment horizontal="center" vertical="center" wrapText="1"/>
    </xf>
    <xf numFmtId="0" fontId="0" fillId="31" borderId="0" xfId="0" applyFill="1"/>
    <xf numFmtId="171" fontId="36" fillId="31" borderId="8" xfId="0" applyNumberFormat="1" applyFont="1" applyFill="1" applyBorder="1" applyAlignment="1">
      <alignment horizontal="center" vertical="center"/>
    </xf>
    <xf numFmtId="14" fontId="0" fillId="31" borderId="0" xfId="0" applyNumberFormat="1" applyFill="1"/>
    <xf numFmtId="0" fontId="0" fillId="0" borderId="0" xfId="0" applyAlignment="1">
      <alignment horizontal="center" vertical="center"/>
    </xf>
    <xf numFmtId="168" fontId="0" fillId="0" borderId="0" xfId="247" applyNumberFormat="1" applyFont="1" applyAlignment="1">
      <alignment horizontal="center" vertical="center"/>
    </xf>
    <xf numFmtId="168" fontId="0" fillId="0" borderId="0" xfId="247" applyNumberFormat="1" applyFont="1" applyAlignment="1">
      <alignment vertical="center"/>
    </xf>
    <xf numFmtId="0" fontId="39" fillId="40" borderId="0" xfId="0" applyFont="1" applyFill="1" applyAlignment="1">
      <alignment horizontal="left" vertical="center"/>
    </xf>
    <xf numFmtId="0" fontId="38" fillId="31" borderId="0" xfId="0" applyFont="1" applyFill="1" applyBorder="1" applyAlignment="1">
      <alignment horizontal="left" vertical="center"/>
    </xf>
    <xf numFmtId="168" fontId="39" fillId="40" borderId="0" xfId="247" applyNumberFormat="1" applyFont="1" applyFill="1" applyAlignment="1">
      <alignment horizontal="left" vertical="center"/>
    </xf>
    <xf numFmtId="172" fontId="39" fillId="40" borderId="0" xfId="0" applyNumberFormat="1" applyFont="1" applyFill="1" applyAlignment="1">
      <alignment horizontal="left" vertical="center"/>
    </xf>
    <xf numFmtId="0" fontId="38" fillId="31" borderId="0" xfId="0" applyFont="1" applyFill="1" applyBorder="1" applyAlignment="1">
      <alignment horizontal="left" vertical="center"/>
    </xf>
    <xf numFmtId="168" fontId="0" fillId="0" borderId="0" xfId="0" applyNumberFormat="1" applyAlignment="1">
      <alignment horizontal="center" vertical="center"/>
    </xf>
    <xf numFmtId="168" fontId="0" fillId="0" borderId="0" xfId="247" applyNumberFormat="1" applyFont="1" applyFill="1" applyAlignment="1">
      <alignment horizontal="center" vertical="center"/>
    </xf>
    <xf numFmtId="0" fontId="39" fillId="0" borderId="0" xfId="0" applyFont="1" applyFill="1" applyAlignment="1">
      <alignment horizontal="left" vertical="center"/>
    </xf>
    <xf numFmtId="172" fontId="39" fillId="0" borderId="0" xfId="0" applyNumberFormat="1" applyFont="1" applyFill="1" applyAlignment="1">
      <alignment horizontal="left" vertical="center"/>
    </xf>
    <xf numFmtId="168" fontId="39" fillId="0" borderId="0" xfId="247" applyNumberFormat="1" applyFont="1" applyFill="1" applyAlignment="1">
      <alignment horizontal="left" vertical="center"/>
    </xf>
    <xf numFmtId="167" fontId="0" fillId="0" borderId="0" xfId="0" applyNumberFormat="1" applyAlignment="1">
      <alignment horizontal="center" vertical="center"/>
    </xf>
    <xf numFmtId="168" fontId="39" fillId="40" borderId="0" xfId="247" applyNumberFormat="1" applyFont="1" applyFill="1" applyAlignment="1">
      <alignment horizontal="center" vertical="center"/>
    </xf>
    <xf numFmtId="168" fontId="39" fillId="0" borderId="0" xfId="247" applyNumberFormat="1" applyFont="1" applyFill="1" applyAlignment="1">
      <alignment horizontal="center" vertical="center"/>
    </xf>
    <xf numFmtId="171" fontId="36" fillId="41" borderId="8" xfId="0" applyNumberFormat="1" applyFont="1" applyFill="1" applyBorder="1" applyAlignment="1">
      <alignment horizontal="center" vertical="center"/>
    </xf>
    <xf numFmtId="3" fontId="36" fillId="41" borderId="8" xfId="0" applyNumberFormat="1" applyFont="1" applyFill="1" applyBorder="1" applyAlignment="1">
      <alignment horizontal="center" vertical="center"/>
    </xf>
    <xf numFmtId="0" fontId="39" fillId="42" borderId="18" xfId="0" applyFont="1" applyFill="1" applyBorder="1" applyAlignment="1">
      <alignment horizontal="right" vertical="center"/>
    </xf>
    <xf numFmtId="9" fontId="0" fillId="0" borderId="18" xfId="247" applyNumberFormat="1" applyFont="1" applyFill="1" applyBorder="1" applyAlignment="1">
      <alignment horizontal="center" vertical="center"/>
    </xf>
    <xf numFmtId="2" fontId="0" fillId="0" borderId="18" xfId="0" applyNumberFormat="1" applyFill="1" applyBorder="1" applyAlignment="1">
      <alignment horizontal="center" vertical="center"/>
    </xf>
    <xf numFmtId="0" fontId="0" fillId="0" borderId="0" xfId="0" applyFill="1" applyAlignment="1">
      <alignment vertical="center"/>
    </xf>
    <xf numFmtId="172" fontId="0" fillId="0" borderId="0" xfId="0" applyNumberFormat="1" applyAlignment="1">
      <alignment vertical="center"/>
    </xf>
    <xf numFmtId="0" fontId="0" fillId="0" borderId="0" xfId="0" applyAlignment="1">
      <alignment vertical="center"/>
    </xf>
    <xf numFmtId="0" fontId="0" fillId="0" borderId="0" xfId="0" pivotButton="1" applyAlignment="1">
      <alignment horizontal="center" vertical="center" wrapText="1"/>
    </xf>
    <xf numFmtId="17" fontId="0" fillId="0" borderId="0" xfId="0" applyNumberFormat="1" applyAlignment="1">
      <alignment horizontal="center" vertical="center"/>
    </xf>
    <xf numFmtId="10" fontId="39" fillId="40" borderId="0" xfId="247" applyNumberFormat="1" applyFont="1" applyFill="1" applyAlignment="1">
      <alignment horizontal="center" vertical="center"/>
    </xf>
    <xf numFmtId="0" fontId="42" fillId="40" borderId="0" xfId="0" applyFont="1" applyFill="1" applyAlignment="1">
      <alignment horizontal="left" vertical="center"/>
    </xf>
    <xf numFmtId="0" fontId="43" fillId="40" borderId="0" xfId="0" applyFont="1" applyFill="1" applyBorder="1" applyAlignment="1">
      <alignment horizontal="left" vertical="center"/>
    </xf>
    <xf numFmtId="0" fontId="44" fillId="40" borderId="0" xfId="0" applyFont="1" applyFill="1" applyBorder="1" applyAlignment="1">
      <alignment horizontal="left" vertical="center"/>
    </xf>
    <xf numFmtId="0" fontId="45" fillId="40" borderId="0" xfId="0" applyFont="1" applyFill="1" applyBorder="1" applyAlignment="1">
      <alignment horizontal="center" vertical="center"/>
    </xf>
    <xf numFmtId="0" fontId="45" fillId="40" borderId="0" xfId="0" applyFont="1" applyFill="1" applyBorder="1" applyAlignment="1">
      <alignment horizontal="center" vertical="center" wrapText="1"/>
    </xf>
    <xf numFmtId="10" fontId="45" fillId="40" borderId="0" xfId="820" applyNumberFormat="1" applyFont="1" applyFill="1" applyBorder="1" applyAlignment="1">
      <alignment horizontal="center" vertical="center"/>
    </xf>
    <xf numFmtId="4" fontId="45" fillId="40" borderId="0" xfId="0" applyNumberFormat="1" applyFont="1" applyFill="1" applyBorder="1" applyAlignment="1">
      <alignment horizontal="center" vertical="center"/>
    </xf>
    <xf numFmtId="170" fontId="45" fillId="40" borderId="0" xfId="0" applyNumberFormat="1" applyFont="1" applyFill="1" applyBorder="1" applyAlignment="1">
      <alignment horizontal="center" vertical="center"/>
    </xf>
    <xf numFmtId="167" fontId="39" fillId="40" borderId="0" xfId="226" applyNumberFormat="1" applyFont="1" applyFill="1" applyAlignment="1">
      <alignment horizontal="left" vertical="center"/>
    </xf>
    <xf numFmtId="167" fontId="39" fillId="0" borderId="0" xfId="226" applyNumberFormat="1" applyFont="1" applyFill="1" applyAlignment="1">
      <alignment horizontal="left" vertical="center"/>
    </xf>
    <xf numFmtId="167" fontId="0" fillId="0" borderId="0" xfId="226" applyNumberFormat="1" applyFont="1" applyAlignment="1">
      <alignment vertical="center"/>
    </xf>
    <xf numFmtId="167" fontId="0" fillId="0" borderId="0" xfId="226" applyNumberFormat="1" applyFont="1" applyFill="1" applyAlignment="1">
      <alignment vertical="center"/>
    </xf>
    <xf numFmtId="172" fontId="0" fillId="0" borderId="0" xfId="0" applyNumberFormat="1" applyFill="1"/>
    <xf numFmtId="168" fontId="0" fillId="0" borderId="0" xfId="247" applyNumberFormat="1" applyFont="1" applyFill="1" applyAlignment="1">
      <alignment vertical="center"/>
    </xf>
    <xf numFmtId="0" fontId="25" fillId="0" borderId="0" xfId="0" quotePrefix="1" applyFont="1" applyFill="1" applyAlignment="1">
      <alignment vertical="center"/>
    </xf>
    <xf numFmtId="172" fontId="0" fillId="0" borderId="0" xfId="0" applyNumberFormat="1" applyFill="1" applyAlignment="1">
      <alignment vertical="center"/>
    </xf>
    <xf numFmtId="0" fontId="0" fillId="31" borderId="0" xfId="0" applyFill="1" applyBorder="1" applyAlignment="1">
      <alignment horizontal="center" vertical="center"/>
    </xf>
    <xf numFmtId="168" fontId="25" fillId="31" borderId="0" xfId="247" applyNumberFormat="1" applyFont="1" applyFill="1" applyBorder="1" applyAlignment="1">
      <alignment vertical="center" wrapText="1"/>
    </xf>
    <xf numFmtId="168" fontId="25" fillId="31" borderId="0" xfId="247" applyNumberFormat="1" applyFont="1" applyFill="1" applyBorder="1" applyAlignment="1">
      <alignment horizontal="center" vertical="center" wrapText="1"/>
    </xf>
    <xf numFmtId="168" fontId="0" fillId="31" borderId="0" xfId="247" applyNumberFormat="1" applyFont="1" applyFill="1" applyBorder="1" applyAlignment="1">
      <alignment horizontal="center" vertical="center"/>
    </xf>
    <xf numFmtId="0" fontId="0" fillId="31" borderId="0" xfId="0" applyFill="1" applyBorder="1" applyAlignment="1">
      <alignment horizontal="center" vertical="center" wrapText="1"/>
    </xf>
    <xf numFmtId="167" fontId="0" fillId="31" borderId="0" xfId="226" applyNumberFormat="1" applyFont="1" applyFill="1" applyBorder="1" applyAlignment="1">
      <alignment horizontal="center" vertical="center"/>
    </xf>
    <xf numFmtId="167" fontId="25" fillId="31" borderId="0" xfId="226" applyNumberFormat="1" applyFont="1" applyFill="1" applyBorder="1" applyAlignment="1">
      <alignment vertical="center" wrapText="1"/>
    </xf>
    <xf numFmtId="0" fontId="25" fillId="31" borderId="0" xfId="0" applyFont="1" applyFill="1" applyBorder="1" applyAlignment="1">
      <alignment horizontal="center" vertical="center" wrapText="1"/>
    </xf>
    <xf numFmtId="168" fontId="0" fillId="31" borderId="0" xfId="247" applyNumberFormat="1" applyFont="1" applyFill="1" applyBorder="1" applyAlignment="1">
      <alignment horizontal="center" vertical="center" wrapText="1"/>
    </xf>
    <xf numFmtId="0" fontId="0" fillId="31" borderId="0" xfId="0" applyFill="1" applyAlignment="1">
      <alignment vertical="center"/>
    </xf>
    <xf numFmtId="2" fontId="0" fillId="31" borderId="0" xfId="0" applyNumberFormat="1" applyFill="1" applyAlignment="1">
      <alignment vertical="center"/>
    </xf>
    <xf numFmtId="0" fontId="0" fillId="31" borderId="0" xfId="0" applyFill="1" applyBorder="1" applyAlignment="1">
      <alignment horizontal="left" vertical="center"/>
    </xf>
    <xf numFmtId="0" fontId="7" fillId="47" borderId="0" xfId="0" applyFont="1" applyFill="1" applyAlignment="1">
      <alignment vertical="center"/>
    </xf>
    <xf numFmtId="0" fontId="0" fillId="47" borderId="0" xfId="0" applyFill="1" applyAlignment="1">
      <alignment vertical="center"/>
    </xf>
    <xf numFmtId="0" fontId="40" fillId="43" borderId="0" xfId="0" applyFont="1" applyFill="1" applyAlignment="1">
      <alignment vertical="center"/>
    </xf>
    <xf numFmtId="0" fontId="39" fillId="43" borderId="0" xfId="0" applyFont="1" applyFill="1" applyAlignment="1">
      <alignment vertical="center"/>
    </xf>
    <xf numFmtId="0" fontId="39" fillId="40" borderId="0" xfId="0" applyFont="1" applyFill="1" applyAlignment="1">
      <alignment vertical="center"/>
    </xf>
    <xf numFmtId="0" fontId="39" fillId="40" borderId="8" xfId="0" applyFont="1" applyFill="1" applyBorder="1" applyAlignment="1">
      <alignment vertical="center"/>
    </xf>
    <xf numFmtId="0" fontId="0" fillId="31" borderId="0" xfId="0" applyFill="1" applyBorder="1" applyAlignment="1">
      <alignment vertical="center"/>
    </xf>
    <xf numFmtId="0" fontId="0" fillId="31" borderId="20" xfId="0" applyFill="1" applyBorder="1" applyAlignment="1">
      <alignment vertical="center"/>
    </xf>
    <xf numFmtId="174" fontId="40" fillId="43" borderId="0" xfId="0" applyNumberFormat="1" applyFont="1" applyFill="1" applyAlignment="1">
      <alignment vertical="center"/>
    </xf>
    <xf numFmtId="174" fontId="7" fillId="47" borderId="0" xfId="0" applyNumberFormat="1" applyFont="1" applyFill="1" applyAlignment="1">
      <alignment vertical="center"/>
    </xf>
    <xf numFmtId="0" fontId="25" fillId="31" borderId="0" xfId="0" applyFont="1" applyFill="1" applyBorder="1" applyAlignment="1">
      <alignment horizontal="left" vertical="center" indent="1"/>
    </xf>
    <xf numFmtId="0" fontId="40" fillId="48" borderId="8" xfId="0" applyFont="1" applyFill="1" applyBorder="1" applyAlignment="1">
      <alignment horizontal="left"/>
    </xf>
    <xf numFmtId="167" fontId="40" fillId="48" borderId="8" xfId="0" applyNumberFormat="1" applyFont="1" applyFill="1" applyBorder="1" applyAlignment="1">
      <alignment horizontal="center"/>
    </xf>
    <xf numFmtId="0" fontId="0" fillId="0" borderId="8" xfId="0" applyFont="1" applyFill="1" applyBorder="1" applyAlignment="1">
      <alignment horizontal="left"/>
    </xf>
    <xf numFmtId="167" fontId="0" fillId="0" borderId="8" xfId="0" applyNumberFormat="1" applyFont="1" applyFill="1" applyBorder="1" applyAlignment="1">
      <alignment horizontal="center"/>
    </xf>
    <xf numFmtId="168" fontId="40" fillId="48" borderId="8" xfId="0" applyNumberFormat="1" applyFont="1" applyFill="1" applyBorder="1" applyAlignment="1">
      <alignment horizontal="center"/>
    </xf>
    <xf numFmtId="168" fontId="40" fillId="48" borderId="8" xfId="0" applyNumberFormat="1" applyFont="1" applyFill="1" applyBorder="1"/>
    <xf numFmtId="168" fontId="0" fillId="0" borderId="8" xfId="0" applyNumberFormat="1" applyFont="1" applyFill="1" applyBorder="1" applyAlignment="1">
      <alignment horizontal="center"/>
    </xf>
    <xf numFmtId="168" fontId="0" fillId="0" borderId="8" xfId="0" applyNumberFormat="1" applyFont="1" applyFill="1" applyBorder="1"/>
    <xf numFmtId="1" fontId="46" fillId="0" borderId="0" xfId="0" applyNumberFormat="1" applyFont="1" applyFill="1" applyBorder="1" applyAlignment="1">
      <alignment horizontal="center" vertical="center" wrapText="1"/>
    </xf>
    <xf numFmtId="0" fontId="46" fillId="0" borderId="0" xfId="0" applyFont="1" applyFill="1" applyBorder="1" applyAlignment="1">
      <alignment horizontal="center" vertical="center"/>
    </xf>
    <xf numFmtId="0" fontId="46" fillId="0" borderId="0" xfId="0" applyFont="1" applyFill="1" applyBorder="1" applyAlignment="1">
      <alignment horizontal="center" vertical="center" wrapText="1"/>
    </xf>
    <xf numFmtId="0" fontId="46" fillId="0" borderId="0" xfId="0" applyNumberFormat="1" applyFont="1" applyFill="1" applyBorder="1" applyAlignment="1">
      <alignment horizontal="center" vertical="center"/>
    </xf>
    <xf numFmtId="164" fontId="46" fillId="0" borderId="0" xfId="1057" applyFont="1" applyFill="1" applyBorder="1" applyAlignment="1">
      <alignment horizontal="center" vertical="center"/>
    </xf>
    <xf numFmtId="4" fontId="46" fillId="0" borderId="0" xfId="0" applyNumberFormat="1" applyFont="1" applyFill="1" applyBorder="1" applyAlignment="1">
      <alignment horizontal="center" vertical="center"/>
    </xf>
    <xf numFmtId="170" fontId="46" fillId="0" borderId="0" xfId="0" applyNumberFormat="1" applyFont="1" applyFill="1" applyBorder="1" applyAlignment="1">
      <alignment horizontal="center" vertical="center"/>
    </xf>
    <xf numFmtId="0" fontId="47" fillId="0" borderId="0" xfId="0" applyFont="1" applyFill="1" applyBorder="1" applyAlignment="1">
      <alignment vertical="center"/>
    </xf>
    <xf numFmtId="0" fontId="39" fillId="31" borderId="0" xfId="0" applyFont="1" applyFill="1"/>
    <xf numFmtId="173" fontId="0" fillId="31" borderId="0" xfId="1057" applyNumberFormat="1" applyFont="1" applyFill="1"/>
    <xf numFmtId="164" fontId="0" fillId="31" borderId="0" xfId="1057" applyFont="1" applyFill="1"/>
    <xf numFmtId="1" fontId="25" fillId="31" borderId="0" xfId="0" applyNumberFormat="1" applyFont="1" applyFill="1" applyAlignment="1">
      <alignment horizontal="left" indent="1"/>
    </xf>
    <xf numFmtId="0" fontId="39" fillId="40" borderId="0" xfId="0" applyFont="1" applyFill="1"/>
    <xf numFmtId="168" fontId="39" fillId="40" borderId="0" xfId="248" applyNumberFormat="1" applyFont="1" applyFill="1"/>
    <xf numFmtId="0" fontId="39" fillId="40" borderId="0" xfId="0" applyNumberFormat="1" applyFont="1" applyFill="1"/>
    <xf numFmtId="173" fontId="0" fillId="0" borderId="0" xfId="1057" applyNumberFormat="1" applyFont="1"/>
    <xf numFmtId="164" fontId="0" fillId="0" borderId="0" xfId="1057" applyFont="1"/>
    <xf numFmtId="0" fontId="0" fillId="0" borderId="0" xfId="1057" applyNumberFormat="1" applyFont="1"/>
    <xf numFmtId="0" fontId="0" fillId="31" borderId="20" xfId="247" applyNumberFormat="1" applyFont="1" applyFill="1" applyBorder="1" applyAlignment="1">
      <alignment horizontal="left" vertical="center" wrapText="1"/>
    </xf>
    <xf numFmtId="1" fontId="0" fillId="31" borderId="20" xfId="0" applyNumberFormat="1" applyFill="1" applyBorder="1" applyAlignment="1">
      <alignment horizontal="center" vertical="center"/>
    </xf>
    <xf numFmtId="0" fontId="48" fillId="40" borderId="19" xfId="0" applyFont="1" applyFill="1" applyBorder="1" applyAlignment="1">
      <alignment vertical="center"/>
    </xf>
    <xf numFmtId="1" fontId="48" fillId="40" borderId="19" xfId="0" applyNumberFormat="1" applyFont="1" applyFill="1" applyBorder="1" applyAlignment="1">
      <alignment horizontal="left" vertical="center"/>
    </xf>
    <xf numFmtId="1" fontId="40" fillId="40" borderId="0" xfId="0" applyNumberFormat="1" applyFont="1" applyFill="1" applyAlignment="1">
      <alignment vertical="center"/>
    </xf>
    <xf numFmtId="0" fontId="40" fillId="40" borderId="0" xfId="0" applyFont="1" applyFill="1" applyAlignment="1">
      <alignment vertical="center"/>
    </xf>
    <xf numFmtId="0" fontId="0" fillId="40" borderId="0" xfId="0" applyFont="1" applyFill="1" applyAlignment="1">
      <alignment horizontal="center" vertical="center"/>
    </xf>
    <xf numFmtId="168" fontId="0" fillId="40" borderId="0" xfId="0" applyNumberFormat="1" applyFont="1" applyFill="1" applyAlignment="1">
      <alignment horizontal="center" vertical="center"/>
    </xf>
    <xf numFmtId="167" fontId="0" fillId="40" borderId="0" xfId="227" applyNumberFormat="1" applyFont="1" applyFill="1" applyAlignment="1">
      <alignment horizontal="center" vertical="center"/>
    </xf>
    <xf numFmtId="0" fontId="39" fillId="40" borderId="0" xfId="0" applyNumberFormat="1" applyFont="1" applyFill="1" applyAlignment="1">
      <alignment horizontal="center" vertical="center"/>
    </xf>
    <xf numFmtId="0" fontId="0" fillId="40" borderId="0" xfId="227" applyNumberFormat="1" applyFont="1" applyFill="1" applyAlignment="1">
      <alignment horizontal="center" vertical="center"/>
    </xf>
    <xf numFmtId="168" fontId="39" fillId="40" borderId="0" xfId="248" applyNumberFormat="1" applyFont="1" applyFill="1" applyAlignment="1">
      <alignment horizontal="center" vertical="center"/>
    </xf>
    <xf numFmtId="0" fontId="39" fillId="40" borderId="0" xfId="0" applyFont="1" applyFill="1" applyAlignment="1">
      <alignment horizontal="center" vertical="center"/>
    </xf>
    <xf numFmtId="0" fontId="0" fillId="40" borderId="0" xfId="0" applyNumberFormat="1" applyFont="1" applyFill="1" applyAlignment="1">
      <alignment horizontal="center" vertical="center"/>
    </xf>
    <xf numFmtId="0" fontId="0" fillId="40" borderId="0" xfId="248" applyNumberFormat="1" applyFont="1" applyFill="1" applyAlignment="1">
      <alignment horizontal="center" vertical="center"/>
    </xf>
    <xf numFmtId="0" fontId="0" fillId="40" borderId="0" xfId="1057" applyNumberFormat="1" applyFont="1" applyFill="1" applyAlignment="1">
      <alignment horizontal="center" vertical="center"/>
    </xf>
    <xf numFmtId="173" fontId="0" fillId="40" borderId="0" xfId="1057" applyNumberFormat="1" applyFont="1" applyFill="1" applyAlignment="1">
      <alignment horizontal="center" vertical="center"/>
    </xf>
    <xf numFmtId="164" fontId="0" fillId="40" borderId="0" xfId="1057" applyFont="1" applyFill="1" applyAlignment="1">
      <alignment horizontal="center" vertical="center"/>
    </xf>
    <xf numFmtId="0" fontId="6" fillId="0" borderId="0" xfId="0" applyFont="1" applyFill="1" applyBorder="1" applyAlignment="1">
      <alignment horizontal="center" vertical="center"/>
    </xf>
    <xf numFmtId="1" fontId="0" fillId="31" borderId="0" xfId="0" applyNumberFormat="1" applyFont="1" applyFill="1"/>
    <xf numFmtId="0" fontId="0" fillId="31" borderId="0" xfId="0" applyFont="1" applyFill="1"/>
    <xf numFmtId="1" fontId="49" fillId="46" borderId="8" xfId="0" applyNumberFormat="1" applyFont="1" applyFill="1" applyBorder="1" applyAlignment="1">
      <alignment horizontal="center" vertical="center" wrapText="1"/>
    </xf>
    <xf numFmtId="1" fontId="49" fillId="39" borderId="8" xfId="0" applyNumberFormat="1" applyFont="1" applyFill="1" applyBorder="1" applyAlignment="1">
      <alignment horizontal="center" vertical="center" wrapText="1"/>
    </xf>
    <xf numFmtId="0" fontId="50" fillId="40" borderId="8" xfId="0" applyNumberFormat="1" applyFont="1" applyFill="1" applyBorder="1" applyAlignment="1">
      <alignment horizontal="center" vertical="center" wrapText="1"/>
    </xf>
    <xf numFmtId="0" fontId="49" fillId="46" borderId="8" xfId="0" applyNumberFormat="1" applyFont="1" applyFill="1" applyBorder="1" applyAlignment="1">
      <alignment horizontal="center" vertical="center" wrapText="1"/>
    </xf>
    <xf numFmtId="168" fontId="50" fillId="40" borderId="8" xfId="248" applyNumberFormat="1" applyFont="1" applyFill="1" applyBorder="1" applyAlignment="1">
      <alignment horizontal="center" vertical="center" wrapText="1"/>
    </xf>
    <xf numFmtId="1" fontId="50" fillId="40" borderId="8" xfId="0" applyNumberFormat="1" applyFont="1" applyFill="1" applyBorder="1" applyAlignment="1">
      <alignment horizontal="center" vertical="center" wrapText="1"/>
    </xf>
    <xf numFmtId="0" fontId="49" fillId="45" borderId="8" xfId="0" applyNumberFormat="1" applyFont="1" applyFill="1" applyBorder="1" applyAlignment="1">
      <alignment horizontal="center" vertical="center" wrapText="1"/>
    </xf>
    <xf numFmtId="173" fontId="36" fillId="32" borderId="8" xfId="1057" applyNumberFormat="1" applyFont="1" applyFill="1" applyBorder="1" applyAlignment="1">
      <alignment horizontal="center" vertical="center" wrapText="1"/>
    </xf>
    <xf numFmtId="164" fontId="36" fillId="32" borderId="8" xfId="1057" applyFont="1" applyFill="1" applyBorder="1" applyAlignment="1">
      <alignment horizontal="center" vertical="center" wrapText="1"/>
    </xf>
    <xf numFmtId="0" fontId="36" fillId="32" borderId="8" xfId="1057" applyNumberFormat="1" applyFont="1" applyFill="1" applyBorder="1" applyAlignment="1">
      <alignment horizontal="center" vertical="center" wrapText="1"/>
    </xf>
    <xf numFmtId="1" fontId="36" fillId="32" borderId="8" xfId="0" applyNumberFormat="1" applyFont="1" applyFill="1" applyBorder="1" applyAlignment="1">
      <alignment horizontal="center" vertical="center" wrapText="1"/>
    </xf>
    <xf numFmtId="1" fontId="51" fillId="46" borderId="8" xfId="0" quotePrefix="1" applyNumberFormat="1" applyFont="1" applyFill="1" applyBorder="1" applyAlignment="1">
      <alignment horizontal="center" vertical="center" wrapText="1"/>
    </xf>
    <xf numFmtId="1" fontId="51" fillId="39" borderId="8" xfId="0" quotePrefix="1" applyNumberFormat="1" applyFont="1" applyFill="1" applyBorder="1" applyAlignment="1">
      <alignment horizontal="center" vertical="center" wrapText="1"/>
    </xf>
    <xf numFmtId="0" fontId="50" fillId="40" borderId="8" xfId="0" quotePrefix="1" applyNumberFormat="1" applyFont="1" applyFill="1" applyBorder="1" applyAlignment="1">
      <alignment horizontal="center" vertical="center" wrapText="1"/>
    </xf>
    <xf numFmtId="0" fontId="51" fillId="46" borderId="8" xfId="0" quotePrefix="1" applyNumberFormat="1" applyFont="1" applyFill="1" applyBorder="1" applyAlignment="1">
      <alignment horizontal="center" vertical="center" wrapText="1"/>
    </xf>
    <xf numFmtId="1" fontId="36" fillId="46" borderId="8" xfId="0" applyNumberFormat="1" applyFont="1" applyFill="1" applyBorder="1" applyAlignment="1">
      <alignment horizontal="center" vertical="center" wrapText="1"/>
    </xf>
    <xf numFmtId="168" fontId="52" fillId="40" borderId="8" xfId="248" applyNumberFormat="1" applyFont="1" applyFill="1" applyBorder="1" applyAlignment="1">
      <alignment horizontal="center" vertical="center" wrapText="1"/>
    </xf>
    <xf numFmtId="0" fontId="52" fillId="40" borderId="8" xfId="0" applyFont="1" applyFill="1" applyBorder="1" applyAlignment="1">
      <alignment horizontal="center" vertical="center" wrapText="1"/>
    </xf>
    <xf numFmtId="0" fontId="36" fillId="46" borderId="8" xfId="0" applyNumberFormat="1" applyFont="1" applyFill="1" applyBorder="1" applyAlignment="1">
      <alignment horizontal="center" vertical="center" wrapText="1"/>
    </xf>
    <xf numFmtId="0" fontId="36" fillId="45" borderId="8" xfId="0" applyNumberFormat="1" applyFont="1" applyFill="1" applyBorder="1" applyAlignment="1">
      <alignment horizontal="center" vertical="center" wrapText="1"/>
    </xf>
    <xf numFmtId="0" fontId="52" fillId="40" borderId="8" xfId="0" applyNumberFormat="1" applyFont="1" applyFill="1" applyBorder="1" applyAlignment="1">
      <alignment horizontal="center" vertical="center" wrapText="1"/>
    </xf>
    <xf numFmtId="1" fontId="53" fillId="40" borderId="8" xfId="0" quotePrefix="1" applyNumberFormat="1" applyFont="1" applyFill="1" applyBorder="1" applyAlignment="1">
      <alignment horizontal="center" vertical="center" wrapText="1"/>
    </xf>
    <xf numFmtId="1" fontId="54" fillId="41" borderId="8" xfId="0" applyNumberFormat="1" applyFont="1" applyFill="1" applyBorder="1" applyAlignment="1">
      <alignment horizontal="center" vertical="center" wrapText="1"/>
    </xf>
    <xf numFmtId="0" fontId="55" fillId="41" borderId="8" xfId="0" applyFont="1" applyFill="1" applyBorder="1" applyAlignment="1">
      <alignment horizontal="center" vertical="center"/>
    </xf>
    <xf numFmtId="0" fontId="55" fillId="41" borderId="9" xfId="0" applyNumberFormat="1" applyFont="1" applyFill="1" applyBorder="1" applyAlignment="1">
      <alignment horizontal="center" vertical="center" wrapText="1"/>
    </xf>
    <xf numFmtId="0" fontId="55" fillId="41" borderId="9" xfId="0" applyFont="1" applyFill="1" applyBorder="1" applyAlignment="1">
      <alignment horizontal="center" vertical="center"/>
    </xf>
    <xf numFmtId="164" fontId="55" fillId="41" borderId="9" xfId="1057" applyNumberFormat="1" applyFont="1" applyFill="1" applyBorder="1" applyAlignment="1">
      <alignment horizontal="center" vertical="center"/>
    </xf>
    <xf numFmtId="173" fontId="55" fillId="41" borderId="9" xfId="1057" applyNumberFormat="1" applyFont="1" applyFill="1" applyBorder="1" applyAlignment="1">
      <alignment horizontal="center" vertical="center"/>
    </xf>
    <xf numFmtId="164" fontId="55" fillId="41" borderId="9" xfId="1057" applyFont="1" applyFill="1" applyBorder="1" applyAlignment="1">
      <alignment horizontal="center" vertical="center"/>
    </xf>
    <xf numFmtId="0" fontId="55" fillId="41" borderId="9" xfId="1057" applyNumberFormat="1" applyFont="1" applyFill="1" applyBorder="1" applyAlignment="1">
      <alignment horizontal="center" vertical="center"/>
    </xf>
    <xf numFmtId="1" fontId="56" fillId="0" borderId="0" xfId="0" applyNumberFormat="1" applyFont="1"/>
    <xf numFmtId="0" fontId="56" fillId="0" borderId="0" xfId="0" applyFont="1"/>
    <xf numFmtId="17" fontId="56" fillId="0" borderId="0" xfId="0" applyNumberFormat="1" applyFont="1"/>
    <xf numFmtId="14" fontId="0" fillId="0" borderId="0" xfId="0" applyNumberFormat="1" applyFont="1"/>
    <xf numFmtId="0" fontId="0" fillId="0" borderId="0" xfId="0" applyNumberFormat="1" applyFont="1"/>
    <xf numFmtId="10" fontId="0" fillId="31" borderId="0" xfId="247" applyNumberFormat="1" applyFont="1" applyFill="1"/>
    <xf numFmtId="1" fontId="39" fillId="40" borderId="0" xfId="226" applyNumberFormat="1" applyFont="1" applyFill="1" applyAlignment="1">
      <alignment horizontal="center" vertical="center"/>
    </xf>
    <xf numFmtId="1" fontId="39" fillId="0" borderId="0" xfId="226" applyNumberFormat="1" applyFont="1" applyFill="1" applyAlignment="1">
      <alignment horizontal="center" vertical="center"/>
    </xf>
    <xf numFmtId="1" fontId="25" fillId="44" borderId="0" xfId="226" applyNumberFormat="1" applyFont="1" applyFill="1" applyBorder="1" applyAlignment="1">
      <alignment horizontal="center" vertical="center" wrapText="1"/>
    </xf>
    <xf numFmtId="1" fontId="0" fillId="0" borderId="0" xfId="226" applyNumberFormat="1" applyFont="1" applyAlignment="1">
      <alignment horizontal="center" vertical="center"/>
    </xf>
    <xf numFmtId="1" fontId="0" fillId="0" borderId="0" xfId="226" applyNumberFormat="1" applyFont="1" applyFill="1" applyAlignment="1">
      <alignment horizontal="center" vertical="center"/>
    </xf>
    <xf numFmtId="1" fontId="0" fillId="0" borderId="0" xfId="226" applyNumberFormat="1" applyFont="1"/>
    <xf numFmtId="0" fontId="39" fillId="40" borderId="19" xfId="0" applyFont="1" applyFill="1" applyBorder="1" applyAlignment="1">
      <alignment vertical="center"/>
    </xf>
    <xf numFmtId="1" fontId="39" fillId="40" borderId="19" xfId="0" applyNumberFormat="1" applyFont="1" applyFill="1" applyBorder="1" applyAlignment="1">
      <alignment horizontal="left" vertical="center"/>
    </xf>
    <xf numFmtId="0" fontId="39" fillId="31" borderId="0" xfId="0" applyFont="1" applyFill="1" applyAlignment="1">
      <alignment vertical="center"/>
    </xf>
    <xf numFmtId="0" fontId="0" fillId="0" borderId="0" xfId="0" pivotButton="1"/>
    <xf numFmtId="0" fontId="0" fillId="0" borderId="0" xfId="0" applyAlignment="1">
      <alignment horizontal="left"/>
    </xf>
    <xf numFmtId="167" fontId="0" fillId="0" borderId="0" xfId="0" applyNumberFormat="1"/>
    <xf numFmtId="168" fontId="0" fillId="0" borderId="0" xfId="0" applyNumberFormat="1"/>
    <xf numFmtId="0" fontId="0" fillId="0" borderId="0" xfId="0" applyAlignment="1">
      <alignment horizontal="left" indent="1"/>
    </xf>
    <xf numFmtId="17" fontId="0" fillId="0" borderId="0" xfId="0" applyNumberFormat="1" applyAlignment="1">
      <alignment horizontal="left"/>
    </xf>
    <xf numFmtId="1" fontId="0" fillId="0" borderId="0" xfId="0" applyNumberFormat="1" applyAlignment="1">
      <alignment horizontal="center" vertical="center"/>
    </xf>
    <xf numFmtId="1" fontId="41" fillId="44" borderId="10" xfId="0" applyNumberFormat="1" applyFont="1" applyFill="1" applyBorder="1" applyAlignment="1">
      <alignment horizontal="center" vertical="center" wrapText="1"/>
    </xf>
    <xf numFmtId="1" fontId="41" fillId="44" borderId="11" xfId="0" applyNumberFormat="1" applyFont="1" applyFill="1" applyBorder="1" applyAlignment="1">
      <alignment horizontal="center" vertical="center" wrapText="1"/>
    </xf>
    <xf numFmtId="1" fontId="41" fillId="44" borderId="12" xfId="0" applyNumberFormat="1" applyFont="1" applyFill="1" applyBorder="1" applyAlignment="1">
      <alignment horizontal="center" vertical="center" wrapText="1"/>
    </xf>
    <xf numFmtId="1" fontId="41" fillId="44" borderId="13" xfId="0" applyNumberFormat="1" applyFont="1" applyFill="1" applyBorder="1" applyAlignment="1">
      <alignment horizontal="center" vertical="center" wrapText="1"/>
    </xf>
    <xf numFmtId="1" fontId="41" fillId="44" borderId="14" xfId="0" applyNumberFormat="1" applyFont="1" applyFill="1" applyBorder="1" applyAlignment="1">
      <alignment horizontal="center" vertical="center" wrapText="1"/>
    </xf>
    <xf numFmtId="1" fontId="41" fillId="44" borderId="15" xfId="0" applyNumberFormat="1" applyFont="1" applyFill="1" applyBorder="1" applyAlignment="1">
      <alignment horizontal="center" vertical="center" wrapText="1"/>
    </xf>
    <xf numFmtId="0" fontId="25" fillId="44" borderId="10" xfId="0" applyFont="1" applyFill="1" applyBorder="1" applyAlignment="1">
      <alignment horizontal="center" vertical="center" wrapText="1"/>
    </xf>
    <xf numFmtId="0" fontId="25" fillId="44" borderId="11" xfId="0" applyFont="1" applyFill="1" applyBorder="1" applyAlignment="1">
      <alignment horizontal="center" vertical="center" wrapText="1"/>
    </xf>
    <xf numFmtId="0" fontId="25" fillId="44" borderId="12" xfId="0" applyFont="1" applyFill="1" applyBorder="1" applyAlignment="1">
      <alignment horizontal="center" vertical="center" wrapText="1"/>
    </xf>
    <xf numFmtId="0" fontId="25" fillId="44" borderId="16" xfId="0" applyFont="1" applyFill="1" applyBorder="1" applyAlignment="1">
      <alignment horizontal="center" vertical="center" wrapText="1"/>
    </xf>
    <xf numFmtId="0" fontId="25" fillId="44" borderId="0" xfId="0" applyFont="1" applyFill="1" applyBorder="1" applyAlignment="1">
      <alignment horizontal="center" vertical="center" wrapText="1"/>
    </xf>
    <xf numFmtId="0" fontId="25" fillId="44" borderId="17" xfId="0" applyFont="1" applyFill="1" applyBorder="1" applyAlignment="1">
      <alignment horizontal="center" vertical="center" wrapText="1"/>
    </xf>
    <xf numFmtId="0" fontId="25" fillId="44" borderId="13" xfId="0" applyFont="1" applyFill="1" applyBorder="1" applyAlignment="1">
      <alignment horizontal="center" vertical="center" wrapText="1"/>
    </xf>
    <xf numFmtId="0" fontId="25" fillId="44" borderId="14" xfId="0" applyFont="1" applyFill="1" applyBorder="1" applyAlignment="1">
      <alignment horizontal="center" vertical="center" wrapText="1"/>
    </xf>
    <xf numFmtId="0" fontId="25" fillId="44" borderId="15" xfId="0" applyFont="1" applyFill="1" applyBorder="1" applyAlignment="1">
      <alignment horizontal="center" vertical="center" wrapText="1"/>
    </xf>
    <xf numFmtId="0" fontId="0" fillId="44" borderId="0" xfId="0" applyFill="1" applyBorder="1" applyAlignment="1">
      <alignment horizontal="center" vertical="center"/>
    </xf>
  </cellXfs>
  <cellStyles count="1062">
    <cellStyle name="20 % - Accent1" xfId="1" builtinId="30" customBuiltin="1"/>
    <cellStyle name="20 % - Accent1 10" xfId="2"/>
    <cellStyle name="20 % - Accent1 11" xfId="3"/>
    <cellStyle name="20 % - Accent1 12" xfId="4"/>
    <cellStyle name="20 % - Accent1 13" xfId="5"/>
    <cellStyle name="20 % - Accent1 14" xfId="6"/>
    <cellStyle name="20 % - Accent1 15" xfId="7"/>
    <cellStyle name="20 % - Accent1 16" xfId="8"/>
    <cellStyle name="20 % - Accent1 2" xfId="9"/>
    <cellStyle name="20 % - Accent1 3" xfId="10"/>
    <cellStyle name="20 % - Accent1 4" xfId="11"/>
    <cellStyle name="20 % - Accent1 5" xfId="12"/>
    <cellStyle name="20 % - Accent1 6" xfId="13"/>
    <cellStyle name="20 % - Accent1 7" xfId="14"/>
    <cellStyle name="20 % - Accent1 8" xfId="15"/>
    <cellStyle name="20 % - Accent1 9" xfId="16"/>
    <cellStyle name="20 % - Accent2" xfId="17" builtinId="34" customBuiltin="1"/>
    <cellStyle name="20 % - Accent2 10" xfId="18"/>
    <cellStyle name="20 % - Accent2 11" xfId="19"/>
    <cellStyle name="20 % - Accent2 12" xfId="20"/>
    <cellStyle name="20 % - Accent2 13" xfId="21"/>
    <cellStyle name="20 % - Accent2 14" xfId="22"/>
    <cellStyle name="20 % - Accent2 15" xfId="23"/>
    <cellStyle name="20 % - Accent2 16" xfId="24"/>
    <cellStyle name="20 % - Accent2 2" xfId="25"/>
    <cellStyle name="20 % - Accent2 3" xfId="26"/>
    <cellStyle name="20 % - Accent2 4" xfId="27"/>
    <cellStyle name="20 % - Accent2 5" xfId="28"/>
    <cellStyle name="20 % - Accent2 6" xfId="29"/>
    <cellStyle name="20 % - Accent2 7" xfId="30"/>
    <cellStyle name="20 % - Accent2 8" xfId="31"/>
    <cellStyle name="20 % - Accent2 9" xfId="32"/>
    <cellStyle name="20 % - Accent3" xfId="33" builtinId="38" customBuiltin="1"/>
    <cellStyle name="20 % - Accent3 10" xfId="34"/>
    <cellStyle name="20 % - Accent3 11" xfId="35"/>
    <cellStyle name="20 % - Accent3 12" xfId="36"/>
    <cellStyle name="20 % - Accent3 13" xfId="37"/>
    <cellStyle name="20 % - Accent3 14" xfId="38"/>
    <cellStyle name="20 % - Accent3 15" xfId="39"/>
    <cellStyle name="20 % - Accent3 16" xfId="40"/>
    <cellStyle name="20 % - Accent3 2" xfId="41"/>
    <cellStyle name="20 % - Accent3 3" xfId="42"/>
    <cellStyle name="20 % - Accent3 4" xfId="43"/>
    <cellStyle name="20 % - Accent3 5" xfId="44"/>
    <cellStyle name="20 % - Accent3 6" xfId="45"/>
    <cellStyle name="20 % - Accent3 7" xfId="46"/>
    <cellStyle name="20 % - Accent3 8" xfId="47"/>
    <cellStyle name="20 % - Accent3 9" xfId="48"/>
    <cellStyle name="20 % - Accent4" xfId="49" builtinId="42" customBuiltin="1"/>
    <cellStyle name="20 % - Accent4 10" xfId="50"/>
    <cellStyle name="20 % - Accent4 11" xfId="51"/>
    <cellStyle name="20 % - Accent4 12" xfId="52"/>
    <cellStyle name="20 % - Accent4 13" xfId="53"/>
    <cellStyle name="20 % - Accent4 14" xfId="54"/>
    <cellStyle name="20 % - Accent4 15" xfId="55"/>
    <cellStyle name="20 % - Accent4 16" xfId="56"/>
    <cellStyle name="20 % - Accent4 2" xfId="57"/>
    <cellStyle name="20 % - Accent4 3" xfId="58"/>
    <cellStyle name="20 % - Accent4 4" xfId="59"/>
    <cellStyle name="20 % - Accent4 5" xfId="60"/>
    <cellStyle name="20 % - Accent4 6" xfId="61"/>
    <cellStyle name="20 % - Accent4 7" xfId="62"/>
    <cellStyle name="20 % - Accent4 8" xfId="63"/>
    <cellStyle name="20 % - Accent4 9" xfId="64"/>
    <cellStyle name="20 % - Accent5" xfId="65" builtinId="46" customBuiltin="1"/>
    <cellStyle name="20 % - Accent5 10" xfId="66"/>
    <cellStyle name="20 % - Accent5 11" xfId="67"/>
    <cellStyle name="20 % - Accent5 12" xfId="68"/>
    <cellStyle name="20 % - Accent5 13" xfId="69"/>
    <cellStyle name="20 % - Accent5 14" xfId="70"/>
    <cellStyle name="20 % - Accent5 15" xfId="71"/>
    <cellStyle name="20 % - Accent5 16" xfId="72"/>
    <cellStyle name="20 % - Accent5 2" xfId="73"/>
    <cellStyle name="20 % - Accent5 3" xfId="74"/>
    <cellStyle name="20 % - Accent5 4" xfId="75"/>
    <cellStyle name="20 % - Accent5 5" xfId="76"/>
    <cellStyle name="20 % - Accent5 6" xfId="77"/>
    <cellStyle name="20 % - Accent5 7" xfId="78"/>
    <cellStyle name="20 % - Accent5 8" xfId="79"/>
    <cellStyle name="20 % - Accent5 9" xfId="80"/>
    <cellStyle name="20 % - Accent6" xfId="81" builtinId="50" customBuiltin="1"/>
    <cellStyle name="20 % - Accent6 10" xfId="82"/>
    <cellStyle name="20 % - Accent6 11" xfId="83"/>
    <cellStyle name="20 % - Accent6 12" xfId="84"/>
    <cellStyle name="20 % - Accent6 13" xfId="85"/>
    <cellStyle name="20 % - Accent6 14" xfId="86"/>
    <cellStyle name="20 % - Accent6 15" xfId="87"/>
    <cellStyle name="20 % - Accent6 16" xfId="88"/>
    <cellStyle name="20 % - Accent6 2" xfId="89"/>
    <cellStyle name="20 % - Accent6 3" xfId="90"/>
    <cellStyle name="20 % - Accent6 4" xfId="91"/>
    <cellStyle name="20 % - Accent6 5" xfId="92"/>
    <cellStyle name="20 % - Accent6 6" xfId="93"/>
    <cellStyle name="20 % - Accent6 7" xfId="94"/>
    <cellStyle name="20 % - Accent6 8" xfId="95"/>
    <cellStyle name="20 % - Accent6 9" xfId="96"/>
    <cellStyle name="40 % - Accent1" xfId="97" builtinId="31" customBuiltin="1"/>
    <cellStyle name="40 % - Accent1 10" xfId="98"/>
    <cellStyle name="40 % - Accent1 11" xfId="99"/>
    <cellStyle name="40 % - Accent1 12" xfId="100"/>
    <cellStyle name="40 % - Accent1 13" xfId="101"/>
    <cellStyle name="40 % - Accent1 14" xfId="102"/>
    <cellStyle name="40 % - Accent1 15" xfId="103"/>
    <cellStyle name="40 % - Accent1 16" xfId="104"/>
    <cellStyle name="40 % - Accent1 2" xfId="105"/>
    <cellStyle name="40 % - Accent1 3" xfId="106"/>
    <cellStyle name="40 % - Accent1 4" xfId="107"/>
    <cellStyle name="40 % - Accent1 5" xfId="108"/>
    <cellStyle name="40 % - Accent1 6" xfId="109"/>
    <cellStyle name="40 % - Accent1 7" xfId="110"/>
    <cellStyle name="40 % - Accent1 8" xfId="111"/>
    <cellStyle name="40 % - Accent1 9" xfId="112"/>
    <cellStyle name="40 % - Accent2" xfId="113" builtinId="35" customBuiltin="1"/>
    <cellStyle name="40 % - Accent2 10" xfId="114"/>
    <cellStyle name="40 % - Accent2 11" xfId="115"/>
    <cellStyle name="40 % - Accent2 12" xfId="116"/>
    <cellStyle name="40 % - Accent2 13" xfId="117"/>
    <cellStyle name="40 % - Accent2 14" xfId="118"/>
    <cellStyle name="40 % - Accent2 15" xfId="119"/>
    <cellStyle name="40 % - Accent2 16" xfId="120"/>
    <cellStyle name="40 % - Accent2 2" xfId="121"/>
    <cellStyle name="40 % - Accent2 3" xfId="122"/>
    <cellStyle name="40 % - Accent2 4" xfId="123"/>
    <cellStyle name="40 % - Accent2 5" xfId="124"/>
    <cellStyle name="40 % - Accent2 6" xfId="125"/>
    <cellStyle name="40 % - Accent2 7" xfId="126"/>
    <cellStyle name="40 % - Accent2 8" xfId="127"/>
    <cellStyle name="40 % - Accent2 9" xfId="128"/>
    <cellStyle name="40 % - Accent3" xfId="129" builtinId="39" customBuiltin="1"/>
    <cellStyle name="40 % - Accent3 10" xfId="130"/>
    <cellStyle name="40 % - Accent3 11" xfId="131"/>
    <cellStyle name="40 % - Accent3 12" xfId="132"/>
    <cellStyle name="40 % - Accent3 13" xfId="133"/>
    <cellStyle name="40 % - Accent3 14" xfId="134"/>
    <cellStyle name="40 % - Accent3 15" xfId="135"/>
    <cellStyle name="40 % - Accent3 16" xfId="136"/>
    <cellStyle name="40 % - Accent3 2" xfId="137"/>
    <cellStyle name="40 % - Accent3 3" xfId="138"/>
    <cellStyle name="40 % - Accent3 4" xfId="139"/>
    <cellStyle name="40 % - Accent3 5" xfId="140"/>
    <cellStyle name="40 % - Accent3 6" xfId="141"/>
    <cellStyle name="40 % - Accent3 7" xfId="142"/>
    <cellStyle name="40 % - Accent3 8" xfId="143"/>
    <cellStyle name="40 % - Accent3 9" xfId="144"/>
    <cellStyle name="40 % - Accent4" xfId="145" builtinId="43" customBuiltin="1"/>
    <cellStyle name="40 % - Accent4 10" xfId="146"/>
    <cellStyle name="40 % - Accent4 11" xfId="147"/>
    <cellStyle name="40 % - Accent4 12" xfId="148"/>
    <cellStyle name="40 % - Accent4 13" xfId="149"/>
    <cellStyle name="40 % - Accent4 14" xfId="150"/>
    <cellStyle name="40 % - Accent4 15" xfId="151"/>
    <cellStyle name="40 % - Accent4 16" xfId="152"/>
    <cellStyle name="40 % - Accent4 2" xfId="153"/>
    <cellStyle name="40 % - Accent4 3" xfId="154"/>
    <cellStyle name="40 % - Accent4 4" xfId="155"/>
    <cellStyle name="40 % - Accent4 5" xfId="156"/>
    <cellStyle name="40 % - Accent4 6" xfId="157"/>
    <cellStyle name="40 % - Accent4 7" xfId="158"/>
    <cellStyle name="40 % - Accent4 8" xfId="159"/>
    <cellStyle name="40 % - Accent4 9" xfId="160"/>
    <cellStyle name="40 % - Accent5" xfId="161" builtinId="47" customBuiltin="1"/>
    <cellStyle name="40 % - Accent5 10" xfId="162"/>
    <cellStyle name="40 % - Accent5 11" xfId="163"/>
    <cellStyle name="40 % - Accent5 12" xfId="164"/>
    <cellStyle name="40 % - Accent5 13" xfId="165"/>
    <cellStyle name="40 % - Accent5 14" xfId="166"/>
    <cellStyle name="40 % - Accent5 15" xfId="167"/>
    <cellStyle name="40 % - Accent5 16" xfId="168"/>
    <cellStyle name="40 % - Accent5 2" xfId="169"/>
    <cellStyle name="40 % - Accent5 3" xfId="170"/>
    <cellStyle name="40 % - Accent5 4" xfId="171"/>
    <cellStyle name="40 % - Accent5 5" xfId="172"/>
    <cellStyle name="40 % - Accent5 6" xfId="173"/>
    <cellStyle name="40 % - Accent5 7" xfId="174"/>
    <cellStyle name="40 % - Accent5 8" xfId="175"/>
    <cellStyle name="40 % - Accent5 9" xfId="176"/>
    <cellStyle name="40 % - Accent6" xfId="177" builtinId="51" customBuiltin="1"/>
    <cellStyle name="40 % - Accent6 10" xfId="178"/>
    <cellStyle name="40 % - Accent6 11" xfId="179"/>
    <cellStyle name="40 % - Accent6 12" xfId="180"/>
    <cellStyle name="40 % - Accent6 13" xfId="181"/>
    <cellStyle name="40 % - Accent6 14" xfId="182"/>
    <cellStyle name="40 % - Accent6 15" xfId="183"/>
    <cellStyle name="40 % - Accent6 16" xfId="184"/>
    <cellStyle name="40 % - Accent6 2" xfId="185"/>
    <cellStyle name="40 % - Accent6 3" xfId="186"/>
    <cellStyle name="40 % - Accent6 4" xfId="187"/>
    <cellStyle name="40 % - Accent6 5" xfId="188"/>
    <cellStyle name="40 % - Accent6 6" xfId="189"/>
    <cellStyle name="40 % - Accent6 7" xfId="190"/>
    <cellStyle name="40 % - Accent6 8" xfId="191"/>
    <cellStyle name="40 % - Accent6 9" xfId="192"/>
    <cellStyle name="60 % - Accent1" xfId="193" builtinId="32" customBuiltin="1"/>
    <cellStyle name="60 % - Accent2" xfId="194" builtinId="36" customBuiltin="1"/>
    <cellStyle name="60 % - Accent3" xfId="195" builtinId="40" customBuiltin="1"/>
    <cellStyle name="60 % - Accent4" xfId="196" builtinId="44" customBuiltin="1"/>
    <cellStyle name="60 % - Accent5" xfId="197" builtinId="48" customBuiltin="1"/>
    <cellStyle name="60 % - Accent6" xfId="198" builtinId="52" customBuiltin="1"/>
    <cellStyle name="Accent1" xfId="199" builtinId="29" customBuiltin="1"/>
    <cellStyle name="Accent2" xfId="200" builtinId="33" customBuiltin="1"/>
    <cellStyle name="Accent3" xfId="201" builtinId="37" customBuiltin="1"/>
    <cellStyle name="Accent4" xfId="202" builtinId="41" customBuiltin="1"/>
    <cellStyle name="Accent5" xfId="203" builtinId="45" customBuiltin="1"/>
    <cellStyle name="Accent6" xfId="204" builtinId="49" customBuiltin="1"/>
    <cellStyle name="Avertissement" xfId="205" builtinId="11" customBuiltin="1"/>
    <cellStyle name="Calcul" xfId="206" builtinId="22" customBuiltin="1"/>
    <cellStyle name="Cellule liée" xfId="207" builtinId="24" customBuiltin="1"/>
    <cellStyle name="Commentaire 10" xfId="208"/>
    <cellStyle name="Commentaire 11" xfId="209"/>
    <cellStyle name="Commentaire 12" xfId="210"/>
    <cellStyle name="Commentaire 13" xfId="211"/>
    <cellStyle name="Commentaire 14" xfId="212"/>
    <cellStyle name="Commentaire 15" xfId="213"/>
    <cellStyle name="Commentaire 16" xfId="214"/>
    <cellStyle name="Commentaire 17" xfId="215"/>
    <cellStyle name="Commentaire 2" xfId="216"/>
    <cellStyle name="Commentaire 3" xfId="217"/>
    <cellStyle name="Commentaire 4" xfId="218"/>
    <cellStyle name="Commentaire 5" xfId="219"/>
    <cellStyle name="Commentaire 6" xfId="220"/>
    <cellStyle name="Commentaire 7" xfId="221"/>
    <cellStyle name="Commentaire 8" xfId="222"/>
    <cellStyle name="Commentaire 9" xfId="223"/>
    <cellStyle name="Entrée" xfId="224" builtinId="20" customBuiltin="1"/>
    <cellStyle name="Insatisfaisant" xfId="225" builtinId="27" customBuiltin="1"/>
    <cellStyle name="Lien hypertexte" xfId="255" builtinId="8" hidden="1"/>
    <cellStyle name="Lien hypertexte" xfId="257" builtinId="8" hidden="1"/>
    <cellStyle name="Lien hypertexte" xfId="259" builtinId="8" hidden="1"/>
    <cellStyle name="Lien hypertexte" xfId="261" builtinId="8" hidden="1"/>
    <cellStyle name="Lien hypertexte" xfId="263" builtinId="8" hidden="1"/>
    <cellStyle name="Lien hypertexte" xfId="265" builtinId="8" hidden="1"/>
    <cellStyle name="Lien hypertexte" xfId="267" builtinId="8" hidden="1"/>
    <cellStyle name="Lien hypertexte" xfId="269" builtinId="8" hidden="1"/>
    <cellStyle name="Lien hypertexte" xfId="271" builtinId="8" hidden="1"/>
    <cellStyle name="Lien hypertexte" xfId="273" builtinId="8" hidden="1"/>
    <cellStyle name="Lien hypertexte" xfId="275" builtinId="8" hidden="1"/>
    <cellStyle name="Lien hypertexte" xfId="277" builtinId="8" hidden="1"/>
    <cellStyle name="Lien hypertexte" xfId="279" builtinId="8" hidden="1"/>
    <cellStyle name="Lien hypertexte" xfId="281" builtinId="8" hidden="1"/>
    <cellStyle name="Lien hypertexte" xfId="283" builtinId="8" hidden="1"/>
    <cellStyle name="Lien hypertexte" xfId="285" builtinId="8" hidden="1"/>
    <cellStyle name="Lien hypertexte" xfId="287" builtinId="8" hidden="1"/>
    <cellStyle name="Lien hypertexte" xfId="289" builtinId="8" hidden="1"/>
    <cellStyle name="Lien hypertexte" xfId="291" builtinId="8" hidden="1"/>
    <cellStyle name="Lien hypertexte" xfId="293" builtinId="8" hidden="1"/>
    <cellStyle name="Lien hypertexte" xfId="295" builtinId="8" hidden="1"/>
    <cellStyle name="Lien hypertexte" xfId="297" builtinId="8" hidden="1"/>
    <cellStyle name="Lien hypertexte" xfId="299" builtinId="8" hidden="1"/>
    <cellStyle name="Lien hypertexte" xfId="301" builtinId="8" hidden="1"/>
    <cellStyle name="Lien hypertexte" xfId="303" builtinId="8" hidden="1"/>
    <cellStyle name="Lien hypertexte" xfId="305" builtinId="8" hidden="1"/>
    <cellStyle name="Lien hypertexte" xfId="307" builtinId="8" hidden="1"/>
    <cellStyle name="Lien hypertexte" xfId="309" builtinId="8" hidden="1"/>
    <cellStyle name="Lien hypertexte" xfId="311" builtinId="8" hidden="1"/>
    <cellStyle name="Lien hypertexte" xfId="313" builtinId="8" hidden="1"/>
    <cellStyle name="Lien hypertexte" xfId="315" builtinId="8" hidden="1"/>
    <cellStyle name="Lien hypertexte" xfId="317" builtinId="8" hidden="1"/>
    <cellStyle name="Lien hypertexte" xfId="319" builtinId="8" hidden="1"/>
    <cellStyle name="Lien hypertexte" xfId="321" builtinId="8" hidden="1"/>
    <cellStyle name="Lien hypertexte" xfId="323" builtinId="8" hidden="1"/>
    <cellStyle name="Lien hypertexte" xfId="325" builtinId="8" hidden="1"/>
    <cellStyle name="Lien hypertexte" xfId="328" builtinId="8" hidden="1"/>
    <cellStyle name="Lien hypertexte" xfId="330" builtinId="8" hidden="1"/>
    <cellStyle name="Lien hypertexte" xfId="332" builtinId="8" hidden="1"/>
    <cellStyle name="Lien hypertexte" xfId="334" builtinId="8" hidden="1"/>
    <cellStyle name="Lien hypertexte" xfId="336" builtinId="8" hidden="1"/>
    <cellStyle name="Lien hypertexte" xfId="338" builtinId="8" hidden="1"/>
    <cellStyle name="Lien hypertexte" xfId="340" builtinId="8" hidden="1"/>
    <cellStyle name="Lien hypertexte" xfId="342" builtinId="8" hidden="1"/>
    <cellStyle name="Lien hypertexte" xfId="344" builtinId="8" hidden="1"/>
    <cellStyle name="Lien hypertexte" xfId="346" builtinId="8" hidden="1"/>
    <cellStyle name="Lien hypertexte" xfId="348" builtinId="8" hidden="1"/>
    <cellStyle name="Lien hypertexte" xfId="350" builtinId="8" hidden="1"/>
    <cellStyle name="Lien hypertexte" xfId="352" builtinId="8" hidden="1"/>
    <cellStyle name="Lien hypertexte" xfId="354" builtinId="8" hidden="1"/>
    <cellStyle name="Lien hypertexte" xfId="356" builtinId="8" hidden="1"/>
    <cellStyle name="Lien hypertexte" xfId="358" builtinId="8" hidden="1"/>
    <cellStyle name="Lien hypertexte" xfId="360" builtinId="8" hidden="1"/>
    <cellStyle name="Lien hypertexte" xfId="362" builtinId="8" hidden="1"/>
    <cellStyle name="Lien hypertexte" xfId="364" builtinId="8" hidden="1"/>
    <cellStyle name="Lien hypertexte" xfId="366" builtinId="8" hidden="1"/>
    <cellStyle name="Lien hypertexte" xfId="368" builtinId="8" hidden="1"/>
    <cellStyle name="Lien hypertexte" xfId="370" builtinId="8" hidden="1"/>
    <cellStyle name="Lien hypertexte" xfId="372" builtinId="8" hidden="1"/>
    <cellStyle name="Lien hypertexte" xfId="374" builtinId="8" hidden="1"/>
    <cellStyle name="Lien hypertexte" xfId="376" builtinId="8" hidden="1"/>
    <cellStyle name="Lien hypertexte" xfId="378" builtinId="8" hidden="1"/>
    <cellStyle name="Lien hypertexte" xfId="380" builtinId="8" hidden="1"/>
    <cellStyle name="Lien hypertexte" xfId="382" builtinId="8" hidden="1"/>
    <cellStyle name="Lien hypertexte" xfId="384" builtinId="8" hidden="1"/>
    <cellStyle name="Lien hypertexte" xfId="386" builtinId="8" hidden="1"/>
    <cellStyle name="Lien hypertexte" xfId="388" builtinId="8" hidden="1"/>
    <cellStyle name="Lien hypertexte" xfId="390" builtinId="8" hidden="1"/>
    <cellStyle name="Lien hypertexte" xfId="392" builtinId="8" hidden="1"/>
    <cellStyle name="Lien hypertexte" xfId="394" builtinId="8" hidden="1"/>
    <cellStyle name="Lien hypertexte" xfId="396" builtinId="8" hidden="1"/>
    <cellStyle name="Lien hypertexte" xfId="398" builtinId="8" hidden="1"/>
    <cellStyle name="Lien hypertexte" xfId="400" builtinId="8" hidden="1"/>
    <cellStyle name="Lien hypertexte" xfId="402" builtinId="8" hidden="1"/>
    <cellStyle name="Lien hypertexte" xfId="404" builtinId="8" hidden="1"/>
    <cellStyle name="Lien hypertexte" xfId="406" builtinId="8" hidden="1"/>
    <cellStyle name="Lien hypertexte" xfId="408" builtinId="8" hidden="1"/>
    <cellStyle name="Lien hypertexte" xfId="410" builtinId="8" hidden="1"/>
    <cellStyle name="Lien hypertexte" xfId="412" builtinId="8" hidden="1"/>
    <cellStyle name="Lien hypertexte" xfId="414" builtinId="8" hidden="1"/>
    <cellStyle name="Lien hypertexte" xfId="416" builtinId="8" hidden="1"/>
    <cellStyle name="Lien hypertexte" xfId="418" builtinId="8" hidden="1"/>
    <cellStyle name="Lien hypertexte" xfId="420" builtinId="8" hidden="1"/>
    <cellStyle name="Lien hypertexte" xfId="422" builtinId="8" hidden="1"/>
    <cellStyle name="Lien hypertexte" xfId="424" builtinId="8" hidden="1"/>
    <cellStyle name="Lien hypertexte" xfId="426" builtinId="8" hidden="1"/>
    <cellStyle name="Lien hypertexte" xfId="428" builtinId="8" hidden="1"/>
    <cellStyle name="Lien hypertexte" xfId="430" builtinId="8" hidden="1"/>
    <cellStyle name="Lien hypertexte" xfId="432" builtinId="8" hidden="1"/>
    <cellStyle name="Lien hypertexte" xfId="434" builtinId="8" hidden="1"/>
    <cellStyle name="Lien hypertexte" xfId="436" builtinId="8" hidden="1"/>
    <cellStyle name="Lien hypertexte" xfId="438" builtinId="8" hidden="1"/>
    <cellStyle name="Lien hypertexte" xfId="440" builtinId="8" hidden="1"/>
    <cellStyle name="Lien hypertexte" xfId="442" builtinId="8" hidden="1"/>
    <cellStyle name="Lien hypertexte" xfId="444" builtinId="8" hidden="1"/>
    <cellStyle name="Lien hypertexte" xfId="446" builtinId="8" hidden="1"/>
    <cellStyle name="Lien hypertexte" xfId="448" builtinId="8" hidden="1"/>
    <cellStyle name="Lien hypertexte" xfId="450" builtinId="8" hidden="1"/>
    <cellStyle name="Lien hypertexte" xfId="452" builtinId="8" hidden="1"/>
    <cellStyle name="Lien hypertexte" xfId="454" builtinId="8" hidden="1"/>
    <cellStyle name="Lien hypertexte" xfId="456" builtinId="8" hidden="1"/>
    <cellStyle name="Lien hypertexte" xfId="458" builtinId="8" hidden="1"/>
    <cellStyle name="Lien hypertexte" xfId="460" builtinId="8" hidden="1"/>
    <cellStyle name="Lien hypertexte" xfId="462" builtinId="8" hidden="1"/>
    <cellStyle name="Lien hypertexte" xfId="464" builtinId="8" hidden="1"/>
    <cellStyle name="Lien hypertexte" xfId="466" builtinId="8" hidden="1"/>
    <cellStyle name="Lien hypertexte" xfId="468" builtinId="8" hidden="1"/>
    <cellStyle name="Lien hypertexte" xfId="470" builtinId="8" hidden="1"/>
    <cellStyle name="Lien hypertexte" xfId="472" builtinId="8" hidden="1"/>
    <cellStyle name="Lien hypertexte" xfId="474" builtinId="8" hidden="1"/>
    <cellStyle name="Lien hypertexte" xfId="476" builtinId="8" hidden="1"/>
    <cellStyle name="Lien hypertexte" xfId="478" builtinId="8" hidden="1"/>
    <cellStyle name="Lien hypertexte" xfId="480" builtinId="8" hidden="1"/>
    <cellStyle name="Lien hypertexte" xfId="482" builtinId="8" hidden="1"/>
    <cellStyle name="Lien hypertexte" xfId="484" builtinId="8" hidden="1"/>
    <cellStyle name="Lien hypertexte" xfId="486" builtinId="8" hidden="1"/>
    <cellStyle name="Lien hypertexte" xfId="488" builtinId="8" hidden="1"/>
    <cellStyle name="Lien hypertexte" xfId="490" builtinId="8" hidden="1"/>
    <cellStyle name="Lien hypertexte" xfId="492" builtinId="8" hidden="1"/>
    <cellStyle name="Lien hypertexte" xfId="494" builtinId="8" hidden="1"/>
    <cellStyle name="Lien hypertexte" xfId="496" builtinId="8" hidden="1"/>
    <cellStyle name="Lien hypertexte" xfId="498" builtinId="8" hidden="1"/>
    <cellStyle name="Lien hypertexte" xfId="500" builtinId="8" hidden="1"/>
    <cellStyle name="Lien hypertexte" xfId="502" builtinId="8" hidden="1"/>
    <cellStyle name="Lien hypertexte" xfId="504" builtinId="8" hidden="1"/>
    <cellStyle name="Lien hypertexte" xfId="506" builtinId="8" hidden="1"/>
    <cellStyle name="Lien hypertexte" xfId="508" builtinId="8" hidden="1"/>
    <cellStyle name="Lien hypertexte" xfId="510" builtinId="8" hidden="1"/>
    <cellStyle name="Lien hypertexte" xfId="512" builtinId="8" hidden="1"/>
    <cellStyle name="Lien hypertexte" xfId="514" builtinId="8" hidden="1"/>
    <cellStyle name="Lien hypertexte" xfId="516" builtinId="8" hidden="1"/>
    <cellStyle name="Lien hypertexte" xfId="518" builtinId="8" hidden="1"/>
    <cellStyle name="Lien hypertexte" xfId="520" builtinId="8" hidden="1"/>
    <cellStyle name="Lien hypertexte" xfId="522" builtinId="8" hidden="1"/>
    <cellStyle name="Lien hypertexte" xfId="524" builtinId="8" hidden="1"/>
    <cellStyle name="Lien hypertexte" xfId="526" builtinId="8" hidden="1"/>
    <cellStyle name="Lien hypertexte" xfId="528" builtinId="8" hidden="1"/>
    <cellStyle name="Lien hypertexte" xfId="530" builtinId="8" hidden="1"/>
    <cellStyle name="Lien hypertexte" xfId="532" builtinId="8" hidden="1"/>
    <cellStyle name="Lien hypertexte" xfId="534" builtinId="8" hidden="1"/>
    <cellStyle name="Lien hypertexte" xfId="536" builtinId="8" hidden="1"/>
    <cellStyle name="Lien hypertexte" xfId="538" builtinId="8" hidden="1"/>
    <cellStyle name="Lien hypertexte" xfId="540" builtinId="8" hidden="1"/>
    <cellStyle name="Lien hypertexte" xfId="542" builtinId="8" hidden="1"/>
    <cellStyle name="Lien hypertexte" xfId="544" builtinId="8" hidden="1"/>
    <cellStyle name="Lien hypertexte" xfId="546" builtinId="8" hidden="1"/>
    <cellStyle name="Lien hypertexte" xfId="548" builtinId="8" hidden="1"/>
    <cellStyle name="Lien hypertexte" xfId="550" builtinId="8" hidden="1"/>
    <cellStyle name="Lien hypertexte" xfId="552" builtinId="8" hidden="1"/>
    <cellStyle name="Lien hypertexte" xfId="554" builtinId="8" hidden="1"/>
    <cellStyle name="Lien hypertexte" xfId="556" builtinId="8" hidden="1"/>
    <cellStyle name="Lien hypertexte" xfId="558" builtinId="8" hidden="1"/>
    <cellStyle name="Lien hypertexte" xfId="560" builtinId="8" hidden="1"/>
    <cellStyle name="Lien hypertexte" xfId="562" builtinId="8" hidden="1"/>
    <cellStyle name="Lien hypertexte" xfId="564" builtinId="8" hidden="1"/>
    <cellStyle name="Lien hypertexte" xfId="566" builtinId="8" hidden="1"/>
    <cellStyle name="Lien hypertexte" xfId="568" builtinId="8" hidden="1"/>
    <cellStyle name="Lien hypertexte" xfId="570" builtinId="8" hidden="1"/>
    <cellStyle name="Lien hypertexte" xfId="572" builtinId="8" hidden="1"/>
    <cellStyle name="Lien hypertexte" xfId="574" builtinId="8" hidden="1"/>
    <cellStyle name="Lien hypertexte" xfId="576" builtinId="8" hidden="1"/>
    <cellStyle name="Lien hypertexte" xfId="578" builtinId="8" hidden="1"/>
    <cellStyle name="Lien hypertexte" xfId="580" builtinId="8" hidden="1"/>
    <cellStyle name="Lien hypertexte" xfId="582" builtinId="8" hidden="1"/>
    <cellStyle name="Lien hypertexte" xfId="584" builtinId="8" hidden="1"/>
    <cellStyle name="Lien hypertexte" xfId="586" builtinId="8" hidden="1"/>
    <cellStyle name="Lien hypertexte" xfId="588" builtinId="8" hidden="1"/>
    <cellStyle name="Lien hypertexte" xfId="590" builtinId="8" hidden="1"/>
    <cellStyle name="Lien hypertexte" xfId="592" builtinId="8" hidden="1"/>
    <cellStyle name="Lien hypertexte" xfId="594" builtinId="8" hidden="1"/>
    <cellStyle name="Lien hypertexte" xfId="596" builtinId="8" hidden="1"/>
    <cellStyle name="Lien hypertexte" xfId="598" builtinId="8" hidden="1"/>
    <cellStyle name="Lien hypertexte" xfId="600" builtinId="8" hidden="1"/>
    <cellStyle name="Lien hypertexte" xfId="602" builtinId="8" hidden="1"/>
    <cellStyle name="Lien hypertexte" xfId="604" builtinId="8" hidden="1"/>
    <cellStyle name="Lien hypertexte" xfId="606" builtinId="8" hidden="1"/>
    <cellStyle name="Lien hypertexte" xfId="608" builtinId="8" hidden="1"/>
    <cellStyle name="Lien hypertexte" xfId="610" builtinId="8" hidden="1"/>
    <cellStyle name="Lien hypertexte" xfId="612" builtinId="8" hidden="1"/>
    <cellStyle name="Lien hypertexte" xfId="614" builtinId="8" hidden="1"/>
    <cellStyle name="Lien hypertexte" xfId="616" builtinId="8" hidden="1"/>
    <cellStyle name="Lien hypertexte" xfId="618" builtinId="8" hidden="1"/>
    <cellStyle name="Lien hypertexte" xfId="620" builtinId="8" hidden="1"/>
    <cellStyle name="Lien hypertexte" xfId="622" builtinId="8" hidden="1"/>
    <cellStyle name="Lien hypertexte" xfId="624" builtinId="8" hidden="1"/>
    <cellStyle name="Lien hypertexte" xfId="626" builtinId="8" hidden="1"/>
    <cellStyle name="Lien hypertexte" xfId="628" builtinId="8" hidden="1"/>
    <cellStyle name="Lien hypertexte" xfId="630" builtinId="8" hidden="1"/>
    <cellStyle name="Lien hypertexte" xfId="632" builtinId="8" hidden="1"/>
    <cellStyle name="Lien hypertexte" xfId="634" builtinId="8" hidden="1"/>
    <cellStyle name="Lien hypertexte" xfId="636" builtinId="8" hidden="1"/>
    <cellStyle name="Lien hypertexte" xfId="638" builtinId="8" hidden="1"/>
    <cellStyle name="Lien hypertexte" xfId="642" builtinId="8" hidden="1"/>
    <cellStyle name="Lien hypertexte" xfId="644" builtinId="8" hidden="1"/>
    <cellStyle name="Lien hypertexte" xfId="646" builtinId="8" hidden="1"/>
    <cellStyle name="Lien hypertexte" xfId="648" builtinId="8" hidden="1"/>
    <cellStyle name="Lien hypertexte" xfId="650" builtinId="8" hidden="1"/>
    <cellStyle name="Lien hypertexte" xfId="652" builtinId="8" hidden="1"/>
    <cellStyle name="Lien hypertexte" xfId="654" builtinId="8" hidden="1"/>
    <cellStyle name="Lien hypertexte" xfId="656" builtinId="8" hidden="1"/>
    <cellStyle name="Lien hypertexte" xfId="658" builtinId="8" hidden="1"/>
    <cellStyle name="Lien hypertexte" xfId="660" builtinId="8" hidden="1"/>
    <cellStyle name="Lien hypertexte" xfId="662" builtinId="8" hidden="1"/>
    <cellStyle name="Lien hypertexte" xfId="664" builtinId="8" hidden="1"/>
    <cellStyle name="Lien hypertexte" xfId="666" builtinId="8" hidden="1"/>
    <cellStyle name="Lien hypertexte" xfId="668" builtinId="8" hidden="1"/>
    <cellStyle name="Lien hypertexte" xfId="670" builtinId="8" hidden="1"/>
    <cellStyle name="Lien hypertexte" xfId="672" builtinId="8" hidden="1"/>
    <cellStyle name="Lien hypertexte" xfId="674" builtinId="8" hidden="1"/>
    <cellStyle name="Lien hypertexte" xfId="676" builtinId="8" hidden="1"/>
    <cellStyle name="Lien hypertexte" xfId="678" builtinId="8" hidden="1"/>
    <cellStyle name="Lien hypertexte" xfId="680" builtinId="8" hidden="1"/>
    <cellStyle name="Lien hypertexte" xfId="682" builtinId="8" hidden="1"/>
    <cellStyle name="Lien hypertexte" xfId="684" builtinId="8" hidden="1"/>
    <cellStyle name="Lien hypertexte" xfId="686" builtinId="8" hidden="1"/>
    <cellStyle name="Lien hypertexte" xfId="688" builtinId="8" hidden="1"/>
    <cellStyle name="Lien hypertexte" xfId="690" builtinId="8" hidden="1"/>
    <cellStyle name="Lien hypertexte" xfId="692" builtinId="8" hidden="1"/>
    <cellStyle name="Lien hypertexte" xfId="694" builtinId="8" hidden="1"/>
    <cellStyle name="Lien hypertexte" xfId="696" builtinId="8" hidden="1"/>
    <cellStyle name="Lien hypertexte" xfId="698" builtinId="8" hidden="1"/>
    <cellStyle name="Lien hypertexte" xfId="700" builtinId="8" hidden="1"/>
    <cellStyle name="Lien hypertexte" xfId="702" builtinId="8" hidden="1"/>
    <cellStyle name="Lien hypertexte" xfId="704" builtinId="8" hidden="1"/>
    <cellStyle name="Lien hypertexte" xfId="706" builtinId="8" hidden="1"/>
    <cellStyle name="Lien hypertexte" xfId="708" builtinId="8" hidden="1"/>
    <cellStyle name="Lien hypertexte" xfId="710" builtinId="8" hidden="1"/>
    <cellStyle name="Lien hypertexte" xfId="712" builtinId="8" hidden="1"/>
    <cellStyle name="Lien hypertexte" xfId="714" builtinId="8" hidden="1"/>
    <cellStyle name="Lien hypertexte" xfId="716" builtinId="8" hidden="1"/>
    <cellStyle name="Lien hypertexte" xfId="718" builtinId="8" hidden="1"/>
    <cellStyle name="Lien hypertexte" xfId="720" builtinId="8" hidden="1"/>
    <cellStyle name="Lien hypertexte" xfId="722" builtinId="8" hidden="1"/>
    <cellStyle name="Lien hypertexte" xfId="724" builtinId="8" hidden="1"/>
    <cellStyle name="Lien hypertexte" xfId="726" builtinId="8" hidden="1"/>
    <cellStyle name="Lien hypertexte" xfId="728" builtinId="8" hidden="1"/>
    <cellStyle name="Lien hypertexte" xfId="730" builtinId="8" hidden="1"/>
    <cellStyle name="Lien hypertexte" xfId="732" builtinId="8" hidden="1"/>
    <cellStyle name="Lien hypertexte" xfId="734" builtinId="8" hidden="1"/>
    <cellStyle name="Lien hypertexte" xfId="736" builtinId="8" hidden="1"/>
    <cellStyle name="Lien hypertexte" xfId="738" builtinId="8" hidden="1"/>
    <cellStyle name="Lien hypertexte" xfId="740" builtinId="8" hidden="1"/>
    <cellStyle name="Lien hypertexte" xfId="742" builtinId="8" hidden="1"/>
    <cellStyle name="Lien hypertexte" xfId="744" builtinId="8" hidden="1"/>
    <cellStyle name="Lien hypertexte" xfId="746" builtinId="8" hidden="1"/>
    <cellStyle name="Lien hypertexte" xfId="748" builtinId="8" hidden="1"/>
    <cellStyle name="Lien hypertexte" xfId="750" builtinId="8" hidden="1"/>
    <cellStyle name="Lien hypertexte" xfId="752" builtinId="8" hidden="1"/>
    <cellStyle name="Lien hypertexte" xfId="754" builtinId="8" hidden="1"/>
    <cellStyle name="Lien hypertexte" xfId="756" builtinId="8" hidden="1"/>
    <cellStyle name="Lien hypertexte" xfId="758" builtinId="8" hidden="1"/>
    <cellStyle name="Lien hypertexte" xfId="760" builtinId="8" hidden="1"/>
    <cellStyle name="Lien hypertexte" xfId="762" builtinId="8" hidden="1"/>
    <cellStyle name="Lien hypertexte" xfId="764" builtinId="8" hidden="1"/>
    <cellStyle name="Lien hypertexte" xfId="766" builtinId="8" hidden="1"/>
    <cellStyle name="Lien hypertexte" xfId="768" builtinId="8" hidden="1"/>
    <cellStyle name="Lien hypertexte" xfId="770" builtinId="8" hidden="1"/>
    <cellStyle name="Lien hypertexte" xfId="772" builtinId="8" hidden="1"/>
    <cellStyle name="Lien hypertexte" xfId="774" builtinId="8" hidden="1"/>
    <cellStyle name="Lien hypertexte" xfId="776" builtinId="8" hidden="1"/>
    <cellStyle name="Lien hypertexte" xfId="778" builtinId="8" hidden="1"/>
    <cellStyle name="Lien hypertexte" xfId="780" builtinId="8" hidden="1"/>
    <cellStyle name="Lien hypertexte" xfId="782" builtinId="8" hidden="1"/>
    <cellStyle name="Lien hypertexte" xfId="784" builtinId="8" hidden="1"/>
    <cellStyle name="Lien hypertexte" xfId="786" builtinId="8" hidden="1"/>
    <cellStyle name="Lien hypertexte" xfId="788" builtinId="8" hidden="1"/>
    <cellStyle name="Lien hypertexte" xfId="790" builtinId="8" hidden="1"/>
    <cellStyle name="Lien hypertexte" xfId="792" builtinId="8" hidden="1"/>
    <cellStyle name="Lien hypertexte" xfId="794" builtinId="8" hidden="1"/>
    <cellStyle name="Lien hypertexte" xfId="796" builtinId="8" hidden="1"/>
    <cellStyle name="Lien hypertexte" xfId="798" builtinId="8" hidden="1"/>
    <cellStyle name="Lien hypertexte" xfId="800" builtinId="8" hidden="1"/>
    <cellStyle name="Lien hypertexte" xfId="802" builtinId="8" hidden="1"/>
    <cellStyle name="Lien hypertexte" xfId="804" builtinId="8" hidden="1"/>
    <cellStyle name="Lien hypertexte" xfId="806" builtinId="8" hidden="1"/>
    <cellStyle name="Lien hypertexte" xfId="808" builtinId="8" hidden="1"/>
    <cellStyle name="Lien hypertexte" xfId="810" builtinId="8" hidden="1"/>
    <cellStyle name="Lien hypertexte" xfId="812" builtinId="8" hidden="1"/>
    <cellStyle name="Lien hypertexte" xfId="814" builtinId="8" hidden="1"/>
    <cellStyle name="Lien hypertexte" xfId="816" builtinId="8" hidden="1"/>
    <cellStyle name="Lien hypertexte" xfId="818" builtinId="8" hidden="1"/>
    <cellStyle name="Lien hypertexte" xfId="821" builtinId="8" hidden="1"/>
    <cellStyle name="Lien hypertexte" xfId="823" builtinId="8" hidden="1"/>
    <cellStyle name="Lien hypertexte" xfId="825" builtinId="8" hidden="1"/>
    <cellStyle name="Lien hypertexte" xfId="827" builtinId="8" hidden="1"/>
    <cellStyle name="Lien hypertexte" xfId="829" builtinId="8" hidden="1"/>
    <cellStyle name="Lien hypertexte" xfId="831" builtinId="8" hidden="1"/>
    <cellStyle name="Lien hypertexte" xfId="833" builtinId="8" hidden="1"/>
    <cellStyle name="Lien hypertexte" xfId="835" builtinId="8" hidden="1"/>
    <cellStyle name="Lien hypertexte" xfId="837" builtinId="8" hidden="1"/>
    <cellStyle name="Lien hypertexte" xfId="839" builtinId="8" hidden="1"/>
    <cellStyle name="Lien hypertexte" xfId="841" builtinId="8" hidden="1"/>
    <cellStyle name="Lien hypertexte" xfId="843" builtinId="8" hidden="1"/>
    <cellStyle name="Lien hypertexte" xfId="845" builtinId="8" hidden="1"/>
    <cellStyle name="Lien hypertexte" xfId="847" builtinId="8" hidden="1"/>
    <cellStyle name="Lien hypertexte" xfId="849" builtinId="8" hidden="1"/>
    <cellStyle name="Lien hypertexte" xfId="851" builtinId="8" hidden="1"/>
    <cellStyle name="Lien hypertexte" xfId="853" builtinId="8" hidden="1"/>
    <cellStyle name="Lien hypertexte" xfId="855" builtinId="8" hidden="1"/>
    <cellStyle name="Lien hypertexte" xfId="857" builtinId="8" hidden="1"/>
    <cellStyle name="Lien hypertexte" xfId="859" builtinId="8" hidden="1"/>
    <cellStyle name="Lien hypertexte" xfId="861" builtinId="8" hidden="1"/>
    <cellStyle name="Lien hypertexte" xfId="863" builtinId="8" hidden="1"/>
    <cellStyle name="Lien hypertexte" xfId="865" builtinId="8" hidden="1"/>
    <cellStyle name="Lien hypertexte" xfId="867" builtinId="8" hidden="1"/>
    <cellStyle name="Lien hypertexte" xfId="869" builtinId="8" hidden="1"/>
    <cellStyle name="Lien hypertexte" xfId="871" builtinId="8" hidden="1"/>
    <cellStyle name="Lien hypertexte" xfId="873" builtinId="8" hidden="1"/>
    <cellStyle name="Lien hypertexte" xfId="875" builtinId="8" hidden="1"/>
    <cellStyle name="Lien hypertexte" xfId="877" builtinId="8" hidden="1"/>
    <cellStyle name="Lien hypertexte" xfId="879" builtinId="8" hidden="1"/>
    <cellStyle name="Lien hypertexte" xfId="881" builtinId="8" hidden="1"/>
    <cellStyle name="Lien hypertexte" xfId="883" builtinId="8" hidden="1"/>
    <cellStyle name="Lien hypertexte" xfId="885" builtinId="8" hidden="1"/>
    <cellStyle name="Lien hypertexte" xfId="887" builtinId="8" hidden="1"/>
    <cellStyle name="Lien hypertexte" xfId="889" builtinId="8" hidden="1"/>
    <cellStyle name="Lien hypertexte" xfId="891" builtinId="8" hidden="1"/>
    <cellStyle name="Lien hypertexte" xfId="893" builtinId="8" hidden="1"/>
    <cellStyle name="Lien hypertexte" xfId="895" builtinId="8" hidden="1"/>
    <cellStyle name="Lien hypertexte" xfId="897" builtinId="8" hidden="1"/>
    <cellStyle name="Lien hypertexte" xfId="899" builtinId="8" hidden="1"/>
    <cellStyle name="Lien hypertexte" xfId="901" builtinId="8" hidden="1"/>
    <cellStyle name="Lien hypertexte" xfId="903" builtinId="8" hidden="1"/>
    <cellStyle name="Lien hypertexte" xfId="905" builtinId="8" hidden="1"/>
    <cellStyle name="Lien hypertexte" xfId="907" builtinId="8" hidden="1"/>
    <cellStyle name="Lien hypertexte" xfId="909" builtinId="8" hidden="1"/>
    <cellStyle name="Lien hypertexte" xfId="911" builtinId="8" hidden="1"/>
    <cellStyle name="Lien hypertexte" xfId="913" builtinId="8" hidden="1"/>
    <cellStyle name="Lien hypertexte" xfId="915" builtinId="8" hidden="1"/>
    <cellStyle name="Lien hypertexte" xfId="917" builtinId="8" hidden="1"/>
    <cellStyle name="Lien hypertexte" xfId="919" builtinId="8" hidden="1"/>
    <cellStyle name="Lien hypertexte" xfId="921" builtinId="8" hidden="1"/>
    <cellStyle name="Lien hypertexte" xfId="923" builtinId="8" hidden="1"/>
    <cellStyle name="Lien hypertexte" xfId="925" builtinId="8" hidden="1"/>
    <cellStyle name="Lien hypertexte" xfId="927" builtinId="8" hidden="1"/>
    <cellStyle name="Lien hypertexte" xfId="929" builtinId="8" hidden="1"/>
    <cellStyle name="Lien hypertexte" xfId="931" builtinId="8" hidden="1"/>
    <cellStyle name="Lien hypertexte" xfId="933" builtinId="8" hidden="1"/>
    <cellStyle name="Lien hypertexte" xfId="935" builtinId="8" hidden="1"/>
    <cellStyle name="Lien hypertexte" xfId="937" builtinId="8" hidden="1"/>
    <cellStyle name="Lien hypertexte" xfId="939" builtinId="8" hidden="1"/>
    <cellStyle name="Lien hypertexte" xfId="941" builtinId="8" hidden="1"/>
    <cellStyle name="Lien hypertexte" xfId="943" builtinId="8" hidden="1"/>
    <cellStyle name="Lien hypertexte" xfId="945" builtinId="8" hidden="1"/>
    <cellStyle name="Lien hypertexte" xfId="947" builtinId="8" hidden="1"/>
    <cellStyle name="Lien hypertexte" xfId="949" builtinId="8" hidden="1"/>
    <cellStyle name="Lien hypertexte" xfId="951" builtinId="8" hidden="1"/>
    <cellStyle name="Lien hypertexte" xfId="953" builtinId="8" hidden="1"/>
    <cellStyle name="Lien hypertexte" xfId="955" builtinId="8" hidden="1"/>
    <cellStyle name="Lien hypertexte" xfId="957" builtinId="8" hidden="1"/>
    <cellStyle name="Lien hypertexte" xfId="959" builtinId="8" hidden="1"/>
    <cellStyle name="Lien hypertexte" xfId="961" builtinId="8" hidden="1"/>
    <cellStyle name="Lien hypertexte" xfId="963" builtinId="8" hidden="1"/>
    <cellStyle name="Lien hypertexte" xfId="965" builtinId="8" hidden="1"/>
    <cellStyle name="Lien hypertexte" xfId="967" builtinId="8" hidden="1"/>
    <cellStyle name="Lien hypertexte" xfId="969" builtinId="8" hidden="1"/>
    <cellStyle name="Lien hypertexte" xfId="971" builtinId="8" hidden="1"/>
    <cellStyle name="Lien hypertexte" xfId="973" builtinId="8" hidden="1"/>
    <cellStyle name="Lien hypertexte" xfId="975" builtinId="8" hidden="1"/>
    <cellStyle name="Lien hypertexte" xfId="977" builtinId="8" hidden="1"/>
    <cellStyle name="Lien hypertexte" xfId="979" builtinId="8" hidden="1"/>
    <cellStyle name="Lien hypertexte" xfId="981" builtinId="8" hidden="1"/>
    <cellStyle name="Lien hypertexte" xfId="983" builtinId="8" hidden="1"/>
    <cellStyle name="Lien hypertexte" xfId="985" builtinId="8" hidden="1"/>
    <cellStyle name="Lien hypertexte" xfId="987" builtinId="8" hidden="1"/>
    <cellStyle name="Lien hypertexte" xfId="989" builtinId="8" hidden="1"/>
    <cellStyle name="Lien hypertexte" xfId="991" builtinId="8" hidden="1"/>
    <cellStyle name="Lien hypertexte" xfId="993" builtinId="8" hidden="1"/>
    <cellStyle name="Lien hypertexte" xfId="995" builtinId="8" hidden="1"/>
    <cellStyle name="Lien hypertexte" xfId="997" builtinId="8" hidden="1"/>
    <cellStyle name="Lien hypertexte" xfId="999" builtinId="8" hidden="1"/>
    <cellStyle name="Lien hypertexte" xfId="1001" builtinId="8" hidden="1"/>
    <cellStyle name="Lien hypertexte" xfId="1003" builtinId="8" hidden="1"/>
    <cellStyle name="Lien hypertexte" xfId="1005" builtinId="8" hidden="1"/>
    <cellStyle name="Lien hypertexte" xfId="1007" builtinId="8" hidden="1"/>
    <cellStyle name="Lien hypertexte" xfId="1009" builtinId="8" hidden="1"/>
    <cellStyle name="Lien hypertexte" xfId="1011" builtinId="8" hidden="1"/>
    <cellStyle name="Lien hypertexte" xfId="1013" builtinId="8" hidden="1"/>
    <cellStyle name="Lien hypertexte" xfId="1015" builtinId="8" hidden="1"/>
    <cellStyle name="Lien hypertexte" xfId="1017" builtinId="8" hidden="1"/>
    <cellStyle name="Lien hypertexte" xfId="1019" builtinId="8" hidden="1"/>
    <cellStyle name="Lien hypertexte" xfId="1021" builtinId="8" hidden="1"/>
    <cellStyle name="Lien hypertexte" xfId="1023" builtinId="8" hidden="1"/>
    <cellStyle name="Lien hypertexte" xfId="1025" builtinId="8" hidden="1"/>
    <cellStyle name="Lien hypertexte" xfId="1027" builtinId="8" hidden="1"/>
    <cellStyle name="Lien hypertexte" xfId="1029" builtinId="8" hidden="1"/>
    <cellStyle name="Lien hypertexte" xfId="1031" builtinId="8" hidden="1"/>
    <cellStyle name="Lien hypertexte" xfId="1033" builtinId="8" hidden="1"/>
    <cellStyle name="Lien hypertexte" xfId="1035" builtinId="8" hidden="1"/>
    <cellStyle name="Lien hypertexte" xfId="1037" builtinId="8" hidden="1"/>
    <cellStyle name="Lien hypertexte" xfId="1039" builtinId="8" hidden="1"/>
    <cellStyle name="Lien hypertexte" xfId="1041" builtinId="8" hidden="1"/>
    <cellStyle name="Lien hypertexte" xfId="1043" builtinId="8" hidden="1"/>
    <cellStyle name="Lien hypertexte" xfId="1045" builtinId="8" hidden="1"/>
    <cellStyle name="Lien hypertexte" xfId="1047" builtinId="8" hidden="1"/>
    <cellStyle name="Lien hypertexte" xfId="1049" builtinId="8" hidden="1"/>
    <cellStyle name="Lien hypertexte" xfId="1051" builtinId="8" hidden="1"/>
    <cellStyle name="Lien hypertexte" xfId="1053" builtinId="8" hidden="1"/>
    <cellStyle name="Lien hypertexte" xfId="1055" builtinId="8" hidden="1"/>
    <cellStyle name="Lien hypertexte" xfId="1058" builtinId="8" hidden="1"/>
    <cellStyle name="Lien hypertexte" xfId="1060" builtinId="8" hidden="1"/>
    <cellStyle name="Lien hypertexte visité" xfId="256" builtinId="9" hidden="1"/>
    <cellStyle name="Lien hypertexte visité" xfId="258" builtinId="9" hidden="1"/>
    <cellStyle name="Lien hypertexte visité" xfId="260" builtinId="9" hidden="1"/>
    <cellStyle name="Lien hypertexte visité" xfId="262" builtinId="9" hidden="1"/>
    <cellStyle name="Lien hypertexte visité" xfId="264" builtinId="9" hidden="1"/>
    <cellStyle name="Lien hypertexte visité" xfId="266" builtinId="9" hidden="1"/>
    <cellStyle name="Lien hypertexte visité" xfId="268" builtinId="9" hidden="1"/>
    <cellStyle name="Lien hypertexte visité" xfId="270" builtinId="9" hidden="1"/>
    <cellStyle name="Lien hypertexte visité" xfId="272" builtinId="9" hidden="1"/>
    <cellStyle name="Lien hypertexte visité" xfId="274" builtinId="9" hidden="1"/>
    <cellStyle name="Lien hypertexte visité" xfId="276" builtinId="9" hidden="1"/>
    <cellStyle name="Lien hypertexte visité" xfId="278" builtinId="9" hidden="1"/>
    <cellStyle name="Lien hypertexte visité" xfId="280" builtinId="9" hidden="1"/>
    <cellStyle name="Lien hypertexte visité" xfId="282" builtinId="9" hidden="1"/>
    <cellStyle name="Lien hypertexte visité" xfId="284" builtinId="9" hidden="1"/>
    <cellStyle name="Lien hypertexte visité" xfId="286" builtinId="9" hidden="1"/>
    <cellStyle name="Lien hypertexte visité" xfId="288" builtinId="9" hidden="1"/>
    <cellStyle name="Lien hypertexte visité" xfId="290" builtinId="9" hidden="1"/>
    <cellStyle name="Lien hypertexte visité" xfId="292" builtinId="9" hidden="1"/>
    <cellStyle name="Lien hypertexte visité" xfId="294" builtinId="9" hidden="1"/>
    <cellStyle name="Lien hypertexte visité" xfId="296" builtinId="9" hidden="1"/>
    <cellStyle name="Lien hypertexte visité" xfId="298" builtinId="9" hidden="1"/>
    <cellStyle name="Lien hypertexte visité" xfId="300" builtinId="9" hidden="1"/>
    <cellStyle name="Lien hypertexte visité" xfId="302" builtinId="9" hidden="1"/>
    <cellStyle name="Lien hypertexte visité" xfId="304" builtinId="9" hidden="1"/>
    <cellStyle name="Lien hypertexte visité" xfId="306" builtinId="9" hidden="1"/>
    <cellStyle name="Lien hypertexte visité" xfId="308" builtinId="9" hidden="1"/>
    <cellStyle name="Lien hypertexte visité" xfId="310" builtinId="9" hidden="1"/>
    <cellStyle name="Lien hypertexte visité" xfId="312" builtinId="9" hidden="1"/>
    <cellStyle name="Lien hypertexte visité" xfId="314" builtinId="9" hidden="1"/>
    <cellStyle name="Lien hypertexte visité" xfId="316" builtinId="9" hidden="1"/>
    <cellStyle name="Lien hypertexte visité" xfId="318" builtinId="9" hidden="1"/>
    <cellStyle name="Lien hypertexte visité" xfId="320" builtinId="9" hidden="1"/>
    <cellStyle name="Lien hypertexte visité" xfId="322" builtinId="9" hidden="1"/>
    <cellStyle name="Lien hypertexte visité" xfId="324" builtinId="9" hidden="1"/>
    <cellStyle name="Lien hypertexte visité" xfId="326" builtinId="9" hidden="1"/>
    <cellStyle name="Lien hypertexte visité" xfId="329" builtinId="9" hidden="1"/>
    <cellStyle name="Lien hypertexte visité" xfId="331" builtinId="9" hidden="1"/>
    <cellStyle name="Lien hypertexte visité" xfId="333" builtinId="9" hidden="1"/>
    <cellStyle name="Lien hypertexte visité" xfId="335" builtinId="9" hidden="1"/>
    <cellStyle name="Lien hypertexte visité" xfId="337" builtinId="9" hidden="1"/>
    <cellStyle name="Lien hypertexte visité" xfId="339" builtinId="9" hidden="1"/>
    <cellStyle name="Lien hypertexte visité" xfId="341" builtinId="9" hidden="1"/>
    <cellStyle name="Lien hypertexte visité" xfId="343" builtinId="9" hidden="1"/>
    <cellStyle name="Lien hypertexte visité" xfId="345" builtinId="9" hidden="1"/>
    <cellStyle name="Lien hypertexte visité" xfId="347" builtinId="9" hidden="1"/>
    <cellStyle name="Lien hypertexte visité" xfId="349" builtinId="9" hidden="1"/>
    <cellStyle name="Lien hypertexte visité" xfId="351" builtinId="9" hidden="1"/>
    <cellStyle name="Lien hypertexte visité" xfId="353" builtinId="9" hidden="1"/>
    <cellStyle name="Lien hypertexte visité" xfId="355" builtinId="9" hidden="1"/>
    <cellStyle name="Lien hypertexte visité" xfId="357" builtinId="9" hidden="1"/>
    <cellStyle name="Lien hypertexte visité" xfId="359" builtinId="9" hidden="1"/>
    <cellStyle name="Lien hypertexte visité" xfId="361" builtinId="9" hidden="1"/>
    <cellStyle name="Lien hypertexte visité" xfId="363" builtinId="9" hidden="1"/>
    <cellStyle name="Lien hypertexte visité" xfId="365" builtinId="9" hidden="1"/>
    <cellStyle name="Lien hypertexte visité" xfId="367" builtinId="9" hidden="1"/>
    <cellStyle name="Lien hypertexte visité" xfId="369" builtinId="9" hidden="1"/>
    <cellStyle name="Lien hypertexte visité" xfId="371" builtinId="9" hidden="1"/>
    <cellStyle name="Lien hypertexte visité" xfId="373" builtinId="9" hidden="1"/>
    <cellStyle name="Lien hypertexte visité" xfId="375" builtinId="9" hidden="1"/>
    <cellStyle name="Lien hypertexte visité" xfId="377" builtinId="9" hidden="1"/>
    <cellStyle name="Lien hypertexte visité" xfId="379" builtinId="9" hidden="1"/>
    <cellStyle name="Lien hypertexte visité" xfId="381" builtinId="9" hidden="1"/>
    <cellStyle name="Lien hypertexte visité" xfId="383" builtinId="9" hidden="1"/>
    <cellStyle name="Lien hypertexte visité" xfId="385" builtinId="9" hidden="1"/>
    <cellStyle name="Lien hypertexte visité" xfId="387" builtinId="9" hidden="1"/>
    <cellStyle name="Lien hypertexte visité" xfId="389" builtinId="9" hidden="1"/>
    <cellStyle name="Lien hypertexte visité" xfId="391" builtinId="9" hidden="1"/>
    <cellStyle name="Lien hypertexte visité" xfId="393" builtinId="9" hidden="1"/>
    <cellStyle name="Lien hypertexte visité" xfId="395" builtinId="9" hidden="1"/>
    <cellStyle name="Lien hypertexte visité" xfId="397" builtinId="9" hidden="1"/>
    <cellStyle name="Lien hypertexte visité" xfId="399" builtinId="9" hidden="1"/>
    <cellStyle name="Lien hypertexte visité" xfId="401" builtinId="9" hidden="1"/>
    <cellStyle name="Lien hypertexte visité" xfId="403" builtinId="9" hidden="1"/>
    <cellStyle name="Lien hypertexte visité" xfId="405" builtinId="9" hidden="1"/>
    <cellStyle name="Lien hypertexte visité" xfId="407" builtinId="9" hidden="1"/>
    <cellStyle name="Lien hypertexte visité" xfId="409" builtinId="9" hidden="1"/>
    <cellStyle name="Lien hypertexte visité" xfId="411" builtinId="9" hidden="1"/>
    <cellStyle name="Lien hypertexte visité" xfId="413" builtinId="9" hidden="1"/>
    <cellStyle name="Lien hypertexte visité" xfId="415" builtinId="9" hidden="1"/>
    <cellStyle name="Lien hypertexte visité" xfId="417" builtinId="9" hidden="1"/>
    <cellStyle name="Lien hypertexte visité" xfId="419" builtinId="9" hidden="1"/>
    <cellStyle name="Lien hypertexte visité" xfId="421" builtinId="9" hidden="1"/>
    <cellStyle name="Lien hypertexte visité" xfId="423" builtinId="9" hidden="1"/>
    <cellStyle name="Lien hypertexte visité" xfId="425" builtinId="9" hidden="1"/>
    <cellStyle name="Lien hypertexte visité" xfId="427" builtinId="9" hidden="1"/>
    <cellStyle name="Lien hypertexte visité" xfId="429" builtinId="9" hidden="1"/>
    <cellStyle name="Lien hypertexte visité" xfId="431" builtinId="9" hidden="1"/>
    <cellStyle name="Lien hypertexte visité" xfId="433" builtinId="9" hidden="1"/>
    <cellStyle name="Lien hypertexte visité" xfId="435" builtinId="9" hidden="1"/>
    <cellStyle name="Lien hypertexte visité" xfId="437" builtinId="9" hidden="1"/>
    <cellStyle name="Lien hypertexte visité" xfId="439" builtinId="9" hidden="1"/>
    <cellStyle name="Lien hypertexte visité" xfId="441" builtinId="9" hidden="1"/>
    <cellStyle name="Lien hypertexte visité" xfId="443" builtinId="9" hidden="1"/>
    <cellStyle name="Lien hypertexte visité" xfId="445" builtinId="9" hidden="1"/>
    <cellStyle name="Lien hypertexte visité" xfId="447" builtinId="9" hidden="1"/>
    <cellStyle name="Lien hypertexte visité" xfId="449" builtinId="9" hidden="1"/>
    <cellStyle name="Lien hypertexte visité" xfId="451" builtinId="9" hidden="1"/>
    <cellStyle name="Lien hypertexte visité" xfId="453" builtinId="9" hidden="1"/>
    <cellStyle name="Lien hypertexte visité" xfId="455" builtinId="9" hidden="1"/>
    <cellStyle name="Lien hypertexte visité" xfId="457" builtinId="9" hidden="1"/>
    <cellStyle name="Lien hypertexte visité" xfId="459" builtinId="9" hidden="1"/>
    <cellStyle name="Lien hypertexte visité" xfId="461" builtinId="9" hidden="1"/>
    <cellStyle name="Lien hypertexte visité" xfId="463" builtinId="9" hidden="1"/>
    <cellStyle name="Lien hypertexte visité" xfId="465" builtinId="9" hidden="1"/>
    <cellStyle name="Lien hypertexte visité" xfId="467" builtinId="9" hidden="1"/>
    <cellStyle name="Lien hypertexte visité" xfId="469" builtinId="9" hidden="1"/>
    <cellStyle name="Lien hypertexte visité" xfId="471" builtinId="9" hidden="1"/>
    <cellStyle name="Lien hypertexte visité" xfId="473" builtinId="9" hidden="1"/>
    <cellStyle name="Lien hypertexte visité" xfId="475" builtinId="9" hidden="1"/>
    <cellStyle name="Lien hypertexte visité" xfId="477" builtinId="9" hidden="1"/>
    <cellStyle name="Lien hypertexte visité" xfId="479" builtinId="9" hidden="1"/>
    <cellStyle name="Lien hypertexte visité" xfId="481" builtinId="9" hidden="1"/>
    <cellStyle name="Lien hypertexte visité" xfId="483" builtinId="9" hidden="1"/>
    <cellStyle name="Lien hypertexte visité" xfId="485" builtinId="9" hidden="1"/>
    <cellStyle name="Lien hypertexte visité" xfId="487" builtinId="9" hidden="1"/>
    <cellStyle name="Lien hypertexte visité" xfId="489" builtinId="9" hidden="1"/>
    <cellStyle name="Lien hypertexte visité" xfId="491" builtinId="9" hidden="1"/>
    <cellStyle name="Lien hypertexte visité" xfId="493" builtinId="9" hidden="1"/>
    <cellStyle name="Lien hypertexte visité" xfId="495" builtinId="9" hidden="1"/>
    <cellStyle name="Lien hypertexte visité" xfId="497" builtinId="9" hidden="1"/>
    <cellStyle name="Lien hypertexte visité" xfId="499" builtinId="9" hidden="1"/>
    <cellStyle name="Lien hypertexte visité" xfId="501" builtinId="9" hidden="1"/>
    <cellStyle name="Lien hypertexte visité" xfId="503" builtinId="9" hidden="1"/>
    <cellStyle name="Lien hypertexte visité" xfId="505" builtinId="9" hidden="1"/>
    <cellStyle name="Lien hypertexte visité" xfId="507" builtinId="9" hidden="1"/>
    <cellStyle name="Lien hypertexte visité" xfId="509" builtinId="9" hidden="1"/>
    <cellStyle name="Lien hypertexte visité" xfId="511" builtinId="9" hidden="1"/>
    <cellStyle name="Lien hypertexte visité" xfId="513" builtinId="9" hidden="1"/>
    <cellStyle name="Lien hypertexte visité" xfId="515" builtinId="9" hidden="1"/>
    <cellStyle name="Lien hypertexte visité" xfId="517" builtinId="9" hidden="1"/>
    <cellStyle name="Lien hypertexte visité" xfId="519" builtinId="9" hidden="1"/>
    <cellStyle name="Lien hypertexte visité" xfId="521" builtinId="9" hidden="1"/>
    <cellStyle name="Lien hypertexte visité" xfId="523" builtinId="9" hidden="1"/>
    <cellStyle name="Lien hypertexte visité" xfId="525" builtinId="9" hidden="1"/>
    <cellStyle name="Lien hypertexte visité" xfId="527" builtinId="9" hidden="1"/>
    <cellStyle name="Lien hypertexte visité" xfId="529" builtinId="9" hidden="1"/>
    <cellStyle name="Lien hypertexte visité" xfId="531" builtinId="9" hidden="1"/>
    <cellStyle name="Lien hypertexte visité" xfId="533" builtinId="9" hidden="1"/>
    <cellStyle name="Lien hypertexte visité" xfId="535" builtinId="9" hidden="1"/>
    <cellStyle name="Lien hypertexte visité" xfId="537" builtinId="9" hidden="1"/>
    <cellStyle name="Lien hypertexte visité" xfId="539" builtinId="9" hidden="1"/>
    <cellStyle name="Lien hypertexte visité" xfId="541" builtinId="9" hidden="1"/>
    <cellStyle name="Lien hypertexte visité" xfId="543" builtinId="9" hidden="1"/>
    <cellStyle name="Lien hypertexte visité" xfId="545" builtinId="9" hidden="1"/>
    <cellStyle name="Lien hypertexte visité" xfId="547" builtinId="9" hidden="1"/>
    <cellStyle name="Lien hypertexte visité" xfId="549" builtinId="9" hidden="1"/>
    <cellStyle name="Lien hypertexte visité" xfId="551" builtinId="9" hidden="1"/>
    <cellStyle name="Lien hypertexte visité" xfId="553" builtinId="9" hidden="1"/>
    <cellStyle name="Lien hypertexte visité" xfId="555" builtinId="9" hidden="1"/>
    <cellStyle name="Lien hypertexte visité" xfId="557" builtinId="9" hidden="1"/>
    <cellStyle name="Lien hypertexte visité" xfId="559" builtinId="9" hidden="1"/>
    <cellStyle name="Lien hypertexte visité" xfId="561" builtinId="9" hidden="1"/>
    <cellStyle name="Lien hypertexte visité" xfId="563" builtinId="9" hidden="1"/>
    <cellStyle name="Lien hypertexte visité" xfId="565" builtinId="9" hidden="1"/>
    <cellStyle name="Lien hypertexte visité" xfId="567" builtinId="9" hidden="1"/>
    <cellStyle name="Lien hypertexte visité" xfId="569" builtinId="9" hidden="1"/>
    <cellStyle name="Lien hypertexte visité" xfId="571" builtinId="9" hidden="1"/>
    <cellStyle name="Lien hypertexte visité" xfId="573" builtinId="9" hidden="1"/>
    <cellStyle name="Lien hypertexte visité" xfId="575" builtinId="9" hidden="1"/>
    <cellStyle name="Lien hypertexte visité" xfId="577" builtinId="9" hidden="1"/>
    <cellStyle name="Lien hypertexte visité" xfId="579" builtinId="9" hidden="1"/>
    <cellStyle name="Lien hypertexte visité" xfId="581" builtinId="9" hidden="1"/>
    <cellStyle name="Lien hypertexte visité" xfId="583" builtinId="9" hidden="1"/>
    <cellStyle name="Lien hypertexte visité" xfId="585" builtinId="9" hidden="1"/>
    <cellStyle name="Lien hypertexte visité" xfId="587" builtinId="9" hidden="1"/>
    <cellStyle name="Lien hypertexte visité" xfId="589" builtinId="9" hidden="1"/>
    <cellStyle name="Lien hypertexte visité" xfId="591" builtinId="9" hidden="1"/>
    <cellStyle name="Lien hypertexte visité" xfId="593" builtinId="9" hidden="1"/>
    <cellStyle name="Lien hypertexte visité" xfId="595" builtinId="9" hidden="1"/>
    <cellStyle name="Lien hypertexte visité" xfId="597" builtinId="9" hidden="1"/>
    <cellStyle name="Lien hypertexte visité" xfId="599" builtinId="9" hidden="1"/>
    <cellStyle name="Lien hypertexte visité" xfId="601" builtinId="9" hidden="1"/>
    <cellStyle name="Lien hypertexte visité" xfId="603" builtinId="9" hidden="1"/>
    <cellStyle name="Lien hypertexte visité" xfId="605" builtinId="9" hidden="1"/>
    <cellStyle name="Lien hypertexte visité" xfId="607" builtinId="9" hidden="1"/>
    <cellStyle name="Lien hypertexte visité" xfId="609" builtinId="9" hidden="1"/>
    <cellStyle name="Lien hypertexte visité" xfId="611" builtinId="9" hidden="1"/>
    <cellStyle name="Lien hypertexte visité" xfId="613" builtinId="9" hidden="1"/>
    <cellStyle name="Lien hypertexte visité" xfId="615" builtinId="9" hidden="1"/>
    <cellStyle name="Lien hypertexte visité" xfId="617" builtinId="9" hidden="1"/>
    <cellStyle name="Lien hypertexte visité" xfId="619" builtinId="9" hidden="1"/>
    <cellStyle name="Lien hypertexte visité" xfId="621" builtinId="9" hidden="1"/>
    <cellStyle name="Lien hypertexte visité" xfId="623" builtinId="9" hidden="1"/>
    <cellStyle name="Lien hypertexte visité" xfId="625" builtinId="9" hidden="1"/>
    <cellStyle name="Lien hypertexte visité" xfId="627" builtinId="9" hidden="1"/>
    <cellStyle name="Lien hypertexte visité" xfId="629" builtinId="9" hidden="1"/>
    <cellStyle name="Lien hypertexte visité" xfId="631" builtinId="9" hidden="1"/>
    <cellStyle name="Lien hypertexte visité" xfId="633" builtinId="9" hidden="1"/>
    <cellStyle name="Lien hypertexte visité" xfId="635" builtinId="9" hidden="1"/>
    <cellStyle name="Lien hypertexte visité" xfId="637" builtinId="9" hidden="1"/>
    <cellStyle name="Lien hypertexte visité" xfId="639" builtinId="9" hidden="1"/>
    <cellStyle name="Lien hypertexte visité" xfId="643" builtinId="9" hidden="1"/>
    <cellStyle name="Lien hypertexte visité" xfId="645" builtinId="9" hidden="1"/>
    <cellStyle name="Lien hypertexte visité" xfId="647" builtinId="9" hidden="1"/>
    <cellStyle name="Lien hypertexte visité" xfId="649" builtinId="9" hidden="1"/>
    <cellStyle name="Lien hypertexte visité" xfId="651" builtinId="9" hidden="1"/>
    <cellStyle name="Lien hypertexte visité" xfId="653" builtinId="9" hidden="1"/>
    <cellStyle name="Lien hypertexte visité" xfId="655" builtinId="9" hidden="1"/>
    <cellStyle name="Lien hypertexte visité" xfId="657" builtinId="9" hidden="1"/>
    <cellStyle name="Lien hypertexte visité" xfId="659" builtinId="9" hidden="1"/>
    <cellStyle name="Lien hypertexte visité" xfId="661" builtinId="9" hidden="1"/>
    <cellStyle name="Lien hypertexte visité" xfId="663" builtinId="9" hidden="1"/>
    <cellStyle name="Lien hypertexte visité" xfId="665" builtinId="9" hidden="1"/>
    <cellStyle name="Lien hypertexte visité" xfId="667" builtinId="9" hidden="1"/>
    <cellStyle name="Lien hypertexte visité" xfId="669" builtinId="9" hidden="1"/>
    <cellStyle name="Lien hypertexte visité" xfId="671" builtinId="9" hidden="1"/>
    <cellStyle name="Lien hypertexte visité" xfId="673" builtinId="9" hidden="1"/>
    <cellStyle name="Lien hypertexte visité" xfId="675" builtinId="9" hidden="1"/>
    <cellStyle name="Lien hypertexte visité" xfId="677" builtinId="9" hidden="1"/>
    <cellStyle name="Lien hypertexte visité" xfId="679" builtinId="9" hidden="1"/>
    <cellStyle name="Lien hypertexte visité" xfId="681" builtinId="9" hidden="1"/>
    <cellStyle name="Lien hypertexte visité" xfId="683" builtinId="9" hidden="1"/>
    <cellStyle name="Lien hypertexte visité" xfId="685" builtinId="9" hidden="1"/>
    <cellStyle name="Lien hypertexte visité" xfId="687" builtinId="9" hidden="1"/>
    <cellStyle name="Lien hypertexte visité" xfId="689" builtinId="9" hidden="1"/>
    <cellStyle name="Lien hypertexte visité" xfId="691" builtinId="9" hidden="1"/>
    <cellStyle name="Lien hypertexte visité" xfId="693" builtinId="9" hidden="1"/>
    <cellStyle name="Lien hypertexte visité" xfId="695" builtinId="9" hidden="1"/>
    <cellStyle name="Lien hypertexte visité" xfId="697" builtinId="9" hidden="1"/>
    <cellStyle name="Lien hypertexte visité" xfId="699" builtinId="9" hidden="1"/>
    <cellStyle name="Lien hypertexte visité" xfId="701" builtinId="9" hidden="1"/>
    <cellStyle name="Lien hypertexte visité" xfId="703" builtinId="9" hidden="1"/>
    <cellStyle name="Lien hypertexte visité" xfId="705" builtinId="9" hidden="1"/>
    <cellStyle name="Lien hypertexte visité" xfId="707" builtinId="9" hidden="1"/>
    <cellStyle name="Lien hypertexte visité" xfId="709" builtinId="9" hidden="1"/>
    <cellStyle name="Lien hypertexte visité" xfId="711" builtinId="9" hidden="1"/>
    <cellStyle name="Lien hypertexte visité" xfId="713" builtinId="9" hidden="1"/>
    <cellStyle name="Lien hypertexte visité" xfId="715" builtinId="9" hidden="1"/>
    <cellStyle name="Lien hypertexte visité" xfId="717" builtinId="9" hidden="1"/>
    <cellStyle name="Lien hypertexte visité" xfId="719" builtinId="9" hidden="1"/>
    <cellStyle name="Lien hypertexte visité" xfId="721" builtinId="9" hidden="1"/>
    <cellStyle name="Lien hypertexte visité" xfId="723" builtinId="9" hidden="1"/>
    <cellStyle name="Lien hypertexte visité" xfId="725" builtinId="9" hidden="1"/>
    <cellStyle name="Lien hypertexte visité" xfId="727" builtinId="9" hidden="1"/>
    <cellStyle name="Lien hypertexte visité" xfId="729" builtinId="9" hidden="1"/>
    <cellStyle name="Lien hypertexte visité" xfId="731" builtinId="9" hidden="1"/>
    <cellStyle name="Lien hypertexte visité" xfId="733" builtinId="9" hidden="1"/>
    <cellStyle name="Lien hypertexte visité" xfId="735" builtinId="9" hidden="1"/>
    <cellStyle name="Lien hypertexte visité" xfId="737" builtinId="9" hidden="1"/>
    <cellStyle name="Lien hypertexte visité" xfId="739" builtinId="9" hidden="1"/>
    <cellStyle name="Lien hypertexte visité" xfId="741" builtinId="9" hidden="1"/>
    <cellStyle name="Lien hypertexte visité" xfId="743" builtinId="9" hidden="1"/>
    <cellStyle name="Lien hypertexte visité" xfId="745" builtinId="9" hidden="1"/>
    <cellStyle name="Lien hypertexte visité" xfId="747" builtinId="9" hidden="1"/>
    <cellStyle name="Lien hypertexte visité" xfId="749" builtinId="9" hidden="1"/>
    <cellStyle name="Lien hypertexte visité" xfId="751" builtinId="9" hidden="1"/>
    <cellStyle name="Lien hypertexte visité" xfId="753" builtinId="9" hidden="1"/>
    <cellStyle name="Lien hypertexte visité" xfId="755" builtinId="9" hidden="1"/>
    <cellStyle name="Lien hypertexte visité" xfId="757" builtinId="9" hidden="1"/>
    <cellStyle name="Lien hypertexte visité" xfId="759" builtinId="9" hidden="1"/>
    <cellStyle name="Lien hypertexte visité" xfId="761" builtinId="9" hidden="1"/>
    <cellStyle name="Lien hypertexte visité" xfId="763" builtinId="9" hidden="1"/>
    <cellStyle name="Lien hypertexte visité" xfId="765" builtinId="9" hidden="1"/>
    <cellStyle name="Lien hypertexte visité" xfId="767" builtinId="9" hidden="1"/>
    <cellStyle name="Lien hypertexte visité" xfId="769" builtinId="9" hidden="1"/>
    <cellStyle name="Lien hypertexte visité" xfId="771" builtinId="9" hidden="1"/>
    <cellStyle name="Lien hypertexte visité" xfId="773" builtinId="9" hidden="1"/>
    <cellStyle name="Lien hypertexte visité" xfId="775" builtinId="9" hidden="1"/>
    <cellStyle name="Lien hypertexte visité" xfId="777" builtinId="9" hidden="1"/>
    <cellStyle name="Lien hypertexte visité" xfId="779" builtinId="9" hidden="1"/>
    <cellStyle name="Lien hypertexte visité" xfId="781" builtinId="9" hidden="1"/>
    <cellStyle name="Lien hypertexte visité" xfId="783" builtinId="9" hidden="1"/>
    <cellStyle name="Lien hypertexte visité" xfId="785" builtinId="9" hidden="1"/>
    <cellStyle name="Lien hypertexte visité" xfId="787" builtinId="9" hidden="1"/>
    <cellStyle name="Lien hypertexte visité" xfId="789" builtinId="9" hidden="1"/>
    <cellStyle name="Lien hypertexte visité" xfId="791" builtinId="9" hidden="1"/>
    <cellStyle name="Lien hypertexte visité" xfId="793" builtinId="9" hidden="1"/>
    <cellStyle name="Lien hypertexte visité" xfId="795" builtinId="9" hidden="1"/>
    <cellStyle name="Lien hypertexte visité" xfId="797" builtinId="9" hidden="1"/>
    <cellStyle name="Lien hypertexte visité" xfId="799" builtinId="9" hidden="1"/>
    <cellStyle name="Lien hypertexte visité" xfId="801" builtinId="9" hidden="1"/>
    <cellStyle name="Lien hypertexte visité" xfId="803" builtinId="9" hidden="1"/>
    <cellStyle name="Lien hypertexte visité" xfId="805" builtinId="9" hidden="1"/>
    <cellStyle name="Lien hypertexte visité" xfId="807" builtinId="9" hidden="1"/>
    <cellStyle name="Lien hypertexte visité" xfId="809" builtinId="9" hidden="1"/>
    <cellStyle name="Lien hypertexte visité" xfId="811" builtinId="9" hidden="1"/>
    <cellStyle name="Lien hypertexte visité" xfId="813" builtinId="9" hidden="1"/>
    <cellStyle name="Lien hypertexte visité" xfId="815" builtinId="9" hidden="1"/>
    <cellStyle name="Lien hypertexte visité" xfId="817" builtinId="9" hidden="1"/>
    <cellStyle name="Lien hypertexte visité" xfId="819" builtinId="9" hidden="1"/>
    <cellStyle name="Lien hypertexte visité" xfId="822" builtinId="9" hidden="1"/>
    <cellStyle name="Lien hypertexte visité" xfId="824" builtinId="9" hidden="1"/>
    <cellStyle name="Lien hypertexte visité" xfId="826" builtinId="9" hidden="1"/>
    <cellStyle name="Lien hypertexte visité" xfId="828" builtinId="9" hidden="1"/>
    <cellStyle name="Lien hypertexte visité" xfId="830" builtinId="9" hidden="1"/>
    <cellStyle name="Lien hypertexte visité" xfId="832" builtinId="9" hidden="1"/>
    <cellStyle name="Lien hypertexte visité" xfId="834" builtinId="9" hidden="1"/>
    <cellStyle name="Lien hypertexte visité" xfId="836" builtinId="9" hidden="1"/>
    <cellStyle name="Lien hypertexte visité" xfId="838" builtinId="9" hidden="1"/>
    <cellStyle name="Lien hypertexte visité" xfId="840" builtinId="9" hidden="1"/>
    <cellStyle name="Lien hypertexte visité" xfId="842" builtinId="9" hidden="1"/>
    <cellStyle name="Lien hypertexte visité" xfId="844" builtinId="9" hidden="1"/>
    <cellStyle name="Lien hypertexte visité" xfId="846" builtinId="9" hidden="1"/>
    <cellStyle name="Lien hypertexte visité" xfId="848" builtinId="9" hidden="1"/>
    <cellStyle name="Lien hypertexte visité" xfId="850" builtinId="9" hidden="1"/>
    <cellStyle name="Lien hypertexte visité" xfId="852" builtinId="9" hidden="1"/>
    <cellStyle name="Lien hypertexte visité" xfId="854" builtinId="9" hidden="1"/>
    <cellStyle name="Lien hypertexte visité" xfId="856" builtinId="9" hidden="1"/>
    <cellStyle name="Lien hypertexte visité" xfId="858" builtinId="9" hidden="1"/>
    <cellStyle name="Lien hypertexte visité" xfId="860" builtinId="9" hidden="1"/>
    <cellStyle name="Lien hypertexte visité" xfId="862" builtinId="9" hidden="1"/>
    <cellStyle name="Lien hypertexte visité" xfId="864" builtinId="9" hidden="1"/>
    <cellStyle name="Lien hypertexte visité" xfId="866" builtinId="9" hidden="1"/>
    <cellStyle name="Lien hypertexte visité" xfId="868" builtinId="9" hidden="1"/>
    <cellStyle name="Lien hypertexte visité" xfId="870" builtinId="9" hidden="1"/>
    <cellStyle name="Lien hypertexte visité" xfId="872" builtinId="9" hidden="1"/>
    <cellStyle name="Lien hypertexte visité" xfId="874" builtinId="9" hidden="1"/>
    <cellStyle name="Lien hypertexte visité" xfId="876" builtinId="9" hidden="1"/>
    <cellStyle name="Lien hypertexte visité" xfId="878" builtinId="9" hidden="1"/>
    <cellStyle name="Lien hypertexte visité" xfId="880" builtinId="9" hidden="1"/>
    <cellStyle name="Lien hypertexte visité" xfId="882" builtinId="9" hidden="1"/>
    <cellStyle name="Lien hypertexte visité" xfId="884" builtinId="9" hidden="1"/>
    <cellStyle name="Lien hypertexte visité" xfId="886" builtinId="9" hidden="1"/>
    <cellStyle name="Lien hypertexte visité" xfId="888" builtinId="9" hidden="1"/>
    <cellStyle name="Lien hypertexte visité" xfId="890" builtinId="9" hidden="1"/>
    <cellStyle name="Lien hypertexte visité" xfId="892" builtinId="9" hidden="1"/>
    <cellStyle name="Lien hypertexte visité" xfId="894" builtinId="9" hidden="1"/>
    <cellStyle name="Lien hypertexte visité" xfId="896" builtinId="9" hidden="1"/>
    <cellStyle name="Lien hypertexte visité" xfId="898" builtinId="9" hidden="1"/>
    <cellStyle name="Lien hypertexte visité" xfId="900" builtinId="9" hidden="1"/>
    <cellStyle name="Lien hypertexte visité" xfId="902" builtinId="9" hidden="1"/>
    <cellStyle name="Lien hypertexte visité" xfId="904" builtinId="9" hidden="1"/>
    <cellStyle name="Lien hypertexte visité" xfId="906" builtinId="9" hidden="1"/>
    <cellStyle name="Lien hypertexte visité" xfId="908" builtinId="9" hidden="1"/>
    <cellStyle name="Lien hypertexte visité" xfId="910" builtinId="9" hidden="1"/>
    <cellStyle name="Lien hypertexte visité" xfId="912" builtinId="9" hidden="1"/>
    <cellStyle name="Lien hypertexte visité" xfId="914" builtinId="9" hidden="1"/>
    <cellStyle name="Lien hypertexte visité" xfId="916" builtinId="9" hidden="1"/>
    <cellStyle name="Lien hypertexte visité" xfId="918" builtinId="9" hidden="1"/>
    <cellStyle name="Lien hypertexte visité" xfId="920" builtinId="9" hidden="1"/>
    <cellStyle name="Lien hypertexte visité" xfId="922" builtinId="9" hidden="1"/>
    <cellStyle name="Lien hypertexte visité" xfId="924" builtinId="9" hidden="1"/>
    <cellStyle name="Lien hypertexte visité" xfId="926" builtinId="9" hidden="1"/>
    <cellStyle name="Lien hypertexte visité" xfId="928" builtinId="9" hidden="1"/>
    <cellStyle name="Lien hypertexte visité" xfId="930" builtinId="9" hidden="1"/>
    <cellStyle name="Lien hypertexte visité" xfId="932" builtinId="9" hidden="1"/>
    <cellStyle name="Lien hypertexte visité" xfId="934" builtinId="9" hidden="1"/>
    <cellStyle name="Lien hypertexte visité" xfId="936" builtinId="9" hidden="1"/>
    <cellStyle name="Lien hypertexte visité" xfId="938" builtinId="9" hidden="1"/>
    <cellStyle name="Lien hypertexte visité" xfId="940" builtinId="9" hidden="1"/>
    <cellStyle name="Lien hypertexte visité" xfId="942" builtinId="9" hidden="1"/>
    <cellStyle name="Lien hypertexte visité" xfId="944" builtinId="9" hidden="1"/>
    <cellStyle name="Lien hypertexte visité" xfId="946" builtinId="9" hidden="1"/>
    <cellStyle name="Lien hypertexte visité" xfId="948" builtinId="9" hidden="1"/>
    <cellStyle name="Lien hypertexte visité" xfId="950" builtinId="9" hidden="1"/>
    <cellStyle name="Lien hypertexte visité" xfId="952" builtinId="9" hidden="1"/>
    <cellStyle name="Lien hypertexte visité" xfId="954" builtinId="9" hidden="1"/>
    <cellStyle name="Lien hypertexte visité" xfId="956" builtinId="9" hidden="1"/>
    <cellStyle name="Lien hypertexte visité" xfId="958" builtinId="9" hidden="1"/>
    <cellStyle name="Lien hypertexte visité" xfId="960" builtinId="9" hidden="1"/>
    <cellStyle name="Lien hypertexte visité" xfId="962" builtinId="9" hidden="1"/>
    <cellStyle name="Lien hypertexte visité" xfId="964" builtinId="9" hidden="1"/>
    <cellStyle name="Lien hypertexte visité" xfId="966" builtinId="9" hidden="1"/>
    <cellStyle name="Lien hypertexte visité" xfId="968" builtinId="9" hidden="1"/>
    <cellStyle name="Lien hypertexte visité" xfId="970" builtinId="9" hidden="1"/>
    <cellStyle name="Lien hypertexte visité" xfId="972" builtinId="9" hidden="1"/>
    <cellStyle name="Lien hypertexte visité" xfId="974" builtinId="9" hidden="1"/>
    <cellStyle name="Lien hypertexte visité" xfId="976" builtinId="9" hidden="1"/>
    <cellStyle name="Lien hypertexte visité" xfId="978" builtinId="9" hidden="1"/>
    <cellStyle name="Lien hypertexte visité" xfId="980" builtinId="9" hidden="1"/>
    <cellStyle name="Lien hypertexte visité" xfId="982" builtinId="9" hidden="1"/>
    <cellStyle name="Lien hypertexte visité" xfId="984" builtinId="9" hidden="1"/>
    <cellStyle name="Lien hypertexte visité" xfId="986" builtinId="9" hidden="1"/>
    <cellStyle name="Lien hypertexte visité" xfId="988" builtinId="9" hidden="1"/>
    <cellStyle name="Lien hypertexte visité" xfId="990" builtinId="9" hidden="1"/>
    <cellStyle name="Lien hypertexte visité" xfId="992" builtinId="9" hidden="1"/>
    <cellStyle name="Lien hypertexte visité" xfId="994" builtinId="9" hidden="1"/>
    <cellStyle name="Lien hypertexte visité" xfId="996" builtinId="9" hidden="1"/>
    <cellStyle name="Lien hypertexte visité" xfId="998" builtinId="9" hidden="1"/>
    <cellStyle name="Lien hypertexte visité" xfId="1000" builtinId="9" hidden="1"/>
    <cellStyle name="Lien hypertexte visité" xfId="1002" builtinId="9" hidden="1"/>
    <cellStyle name="Lien hypertexte visité" xfId="1004" builtinId="9" hidden="1"/>
    <cellStyle name="Lien hypertexte visité" xfId="1006" builtinId="9" hidden="1"/>
    <cellStyle name="Lien hypertexte visité" xfId="1008" builtinId="9" hidden="1"/>
    <cellStyle name="Lien hypertexte visité" xfId="1010" builtinId="9" hidden="1"/>
    <cellStyle name="Lien hypertexte visité" xfId="1012" builtinId="9" hidden="1"/>
    <cellStyle name="Lien hypertexte visité" xfId="1014" builtinId="9" hidden="1"/>
    <cellStyle name="Lien hypertexte visité" xfId="1016" builtinId="9" hidden="1"/>
    <cellStyle name="Lien hypertexte visité" xfId="1018" builtinId="9" hidden="1"/>
    <cellStyle name="Lien hypertexte visité" xfId="1020" builtinId="9" hidden="1"/>
    <cellStyle name="Lien hypertexte visité" xfId="1022" builtinId="9" hidden="1"/>
    <cellStyle name="Lien hypertexte visité" xfId="1024" builtinId="9" hidden="1"/>
    <cellStyle name="Lien hypertexte visité" xfId="1026" builtinId="9" hidden="1"/>
    <cellStyle name="Lien hypertexte visité" xfId="1028" builtinId="9" hidden="1"/>
    <cellStyle name="Lien hypertexte visité" xfId="1030" builtinId="9" hidden="1"/>
    <cellStyle name="Lien hypertexte visité" xfId="1032" builtinId="9" hidden="1"/>
    <cellStyle name="Lien hypertexte visité" xfId="1034" builtinId="9" hidden="1"/>
    <cellStyle name="Lien hypertexte visité" xfId="1036" builtinId="9" hidden="1"/>
    <cellStyle name="Lien hypertexte visité" xfId="1038" builtinId="9" hidden="1"/>
    <cellStyle name="Lien hypertexte visité" xfId="1040" builtinId="9" hidden="1"/>
    <cellStyle name="Lien hypertexte visité" xfId="1042" builtinId="9" hidden="1"/>
    <cellStyle name="Lien hypertexte visité" xfId="1044" builtinId="9" hidden="1"/>
    <cellStyle name="Lien hypertexte visité" xfId="1046" builtinId="9" hidden="1"/>
    <cellStyle name="Lien hypertexte visité" xfId="1048" builtinId="9" hidden="1"/>
    <cellStyle name="Lien hypertexte visité" xfId="1050" builtinId="9" hidden="1"/>
    <cellStyle name="Lien hypertexte visité" xfId="1052" builtinId="9" hidden="1"/>
    <cellStyle name="Lien hypertexte visité" xfId="1054" builtinId="9" hidden="1"/>
    <cellStyle name="Lien hypertexte visité" xfId="1056" builtinId="9" hidden="1"/>
    <cellStyle name="Lien hypertexte visité" xfId="1059" builtinId="9" hidden="1"/>
    <cellStyle name="Lien hypertexte visité" xfId="1061" builtinId="9" hidden="1"/>
    <cellStyle name="Milliers" xfId="226" builtinId="3" customBuiltin="1"/>
    <cellStyle name="Milliers 2" xfId="227"/>
    <cellStyle name="Milliers 3" xfId="641"/>
    <cellStyle name="Monétaire" xfId="1057" builtinId="4"/>
    <cellStyle name="Neutre" xfId="228" builtinId="28" customBuiltin="1"/>
    <cellStyle name="Normal" xfId="0" builtinId="0" customBuiltin="1"/>
    <cellStyle name="Normal 10" xfId="229"/>
    <cellStyle name="Normal 11" xfId="230"/>
    <cellStyle name="Normal 12" xfId="231"/>
    <cellStyle name="Normal 13" xfId="232"/>
    <cellStyle name="Normal 14" xfId="233"/>
    <cellStyle name="Normal 15" xfId="234"/>
    <cellStyle name="Normal 16" xfId="235"/>
    <cellStyle name="Normal 17" xfId="236"/>
    <cellStyle name="Normal 18" xfId="237"/>
    <cellStyle name="Normal 19" xfId="238"/>
    <cellStyle name="Normal 2" xfId="239"/>
    <cellStyle name="Normal 20" xfId="327"/>
    <cellStyle name="Normal 21" xfId="640"/>
    <cellStyle name="Normal 3" xfId="240"/>
    <cellStyle name="Normal 4" xfId="241"/>
    <cellStyle name="Normal 5" xfId="242"/>
    <cellStyle name="Normal 6" xfId="243"/>
    <cellStyle name="Normal 7" xfId="244"/>
    <cellStyle name="Normal 8" xfId="245"/>
    <cellStyle name="Normal 9" xfId="246"/>
    <cellStyle name="Percent 2" xfId="820"/>
    <cellStyle name="Pourcentage" xfId="247" builtinId="5" customBuiltin="1"/>
    <cellStyle name="Pourcentage 2" xfId="248"/>
    <cellStyle name="Sortie" xfId="249" builtinId="21" customBuiltin="1"/>
    <cellStyle name="Texte explicatif" xfId="250" builtinId="53" customBuiltin="1"/>
    <cellStyle name="Titre 2" xfId="251"/>
    <cellStyle name="Titre 3" xfId="252"/>
    <cellStyle name="Titre 5" xfId="253"/>
    <cellStyle name="Total" xfId="254" builtinId="25" customBuiltin="1"/>
  </cellStyles>
  <dxfs count="45">
    <dxf>
      <numFmt numFmtId="14" formatCode="0.00%"/>
    </dxf>
    <dxf>
      <numFmt numFmtId="1" formatCode="0"/>
    </dxf>
    <dxf>
      <numFmt numFmtId="4" formatCode="#,##0.00"/>
    </dxf>
    <dxf>
      <font>
        <color theme="0"/>
      </font>
      <fill>
        <patternFill>
          <bgColor rgb="FFC00000"/>
        </patternFill>
      </fill>
    </dxf>
    <dxf>
      <font>
        <color theme="0"/>
      </font>
      <fill>
        <patternFill>
          <bgColor rgb="FF92D050"/>
        </patternFill>
      </fill>
    </dxf>
    <dxf>
      <font>
        <color theme="0"/>
      </font>
      <fill>
        <patternFill>
          <bgColor rgb="FFC00000"/>
        </patternFill>
      </fill>
    </dxf>
    <dxf>
      <font>
        <color theme="0"/>
      </font>
      <fill>
        <patternFill>
          <bgColor rgb="FF92D050"/>
        </patternFill>
      </fill>
    </dxf>
    <dxf>
      <alignment horizontal="center" readingOrder="0"/>
    </dxf>
    <dxf>
      <alignment vertical="center" readingOrder="0"/>
    </dxf>
    <dxf>
      <numFmt numFmtId="1" formatCode="0"/>
    </dxf>
    <dxf>
      <numFmt numFmtId="1" formatCode="0"/>
    </dxf>
    <dxf>
      <alignment vertical="center"/>
    </dxf>
    <dxf>
      <alignment horizontal="center"/>
    </dxf>
    <dxf>
      <alignment vertical="center"/>
    </dxf>
    <dxf>
      <alignment horizontal="center"/>
    </dxf>
    <dxf>
      <alignment horizontal="center"/>
    </dxf>
    <dxf>
      <alignment wrapText="1"/>
    </dxf>
    <dxf>
      <alignment wrapText="1"/>
    </dxf>
    <dxf>
      <alignment vertical="center"/>
    </dxf>
    <dxf>
      <font>
        <color theme="0"/>
      </font>
      <fill>
        <patternFill>
          <bgColor rgb="FFC00000"/>
        </patternFill>
      </fill>
    </dxf>
    <dxf>
      <font>
        <color theme="0"/>
      </font>
      <fill>
        <patternFill>
          <bgColor rgb="FF92D050"/>
        </patternFill>
      </fill>
    </dxf>
    <dxf>
      <font>
        <color theme="0"/>
      </font>
      <fill>
        <patternFill>
          <bgColor rgb="FFC00000"/>
        </patternFill>
      </fill>
    </dxf>
    <dxf>
      <font>
        <color theme="0"/>
      </font>
      <fill>
        <patternFill>
          <bgColor rgb="FF92D050"/>
        </patternFill>
      </fill>
    </dxf>
    <dxf>
      <font>
        <color rgb="FF92D050"/>
      </font>
      <fill>
        <patternFill patternType="none">
          <bgColor auto="1"/>
        </patternFill>
      </fill>
    </dxf>
    <dxf>
      <font>
        <color rgb="FF9C0006"/>
      </font>
      <fill>
        <patternFill patternType="none">
          <bgColor auto="1"/>
        </patternFill>
      </fill>
    </dxf>
    <dxf>
      <numFmt numFmtId="168" formatCode="0.0%"/>
    </dxf>
    <dxf>
      <numFmt numFmtId="168" formatCode="0.0%"/>
    </dxf>
    <dxf>
      <numFmt numFmtId="168" formatCode="0.0%"/>
    </dxf>
    <dxf>
      <numFmt numFmtId="168" formatCode="0.0%"/>
    </dxf>
    <dxf>
      <numFmt numFmtId="168" formatCode="0.0%"/>
    </dxf>
    <dxf>
      <numFmt numFmtId="168" formatCode="0.0%"/>
    </dxf>
    <dxf>
      <numFmt numFmtId="168" formatCode="0.0%"/>
    </dxf>
    <dxf>
      <alignment horizontal="center" wrapText="1" readingOrder="0"/>
    </dxf>
    <dxf>
      <font>
        <b/>
      </font>
    </dxf>
    <dxf>
      <alignment vertical="center"/>
    </dxf>
    <dxf>
      <alignment horizontal="center"/>
    </dxf>
    <dxf>
      <alignment wrapText="1"/>
    </dxf>
    <dxf>
      <numFmt numFmtId="167" formatCode="_-* #,##0\ _€_-;\-* #,##0\ _€_-;_-* &quot;-&quot;??\ _€_-;_-@_-"/>
    </dxf>
    <dxf>
      <font>
        <u val="none"/>
      </font>
      <border>
        <left style="thin">
          <color auto="1"/>
        </left>
        <right style="thin">
          <color auto="1"/>
        </right>
        <top style="thin">
          <color auto="1"/>
        </top>
        <bottom style="thin">
          <color auto="1"/>
        </bottom>
        <vertical/>
        <horizontal/>
      </border>
    </dxf>
    <dxf>
      <font>
        <b/>
        <i val="0"/>
        <color theme="0"/>
      </font>
      <fill>
        <patternFill>
          <bgColor theme="1"/>
        </patternFill>
      </fill>
    </dxf>
    <dxf>
      <font>
        <b/>
        <i val="0"/>
        <color theme="0"/>
      </font>
      <fill>
        <patternFill>
          <bgColor theme="0" tint="-0.499984740745262"/>
        </patternFill>
      </fill>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theme="0" tint="-0.24994659260841701"/>
        </patternFill>
      </fill>
      <border>
        <left style="thin">
          <color auto="1"/>
        </left>
        <right style="thin">
          <color auto="1"/>
        </right>
        <top style="double">
          <color auto="1"/>
        </top>
        <bottom style="medium">
          <color auto="1"/>
        </bottom>
        <vertical style="thin">
          <color auto="1"/>
        </vertical>
        <horizontal style="thin">
          <color auto="1"/>
        </horizontal>
      </border>
    </dxf>
    <dxf>
      <font>
        <b/>
        <i val="0"/>
        <color theme="0"/>
      </font>
      <fill>
        <patternFill>
          <bgColor theme="1"/>
        </patternFill>
      </fill>
    </dxf>
    <dxf>
      <font>
        <b/>
        <i val="0"/>
        <color theme="0"/>
      </font>
      <fill>
        <patternFill>
          <bgColor theme="1"/>
        </patternFill>
      </fill>
    </dxf>
    <dxf>
      <font>
        <b val="0"/>
        <i val="0"/>
      </font>
      <fill>
        <patternFill patternType="none">
          <bgColor auto="1"/>
        </patternFill>
      </fill>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Template TDC">
    <tableStyle name="Template TDC" table="0" count="7">
      <tableStyleElement type="wholeTable" dxfId="44"/>
      <tableStyleElement type="headerRow" dxfId="43"/>
      <tableStyleElement type="totalRow" dxfId="42"/>
      <tableStyleElement type="firstSubtotalRow" dxfId="41"/>
      <tableStyleElement type="firstRowSubheading" dxfId="40"/>
      <tableStyleElement type="pageFieldLabels" dxfId="39"/>
      <tableStyleElement type="pageFieldValues" dxfId="38"/>
    </tableStyle>
  </tableStyles>
  <colors>
    <mruColors>
      <color rgb="FF009443"/>
      <color rgb="FF005E2B"/>
      <color rgb="FF076633"/>
      <color rgb="FF008B4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latin typeface="Futura (Light)"/>
                <a:cs typeface="Futura (Light)"/>
              </a:defRPr>
            </a:pPr>
            <a:r>
              <a:rPr lang="fr-FR">
                <a:latin typeface="Futura (Light)"/>
                <a:cs typeface="Futura (Light)"/>
              </a:rPr>
              <a:t>2015-2016 OVERALL FAN EVOLUTION</a:t>
            </a:r>
          </a:p>
        </c:rich>
      </c:tx>
      <c:layout>
        <c:manualLayout>
          <c:xMode val="edge"/>
          <c:yMode val="edge"/>
          <c:x val="0.34422447039321302"/>
          <c:y val="5.7453595076861402E-2"/>
        </c:manualLayout>
      </c:layout>
      <c:overlay val="0"/>
    </c:title>
    <c:autoTitleDeleted val="0"/>
    <c:plotArea>
      <c:layout>
        <c:manualLayout>
          <c:layoutTarget val="inner"/>
          <c:xMode val="edge"/>
          <c:yMode val="edge"/>
          <c:x val="0.177797128300139"/>
          <c:y val="0.20706507126693999"/>
          <c:w val="0.71639118397871504"/>
          <c:h val="0.65557156419277396"/>
        </c:manualLayout>
      </c:layout>
      <c:lineChart>
        <c:grouping val="standard"/>
        <c:varyColors val="0"/>
        <c:ser>
          <c:idx val="0"/>
          <c:order val="0"/>
          <c:spPr>
            <a:ln>
              <a:solidFill>
                <a:srgbClr val="005E2B"/>
              </a:solidFill>
            </a:ln>
          </c:spPr>
          <c:marker>
            <c:symbol val="none"/>
          </c:marker>
          <c:cat>
            <c:numRef>
              <c:f>'FAN EVOLUTION'!$A$99:$A$556</c:f>
              <c:numCache>
                <c:formatCode>dd/mm/yy;@</c:formatCode>
                <c:ptCount val="458"/>
                <c:pt idx="0">
                  <c:v>42186</c:v>
                </c:pt>
                <c:pt idx="1">
                  <c:v>42187</c:v>
                </c:pt>
                <c:pt idx="2">
                  <c:v>42188</c:v>
                </c:pt>
                <c:pt idx="3">
                  <c:v>42189</c:v>
                </c:pt>
                <c:pt idx="4">
                  <c:v>42190</c:v>
                </c:pt>
                <c:pt idx="5">
                  <c:v>42191</c:v>
                </c:pt>
                <c:pt idx="6">
                  <c:v>42192</c:v>
                </c:pt>
                <c:pt idx="7">
                  <c:v>42193</c:v>
                </c:pt>
                <c:pt idx="8">
                  <c:v>42194</c:v>
                </c:pt>
                <c:pt idx="9">
                  <c:v>42195</c:v>
                </c:pt>
                <c:pt idx="10">
                  <c:v>42196</c:v>
                </c:pt>
                <c:pt idx="11">
                  <c:v>42197</c:v>
                </c:pt>
                <c:pt idx="12">
                  <c:v>42198</c:v>
                </c:pt>
                <c:pt idx="13">
                  <c:v>42199</c:v>
                </c:pt>
                <c:pt idx="14">
                  <c:v>42200</c:v>
                </c:pt>
                <c:pt idx="15">
                  <c:v>42201</c:v>
                </c:pt>
                <c:pt idx="16">
                  <c:v>42202</c:v>
                </c:pt>
                <c:pt idx="17">
                  <c:v>42203</c:v>
                </c:pt>
                <c:pt idx="18">
                  <c:v>42204</c:v>
                </c:pt>
                <c:pt idx="19">
                  <c:v>42205</c:v>
                </c:pt>
                <c:pt idx="20">
                  <c:v>42206</c:v>
                </c:pt>
                <c:pt idx="21">
                  <c:v>42207</c:v>
                </c:pt>
                <c:pt idx="22">
                  <c:v>42208</c:v>
                </c:pt>
                <c:pt idx="23">
                  <c:v>42209</c:v>
                </c:pt>
                <c:pt idx="24">
                  <c:v>42210</c:v>
                </c:pt>
                <c:pt idx="25">
                  <c:v>42211</c:v>
                </c:pt>
                <c:pt idx="26">
                  <c:v>42212</c:v>
                </c:pt>
                <c:pt idx="27">
                  <c:v>42213</c:v>
                </c:pt>
                <c:pt idx="28">
                  <c:v>42214</c:v>
                </c:pt>
                <c:pt idx="29">
                  <c:v>42215</c:v>
                </c:pt>
                <c:pt idx="30">
                  <c:v>42216</c:v>
                </c:pt>
                <c:pt idx="31">
                  <c:v>42217</c:v>
                </c:pt>
                <c:pt idx="32">
                  <c:v>42218</c:v>
                </c:pt>
                <c:pt idx="33">
                  <c:v>42219</c:v>
                </c:pt>
                <c:pt idx="34">
                  <c:v>42220</c:v>
                </c:pt>
                <c:pt idx="35">
                  <c:v>42221</c:v>
                </c:pt>
                <c:pt idx="36">
                  <c:v>42222</c:v>
                </c:pt>
                <c:pt idx="37">
                  <c:v>42223</c:v>
                </c:pt>
                <c:pt idx="38">
                  <c:v>42224</c:v>
                </c:pt>
                <c:pt idx="39">
                  <c:v>42225</c:v>
                </c:pt>
                <c:pt idx="40">
                  <c:v>42226</c:v>
                </c:pt>
                <c:pt idx="41">
                  <c:v>42227</c:v>
                </c:pt>
                <c:pt idx="42">
                  <c:v>42228</c:v>
                </c:pt>
                <c:pt idx="43">
                  <c:v>42229</c:v>
                </c:pt>
                <c:pt idx="44">
                  <c:v>42230</c:v>
                </c:pt>
                <c:pt idx="45">
                  <c:v>42231</c:v>
                </c:pt>
                <c:pt idx="46">
                  <c:v>42232</c:v>
                </c:pt>
                <c:pt idx="47">
                  <c:v>42233</c:v>
                </c:pt>
                <c:pt idx="48">
                  <c:v>42234</c:v>
                </c:pt>
                <c:pt idx="49">
                  <c:v>42235</c:v>
                </c:pt>
                <c:pt idx="50">
                  <c:v>42236</c:v>
                </c:pt>
                <c:pt idx="51">
                  <c:v>42237</c:v>
                </c:pt>
                <c:pt idx="52">
                  <c:v>42238</c:v>
                </c:pt>
                <c:pt idx="53">
                  <c:v>42239</c:v>
                </c:pt>
                <c:pt idx="54">
                  <c:v>42240</c:v>
                </c:pt>
                <c:pt idx="55">
                  <c:v>42241</c:v>
                </c:pt>
                <c:pt idx="56">
                  <c:v>42242</c:v>
                </c:pt>
                <c:pt idx="57">
                  <c:v>42243</c:v>
                </c:pt>
                <c:pt idx="58">
                  <c:v>42244</c:v>
                </c:pt>
                <c:pt idx="59">
                  <c:v>42245</c:v>
                </c:pt>
                <c:pt idx="60">
                  <c:v>42246</c:v>
                </c:pt>
                <c:pt idx="61">
                  <c:v>42247</c:v>
                </c:pt>
                <c:pt idx="62">
                  <c:v>42248</c:v>
                </c:pt>
                <c:pt idx="63">
                  <c:v>42249</c:v>
                </c:pt>
                <c:pt idx="64">
                  <c:v>42250</c:v>
                </c:pt>
                <c:pt idx="65">
                  <c:v>42251</c:v>
                </c:pt>
                <c:pt idx="66">
                  <c:v>42252</c:v>
                </c:pt>
                <c:pt idx="67">
                  <c:v>42253</c:v>
                </c:pt>
                <c:pt idx="68">
                  <c:v>42254</c:v>
                </c:pt>
                <c:pt idx="69">
                  <c:v>42255</c:v>
                </c:pt>
                <c:pt idx="70">
                  <c:v>42256</c:v>
                </c:pt>
                <c:pt idx="71">
                  <c:v>42257</c:v>
                </c:pt>
                <c:pt idx="72">
                  <c:v>42258</c:v>
                </c:pt>
                <c:pt idx="73">
                  <c:v>42259</c:v>
                </c:pt>
                <c:pt idx="74">
                  <c:v>42260</c:v>
                </c:pt>
                <c:pt idx="75">
                  <c:v>42261</c:v>
                </c:pt>
                <c:pt idx="76">
                  <c:v>42262</c:v>
                </c:pt>
                <c:pt idx="77">
                  <c:v>42263</c:v>
                </c:pt>
                <c:pt idx="78">
                  <c:v>42264</c:v>
                </c:pt>
                <c:pt idx="79">
                  <c:v>42265</c:v>
                </c:pt>
                <c:pt idx="80">
                  <c:v>42266</c:v>
                </c:pt>
                <c:pt idx="81">
                  <c:v>42267</c:v>
                </c:pt>
                <c:pt idx="82">
                  <c:v>42268</c:v>
                </c:pt>
                <c:pt idx="83">
                  <c:v>42269</c:v>
                </c:pt>
                <c:pt idx="84">
                  <c:v>42270</c:v>
                </c:pt>
                <c:pt idx="85">
                  <c:v>42271</c:v>
                </c:pt>
                <c:pt idx="86">
                  <c:v>42272</c:v>
                </c:pt>
                <c:pt idx="87">
                  <c:v>42273</c:v>
                </c:pt>
                <c:pt idx="88">
                  <c:v>42274</c:v>
                </c:pt>
                <c:pt idx="89">
                  <c:v>42275</c:v>
                </c:pt>
                <c:pt idx="90">
                  <c:v>42276</c:v>
                </c:pt>
                <c:pt idx="91">
                  <c:v>42277</c:v>
                </c:pt>
                <c:pt idx="92">
                  <c:v>42278</c:v>
                </c:pt>
                <c:pt idx="93">
                  <c:v>42279</c:v>
                </c:pt>
                <c:pt idx="94">
                  <c:v>42280</c:v>
                </c:pt>
                <c:pt idx="95">
                  <c:v>42281</c:v>
                </c:pt>
                <c:pt idx="96">
                  <c:v>42282</c:v>
                </c:pt>
                <c:pt idx="97">
                  <c:v>42283</c:v>
                </c:pt>
                <c:pt idx="98">
                  <c:v>42284</c:v>
                </c:pt>
                <c:pt idx="99">
                  <c:v>42285</c:v>
                </c:pt>
                <c:pt idx="100">
                  <c:v>42286</c:v>
                </c:pt>
                <c:pt idx="101">
                  <c:v>42287</c:v>
                </c:pt>
                <c:pt idx="102">
                  <c:v>42288</c:v>
                </c:pt>
                <c:pt idx="103">
                  <c:v>42289</c:v>
                </c:pt>
                <c:pt idx="104">
                  <c:v>42290</c:v>
                </c:pt>
                <c:pt idx="105">
                  <c:v>42291</c:v>
                </c:pt>
                <c:pt idx="106">
                  <c:v>42292</c:v>
                </c:pt>
                <c:pt idx="107">
                  <c:v>42293</c:v>
                </c:pt>
                <c:pt idx="108">
                  <c:v>42294</c:v>
                </c:pt>
                <c:pt idx="109">
                  <c:v>42295</c:v>
                </c:pt>
                <c:pt idx="110">
                  <c:v>42296</c:v>
                </c:pt>
                <c:pt idx="111">
                  <c:v>42297</c:v>
                </c:pt>
                <c:pt idx="112">
                  <c:v>42298</c:v>
                </c:pt>
                <c:pt idx="113">
                  <c:v>42299</c:v>
                </c:pt>
                <c:pt idx="114">
                  <c:v>42300</c:v>
                </c:pt>
                <c:pt idx="115">
                  <c:v>42301</c:v>
                </c:pt>
                <c:pt idx="116">
                  <c:v>42302</c:v>
                </c:pt>
                <c:pt idx="117">
                  <c:v>42303</c:v>
                </c:pt>
                <c:pt idx="118">
                  <c:v>42304</c:v>
                </c:pt>
                <c:pt idx="119">
                  <c:v>42305</c:v>
                </c:pt>
                <c:pt idx="120">
                  <c:v>42306</c:v>
                </c:pt>
                <c:pt idx="121">
                  <c:v>42307</c:v>
                </c:pt>
                <c:pt idx="122">
                  <c:v>42308</c:v>
                </c:pt>
                <c:pt idx="123">
                  <c:v>42309</c:v>
                </c:pt>
                <c:pt idx="124">
                  <c:v>42310</c:v>
                </c:pt>
                <c:pt idx="125">
                  <c:v>42311</c:v>
                </c:pt>
                <c:pt idx="126">
                  <c:v>42312</c:v>
                </c:pt>
                <c:pt idx="127">
                  <c:v>42313</c:v>
                </c:pt>
                <c:pt idx="128">
                  <c:v>42314</c:v>
                </c:pt>
                <c:pt idx="129">
                  <c:v>42315</c:v>
                </c:pt>
                <c:pt idx="130">
                  <c:v>42316</c:v>
                </c:pt>
                <c:pt idx="131">
                  <c:v>42317</c:v>
                </c:pt>
                <c:pt idx="132">
                  <c:v>42318</c:v>
                </c:pt>
                <c:pt idx="133">
                  <c:v>42319</c:v>
                </c:pt>
                <c:pt idx="134">
                  <c:v>42320</c:v>
                </c:pt>
                <c:pt idx="135">
                  <c:v>42321</c:v>
                </c:pt>
                <c:pt idx="136">
                  <c:v>42322</c:v>
                </c:pt>
                <c:pt idx="137">
                  <c:v>42323</c:v>
                </c:pt>
                <c:pt idx="138">
                  <c:v>42324</c:v>
                </c:pt>
                <c:pt idx="139">
                  <c:v>42325</c:v>
                </c:pt>
                <c:pt idx="140">
                  <c:v>42326</c:v>
                </c:pt>
                <c:pt idx="141">
                  <c:v>42327</c:v>
                </c:pt>
                <c:pt idx="142">
                  <c:v>42328</c:v>
                </c:pt>
                <c:pt idx="143">
                  <c:v>42329</c:v>
                </c:pt>
                <c:pt idx="144">
                  <c:v>42330</c:v>
                </c:pt>
                <c:pt idx="145">
                  <c:v>42331</c:v>
                </c:pt>
                <c:pt idx="146">
                  <c:v>42332</c:v>
                </c:pt>
                <c:pt idx="147">
                  <c:v>42333</c:v>
                </c:pt>
                <c:pt idx="148">
                  <c:v>42334</c:v>
                </c:pt>
                <c:pt idx="149">
                  <c:v>42335</c:v>
                </c:pt>
                <c:pt idx="150">
                  <c:v>42336</c:v>
                </c:pt>
                <c:pt idx="151">
                  <c:v>42337</c:v>
                </c:pt>
                <c:pt idx="152">
                  <c:v>42338</c:v>
                </c:pt>
                <c:pt idx="153">
                  <c:v>42339</c:v>
                </c:pt>
                <c:pt idx="154">
                  <c:v>42340</c:v>
                </c:pt>
                <c:pt idx="155">
                  <c:v>42341</c:v>
                </c:pt>
                <c:pt idx="156">
                  <c:v>42342</c:v>
                </c:pt>
                <c:pt idx="157">
                  <c:v>42343</c:v>
                </c:pt>
                <c:pt idx="158">
                  <c:v>42344</c:v>
                </c:pt>
                <c:pt idx="159">
                  <c:v>42345</c:v>
                </c:pt>
                <c:pt idx="160">
                  <c:v>42346</c:v>
                </c:pt>
                <c:pt idx="161">
                  <c:v>42347</c:v>
                </c:pt>
                <c:pt idx="162">
                  <c:v>42348</c:v>
                </c:pt>
                <c:pt idx="163">
                  <c:v>42349</c:v>
                </c:pt>
                <c:pt idx="164">
                  <c:v>42350</c:v>
                </c:pt>
                <c:pt idx="165">
                  <c:v>42351</c:v>
                </c:pt>
                <c:pt idx="166">
                  <c:v>42352</c:v>
                </c:pt>
                <c:pt idx="167">
                  <c:v>42353</c:v>
                </c:pt>
                <c:pt idx="168">
                  <c:v>42354</c:v>
                </c:pt>
                <c:pt idx="169">
                  <c:v>42355</c:v>
                </c:pt>
                <c:pt idx="170">
                  <c:v>42356</c:v>
                </c:pt>
                <c:pt idx="171">
                  <c:v>42357</c:v>
                </c:pt>
                <c:pt idx="172">
                  <c:v>42358</c:v>
                </c:pt>
                <c:pt idx="173">
                  <c:v>42359</c:v>
                </c:pt>
                <c:pt idx="174">
                  <c:v>42360</c:v>
                </c:pt>
                <c:pt idx="175">
                  <c:v>42361</c:v>
                </c:pt>
                <c:pt idx="176">
                  <c:v>42362</c:v>
                </c:pt>
                <c:pt idx="177">
                  <c:v>42363</c:v>
                </c:pt>
                <c:pt idx="178">
                  <c:v>42364</c:v>
                </c:pt>
                <c:pt idx="179">
                  <c:v>42365</c:v>
                </c:pt>
                <c:pt idx="180">
                  <c:v>42366</c:v>
                </c:pt>
                <c:pt idx="181">
                  <c:v>42367</c:v>
                </c:pt>
                <c:pt idx="182">
                  <c:v>42368</c:v>
                </c:pt>
                <c:pt idx="183">
                  <c:v>42369</c:v>
                </c:pt>
                <c:pt idx="184">
                  <c:v>42370</c:v>
                </c:pt>
                <c:pt idx="185">
                  <c:v>42371</c:v>
                </c:pt>
                <c:pt idx="186">
                  <c:v>42372</c:v>
                </c:pt>
                <c:pt idx="187">
                  <c:v>42373</c:v>
                </c:pt>
                <c:pt idx="188">
                  <c:v>42374</c:v>
                </c:pt>
                <c:pt idx="189">
                  <c:v>42375</c:v>
                </c:pt>
                <c:pt idx="190">
                  <c:v>42376</c:v>
                </c:pt>
                <c:pt idx="191">
                  <c:v>42377</c:v>
                </c:pt>
                <c:pt idx="192">
                  <c:v>42378</c:v>
                </c:pt>
                <c:pt idx="193">
                  <c:v>42379</c:v>
                </c:pt>
                <c:pt idx="194">
                  <c:v>42380</c:v>
                </c:pt>
                <c:pt idx="195">
                  <c:v>42381</c:v>
                </c:pt>
                <c:pt idx="196">
                  <c:v>42382</c:v>
                </c:pt>
                <c:pt idx="197">
                  <c:v>42383</c:v>
                </c:pt>
                <c:pt idx="198">
                  <c:v>42384</c:v>
                </c:pt>
                <c:pt idx="199">
                  <c:v>42385</c:v>
                </c:pt>
                <c:pt idx="200">
                  <c:v>42386</c:v>
                </c:pt>
                <c:pt idx="201">
                  <c:v>42387</c:v>
                </c:pt>
                <c:pt idx="202">
                  <c:v>42388</c:v>
                </c:pt>
                <c:pt idx="203">
                  <c:v>42389</c:v>
                </c:pt>
                <c:pt idx="204">
                  <c:v>42390</c:v>
                </c:pt>
                <c:pt idx="205">
                  <c:v>42391</c:v>
                </c:pt>
                <c:pt idx="206">
                  <c:v>42392</c:v>
                </c:pt>
                <c:pt idx="207">
                  <c:v>42393</c:v>
                </c:pt>
                <c:pt idx="208">
                  <c:v>42394</c:v>
                </c:pt>
                <c:pt idx="209">
                  <c:v>42395</c:v>
                </c:pt>
                <c:pt idx="210">
                  <c:v>42396</c:v>
                </c:pt>
                <c:pt idx="211">
                  <c:v>42397</c:v>
                </c:pt>
                <c:pt idx="212">
                  <c:v>42398</c:v>
                </c:pt>
                <c:pt idx="213">
                  <c:v>42399</c:v>
                </c:pt>
                <c:pt idx="214">
                  <c:v>42400</c:v>
                </c:pt>
                <c:pt idx="215">
                  <c:v>42401</c:v>
                </c:pt>
                <c:pt idx="216">
                  <c:v>42402</c:v>
                </c:pt>
                <c:pt idx="217">
                  <c:v>42403</c:v>
                </c:pt>
                <c:pt idx="218">
                  <c:v>42404</c:v>
                </c:pt>
                <c:pt idx="219">
                  <c:v>42405</c:v>
                </c:pt>
                <c:pt idx="220">
                  <c:v>42406</c:v>
                </c:pt>
                <c:pt idx="221">
                  <c:v>42407</c:v>
                </c:pt>
                <c:pt idx="222">
                  <c:v>42408</c:v>
                </c:pt>
                <c:pt idx="223">
                  <c:v>42409</c:v>
                </c:pt>
                <c:pt idx="224">
                  <c:v>42410</c:v>
                </c:pt>
                <c:pt idx="225">
                  <c:v>42411</c:v>
                </c:pt>
                <c:pt idx="226">
                  <c:v>42412</c:v>
                </c:pt>
                <c:pt idx="227">
                  <c:v>42413</c:v>
                </c:pt>
                <c:pt idx="228">
                  <c:v>42414</c:v>
                </c:pt>
                <c:pt idx="229">
                  <c:v>42415</c:v>
                </c:pt>
                <c:pt idx="230">
                  <c:v>42416</c:v>
                </c:pt>
                <c:pt idx="231">
                  <c:v>42417</c:v>
                </c:pt>
                <c:pt idx="232">
                  <c:v>42418</c:v>
                </c:pt>
                <c:pt idx="233">
                  <c:v>42419</c:v>
                </c:pt>
                <c:pt idx="234">
                  <c:v>42420</c:v>
                </c:pt>
                <c:pt idx="235">
                  <c:v>42421</c:v>
                </c:pt>
                <c:pt idx="236">
                  <c:v>42422</c:v>
                </c:pt>
                <c:pt idx="237">
                  <c:v>42423</c:v>
                </c:pt>
                <c:pt idx="238">
                  <c:v>42424</c:v>
                </c:pt>
                <c:pt idx="239">
                  <c:v>42425</c:v>
                </c:pt>
                <c:pt idx="240">
                  <c:v>42426</c:v>
                </c:pt>
                <c:pt idx="241">
                  <c:v>42427</c:v>
                </c:pt>
                <c:pt idx="242">
                  <c:v>42428</c:v>
                </c:pt>
                <c:pt idx="243">
                  <c:v>42429</c:v>
                </c:pt>
                <c:pt idx="244">
                  <c:v>42430</c:v>
                </c:pt>
                <c:pt idx="245">
                  <c:v>42431</c:v>
                </c:pt>
                <c:pt idx="246">
                  <c:v>42432</c:v>
                </c:pt>
                <c:pt idx="247">
                  <c:v>42433</c:v>
                </c:pt>
                <c:pt idx="248">
                  <c:v>42434</c:v>
                </c:pt>
                <c:pt idx="249">
                  <c:v>42435</c:v>
                </c:pt>
                <c:pt idx="250">
                  <c:v>42436</c:v>
                </c:pt>
                <c:pt idx="251">
                  <c:v>42437</c:v>
                </c:pt>
                <c:pt idx="252">
                  <c:v>42438</c:v>
                </c:pt>
                <c:pt idx="253">
                  <c:v>42439</c:v>
                </c:pt>
                <c:pt idx="254">
                  <c:v>42440</c:v>
                </c:pt>
                <c:pt idx="255">
                  <c:v>42441</c:v>
                </c:pt>
                <c:pt idx="256">
                  <c:v>42442</c:v>
                </c:pt>
                <c:pt idx="257">
                  <c:v>42443</c:v>
                </c:pt>
                <c:pt idx="258">
                  <c:v>42444</c:v>
                </c:pt>
                <c:pt idx="259">
                  <c:v>42445</c:v>
                </c:pt>
                <c:pt idx="260">
                  <c:v>42446</c:v>
                </c:pt>
                <c:pt idx="261">
                  <c:v>42447</c:v>
                </c:pt>
                <c:pt idx="262">
                  <c:v>42448</c:v>
                </c:pt>
                <c:pt idx="263">
                  <c:v>42449</c:v>
                </c:pt>
                <c:pt idx="264">
                  <c:v>42450</c:v>
                </c:pt>
                <c:pt idx="265">
                  <c:v>42451</c:v>
                </c:pt>
                <c:pt idx="266">
                  <c:v>42452</c:v>
                </c:pt>
                <c:pt idx="267">
                  <c:v>42453</c:v>
                </c:pt>
                <c:pt idx="268">
                  <c:v>42454</c:v>
                </c:pt>
                <c:pt idx="269">
                  <c:v>42455</c:v>
                </c:pt>
                <c:pt idx="270">
                  <c:v>42456</c:v>
                </c:pt>
                <c:pt idx="271">
                  <c:v>42457</c:v>
                </c:pt>
                <c:pt idx="272">
                  <c:v>42458</c:v>
                </c:pt>
                <c:pt idx="273">
                  <c:v>42459</c:v>
                </c:pt>
                <c:pt idx="274">
                  <c:v>42460</c:v>
                </c:pt>
                <c:pt idx="275">
                  <c:v>42461</c:v>
                </c:pt>
                <c:pt idx="276">
                  <c:v>42462</c:v>
                </c:pt>
                <c:pt idx="277">
                  <c:v>42463</c:v>
                </c:pt>
                <c:pt idx="278">
                  <c:v>42464</c:v>
                </c:pt>
                <c:pt idx="279">
                  <c:v>42465</c:v>
                </c:pt>
                <c:pt idx="280">
                  <c:v>42466</c:v>
                </c:pt>
                <c:pt idx="281">
                  <c:v>42467</c:v>
                </c:pt>
                <c:pt idx="282">
                  <c:v>42468</c:v>
                </c:pt>
                <c:pt idx="283">
                  <c:v>42469</c:v>
                </c:pt>
                <c:pt idx="284">
                  <c:v>42470</c:v>
                </c:pt>
                <c:pt idx="285">
                  <c:v>42471</c:v>
                </c:pt>
                <c:pt idx="286">
                  <c:v>42472</c:v>
                </c:pt>
                <c:pt idx="287">
                  <c:v>42473</c:v>
                </c:pt>
                <c:pt idx="288">
                  <c:v>42474</c:v>
                </c:pt>
                <c:pt idx="289">
                  <c:v>42475</c:v>
                </c:pt>
                <c:pt idx="290">
                  <c:v>42476</c:v>
                </c:pt>
                <c:pt idx="291">
                  <c:v>42477</c:v>
                </c:pt>
                <c:pt idx="292">
                  <c:v>42478</c:v>
                </c:pt>
                <c:pt idx="293">
                  <c:v>42479</c:v>
                </c:pt>
                <c:pt idx="294">
                  <c:v>42480</c:v>
                </c:pt>
                <c:pt idx="295">
                  <c:v>42481</c:v>
                </c:pt>
                <c:pt idx="296">
                  <c:v>42482</c:v>
                </c:pt>
                <c:pt idx="297">
                  <c:v>42483</c:v>
                </c:pt>
                <c:pt idx="298">
                  <c:v>42484</c:v>
                </c:pt>
                <c:pt idx="299">
                  <c:v>42485</c:v>
                </c:pt>
                <c:pt idx="300">
                  <c:v>42486</c:v>
                </c:pt>
                <c:pt idx="301">
                  <c:v>42487</c:v>
                </c:pt>
                <c:pt idx="302">
                  <c:v>42488</c:v>
                </c:pt>
                <c:pt idx="303">
                  <c:v>42489</c:v>
                </c:pt>
                <c:pt idx="304">
                  <c:v>42490</c:v>
                </c:pt>
                <c:pt idx="305">
                  <c:v>42491</c:v>
                </c:pt>
                <c:pt idx="306">
                  <c:v>42492</c:v>
                </c:pt>
                <c:pt idx="307">
                  <c:v>42493</c:v>
                </c:pt>
                <c:pt idx="308">
                  <c:v>42494</c:v>
                </c:pt>
                <c:pt idx="309">
                  <c:v>42495</c:v>
                </c:pt>
                <c:pt idx="310">
                  <c:v>42496</c:v>
                </c:pt>
                <c:pt idx="311">
                  <c:v>42497</c:v>
                </c:pt>
                <c:pt idx="312">
                  <c:v>42498</c:v>
                </c:pt>
                <c:pt idx="313">
                  <c:v>42499</c:v>
                </c:pt>
                <c:pt idx="314">
                  <c:v>42500</c:v>
                </c:pt>
                <c:pt idx="315">
                  <c:v>42501</c:v>
                </c:pt>
                <c:pt idx="316">
                  <c:v>42502</c:v>
                </c:pt>
                <c:pt idx="317">
                  <c:v>42503</c:v>
                </c:pt>
                <c:pt idx="318">
                  <c:v>42504</c:v>
                </c:pt>
                <c:pt idx="319">
                  <c:v>42505</c:v>
                </c:pt>
                <c:pt idx="320">
                  <c:v>42506</c:v>
                </c:pt>
                <c:pt idx="321">
                  <c:v>42507</c:v>
                </c:pt>
                <c:pt idx="322">
                  <c:v>42508</c:v>
                </c:pt>
                <c:pt idx="323">
                  <c:v>42509</c:v>
                </c:pt>
                <c:pt idx="324">
                  <c:v>42510</c:v>
                </c:pt>
                <c:pt idx="325">
                  <c:v>42511</c:v>
                </c:pt>
                <c:pt idx="326">
                  <c:v>42512</c:v>
                </c:pt>
                <c:pt idx="327">
                  <c:v>42513</c:v>
                </c:pt>
                <c:pt idx="328">
                  <c:v>42514</c:v>
                </c:pt>
                <c:pt idx="329">
                  <c:v>42515</c:v>
                </c:pt>
                <c:pt idx="330">
                  <c:v>42516</c:v>
                </c:pt>
                <c:pt idx="331">
                  <c:v>42517</c:v>
                </c:pt>
                <c:pt idx="332">
                  <c:v>42518</c:v>
                </c:pt>
                <c:pt idx="333">
                  <c:v>42519</c:v>
                </c:pt>
                <c:pt idx="334">
                  <c:v>42520</c:v>
                </c:pt>
                <c:pt idx="335">
                  <c:v>42521</c:v>
                </c:pt>
                <c:pt idx="336">
                  <c:v>42522</c:v>
                </c:pt>
                <c:pt idx="337">
                  <c:v>42523</c:v>
                </c:pt>
                <c:pt idx="338">
                  <c:v>42524</c:v>
                </c:pt>
                <c:pt idx="339">
                  <c:v>42525</c:v>
                </c:pt>
                <c:pt idx="340">
                  <c:v>42526</c:v>
                </c:pt>
                <c:pt idx="341">
                  <c:v>42527</c:v>
                </c:pt>
                <c:pt idx="342">
                  <c:v>42528</c:v>
                </c:pt>
                <c:pt idx="343">
                  <c:v>42529</c:v>
                </c:pt>
                <c:pt idx="344">
                  <c:v>42530</c:v>
                </c:pt>
                <c:pt idx="345">
                  <c:v>42531</c:v>
                </c:pt>
                <c:pt idx="346">
                  <c:v>42532</c:v>
                </c:pt>
                <c:pt idx="347">
                  <c:v>42533</c:v>
                </c:pt>
                <c:pt idx="348">
                  <c:v>42534</c:v>
                </c:pt>
                <c:pt idx="349">
                  <c:v>42535</c:v>
                </c:pt>
                <c:pt idx="350">
                  <c:v>42536</c:v>
                </c:pt>
                <c:pt idx="351">
                  <c:v>42537</c:v>
                </c:pt>
                <c:pt idx="352">
                  <c:v>42538</c:v>
                </c:pt>
                <c:pt idx="353">
                  <c:v>42539</c:v>
                </c:pt>
                <c:pt idx="354">
                  <c:v>42540</c:v>
                </c:pt>
                <c:pt idx="355">
                  <c:v>42541</c:v>
                </c:pt>
                <c:pt idx="356">
                  <c:v>42542</c:v>
                </c:pt>
                <c:pt idx="357">
                  <c:v>42543</c:v>
                </c:pt>
                <c:pt idx="358">
                  <c:v>42544</c:v>
                </c:pt>
                <c:pt idx="359">
                  <c:v>42545</c:v>
                </c:pt>
                <c:pt idx="360">
                  <c:v>42546</c:v>
                </c:pt>
                <c:pt idx="361">
                  <c:v>42547</c:v>
                </c:pt>
                <c:pt idx="362">
                  <c:v>42548</c:v>
                </c:pt>
                <c:pt idx="363">
                  <c:v>42549</c:v>
                </c:pt>
                <c:pt idx="364">
                  <c:v>42550</c:v>
                </c:pt>
                <c:pt idx="365">
                  <c:v>42551</c:v>
                </c:pt>
                <c:pt idx="366">
                  <c:v>42552</c:v>
                </c:pt>
                <c:pt idx="367">
                  <c:v>42553</c:v>
                </c:pt>
                <c:pt idx="368">
                  <c:v>42554</c:v>
                </c:pt>
                <c:pt idx="369">
                  <c:v>42555</c:v>
                </c:pt>
                <c:pt idx="370">
                  <c:v>42556</c:v>
                </c:pt>
                <c:pt idx="371">
                  <c:v>42557</c:v>
                </c:pt>
                <c:pt idx="372">
                  <c:v>42558</c:v>
                </c:pt>
                <c:pt idx="373">
                  <c:v>42559</c:v>
                </c:pt>
                <c:pt idx="374">
                  <c:v>42560</c:v>
                </c:pt>
                <c:pt idx="375">
                  <c:v>42561</c:v>
                </c:pt>
                <c:pt idx="376">
                  <c:v>42562</c:v>
                </c:pt>
                <c:pt idx="377">
                  <c:v>42563</c:v>
                </c:pt>
                <c:pt idx="378">
                  <c:v>42564</c:v>
                </c:pt>
                <c:pt idx="379">
                  <c:v>42565</c:v>
                </c:pt>
                <c:pt idx="380">
                  <c:v>42566</c:v>
                </c:pt>
                <c:pt idx="381">
                  <c:v>42567</c:v>
                </c:pt>
                <c:pt idx="382">
                  <c:v>42568</c:v>
                </c:pt>
                <c:pt idx="383">
                  <c:v>42569</c:v>
                </c:pt>
                <c:pt idx="384">
                  <c:v>42570</c:v>
                </c:pt>
                <c:pt idx="385">
                  <c:v>42571</c:v>
                </c:pt>
                <c:pt idx="386">
                  <c:v>42572</c:v>
                </c:pt>
                <c:pt idx="387">
                  <c:v>42573</c:v>
                </c:pt>
                <c:pt idx="388">
                  <c:v>42574</c:v>
                </c:pt>
                <c:pt idx="389">
                  <c:v>42575</c:v>
                </c:pt>
                <c:pt idx="390">
                  <c:v>42576</c:v>
                </c:pt>
                <c:pt idx="391">
                  <c:v>42577</c:v>
                </c:pt>
                <c:pt idx="392">
                  <c:v>42578</c:v>
                </c:pt>
                <c:pt idx="393">
                  <c:v>42579</c:v>
                </c:pt>
                <c:pt idx="394">
                  <c:v>42580</c:v>
                </c:pt>
                <c:pt idx="395">
                  <c:v>42581</c:v>
                </c:pt>
                <c:pt idx="396">
                  <c:v>42582</c:v>
                </c:pt>
                <c:pt idx="397">
                  <c:v>42583</c:v>
                </c:pt>
                <c:pt idx="398">
                  <c:v>42584</c:v>
                </c:pt>
                <c:pt idx="399">
                  <c:v>42585</c:v>
                </c:pt>
                <c:pt idx="400">
                  <c:v>42586</c:v>
                </c:pt>
                <c:pt idx="401">
                  <c:v>42587</c:v>
                </c:pt>
                <c:pt idx="402">
                  <c:v>42588</c:v>
                </c:pt>
                <c:pt idx="403">
                  <c:v>42589</c:v>
                </c:pt>
                <c:pt idx="404">
                  <c:v>42590</c:v>
                </c:pt>
                <c:pt idx="405">
                  <c:v>42591</c:v>
                </c:pt>
                <c:pt idx="406">
                  <c:v>42592</c:v>
                </c:pt>
                <c:pt idx="407">
                  <c:v>42593</c:v>
                </c:pt>
                <c:pt idx="408">
                  <c:v>42594</c:v>
                </c:pt>
                <c:pt idx="409">
                  <c:v>42595</c:v>
                </c:pt>
                <c:pt idx="410">
                  <c:v>42596</c:v>
                </c:pt>
                <c:pt idx="411">
                  <c:v>42597</c:v>
                </c:pt>
                <c:pt idx="412">
                  <c:v>42598</c:v>
                </c:pt>
                <c:pt idx="413">
                  <c:v>42599</c:v>
                </c:pt>
                <c:pt idx="414">
                  <c:v>42600</c:v>
                </c:pt>
                <c:pt idx="415">
                  <c:v>42601</c:v>
                </c:pt>
                <c:pt idx="416">
                  <c:v>42602</c:v>
                </c:pt>
                <c:pt idx="417">
                  <c:v>42603</c:v>
                </c:pt>
                <c:pt idx="418">
                  <c:v>42604</c:v>
                </c:pt>
                <c:pt idx="419">
                  <c:v>42605</c:v>
                </c:pt>
                <c:pt idx="420">
                  <c:v>42606</c:v>
                </c:pt>
                <c:pt idx="421">
                  <c:v>42607</c:v>
                </c:pt>
                <c:pt idx="422">
                  <c:v>42608</c:v>
                </c:pt>
                <c:pt idx="423">
                  <c:v>42609</c:v>
                </c:pt>
                <c:pt idx="424">
                  <c:v>42610</c:v>
                </c:pt>
                <c:pt idx="425">
                  <c:v>42611</c:v>
                </c:pt>
                <c:pt idx="426">
                  <c:v>42612</c:v>
                </c:pt>
                <c:pt idx="427">
                  <c:v>42613</c:v>
                </c:pt>
                <c:pt idx="428">
                  <c:v>42614</c:v>
                </c:pt>
                <c:pt idx="429">
                  <c:v>42615</c:v>
                </c:pt>
                <c:pt idx="430">
                  <c:v>42616</c:v>
                </c:pt>
                <c:pt idx="431">
                  <c:v>42617</c:v>
                </c:pt>
                <c:pt idx="432">
                  <c:v>42618</c:v>
                </c:pt>
                <c:pt idx="433">
                  <c:v>42619</c:v>
                </c:pt>
                <c:pt idx="434">
                  <c:v>42620</c:v>
                </c:pt>
                <c:pt idx="435">
                  <c:v>42621</c:v>
                </c:pt>
                <c:pt idx="436">
                  <c:v>42622</c:v>
                </c:pt>
                <c:pt idx="437">
                  <c:v>42623</c:v>
                </c:pt>
                <c:pt idx="438">
                  <c:v>42624</c:v>
                </c:pt>
                <c:pt idx="439">
                  <c:v>42625</c:v>
                </c:pt>
                <c:pt idx="440">
                  <c:v>42626</c:v>
                </c:pt>
                <c:pt idx="441">
                  <c:v>42627</c:v>
                </c:pt>
                <c:pt idx="442">
                  <c:v>42628</c:v>
                </c:pt>
                <c:pt idx="443">
                  <c:v>42629</c:v>
                </c:pt>
                <c:pt idx="444">
                  <c:v>42630</c:v>
                </c:pt>
                <c:pt idx="445">
                  <c:v>42631</c:v>
                </c:pt>
                <c:pt idx="446">
                  <c:v>42632</c:v>
                </c:pt>
                <c:pt idx="447">
                  <c:v>42633</c:v>
                </c:pt>
                <c:pt idx="448">
                  <c:v>42634</c:v>
                </c:pt>
                <c:pt idx="449">
                  <c:v>42635</c:v>
                </c:pt>
                <c:pt idx="450">
                  <c:v>42636</c:v>
                </c:pt>
                <c:pt idx="451">
                  <c:v>42637</c:v>
                </c:pt>
                <c:pt idx="452">
                  <c:v>42638</c:v>
                </c:pt>
                <c:pt idx="453">
                  <c:v>42639</c:v>
                </c:pt>
                <c:pt idx="454">
                  <c:v>42640</c:v>
                </c:pt>
                <c:pt idx="455">
                  <c:v>42641</c:v>
                </c:pt>
                <c:pt idx="456">
                  <c:v>42642</c:v>
                </c:pt>
                <c:pt idx="457">
                  <c:v>42643</c:v>
                </c:pt>
              </c:numCache>
            </c:numRef>
          </c:cat>
          <c:val>
            <c:numRef>
              <c:f>'FAN EVOLUTION'!$B$99:$B$556</c:f>
              <c:numCache>
                <c:formatCode>#,##0</c:formatCode>
                <c:ptCount val="458"/>
                <c:pt idx="0">
                  <c:v>99558</c:v>
                </c:pt>
                <c:pt idx="1">
                  <c:v>99565</c:v>
                </c:pt>
                <c:pt idx="2">
                  <c:v>99580</c:v>
                </c:pt>
                <c:pt idx="3">
                  <c:v>99608</c:v>
                </c:pt>
                <c:pt idx="4">
                  <c:v>99607</c:v>
                </c:pt>
                <c:pt idx="5">
                  <c:v>99617</c:v>
                </c:pt>
                <c:pt idx="6">
                  <c:v>99628</c:v>
                </c:pt>
                <c:pt idx="7">
                  <c:v>99650</c:v>
                </c:pt>
                <c:pt idx="8">
                  <c:v>99672</c:v>
                </c:pt>
                <c:pt idx="9">
                  <c:v>99660</c:v>
                </c:pt>
                <c:pt idx="10">
                  <c:v>99658</c:v>
                </c:pt>
                <c:pt idx="11">
                  <c:v>99675</c:v>
                </c:pt>
                <c:pt idx="12">
                  <c:v>99604</c:v>
                </c:pt>
                <c:pt idx="13">
                  <c:v>99618</c:v>
                </c:pt>
                <c:pt idx="14">
                  <c:v>99617</c:v>
                </c:pt>
                <c:pt idx="15">
                  <c:v>99956</c:v>
                </c:pt>
                <c:pt idx="16">
                  <c:v>99983</c:v>
                </c:pt>
                <c:pt idx="17">
                  <c:v>99999</c:v>
                </c:pt>
                <c:pt idx="18">
                  <c:v>100028</c:v>
                </c:pt>
                <c:pt idx="19">
                  <c:v>100050</c:v>
                </c:pt>
                <c:pt idx="20">
                  <c:v>100048</c:v>
                </c:pt>
                <c:pt idx="21">
                  <c:v>100051</c:v>
                </c:pt>
                <c:pt idx="22">
                  <c:v>100055</c:v>
                </c:pt>
                <c:pt idx="23">
                  <c:v>100062</c:v>
                </c:pt>
                <c:pt idx="24">
                  <c:v>100066</c:v>
                </c:pt>
                <c:pt idx="25">
                  <c:v>100105</c:v>
                </c:pt>
                <c:pt idx="26">
                  <c:v>100129</c:v>
                </c:pt>
                <c:pt idx="27">
                  <c:v>100140</c:v>
                </c:pt>
                <c:pt idx="28">
                  <c:v>99126</c:v>
                </c:pt>
                <c:pt idx="29">
                  <c:v>99119</c:v>
                </c:pt>
                <c:pt idx="30">
                  <c:v>99128</c:v>
                </c:pt>
                <c:pt idx="31">
                  <c:v>99155</c:v>
                </c:pt>
                <c:pt idx="32">
                  <c:v>99151</c:v>
                </c:pt>
                <c:pt idx="33">
                  <c:v>99163</c:v>
                </c:pt>
                <c:pt idx="34">
                  <c:v>99174</c:v>
                </c:pt>
                <c:pt idx="35">
                  <c:v>99186</c:v>
                </c:pt>
                <c:pt idx="36">
                  <c:v>99189</c:v>
                </c:pt>
                <c:pt idx="37">
                  <c:v>99203</c:v>
                </c:pt>
                <c:pt idx="38">
                  <c:v>99213</c:v>
                </c:pt>
                <c:pt idx="39">
                  <c:v>99217</c:v>
                </c:pt>
                <c:pt idx="40">
                  <c:v>99258</c:v>
                </c:pt>
                <c:pt idx="41">
                  <c:v>99278</c:v>
                </c:pt>
                <c:pt idx="42">
                  <c:v>99294</c:v>
                </c:pt>
                <c:pt idx="43">
                  <c:v>99318</c:v>
                </c:pt>
                <c:pt idx="44">
                  <c:v>99322</c:v>
                </c:pt>
                <c:pt idx="45">
                  <c:v>99329</c:v>
                </c:pt>
                <c:pt idx="46">
                  <c:v>99318</c:v>
                </c:pt>
                <c:pt idx="47">
                  <c:v>99317</c:v>
                </c:pt>
                <c:pt idx="48">
                  <c:v>99298</c:v>
                </c:pt>
                <c:pt idx="49">
                  <c:v>99303</c:v>
                </c:pt>
                <c:pt idx="50">
                  <c:v>99325</c:v>
                </c:pt>
                <c:pt idx="51">
                  <c:v>99440</c:v>
                </c:pt>
                <c:pt idx="52">
                  <c:v>99558</c:v>
                </c:pt>
                <c:pt idx="53">
                  <c:v>99686</c:v>
                </c:pt>
                <c:pt idx="54">
                  <c:v>99799</c:v>
                </c:pt>
                <c:pt idx="55">
                  <c:v>99892</c:v>
                </c:pt>
                <c:pt idx="56">
                  <c:v>99925</c:v>
                </c:pt>
                <c:pt idx="57">
                  <c:v>99982</c:v>
                </c:pt>
                <c:pt idx="58">
                  <c:v>100023</c:v>
                </c:pt>
                <c:pt idx="59">
                  <c:v>100042</c:v>
                </c:pt>
                <c:pt idx="60">
                  <c:v>100059</c:v>
                </c:pt>
                <c:pt idx="61">
                  <c:v>100088</c:v>
                </c:pt>
                <c:pt idx="62">
                  <c:v>100118</c:v>
                </c:pt>
                <c:pt idx="63">
                  <c:v>100141</c:v>
                </c:pt>
                <c:pt idx="64">
                  <c:v>100174</c:v>
                </c:pt>
                <c:pt idx="65">
                  <c:v>100202</c:v>
                </c:pt>
                <c:pt idx="66">
                  <c:v>100237</c:v>
                </c:pt>
                <c:pt idx="67">
                  <c:v>100275</c:v>
                </c:pt>
                <c:pt idx="68">
                  <c:v>100325</c:v>
                </c:pt>
                <c:pt idx="69">
                  <c:v>100348</c:v>
                </c:pt>
                <c:pt idx="70">
                  <c:v>100368</c:v>
                </c:pt>
                <c:pt idx="71">
                  <c:v>100355</c:v>
                </c:pt>
                <c:pt idx="72">
                  <c:v>100361</c:v>
                </c:pt>
                <c:pt idx="73">
                  <c:v>100366</c:v>
                </c:pt>
                <c:pt idx="74">
                  <c:v>100388</c:v>
                </c:pt>
                <c:pt idx="75">
                  <c:v>100410</c:v>
                </c:pt>
                <c:pt idx="76">
                  <c:v>100429</c:v>
                </c:pt>
                <c:pt idx="77">
                  <c:v>100443</c:v>
                </c:pt>
                <c:pt idx="78">
                  <c:v>99648</c:v>
                </c:pt>
                <c:pt idx="79">
                  <c:v>99661</c:v>
                </c:pt>
                <c:pt idx="80">
                  <c:v>99674</c:v>
                </c:pt>
                <c:pt idx="81">
                  <c:v>99670</c:v>
                </c:pt>
                <c:pt idx="82">
                  <c:v>99685</c:v>
                </c:pt>
                <c:pt idx="83">
                  <c:v>99693</c:v>
                </c:pt>
                <c:pt idx="84">
                  <c:v>99697</c:v>
                </c:pt>
                <c:pt idx="85">
                  <c:v>99711</c:v>
                </c:pt>
                <c:pt idx="86">
                  <c:v>100343</c:v>
                </c:pt>
                <c:pt idx="87">
                  <c:v>101198</c:v>
                </c:pt>
                <c:pt idx="88">
                  <c:v>101825</c:v>
                </c:pt>
                <c:pt idx="89">
                  <c:v>102156</c:v>
                </c:pt>
                <c:pt idx="90">
                  <c:v>102850</c:v>
                </c:pt>
                <c:pt idx="91">
                  <c:v>103062</c:v>
                </c:pt>
                <c:pt idx="92">
                  <c:v>103360</c:v>
                </c:pt>
                <c:pt idx="93">
                  <c:v>103729</c:v>
                </c:pt>
                <c:pt idx="94">
                  <c:v>103745</c:v>
                </c:pt>
                <c:pt idx="95">
                  <c:v>103722</c:v>
                </c:pt>
                <c:pt idx="96">
                  <c:v>104710</c:v>
                </c:pt>
                <c:pt idx="97">
                  <c:v>105939</c:v>
                </c:pt>
                <c:pt idx="98">
                  <c:v>106634</c:v>
                </c:pt>
                <c:pt idx="99">
                  <c:v>106778</c:v>
                </c:pt>
                <c:pt idx="100">
                  <c:v>107587</c:v>
                </c:pt>
                <c:pt idx="101">
                  <c:v>107712</c:v>
                </c:pt>
                <c:pt idx="102">
                  <c:v>107965</c:v>
                </c:pt>
                <c:pt idx="103">
                  <c:v>108151</c:v>
                </c:pt>
                <c:pt idx="104">
                  <c:v>108276</c:v>
                </c:pt>
                <c:pt idx="105">
                  <c:v>108448</c:v>
                </c:pt>
                <c:pt idx="106">
                  <c:v>108784</c:v>
                </c:pt>
                <c:pt idx="107">
                  <c:v>109384</c:v>
                </c:pt>
                <c:pt idx="108">
                  <c:v>109753</c:v>
                </c:pt>
                <c:pt idx="109">
                  <c:v>110086</c:v>
                </c:pt>
                <c:pt idx="110">
                  <c:v>112739</c:v>
                </c:pt>
                <c:pt idx="111">
                  <c:v>113962</c:v>
                </c:pt>
                <c:pt idx="112">
                  <c:v>114601</c:v>
                </c:pt>
                <c:pt idx="113">
                  <c:v>114655</c:v>
                </c:pt>
                <c:pt idx="114">
                  <c:v>114919</c:v>
                </c:pt>
                <c:pt idx="115">
                  <c:v>115370</c:v>
                </c:pt>
                <c:pt idx="116">
                  <c:v>115795</c:v>
                </c:pt>
                <c:pt idx="117">
                  <c:v>116420</c:v>
                </c:pt>
                <c:pt idx="118">
                  <c:v>117267</c:v>
                </c:pt>
                <c:pt idx="119">
                  <c:v>119395</c:v>
                </c:pt>
                <c:pt idx="120">
                  <c:v>120099</c:v>
                </c:pt>
                <c:pt idx="121">
                  <c:v>120194</c:v>
                </c:pt>
                <c:pt idx="122">
                  <c:v>120358</c:v>
                </c:pt>
                <c:pt idx="123">
                  <c:v>120338</c:v>
                </c:pt>
                <c:pt idx="124">
                  <c:v>120641</c:v>
                </c:pt>
                <c:pt idx="125">
                  <c:v>121083</c:v>
                </c:pt>
                <c:pt idx="126">
                  <c:v>121620</c:v>
                </c:pt>
                <c:pt idx="127">
                  <c:v>121865</c:v>
                </c:pt>
                <c:pt idx="128">
                  <c:v>122372</c:v>
                </c:pt>
                <c:pt idx="129">
                  <c:v>122672</c:v>
                </c:pt>
                <c:pt idx="130">
                  <c:v>122856</c:v>
                </c:pt>
                <c:pt idx="131">
                  <c:v>122965</c:v>
                </c:pt>
                <c:pt idx="132">
                  <c:v>123216</c:v>
                </c:pt>
                <c:pt idx="133">
                  <c:v>123996</c:v>
                </c:pt>
                <c:pt idx="134">
                  <c:v>124284</c:v>
                </c:pt>
                <c:pt idx="135">
                  <c:v>124629</c:v>
                </c:pt>
                <c:pt idx="136">
                  <c:v>124603</c:v>
                </c:pt>
                <c:pt idx="137">
                  <c:v>124559</c:v>
                </c:pt>
                <c:pt idx="138">
                  <c:v>124536</c:v>
                </c:pt>
                <c:pt idx="139">
                  <c:v>124536</c:v>
                </c:pt>
                <c:pt idx="140">
                  <c:v>124512</c:v>
                </c:pt>
                <c:pt idx="141">
                  <c:v>125153</c:v>
                </c:pt>
                <c:pt idx="142">
                  <c:v>125995</c:v>
                </c:pt>
                <c:pt idx="143">
                  <c:v>126225</c:v>
                </c:pt>
                <c:pt idx="144">
                  <c:v>126486</c:v>
                </c:pt>
                <c:pt idx="145">
                  <c:v>126951</c:v>
                </c:pt>
                <c:pt idx="146">
                  <c:v>127221</c:v>
                </c:pt>
                <c:pt idx="147">
                  <c:v>128193</c:v>
                </c:pt>
                <c:pt idx="148">
                  <c:v>128377</c:v>
                </c:pt>
                <c:pt idx="149">
                  <c:v>128687</c:v>
                </c:pt>
                <c:pt idx="150">
                  <c:v>128890</c:v>
                </c:pt>
                <c:pt idx="151">
                  <c:v>129048</c:v>
                </c:pt>
                <c:pt idx="152">
                  <c:v>129188</c:v>
                </c:pt>
                <c:pt idx="153">
                  <c:v>129450</c:v>
                </c:pt>
                <c:pt idx="154">
                  <c:v>129493</c:v>
                </c:pt>
                <c:pt idx="155">
                  <c:v>129908</c:v>
                </c:pt>
                <c:pt idx="156">
                  <c:v>130198</c:v>
                </c:pt>
                <c:pt idx="157">
                  <c:v>130435</c:v>
                </c:pt>
                <c:pt idx="158">
                  <c:v>130481</c:v>
                </c:pt>
                <c:pt idx="159">
                  <c:v>130516</c:v>
                </c:pt>
                <c:pt idx="160">
                  <c:v>130654</c:v>
                </c:pt>
                <c:pt idx="161">
                  <c:v>131110</c:v>
                </c:pt>
                <c:pt idx="162">
                  <c:v>131321</c:v>
                </c:pt>
                <c:pt idx="163">
                  <c:v>131513</c:v>
                </c:pt>
                <c:pt idx="164">
                  <c:v>131622</c:v>
                </c:pt>
                <c:pt idx="165">
                  <c:v>131616</c:v>
                </c:pt>
                <c:pt idx="166">
                  <c:v>131660</c:v>
                </c:pt>
                <c:pt idx="167">
                  <c:v>132033</c:v>
                </c:pt>
                <c:pt idx="168">
                  <c:v>132201</c:v>
                </c:pt>
                <c:pt idx="169">
                  <c:v>131527</c:v>
                </c:pt>
                <c:pt idx="170">
                  <c:v>132439</c:v>
                </c:pt>
                <c:pt idx="171">
                  <c:v>132559</c:v>
                </c:pt>
                <c:pt idx="172">
                  <c:v>132736</c:v>
                </c:pt>
                <c:pt idx="173">
                  <c:v>132883</c:v>
                </c:pt>
                <c:pt idx="174">
                  <c:v>133660</c:v>
                </c:pt>
                <c:pt idx="175">
                  <c:v>133662</c:v>
                </c:pt>
                <c:pt idx="176">
                  <c:v>133634</c:v>
                </c:pt>
                <c:pt idx="177">
                  <c:v>133591</c:v>
                </c:pt>
                <c:pt idx="178">
                  <c:v>133622</c:v>
                </c:pt>
                <c:pt idx="179">
                  <c:v>133649</c:v>
                </c:pt>
                <c:pt idx="180">
                  <c:v>133882</c:v>
                </c:pt>
                <c:pt idx="181">
                  <c:v>134081</c:v>
                </c:pt>
                <c:pt idx="182">
                  <c:v>134082</c:v>
                </c:pt>
                <c:pt idx="183">
                  <c:v>134065</c:v>
                </c:pt>
                <c:pt idx="184">
                  <c:v>134076</c:v>
                </c:pt>
                <c:pt idx="185">
                  <c:v>134083</c:v>
                </c:pt>
                <c:pt idx="186">
                  <c:v>134090</c:v>
                </c:pt>
                <c:pt idx="187">
                  <c:v>134263</c:v>
                </c:pt>
                <c:pt idx="188">
                  <c:v>134515</c:v>
                </c:pt>
                <c:pt idx="189">
                  <c:v>134640</c:v>
                </c:pt>
                <c:pt idx="190">
                  <c:v>134884</c:v>
                </c:pt>
                <c:pt idx="191">
                  <c:v>135350</c:v>
                </c:pt>
                <c:pt idx="192">
                  <c:v>135938</c:v>
                </c:pt>
                <c:pt idx="193">
                  <c:v>135940</c:v>
                </c:pt>
                <c:pt idx="194">
                  <c:v>136113</c:v>
                </c:pt>
                <c:pt idx="195">
                  <c:v>136329</c:v>
                </c:pt>
                <c:pt idx="196">
                  <c:v>136481</c:v>
                </c:pt>
                <c:pt idx="197">
                  <c:v>136692</c:v>
                </c:pt>
                <c:pt idx="198">
                  <c:v>136831</c:v>
                </c:pt>
                <c:pt idx="199">
                  <c:v>136994</c:v>
                </c:pt>
                <c:pt idx="200">
                  <c:v>137783</c:v>
                </c:pt>
                <c:pt idx="201">
                  <c:v>140074</c:v>
                </c:pt>
                <c:pt idx="202">
                  <c:v>160322</c:v>
                </c:pt>
                <c:pt idx="203">
                  <c:v>162634</c:v>
                </c:pt>
                <c:pt idx="204">
                  <c:v>163660</c:v>
                </c:pt>
                <c:pt idx="205">
                  <c:v>164483</c:v>
                </c:pt>
                <c:pt idx="206">
                  <c:v>165051</c:v>
                </c:pt>
                <c:pt idx="207">
                  <c:v>165464</c:v>
                </c:pt>
                <c:pt idx="208">
                  <c:v>165922</c:v>
                </c:pt>
                <c:pt idx="209">
                  <c:v>166280</c:v>
                </c:pt>
                <c:pt idx="210">
                  <c:v>166762</c:v>
                </c:pt>
                <c:pt idx="211">
                  <c:v>166987</c:v>
                </c:pt>
                <c:pt idx="212">
                  <c:v>167315</c:v>
                </c:pt>
                <c:pt idx="213">
                  <c:v>167508</c:v>
                </c:pt>
                <c:pt idx="214">
                  <c:v>167525</c:v>
                </c:pt>
                <c:pt idx="215">
                  <c:v>168360</c:v>
                </c:pt>
                <c:pt idx="216">
                  <c:v>168561</c:v>
                </c:pt>
                <c:pt idx="217">
                  <c:v>168978</c:v>
                </c:pt>
                <c:pt idx="218">
                  <c:v>169136</c:v>
                </c:pt>
                <c:pt idx="219">
                  <c:v>169062</c:v>
                </c:pt>
                <c:pt idx="220">
                  <c:v>169063</c:v>
                </c:pt>
                <c:pt idx="221">
                  <c:v>169060</c:v>
                </c:pt>
                <c:pt idx="222">
                  <c:v>169348</c:v>
                </c:pt>
                <c:pt idx="223">
                  <c:v>169850</c:v>
                </c:pt>
                <c:pt idx="224">
                  <c:v>170656</c:v>
                </c:pt>
                <c:pt idx="225">
                  <c:v>171600</c:v>
                </c:pt>
                <c:pt idx="226">
                  <c:v>171939</c:v>
                </c:pt>
                <c:pt idx="227">
                  <c:v>172336</c:v>
                </c:pt>
                <c:pt idx="228">
                  <c:v>172914</c:v>
                </c:pt>
                <c:pt idx="229">
                  <c:v>173182</c:v>
                </c:pt>
                <c:pt idx="230">
                  <c:v>173596</c:v>
                </c:pt>
                <c:pt idx="231">
                  <c:v>173818</c:v>
                </c:pt>
                <c:pt idx="232">
                  <c:v>174012</c:v>
                </c:pt>
                <c:pt idx="233">
                  <c:v>174334</c:v>
                </c:pt>
                <c:pt idx="234">
                  <c:v>174430</c:v>
                </c:pt>
                <c:pt idx="235">
                  <c:v>174556</c:v>
                </c:pt>
                <c:pt idx="236">
                  <c:v>174734</c:v>
                </c:pt>
                <c:pt idx="237">
                  <c:v>174980</c:v>
                </c:pt>
                <c:pt idx="238">
                  <c:v>174954</c:v>
                </c:pt>
                <c:pt idx="239">
                  <c:v>175112</c:v>
                </c:pt>
                <c:pt idx="240">
                  <c:v>175284</c:v>
                </c:pt>
                <c:pt idx="241">
                  <c:v>175419</c:v>
                </c:pt>
                <c:pt idx="242">
                  <c:v>175672</c:v>
                </c:pt>
                <c:pt idx="243">
                  <c:v>175721</c:v>
                </c:pt>
                <c:pt idx="244">
                  <c:v>175998</c:v>
                </c:pt>
                <c:pt idx="245">
                  <c:v>176138</c:v>
                </c:pt>
                <c:pt idx="246">
                  <c:v>176271</c:v>
                </c:pt>
                <c:pt idx="247">
                  <c:v>176434</c:v>
                </c:pt>
                <c:pt idx="248">
                  <c:v>176547</c:v>
                </c:pt>
                <c:pt idx="249">
                  <c:v>176655</c:v>
                </c:pt>
                <c:pt idx="250">
                  <c:v>176790</c:v>
                </c:pt>
                <c:pt idx="251">
                  <c:v>176886</c:v>
                </c:pt>
                <c:pt idx="252">
                  <c:v>177079</c:v>
                </c:pt>
                <c:pt idx="253">
                  <c:v>177148</c:v>
                </c:pt>
                <c:pt idx="254">
                  <c:v>177245</c:v>
                </c:pt>
                <c:pt idx="255">
                  <c:v>177305</c:v>
                </c:pt>
                <c:pt idx="256">
                  <c:v>177381</c:v>
                </c:pt>
                <c:pt idx="257">
                  <c:v>177606</c:v>
                </c:pt>
                <c:pt idx="258">
                  <c:v>177787</c:v>
                </c:pt>
                <c:pt idx="259">
                  <c:v>177956</c:v>
                </c:pt>
                <c:pt idx="260">
                  <c:v>178025</c:v>
                </c:pt>
                <c:pt idx="261">
                  <c:v>178177</c:v>
                </c:pt>
                <c:pt idx="262">
                  <c:v>178303</c:v>
                </c:pt>
                <c:pt idx="263">
                  <c:v>178406</c:v>
                </c:pt>
                <c:pt idx="264">
                  <c:v>178479</c:v>
                </c:pt>
                <c:pt idx="265">
                  <c:v>178638</c:v>
                </c:pt>
                <c:pt idx="266">
                  <c:v>178757</c:v>
                </c:pt>
                <c:pt idx="267">
                  <c:v>178907</c:v>
                </c:pt>
                <c:pt idx="268">
                  <c:v>179005</c:v>
                </c:pt>
                <c:pt idx="269">
                  <c:v>179086</c:v>
                </c:pt>
                <c:pt idx="270">
                  <c:v>179201</c:v>
                </c:pt>
                <c:pt idx="271">
                  <c:v>179316</c:v>
                </c:pt>
                <c:pt idx="272">
                  <c:v>179377</c:v>
                </c:pt>
                <c:pt idx="273">
                  <c:v>179437</c:v>
                </c:pt>
                <c:pt idx="274">
                  <c:v>179458</c:v>
                </c:pt>
                <c:pt idx="275">
                  <c:v>179735</c:v>
                </c:pt>
                <c:pt idx="276">
                  <c:v>179735</c:v>
                </c:pt>
                <c:pt idx="277">
                  <c:v>179735</c:v>
                </c:pt>
                <c:pt idx="278">
                  <c:v>179735</c:v>
                </c:pt>
                <c:pt idx="279">
                  <c:v>182972</c:v>
                </c:pt>
                <c:pt idx="280">
                  <c:v>182972</c:v>
                </c:pt>
                <c:pt idx="281">
                  <c:v>182972</c:v>
                </c:pt>
                <c:pt idx="282">
                  <c:v>182972</c:v>
                </c:pt>
                <c:pt idx="283">
                  <c:v>182972</c:v>
                </c:pt>
                <c:pt idx="284">
                  <c:v>182972</c:v>
                </c:pt>
                <c:pt idx="285">
                  <c:v>182972</c:v>
                </c:pt>
                <c:pt idx="286">
                  <c:v>182972</c:v>
                </c:pt>
                <c:pt idx="287">
                  <c:v>182972</c:v>
                </c:pt>
                <c:pt idx="288">
                  <c:v>182972</c:v>
                </c:pt>
                <c:pt idx="289">
                  <c:v>182972</c:v>
                </c:pt>
                <c:pt idx="290">
                  <c:v>182972</c:v>
                </c:pt>
                <c:pt idx="291">
                  <c:v>182972</c:v>
                </c:pt>
                <c:pt idx="292">
                  <c:v>182972</c:v>
                </c:pt>
                <c:pt idx="293">
                  <c:v>182972</c:v>
                </c:pt>
                <c:pt idx="294">
                  <c:v>182972</c:v>
                </c:pt>
                <c:pt idx="295">
                  <c:v>182972</c:v>
                </c:pt>
                <c:pt idx="296">
                  <c:v>182972</c:v>
                </c:pt>
                <c:pt idx="297">
                  <c:v>182972</c:v>
                </c:pt>
                <c:pt idx="298">
                  <c:v>182972</c:v>
                </c:pt>
                <c:pt idx="299">
                  <c:v>182972</c:v>
                </c:pt>
                <c:pt idx="300">
                  <c:v>182972</c:v>
                </c:pt>
                <c:pt idx="301">
                  <c:v>182972</c:v>
                </c:pt>
                <c:pt idx="302">
                  <c:v>182972</c:v>
                </c:pt>
                <c:pt idx="303">
                  <c:v>182972</c:v>
                </c:pt>
                <c:pt idx="304">
                  <c:v>185256</c:v>
                </c:pt>
                <c:pt idx="305">
                  <c:v>185786</c:v>
                </c:pt>
                <c:pt idx="306">
                  <c:v>185910</c:v>
                </c:pt>
                <c:pt idx="307">
                  <c:v>185966</c:v>
                </c:pt>
                <c:pt idx="308">
                  <c:v>185944</c:v>
                </c:pt>
                <c:pt idx="309">
                  <c:v>185984</c:v>
                </c:pt>
                <c:pt idx="310">
                  <c:v>186019</c:v>
                </c:pt>
                <c:pt idx="311">
                  <c:v>186051</c:v>
                </c:pt>
                <c:pt idx="312">
                  <c:v>185588</c:v>
                </c:pt>
                <c:pt idx="313">
                  <c:v>185637</c:v>
                </c:pt>
                <c:pt idx="314">
                  <c:v>185655</c:v>
                </c:pt>
                <c:pt idx="315">
                  <c:v>185710</c:v>
                </c:pt>
                <c:pt idx="316">
                  <c:v>185699</c:v>
                </c:pt>
                <c:pt idx="317">
                  <c:v>185730</c:v>
                </c:pt>
                <c:pt idx="318">
                  <c:v>185761</c:v>
                </c:pt>
                <c:pt idx="319">
                  <c:v>185761</c:v>
                </c:pt>
                <c:pt idx="320">
                  <c:v>185832</c:v>
                </c:pt>
                <c:pt idx="321">
                  <c:v>185949</c:v>
                </c:pt>
                <c:pt idx="322">
                  <c:v>186044</c:v>
                </c:pt>
                <c:pt idx="323">
                  <c:v>186174</c:v>
                </c:pt>
                <c:pt idx="324">
                  <c:v>186227</c:v>
                </c:pt>
                <c:pt idx="325">
                  <c:v>186324</c:v>
                </c:pt>
                <c:pt idx="326">
                  <c:v>186381</c:v>
                </c:pt>
                <c:pt idx="327">
                  <c:v>186406</c:v>
                </c:pt>
                <c:pt idx="328">
                  <c:v>186409</c:v>
                </c:pt>
                <c:pt idx="329">
                  <c:v>186538</c:v>
                </c:pt>
                <c:pt idx="330">
                  <c:v>186673</c:v>
                </c:pt>
                <c:pt idx="331">
                  <c:v>186707</c:v>
                </c:pt>
                <c:pt idx="332">
                  <c:v>186769</c:v>
                </c:pt>
                <c:pt idx="333">
                  <c:v>186816</c:v>
                </c:pt>
                <c:pt idx="334">
                  <c:v>186930</c:v>
                </c:pt>
                <c:pt idx="335">
                  <c:v>187128</c:v>
                </c:pt>
                <c:pt idx="336">
                  <c:v>187258</c:v>
                </c:pt>
                <c:pt idx="337">
                  <c:v>187479</c:v>
                </c:pt>
                <c:pt idx="338">
                  <c:v>187501</c:v>
                </c:pt>
                <c:pt idx="339">
                  <c:v>187566</c:v>
                </c:pt>
                <c:pt idx="340">
                  <c:v>187699</c:v>
                </c:pt>
                <c:pt idx="341">
                  <c:v>187765</c:v>
                </c:pt>
                <c:pt idx="342">
                  <c:v>187862</c:v>
                </c:pt>
                <c:pt idx="343">
                  <c:v>187909</c:v>
                </c:pt>
                <c:pt idx="344">
                  <c:v>188040</c:v>
                </c:pt>
                <c:pt idx="345">
                  <c:v>188110</c:v>
                </c:pt>
                <c:pt idx="346">
                  <c:v>188201</c:v>
                </c:pt>
                <c:pt idx="347">
                  <c:v>188323</c:v>
                </c:pt>
                <c:pt idx="348">
                  <c:v>188425</c:v>
                </c:pt>
                <c:pt idx="349">
                  <c:v>188456</c:v>
                </c:pt>
                <c:pt idx="350">
                  <c:v>188641</c:v>
                </c:pt>
                <c:pt idx="351">
                  <c:v>188736</c:v>
                </c:pt>
                <c:pt idx="352">
                  <c:v>188748</c:v>
                </c:pt>
                <c:pt idx="353">
                  <c:v>188826</c:v>
                </c:pt>
                <c:pt idx="354">
                  <c:v>188928</c:v>
                </c:pt>
                <c:pt idx="355">
                  <c:v>189123</c:v>
                </c:pt>
                <c:pt idx="356">
                  <c:v>189110</c:v>
                </c:pt>
                <c:pt idx="357">
                  <c:v>189226</c:v>
                </c:pt>
                <c:pt idx="358">
                  <c:v>189399</c:v>
                </c:pt>
                <c:pt idx="359">
                  <c:v>189648</c:v>
                </c:pt>
                <c:pt idx="360">
                  <c:v>189742</c:v>
                </c:pt>
                <c:pt idx="361">
                  <c:v>189849</c:v>
                </c:pt>
                <c:pt idx="362">
                  <c:v>189919</c:v>
                </c:pt>
                <c:pt idx="363">
                  <c:v>190109</c:v>
                </c:pt>
                <c:pt idx="364">
                  <c:v>190281</c:v>
                </c:pt>
                <c:pt idx="365">
                  <c:v>190465</c:v>
                </c:pt>
                <c:pt idx="366">
                  <c:v>190529</c:v>
                </c:pt>
                <c:pt idx="367">
                  <c:v>190657</c:v>
                </c:pt>
                <c:pt idx="368">
                  <c:v>190830</c:v>
                </c:pt>
                <c:pt idx="369">
                  <c:v>191175</c:v>
                </c:pt>
                <c:pt idx="370">
                  <c:v>191225</c:v>
                </c:pt>
                <c:pt idx="371">
                  <c:v>191311</c:v>
                </c:pt>
                <c:pt idx="372">
                  <c:v>191571</c:v>
                </c:pt>
                <c:pt idx="373">
                  <c:v>191728</c:v>
                </c:pt>
                <c:pt idx="374">
                  <c:v>191967</c:v>
                </c:pt>
                <c:pt idx="375">
                  <c:v>192097</c:v>
                </c:pt>
                <c:pt idx="376">
                  <c:v>192075</c:v>
                </c:pt>
                <c:pt idx="377">
                  <c:v>192194</c:v>
                </c:pt>
                <c:pt idx="378">
                  <c:v>192239</c:v>
                </c:pt>
                <c:pt idx="379">
                  <c:v>192456</c:v>
                </c:pt>
                <c:pt idx="380">
                  <c:v>192466</c:v>
                </c:pt>
                <c:pt idx="381">
                  <c:v>192477</c:v>
                </c:pt>
                <c:pt idx="382">
                  <c:v>192546</c:v>
                </c:pt>
                <c:pt idx="383">
                  <c:v>192588</c:v>
                </c:pt>
                <c:pt idx="384">
                  <c:v>192631</c:v>
                </c:pt>
                <c:pt idx="385">
                  <c:v>197356</c:v>
                </c:pt>
                <c:pt idx="386">
                  <c:v>197516</c:v>
                </c:pt>
                <c:pt idx="387">
                  <c:v>197724</c:v>
                </c:pt>
                <c:pt idx="388">
                  <c:v>198488</c:v>
                </c:pt>
                <c:pt idx="389">
                  <c:v>199365</c:v>
                </c:pt>
                <c:pt idx="390">
                  <c:v>199508</c:v>
                </c:pt>
                <c:pt idx="391">
                  <c:v>199698</c:v>
                </c:pt>
                <c:pt idx="392">
                  <c:v>199740</c:v>
                </c:pt>
                <c:pt idx="393">
                  <c:v>199900</c:v>
                </c:pt>
                <c:pt idx="394">
                  <c:v>200020</c:v>
                </c:pt>
                <c:pt idx="395">
                  <c:v>200022</c:v>
                </c:pt>
                <c:pt idx="396">
                  <c:v>200163</c:v>
                </c:pt>
                <c:pt idx="397">
                  <c:v>200357</c:v>
                </c:pt>
                <c:pt idx="398">
                  <c:v>200553</c:v>
                </c:pt>
                <c:pt idx="399">
                  <c:v>200638</c:v>
                </c:pt>
                <c:pt idx="400">
                  <c:v>200787</c:v>
                </c:pt>
                <c:pt idx="401">
                  <c:v>200798</c:v>
                </c:pt>
                <c:pt idx="402">
                  <c:v>200833</c:v>
                </c:pt>
                <c:pt idx="403">
                  <c:v>200842</c:v>
                </c:pt>
                <c:pt idx="404">
                  <c:v>200903</c:v>
                </c:pt>
                <c:pt idx="405">
                  <c:v>201031</c:v>
                </c:pt>
                <c:pt idx="406">
                  <c:v>201077</c:v>
                </c:pt>
                <c:pt idx="407">
                  <c:v>201149</c:v>
                </c:pt>
                <c:pt idx="408">
                  <c:v>201200</c:v>
                </c:pt>
                <c:pt idx="409">
                  <c:v>201185</c:v>
                </c:pt>
                <c:pt idx="410">
                  <c:v>201254</c:v>
                </c:pt>
                <c:pt idx="411">
                  <c:v>201252</c:v>
                </c:pt>
                <c:pt idx="412">
                  <c:v>201327</c:v>
                </c:pt>
                <c:pt idx="413">
                  <c:v>201494</c:v>
                </c:pt>
                <c:pt idx="414">
                  <c:v>201657</c:v>
                </c:pt>
                <c:pt idx="415">
                  <c:v>201701</c:v>
                </c:pt>
                <c:pt idx="416">
                  <c:v>201782</c:v>
                </c:pt>
                <c:pt idx="417">
                  <c:v>201973</c:v>
                </c:pt>
                <c:pt idx="418">
                  <c:v>202078</c:v>
                </c:pt>
                <c:pt idx="419">
                  <c:v>202137</c:v>
                </c:pt>
                <c:pt idx="420">
                  <c:v>202239</c:v>
                </c:pt>
                <c:pt idx="421">
                  <c:v>202361</c:v>
                </c:pt>
                <c:pt idx="422">
                  <c:v>202451</c:v>
                </c:pt>
                <c:pt idx="423">
                  <c:v>202538</c:v>
                </c:pt>
                <c:pt idx="424">
                  <c:v>202666</c:v>
                </c:pt>
                <c:pt idx="425">
                  <c:v>202770</c:v>
                </c:pt>
                <c:pt idx="426">
                  <c:v>202844</c:v>
                </c:pt>
                <c:pt idx="427">
                  <c:v>202936</c:v>
                </c:pt>
                <c:pt idx="428">
                  <c:v>202982</c:v>
                </c:pt>
                <c:pt idx="429">
                  <c:v>202999</c:v>
                </c:pt>
                <c:pt idx="430">
                  <c:v>203104</c:v>
                </c:pt>
                <c:pt idx="431">
                  <c:v>203204</c:v>
                </c:pt>
                <c:pt idx="432">
                  <c:v>203427</c:v>
                </c:pt>
                <c:pt idx="433">
                  <c:v>203707</c:v>
                </c:pt>
                <c:pt idx="434">
                  <c:v>203724</c:v>
                </c:pt>
                <c:pt idx="435">
                  <c:v>203700</c:v>
                </c:pt>
                <c:pt idx="436">
                  <c:v>203790</c:v>
                </c:pt>
                <c:pt idx="437">
                  <c:v>203910</c:v>
                </c:pt>
                <c:pt idx="438">
                  <c:v>204096</c:v>
                </c:pt>
                <c:pt idx="439">
                  <c:v>204064</c:v>
                </c:pt>
                <c:pt idx="440">
                  <c:v>204080</c:v>
                </c:pt>
                <c:pt idx="441">
                  <c:v>204139</c:v>
                </c:pt>
                <c:pt idx="442">
                  <c:v>204275</c:v>
                </c:pt>
                <c:pt idx="443">
                  <c:v>204318</c:v>
                </c:pt>
                <c:pt idx="444">
                  <c:v>204367</c:v>
                </c:pt>
                <c:pt idx="445">
                  <c:v>204528</c:v>
                </c:pt>
                <c:pt idx="446">
                  <c:v>204649</c:v>
                </c:pt>
                <c:pt idx="447">
                  <c:v>204697</c:v>
                </c:pt>
                <c:pt idx="448">
                  <c:v>204798</c:v>
                </c:pt>
                <c:pt idx="449">
                  <c:v>204834</c:v>
                </c:pt>
                <c:pt idx="450">
                  <c:v>204857</c:v>
                </c:pt>
                <c:pt idx="451">
                  <c:v>204954</c:v>
                </c:pt>
                <c:pt idx="452">
                  <c:v>205225</c:v>
                </c:pt>
                <c:pt idx="453">
                  <c:v>205229</c:v>
                </c:pt>
                <c:pt idx="454">
                  <c:v>205280</c:v>
                </c:pt>
                <c:pt idx="455">
                  <c:v>205313</c:v>
                </c:pt>
                <c:pt idx="456">
                  <c:v>205453</c:v>
                </c:pt>
                <c:pt idx="457">
                  <c:v>205631</c:v>
                </c:pt>
              </c:numCache>
            </c:numRef>
          </c:val>
          <c:smooth val="1"/>
        </c:ser>
        <c:dLbls>
          <c:showLegendKey val="0"/>
          <c:showVal val="0"/>
          <c:showCatName val="0"/>
          <c:showSerName val="0"/>
          <c:showPercent val="0"/>
          <c:showBubbleSize val="0"/>
        </c:dLbls>
        <c:marker val="1"/>
        <c:smooth val="0"/>
        <c:axId val="193904640"/>
        <c:axId val="193906176"/>
      </c:lineChart>
      <c:dateAx>
        <c:axId val="193904640"/>
        <c:scaling>
          <c:orientation val="minMax"/>
        </c:scaling>
        <c:delete val="0"/>
        <c:axPos val="b"/>
        <c:numFmt formatCode="dd/mm/yy;@" sourceLinked="1"/>
        <c:majorTickMark val="out"/>
        <c:minorTickMark val="none"/>
        <c:tickLblPos val="nextTo"/>
        <c:txPr>
          <a:bodyPr/>
          <a:lstStyle/>
          <a:p>
            <a:pPr>
              <a:defRPr>
                <a:latin typeface="Futura (Light)"/>
                <a:cs typeface="Futura (Light)"/>
              </a:defRPr>
            </a:pPr>
            <a:endParaRPr lang="fr-FR"/>
          </a:p>
        </c:txPr>
        <c:crossAx val="193906176"/>
        <c:crosses val="autoZero"/>
        <c:auto val="1"/>
        <c:lblOffset val="100"/>
        <c:baseTimeUnit val="days"/>
        <c:majorUnit val="1"/>
        <c:majorTimeUnit val="months"/>
      </c:dateAx>
      <c:valAx>
        <c:axId val="193906176"/>
        <c:scaling>
          <c:orientation val="minMax"/>
          <c:min val="90000"/>
        </c:scaling>
        <c:delete val="0"/>
        <c:axPos val="l"/>
        <c:majorGridlines/>
        <c:numFmt formatCode="#,##0" sourceLinked="1"/>
        <c:majorTickMark val="out"/>
        <c:minorTickMark val="none"/>
        <c:tickLblPos val="nextTo"/>
        <c:txPr>
          <a:bodyPr/>
          <a:lstStyle/>
          <a:p>
            <a:pPr>
              <a:defRPr>
                <a:latin typeface="Futura (Light)"/>
                <a:cs typeface="Futura (Light)"/>
              </a:defRPr>
            </a:pPr>
            <a:endParaRPr lang="fr-FR"/>
          </a:p>
        </c:txPr>
        <c:crossAx val="193904640"/>
        <c:crosses val="autoZero"/>
        <c:crossBetween val="between"/>
      </c:valAx>
    </c:plotArea>
    <c:plotVisOnly val="1"/>
    <c:dispBlanksAs val="gap"/>
    <c:showDLblsOverMax val="0"/>
  </c:chart>
  <c:printSettings>
    <c:headerFooter/>
    <c:pageMargins b="1" l="0.75" r="0.7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130958</xdr:colOff>
      <xdr:row>98</xdr:row>
      <xdr:rowOff>141018</xdr:rowOff>
    </xdr:from>
    <xdr:to>
      <xdr:col>15</xdr:col>
      <xdr:colOff>405162</xdr:colOff>
      <xdr:row>133</xdr:row>
      <xdr:rowOff>173923</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Utilisateur de Microsoft Office" refreshedDate="42754.236498842591" createdVersion="4" refreshedVersion="4" minRefreshableVersion="3" recordCount="200">
  <cacheSource type="worksheet">
    <worksheetSource ref="A1:R201" sheet="ALL HORS SEPT16 exclviewers"/>
  </cacheSource>
  <cacheFields count="21">
    <cacheField name="ANNEE" numFmtId="0">
      <sharedItems containsSemiMixedTypes="0" containsString="0" containsNumber="1" containsInteger="1" minValue="2015" maxValue="2016" count="2">
        <n v="2016"/>
        <n v="2015"/>
      </sharedItems>
    </cacheField>
    <cacheField name="mois" numFmtId="17">
      <sharedItems containsSemiMixedTypes="0" containsNonDate="0" containsDate="1" containsString="0" minDate="2015-05-01T00:00:00" maxDate="2016-08-02T00:00:00"/>
    </cacheField>
    <cacheField name="Date" numFmtId="0">
      <sharedItems containsSemiMixedTypes="0" containsNonDate="0" containsDate="1" containsString="0" minDate="2015-05-04T05:00:20" maxDate="2016-08-31T08:30:00"/>
    </cacheField>
    <cacheField name="Catégorie" numFmtId="0">
      <sharedItems count="12">
        <s v="PERRIER ARO"/>
        <s v="PERRIER BRAND"/>
        <s v="DIGITAL ARTIST"/>
        <s v="PERRIER x ART"/>
        <s v="PERRIER ANYTIME"/>
        <s v="PERRIER X 100% NATURAL"/>
        <s v="PERRIER ICONIC"/>
        <s v="PERRIER Since 1863"/>
        <s v="ROLAND-GARROS"/>
        <s v="REGRAM"/>
        <s v="STREET ART BY PERRIER"/>
        <s v="HAB"/>
      </sharedItems>
    </cacheField>
    <cacheField name="Post" numFmtId="0">
      <sharedItems longText="1"/>
    </cacheField>
    <cacheField name="Fans à date" numFmtId="0">
      <sharedItems containsSemiMixedTypes="0" containsString="0" containsNumber="1" containsInteger="1" minValue="85624" maxValue="100144"/>
    </cacheField>
    <cacheField name="Portée" numFmtId="0">
      <sharedItems containsSemiMixedTypes="0" containsString="0" containsNumber="1" containsInteger="1" minValue="3994" maxValue="6920192"/>
    </cacheField>
    <cacheField name="Portée organique" numFmtId="0">
      <sharedItems containsSemiMixedTypes="0" containsString="0" containsNumber="1" containsInteger="1" minValue="1511" maxValue="75200"/>
    </cacheField>
    <cacheField name="Portée payée" numFmtId="0">
      <sharedItems containsSemiMixedTypes="0" containsString="0" containsNumber="1" containsInteger="1" minValue="0" maxValue="6881280"/>
    </cacheField>
    <cacheField name="Taux de reach" numFmtId="0">
      <sharedItems containsSemiMixedTypes="0" containsString="0" containsNumber="1" minValue="4.6607697154993348E-2" maxValue="77.236009732360102"/>
    </cacheField>
    <cacheField name="Personnes engagées" numFmtId="0">
      <sharedItems containsSemiMixedTypes="0" containsString="0" containsNumber="1" containsInteger="1" minValue="146" maxValue="100215"/>
    </cacheField>
    <cacheField name="Taux d'engagement" numFmtId="168">
      <sharedItems containsSemiMixedTypes="0" containsString="0" containsNumber="1" minValue="1.8014302407990766E-3" maxValue="0.11290861534561628"/>
    </cacheField>
    <cacheField name="Total Engagement" numFmtId="3">
      <sharedItems containsSemiMixedTypes="0" containsString="0" containsNumber="1" containsInteger="1" minValue="170" maxValue="106781"/>
    </cacheField>
    <cacheField name="Likes" numFmtId="0">
      <sharedItems containsSemiMixedTypes="0" containsString="0" containsNumber="1" containsInteger="1" minValue="57" maxValue="20348"/>
    </cacheField>
    <cacheField name="Comments" numFmtId="0">
      <sharedItems containsSemiMixedTypes="0" containsString="0" containsNumber="1" containsInteger="1" minValue="1" maxValue="1744"/>
    </cacheField>
    <cacheField name="Shares" numFmtId="0">
      <sharedItems containsSemiMixedTypes="0" containsString="0" containsNumber="1" containsInteger="1" minValue="7" maxValue="6036"/>
    </cacheField>
    <cacheField name="Clics" numFmtId="0">
      <sharedItems containsSemiMixedTypes="0" containsString="0" containsNumber="1" containsInteger="1" minValue="99" maxValue="38079"/>
    </cacheField>
    <cacheField name="Vues" numFmtId="0">
      <sharedItems containsString="0" containsBlank="1" containsNumber="1" containsInteger="1" minValue="1262" maxValue="285035"/>
    </cacheField>
    <cacheField name="Champ1" numFmtId="0" formula=" 0" databaseField="0"/>
    <cacheField name="TEST TAUX ENGAGEMENT" numFmtId="0" formula="'Personnes engagées'/Portée" databaseField="0"/>
    <cacheField name="TAUX ENGAGEMENT" numFmtId="0" formula="'Personnes engagées'/Portée" databaseField="0"/>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Utilisateur de Microsoft Office" refreshedDate="42758.619506365743" missingItemsLimit="0" createdVersion="4" refreshedVersion="4" minRefreshableVersion="3" recordCount="280">
  <cacheSource type="worksheet">
    <worksheetSource ref="A8:AC288" sheet="ALL DATAS"/>
  </cacheSource>
  <cacheFields count="32">
    <cacheField name="POST ID" numFmtId="1">
      <sharedItems containsSemiMixedTypes="0" containsString="0" containsNumber="1" containsInteger="1" minValue="1.01530569177177E+16" maxValue="1.01549021255527E+16"/>
    </cacheField>
    <cacheField name="YEAR " numFmtId="0">
      <sharedItems containsSemiMixedTypes="0" containsString="0" containsNumber="1" containsInteger="1" minValue="2015" maxValue="2016"/>
    </cacheField>
    <cacheField name="QUARTER" numFmtId="0">
      <sharedItems/>
    </cacheField>
    <cacheField name="MONTH" numFmtId="17">
      <sharedItems containsSemiMixedTypes="0" containsNonDate="0" containsDate="1" containsString="0" minDate="2015-01-31T00:00:00" maxDate="2016-12-01T00:00:00" count="23">
        <d v="2015-01-31T00:00:00"/>
        <d v="2015-02-28T00:00:00"/>
        <d v="2015-03-31T00:00:00"/>
        <d v="2015-04-30T00:00:00"/>
        <d v="2015-05-31T00:00:00"/>
        <d v="2015-06-30T00:00:00"/>
        <d v="2015-07-31T00:00:00"/>
        <d v="2015-08-31T00:00:00"/>
        <d v="2015-09-30T00:00:00"/>
        <d v="2015-10-31T00:00:00"/>
        <d v="2015-11-30T00:00:00"/>
        <d v="2015-12-31T00:00:00"/>
        <d v="2016-01-31T00:00:00"/>
        <d v="2016-02-29T00:00:00"/>
        <d v="2016-03-31T00:00:00"/>
        <d v="2016-04-30T00:00:00"/>
        <d v="2016-05-31T00:00:00"/>
        <d v="2016-06-30T00:00:00"/>
        <d v="2016-07-31T00:00:00"/>
        <d v="2016-08-31T00:00:00"/>
        <d v="2016-09-30T00:00:00"/>
        <d v="2016-10-31T00:00:00"/>
        <d v="2016-11-30T00:00:00"/>
      </sharedItems>
    </cacheField>
    <cacheField name="DATE" numFmtId="14">
      <sharedItems containsSemiMixedTypes="0" containsNonDate="0" containsDate="1" containsString="0" minDate="2015-01-01T12:00:02" maxDate="2016-11-28T08:00:00"/>
    </cacheField>
    <cacheField name="TYPE " numFmtId="0">
      <sharedItems/>
    </cacheField>
    <cacheField name="EDITORIAL LINE CATEGORY" numFmtId="0">
      <sharedItems/>
    </cacheField>
    <cacheField name="CATEGORIES" numFmtId="0">
      <sharedItems containsSemiMixedTypes="0" containsString="0" containsNumber="1" containsInteger="1" minValue="0" maxValue="9"/>
    </cacheField>
    <cacheField name="POST MESSAGE" numFmtId="0">
      <sharedItems containsBlank="1" longText="1"/>
    </cacheField>
    <cacheField name="TOTAL REACH2" numFmtId="0">
      <sharedItems containsSemiMixedTypes="0" containsString="0" containsNumber="1" containsInteger="1" minValue="60" maxValue="2744188"/>
    </cacheField>
    <cacheField name="ORGANIC REACH" numFmtId="0">
      <sharedItems containsSemiMixedTypes="0" containsString="0" containsNumber="1" containsInteger="1" minValue="60" maxValue="438085"/>
    </cacheField>
    <cacheField name="PAID REACH" numFmtId="0">
      <sharedItems containsSemiMixedTypes="0" containsString="0" containsNumber="1" containsInteger="1" minValue="0" maxValue="2689586"/>
    </cacheField>
    <cacheField name="POST ENGAGED USERS" numFmtId="0">
      <sharedItems containsSemiMixedTypes="0" containsString="0" containsNumber="1" containsInteger="1" minValue="38" maxValue="924457"/>
    </cacheField>
    <cacheField name="ENGAGEMENT RATE" numFmtId="168">
      <sharedItems containsSemiMixedTypes="0" containsString="0" containsNumber="1" minValue="1.8763796909492272E-2" maxValue="0.6333333333333333"/>
    </cacheField>
    <cacheField name="TOTAL ENGAGEMENT" numFmtId="0">
      <sharedItems containsSemiMixedTypes="0" containsString="0" containsNumber="1" containsInteger="1" minValue="64" maxValue="771060"/>
    </cacheField>
    <cacheField name="LIKES " numFmtId="0">
      <sharedItems containsSemiMixedTypes="0" containsString="0" containsNumber="1" containsInteger="1" minValue="16" maxValue="131993"/>
    </cacheField>
    <cacheField name="COMMENTS" numFmtId="0">
      <sharedItems containsMixedTypes="1" containsNumber="1" containsInteger="1" minValue="1" maxValue="416"/>
    </cacheField>
    <cacheField name="SHARES" numFmtId="0">
      <sharedItems containsMixedTypes="1" containsNumber="1" containsInteger="1" minValue="1" maxValue="1543"/>
    </cacheField>
    <cacheField name="CLICS" numFmtId="0">
      <sharedItems containsSemiMixedTypes="0" containsString="0" containsNumber="1" containsInteger="1" minValue="31" maxValue="104545"/>
    </cacheField>
    <cacheField name="VIEWS" numFmtId="0">
      <sharedItems containsMixedTypes="1" containsNumber="1" containsInteger="1" minValue="103" maxValue="657501"/>
    </cacheField>
    <cacheField name="UNIQUE VIEWERS" numFmtId="0">
      <sharedItems containsNonDate="0" containsString="0" containsBlank="1"/>
    </cacheField>
    <cacheField name="FINAL POST ENGAGED USERS" numFmtId="0">
      <sharedItems containsSemiMixedTypes="0" containsString="0" containsNumber="1" containsInteger="1" minValue="38" maxValue="924457"/>
    </cacheField>
    <cacheField name="FANS TO DATE" numFmtId="0">
      <sharedItems containsMixedTypes="1" containsNumber="1" containsInteger="1" minValue="99119" maxValue="636992"/>
    </cacheField>
    <cacheField name="SPENT" numFmtId="173">
      <sharedItems containsString="0" containsBlank="1" containsNumber="1" minValue="86.96" maxValue="1000"/>
    </cacheField>
    <cacheField name="CPM" numFmtId="164">
      <sharedItems containsString="0" containsBlank="1" containsNumber="1" minValue="0.27" maxValue="22.97"/>
    </cacheField>
    <cacheField name="PAID ACTIONS" numFmtId="0">
      <sharedItems containsString="0" containsBlank="1" containsNumber="1" containsInteger="1" minValue="636" maxValue="4188969"/>
    </cacheField>
    <cacheField name="CPE" numFmtId="164">
      <sharedItems containsString="0" containsBlank="1" containsNumber="1" minValue="0" maxValue="0.53"/>
    </cacheField>
    <cacheField name="PAID IMPRESSIONS" numFmtId="0">
      <sharedItems containsNonDate="0" containsString="0" containsBlank="1"/>
    </cacheField>
    <cacheField name="CALCULATED FREQUENCY" numFmtId="0">
      <sharedItems containsNonDate="0" containsString="0" containsBlank="1"/>
    </cacheField>
    <cacheField name="% AVERAGE PAID REACH" numFmtId="0" formula="'PAID REACH'/'TOTAL REACH2'" databaseField="0"/>
    <cacheField name="AVERAGE ENGAGEMENT RATE PER POST" numFmtId="0" formula="'FINAL POST ENGAGED USERS'/'TOTAL REACH2'" databaseField="0"/>
    <cacheField name="Average Fanbase Post Coverage*" numFmtId="0" formula="'TOTAL REACH2'/'FANS TO DATE'" databaseField="0"/>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Utilisateur de Microsoft Office" refreshedDate="42758.629338773149" missingItemsLimit="0" createdVersion="4" refreshedVersion="4" minRefreshableVersion="3" recordCount="281">
  <cacheSource type="worksheet">
    <worksheetSource ref="A8:AC9998" sheet="ALL DATAS"/>
  </cacheSource>
  <cacheFields count="36">
    <cacheField name="POST ID" numFmtId="1">
      <sharedItems containsString="0" containsBlank="1" containsNumber="1" containsInteger="1" minValue="1.01530569177177E+16" maxValue="1.01549021255527E+16"/>
    </cacheField>
    <cacheField name="YEAR " numFmtId="0">
      <sharedItems containsString="0" containsBlank="1" containsNumber="1" containsInteger="1" minValue="2015" maxValue="2016"/>
    </cacheField>
    <cacheField name="QUARTER" numFmtId="0">
      <sharedItems containsBlank="1"/>
    </cacheField>
    <cacheField name="MONTH" numFmtId="0">
      <sharedItems containsNonDate="0" containsDate="1" containsString="0" containsBlank="1" minDate="2015-01-31T00:00:00" maxDate="2016-12-01T00:00:00" count="24">
        <d v="2015-01-31T00:00:00"/>
        <d v="2015-02-28T00:00:00"/>
        <d v="2015-03-31T00:00:00"/>
        <d v="2015-04-30T00:00:00"/>
        <d v="2015-05-31T00:00:00"/>
        <d v="2015-06-30T00:00:00"/>
        <d v="2015-07-31T00:00:00"/>
        <d v="2015-08-31T00:00:00"/>
        <d v="2015-09-30T00:00:00"/>
        <d v="2015-10-31T00:00:00"/>
        <d v="2015-11-30T00:00:00"/>
        <d v="2015-12-31T00:00:00"/>
        <d v="2016-01-31T00:00:00"/>
        <d v="2016-02-29T00:00:00"/>
        <d v="2016-03-31T00:00:00"/>
        <d v="2016-04-30T00:00:00"/>
        <d v="2016-05-31T00:00:00"/>
        <d v="2016-06-30T00:00:00"/>
        <d v="2016-07-31T00:00:00"/>
        <d v="2016-08-31T00:00:00"/>
        <d v="2016-09-30T00:00:00"/>
        <d v="2016-10-31T00:00:00"/>
        <d v="2016-11-30T00:00:00"/>
        <m/>
      </sharedItems>
    </cacheField>
    <cacheField name="DATE" numFmtId="0">
      <sharedItems containsNonDate="0" containsDate="1" containsString="0" containsBlank="1" minDate="2015-01-01T12:00:02" maxDate="2016-11-28T08:00:00"/>
    </cacheField>
    <cacheField name="TYPE " numFmtId="0">
      <sharedItems containsNonDate="0" containsString="0" containsBlank="1"/>
    </cacheField>
    <cacheField name="EDITORIAL LINE CATEGORY" numFmtId="0">
      <sharedItems containsNonDate="0" containsString="0" containsBlank="1" count="1">
        <m/>
      </sharedItems>
    </cacheField>
    <cacheField name="CATEGORIES" numFmtId="0">
      <sharedItems containsNonDate="0" containsString="0" containsBlank="1"/>
    </cacheField>
    <cacheField name="POST MESSAGE" numFmtId="0">
      <sharedItems containsBlank="1" count="281">
        <s v="Test 1"/>
        <s v="Test 2"/>
        <s v="Test 3"/>
        <s v="Test 4"/>
        <s v="Test 5"/>
        <s v="Test 6"/>
        <s v="Test 7"/>
        <s v="Test 8"/>
        <s v="Test 9"/>
        <s v="Test 10"/>
        <s v="Test 11"/>
        <s v="Test 12"/>
        <s v="Test 13"/>
        <s v="Test 14"/>
        <s v="Test 15"/>
        <s v="Test 16"/>
        <s v="Test 17"/>
        <s v="Test 18"/>
        <s v="Test 19"/>
        <s v="Test 20"/>
        <s v="Test 21"/>
        <s v="Test 22"/>
        <s v="Test 23"/>
        <s v="Test 24"/>
        <s v="Test 25"/>
        <s v="Test 26"/>
        <s v="Test 27"/>
        <s v="Test 28"/>
        <s v="Test 29"/>
        <s v="Test 30"/>
        <s v="Test 31"/>
        <s v="Test 32"/>
        <s v="Test 33"/>
        <s v="Test 34"/>
        <s v="Test 35"/>
        <s v="Test 36"/>
        <s v="Test 37"/>
        <s v="Test 38"/>
        <s v="Test 39"/>
        <s v="Test 40"/>
        <s v="Test 41"/>
        <s v="Test 42"/>
        <s v="Test 43"/>
        <s v="Test 44"/>
        <s v="Test 45"/>
        <s v="Test 46"/>
        <s v="Test 47"/>
        <s v="Test 48"/>
        <s v="Test 49"/>
        <s v="Test 50"/>
        <s v="Test 51"/>
        <s v="Test 52"/>
        <s v="Test 53"/>
        <s v="Test 54"/>
        <s v="Test 55"/>
        <s v="Test 56"/>
        <s v="Test 57"/>
        <s v="Test 58"/>
        <s v="Test 59"/>
        <s v="Test 60"/>
        <s v="Test 61"/>
        <s v="Test 62"/>
        <s v="Test 63"/>
        <s v="Test 64"/>
        <s v="Test 65"/>
        <s v="Test 66"/>
        <s v="Test 67"/>
        <s v="Test 68"/>
        <s v="Test 69"/>
        <s v="Test 70"/>
        <s v="Test 71"/>
        <s v="Test 72"/>
        <s v="Test 73"/>
        <s v="Test 74"/>
        <s v="Test 75"/>
        <s v="Test 76"/>
        <s v="Test 77"/>
        <s v="Test 78"/>
        <s v="Test 79"/>
        <s v="Test 80"/>
        <s v="Test 81"/>
        <s v="Test 82"/>
        <s v="Test 83"/>
        <s v="Test 84"/>
        <s v="Test 85"/>
        <s v="Test 86"/>
        <s v="Test 87"/>
        <s v="Test 88"/>
        <s v="Test 89"/>
        <s v="Test 90"/>
        <s v="Test 91"/>
        <s v="Test 92"/>
        <s v="Test 93"/>
        <s v="Test 94"/>
        <s v="Test 95"/>
        <s v="Test 96"/>
        <s v="Test 97"/>
        <s v="Test 98"/>
        <s v="Test 99"/>
        <s v="Test 100"/>
        <s v="Test 101"/>
        <s v="Test 102"/>
        <s v="Test 103"/>
        <s v="Test 104"/>
        <s v="Test 105"/>
        <s v="Test 106"/>
        <s v="Test 107"/>
        <s v="Test 108"/>
        <s v="Test 109"/>
        <s v="Test 110"/>
        <s v="Test 111"/>
        <s v="Test 112"/>
        <s v="Test 113"/>
        <s v="Test 114"/>
        <s v="Test 115"/>
        <s v="Test 116"/>
        <s v="Test 117"/>
        <s v="Test 118"/>
        <s v="Test 119"/>
        <s v="Test 120"/>
        <s v="Test 121"/>
        <s v="Test 122"/>
        <s v="Test 123"/>
        <s v="Test 124"/>
        <s v="Test 125"/>
        <s v="Test 126"/>
        <s v="Test 127"/>
        <s v="Test 128"/>
        <s v="Test 129"/>
        <s v="Test 130"/>
        <s v="Test 131"/>
        <s v="Test 132"/>
        <s v="Test 133"/>
        <s v="Test 134"/>
        <s v="Test 135"/>
        <s v="Test 136"/>
        <s v="Test 137"/>
        <s v="Test 138"/>
        <s v="Test 139"/>
        <s v="Test 140"/>
        <s v="Test 141"/>
        <s v="Test 142"/>
        <s v="Test 143"/>
        <s v="Test 144"/>
        <s v="Test 145"/>
        <s v="Test 146"/>
        <s v="Test 147"/>
        <s v="Test 148"/>
        <s v="Test 149"/>
        <s v="Test 150"/>
        <s v="Test 151"/>
        <s v="Test 152"/>
        <s v="Test 153"/>
        <s v="Test 154"/>
        <s v="Test 155"/>
        <s v="Test 156"/>
        <s v="Test 157"/>
        <s v="Test 158"/>
        <s v="Test 159"/>
        <s v="Test 160"/>
        <s v="Test 161"/>
        <s v="Test 162"/>
        <s v="Test 163"/>
        <s v="Test 164"/>
        <s v="Test 165"/>
        <s v="Test 166"/>
        <s v="Test 167"/>
        <s v="Test 168"/>
        <s v="Test 169"/>
        <s v="Test 170"/>
        <s v="Test 171"/>
        <s v="Test 172"/>
        <s v="Test 173"/>
        <s v="Test 174"/>
        <s v="Test 175"/>
        <s v="Test 176"/>
        <s v="Test 177"/>
        <s v="Test 178"/>
        <s v="Test 179"/>
        <s v="Test 180"/>
        <s v="Test 181"/>
        <s v="Test 182"/>
        <s v="Test 183"/>
        <s v="Test 184"/>
        <s v="Test 185"/>
        <s v="Test 186"/>
        <s v="Test 187"/>
        <s v="Test 188"/>
        <s v="Test 189"/>
        <s v="Test 190"/>
        <s v="Test 191"/>
        <s v="Test 192"/>
        <s v="Test 193"/>
        <s v="Test 194"/>
        <s v="Test 195"/>
        <s v="Test 196"/>
        <s v="Test 197"/>
        <s v="Test 198"/>
        <s v="Test 199"/>
        <s v="Test 200"/>
        <s v="Test 201"/>
        <s v="Test 202"/>
        <s v="Test 203"/>
        <s v="Test 204"/>
        <s v="Test 205"/>
        <s v="Test 206"/>
        <s v="Test 207"/>
        <s v="Test 208"/>
        <s v="Test 209"/>
        <s v="Test 210"/>
        <s v="Test 211"/>
        <s v="Test 212"/>
        <s v="Test 213"/>
        <s v="Test 214"/>
        <s v="Test 215"/>
        <s v="Test 216"/>
        <s v="Test 217"/>
        <s v="Test 218"/>
        <s v="Test 219"/>
        <s v="Test 220"/>
        <s v="Test 221"/>
        <s v="Test 222"/>
        <s v="Test 223"/>
        <s v="Test 224"/>
        <s v="Test 225"/>
        <s v="Test 226"/>
        <s v="Test 227"/>
        <s v="Test 228"/>
        <s v="Test 229"/>
        <s v="Test 230"/>
        <s v="Test 231"/>
        <s v="Test 232"/>
        <s v="Test 233"/>
        <s v="Test 234"/>
        <s v="Test 235"/>
        <s v="Test 236"/>
        <s v="Test 237"/>
        <s v="Test 238"/>
        <s v="Test 239"/>
        <s v="Test 240"/>
        <s v="Test 241"/>
        <s v="Test 242"/>
        <s v="Test 243"/>
        <s v="Test 244"/>
        <s v="Test 245"/>
        <s v="Test 246"/>
        <s v="Test 247"/>
        <s v="Test 248"/>
        <s v="Test 249"/>
        <s v="Test 250"/>
        <s v="Test 251"/>
        <s v="Test 252"/>
        <s v="Test 253"/>
        <s v="Test 254"/>
        <s v="Test 255"/>
        <s v="Test 256"/>
        <s v="Test 257"/>
        <s v="Test 258"/>
        <s v="Test 259"/>
        <s v="Test 260"/>
        <s v="Test 261"/>
        <s v="Test 262"/>
        <s v="Test 263"/>
        <s v="Test 264"/>
        <s v="Test 265"/>
        <s v="Test 266"/>
        <s v="Test 267"/>
        <s v="Test 268"/>
        <s v="Test 269"/>
        <s v="Test 270"/>
        <s v="Test 271"/>
        <s v="Test 272"/>
        <s v="Test 273"/>
        <s v="Test 274"/>
        <s v="Test 275"/>
        <s v="Test 276"/>
        <s v="Test 277"/>
        <s v="Test 278"/>
        <s v="Test 279"/>
        <s v="Test 280"/>
        <m/>
      </sharedItems>
    </cacheField>
    <cacheField name="TOTAL REACH2" numFmtId="0">
      <sharedItems containsString="0" containsBlank="1" containsNumber="1" containsInteger="1" minValue="60" maxValue="2744188"/>
    </cacheField>
    <cacheField name="ORGANIC REACH" numFmtId="0">
      <sharedItems containsString="0" containsBlank="1" containsNumber="1" containsInteger="1" minValue="60" maxValue="438085"/>
    </cacheField>
    <cacheField name="PAID REACH" numFmtId="0">
      <sharedItems containsString="0" containsBlank="1" containsNumber="1" containsInteger="1" minValue="0" maxValue="2689586"/>
    </cacheField>
    <cacheField name="POST ENGAGED USERS" numFmtId="0">
      <sharedItems containsString="0" containsBlank="1" containsNumber="1" containsInteger="1" minValue="38" maxValue="924457"/>
    </cacheField>
    <cacheField name="ENGAGEMENT RATE" numFmtId="0">
      <sharedItems containsString="0" containsBlank="1" containsNumber="1" minValue="1.8763796909492272E-2" maxValue="0.6333333333333333"/>
    </cacheField>
    <cacheField name="TOTAL ENGAGEMENT" numFmtId="0">
      <sharedItems containsString="0" containsBlank="1" containsNumber="1" containsInteger="1" minValue="64" maxValue="771060"/>
    </cacheField>
    <cacheField name="LIKES " numFmtId="0">
      <sharedItems containsString="0" containsBlank="1" containsNumber="1" containsInteger="1" minValue="16" maxValue="131993"/>
    </cacheField>
    <cacheField name="COMMENTS" numFmtId="0">
      <sharedItems containsBlank="1" containsMixedTypes="1" containsNumber="1" containsInteger="1" minValue="1" maxValue="416"/>
    </cacheField>
    <cacheField name="SHARES" numFmtId="0">
      <sharedItems containsBlank="1" containsMixedTypes="1" containsNumber="1" containsInteger="1" minValue="1" maxValue="1543"/>
    </cacheField>
    <cacheField name="CLICS" numFmtId="0">
      <sharedItems containsString="0" containsBlank="1" containsNumber="1" containsInteger="1" minValue="31" maxValue="104545"/>
    </cacheField>
    <cacheField name="VIEWS" numFmtId="0">
      <sharedItems containsBlank="1" containsMixedTypes="1" containsNumber="1" containsInteger="1" minValue="103" maxValue="657501"/>
    </cacheField>
    <cacheField name="UNIQUE VIEWERS" numFmtId="0">
      <sharedItems containsNonDate="0" containsString="0" containsBlank="1"/>
    </cacheField>
    <cacheField name="FINAL POST ENGAGED USERS" numFmtId="0">
      <sharedItems containsString="0" containsBlank="1" containsNumber="1" containsInteger="1" minValue="38" maxValue="924457"/>
    </cacheField>
    <cacheField name="FANS TO DATE" numFmtId="0">
      <sharedItems containsBlank="1" containsMixedTypes="1" containsNumber="1" containsInteger="1" minValue="99119" maxValue="636992"/>
    </cacheField>
    <cacheField name="SPENT" numFmtId="0">
      <sharedItems containsNonDate="0" containsString="0" containsBlank="1"/>
    </cacheField>
    <cacheField name="CPM" numFmtId="0">
      <sharedItems containsNonDate="0" containsString="0" containsBlank="1"/>
    </cacheField>
    <cacheField name="PAID ACTIONS" numFmtId="0">
      <sharedItems containsNonDate="0" containsString="0" containsBlank="1"/>
    </cacheField>
    <cacheField name="CPE" numFmtId="0">
      <sharedItems containsNonDate="0" containsString="0" containsBlank="1"/>
    </cacheField>
    <cacheField name="PAID IMPRESSIONS" numFmtId="0">
      <sharedItems containsNonDate="0" containsString="0" containsBlank="1"/>
    </cacheField>
    <cacheField name="CALCULATED FREQUENCY" numFmtId="0">
      <sharedItems containsNonDate="0" containsString="0" containsBlank="1"/>
    </cacheField>
    <cacheField name="CPM*" numFmtId="0" formula="SPENT/'PAID IMPRESSIONS'*1000" databaseField="0"/>
    <cacheField name="CPE*" numFmtId="0" formula="SPENT/'PAID ACTIONS'" databaseField="0"/>
    <cacheField name="% ORGANIC REACH*" numFmtId="0" formula="'ORGANIC REACH'/'TOTAL REACH2'" databaseField="0"/>
    <cacheField name="TOTAL ENGAGEMENT*" numFmtId="0" formula="'LIKES '+COMMENTS+SHARES+CLICS+VIEWS" databaseField="0"/>
    <cacheField name="Fanbase Post Coverage*" numFmtId="0" formula="'TOTAL REACH2'/'FANS TO DATE'" databaseField="0"/>
    <cacheField name="Engaged Users / Total Reach*" numFmtId="0" formula="'FINAL POST ENGAGED USERS'/'TOTAL REACH2'" databaseField="0"/>
    <cacheField name="Engagement rate*" numFmtId="0" formula="'FINAL POST ENGAGED USERS'/'TOTAL REACH2'"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0">
  <r>
    <x v="0"/>
    <d v="2016-08-01T00:00:00"/>
    <d v="2016-08-31T08:30:00"/>
    <x v="0"/>
    <s v="Le secret de ce cocktail ? Un PERRIER Citron pour une fraîcheur garantie et sans se presser ! Pour découvrir tous nos cocktails, venez buller ici : http://bit.ly/1XmLCkL"/>
    <n v="100144"/>
    <n v="855286"/>
    <n v="32513"/>
    <n v="822773"/>
    <n v="8.5405615913085153"/>
    <n v="63443"/>
    <n v="7.4177526581751599E-2"/>
    <n v="69358"/>
    <n v="1420"/>
    <n v="178"/>
    <n v="340"/>
    <n v="3920"/>
    <n v="63500"/>
  </r>
  <r>
    <x v="0"/>
    <d v="2016-08-01T00:00:00"/>
    <d v="2016-08-29T09:25:05"/>
    <x v="0"/>
    <s v="- Garçon ! Auriez-vous un PERRIER avec un goût fruité ? - Et un PERRIER aromatisé pour la 17 ! Un ! Et pour vous ?"/>
    <n v="100115"/>
    <n v="2071806"/>
    <n v="28329"/>
    <n v="2043477"/>
    <n v="20.694261599160964"/>
    <n v="46972"/>
    <n v="2.2672006935012257E-2"/>
    <n v="48890"/>
    <n v="888"/>
    <n v="105"/>
    <n v="45"/>
    <n v="2539"/>
    <n v="45313"/>
  </r>
  <r>
    <x v="0"/>
    <d v="2016-08-01T00:00:00"/>
    <d v="2016-08-26T09:17:04"/>
    <x v="1"/>
    <s v="[CONCOURS] Prenez une pause PERRIER pour faire tomber la température ! Agrumes, Citron, Fraise, Menthe, Pomme verte ou Citron vert, quel PERRIER aromatisé vous rafraîchira ? Quinze personnes seront tirées au sort dans les commentaires pour recevoir leurs PERRIER aromatisés ;)  Règlement : http://urlz.fr/40aL"/>
    <n v="99983"/>
    <n v="123570"/>
    <n v="24089"/>
    <n v="99481"/>
    <n v="1.235910104717802"/>
    <n v="3187"/>
    <n v="2.5791049607509914E-2"/>
    <n v="6168"/>
    <n v="2242"/>
    <n v="926"/>
    <n v="318"/>
    <n v="2682"/>
    <m/>
  </r>
  <r>
    <x v="0"/>
    <d v="2016-08-01T00:00:00"/>
    <d v="2016-08-24T08:15:00"/>
    <x v="2"/>
    <s v="Combien de temps resterez-vous sous cette hypnose rafraîchissante ?  © Jonah Nigro / www.popsicleillusion.com - 2016"/>
    <n v="99958"/>
    <n v="51079"/>
    <n v="5938"/>
    <n v="45141"/>
    <n v="0.51100462194121532"/>
    <n v="1382"/>
    <n v="2.705612874175297E-2"/>
    <n v="1570"/>
    <n v="1166"/>
    <n v="13"/>
    <n v="56"/>
    <n v="335"/>
    <m/>
  </r>
  <r>
    <x v="0"/>
    <d v="2016-08-01T00:00:00"/>
    <d v="2016-08-22T08:15:00"/>
    <x v="0"/>
    <s v="Nom d'une licorne ! Un PERRIER aromatisé avec 0 sucres, ça existe vraiment ?"/>
    <n v="99999"/>
    <n v="4290271"/>
    <n v="60350"/>
    <n v="4229921"/>
    <n v="42.903139031390317"/>
    <n v="84651"/>
    <n v="1.9730921426641814E-2"/>
    <n v="91815"/>
    <n v="1933"/>
    <n v="222"/>
    <n v="168"/>
    <n v="8219"/>
    <n v="81273"/>
  </r>
  <r>
    <x v="0"/>
    <d v="2016-08-01T00:00:00"/>
    <d v="2016-08-19T08:15:00"/>
    <x v="0"/>
    <s v="Un PERRIER aromatisé peut-il être 100% naturel ? Le perroquet vous souffle la réponse..."/>
    <n v="99925"/>
    <n v="4157399"/>
    <n v="23568"/>
    <n v="4133831"/>
    <n v="41.605193895421564"/>
    <n v="61162"/>
    <n v="1.4711602133930373E-2"/>
    <n v="69824"/>
    <n v="2031"/>
    <n v="151"/>
    <n v="215"/>
    <n v="8602"/>
    <n v="58825"/>
  </r>
  <r>
    <x v="0"/>
    <d v="2016-08-01T00:00:00"/>
    <d v="2016-08-17T08:15:00"/>
    <x v="2"/>
    <s v="Un bouquet qui pétille de fraîcheur !  © Que Duong - 2016 #quedidit queduong.com"/>
    <n v="99761"/>
    <n v="61944"/>
    <n v="11738"/>
    <n v="50206"/>
    <n v="0.62092400838002826"/>
    <n v="2392"/>
    <n v="3.8615523698824747E-2"/>
    <n v="2826"/>
    <n v="1979"/>
    <n v="15"/>
    <n v="109"/>
    <n v="723"/>
    <m/>
  </r>
  <r>
    <x v="0"/>
    <d v="2016-08-01T00:00:00"/>
    <d v="2016-08-15T04:45:01"/>
    <x v="2"/>
    <s v="Un cadre de rêve pour l'été. Partagez-nous le vôtre. © Yelldesign - 2016"/>
    <n v="99698"/>
    <n v="90249"/>
    <n v="9765"/>
    <n v="80484"/>
    <n v="0.90522377580292479"/>
    <n v="3164"/>
    <n v="3.5058560205653247E-2"/>
    <n v="3697"/>
    <n v="2610"/>
    <n v="32"/>
    <n v="103"/>
    <n v="952"/>
    <m/>
  </r>
  <r>
    <x v="0"/>
    <d v="2016-08-01T00:00:00"/>
    <d v="2016-08-13T04:45:00"/>
    <x v="3"/>
    <s v="Certains se la coulent douce."/>
    <n v="99674"/>
    <n v="73662"/>
    <n v="8712"/>
    <n v="64950"/>
    <n v="0.73902923530710118"/>
    <n v="1735"/>
    <n v="2.3553528277809453E-2"/>
    <n v="2052"/>
    <n v="1406"/>
    <n v="33"/>
    <n v="120"/>
    <n v="493"/>
    <m/>
  </r>
  <r>
    <x v="0"/>
    <d v="2016-08-01T00:00:00"/>
    <d v="2016-08-10T08:15:01"/>
    <x v="4"/>
    <s v="Une chose est sûre, tout le monde se jettera dessus !  Découvrez la recette ici : http://bit.ly/2azDxq4"/>
    <n v="99582"/>
    <n v="52118"/>
    <n v="9031"/>
    <n v="43087"/>
    <n v="0.52336767688939767"/>
    <n v="1639"/>
    <n v="3.1447868298860281E-2"/>
    <n v="1905"/>
    <n v="1357"/>
    <n v="31"/>
    <n v="113"/>
    <n v="404"/>
    <m/>
  </r>
  <r>
    <x v="0"/>
    <d v="2016-08-01T00:00:00"/>
    <d v="2016-08-08T06:45:00"/>
    <x v="5"/>
    <s v="L'été se savoure dans une bouteille."/>
    <n v="99506"/>
    <n v="87295"/>
    <n v="17449"/>
    <n v="69846"/>
    <n v="0.87728378188249956"/>
    <n v="3381"/>
    <n v="3.873074059224469E-2"/>
    <n v="4314"/>
    <n v="2851"/>
    <n v="48"/>
    <n v="194"/>
    <n v="1221"/>
    <m/>
  </r>
  <r>
    <x v="0"/>
    <d v="2016-08-01T00:00:00"/>
    <d v="2016-08-05T08:15:00"/>
    <x v="0"/>
    <s v="Les PERRIER Aromatisés prennent le relais. Quel est votre favori ?"/>
    <n v="99542"/>
    <n v="51626"/>
    <n v="5720"/>
    <n v="45906"/>
    <n v="0.51863534990255367"/>
    <n v="1198"/>
    <n v="2.320536163948398E-2"/>
    <n v="1404"/>
    <n v="982"/>
    <n v="28"/>
    <n v="71"/>
    <n v="323"/>
    <m/>
  </r>
  <r>
    <x v="0"/>
    <d v="2016-08-01T00:00:00"/>
    <d v="2016-08-03T08:15:00"/>
    <x v="2"/>
    <s v="Nos bulles sont pleines de vie ! © A.L.Crego / @Mutante Creativo - 2016"/>
    <n v="99567"/>
    <n v="79753"/>
    <n v="8807"/>
    <n v="70946"/>
    <n v="0.80099832273745319"/>
    <n v="2077"/>
    <n v="2.6042907476834729E-2"/>
    <n v="2326"/>
    <n v="1502"/>
    <n v="15"/>
    <n v="123"/>
    <n v="686"/>
    <m/>
  </r>
  <r>
    <x v="0"/>
    <d v="2016-08-01T00:00:00"/>
    <d v="2016-08-01T06:45:00"/>
    <x v="1"/>
    <s v="On a goûté l'eau. Elle est fraîche !"/>
    <n v="99588"/>
    <n v="82265"/>
    <n v="12263"/>
    <n v="70002"/>
    <n v="0.82605333975981043"/>
    <n v="2234"/>
    <n v="2.7156141737069227E-2"/>
    <n v="2606"/>
    <n v="1735"/>
    <n v="31"/>
    <n v="183"/>
    <n v="657"/>
    <m/>
  </r>
  <r>
    <x v="0"/>
    <d v="2016-07-01T00:00:00"/>
    <d v="2016-07-29T08:30:01"/>
    <x v="2"/>
    <s v="Une bouteille à la mer !  © A.L.Crego / Mutante Creativo- 2016"/>
    <n v="99617"/>
    <n v="88205"/>
    <n v="11540"/>
    <n v="76665"/>
    <n v="0.8854412399490047"/>
    <n v="2434"/>
    <n v="2.7594807550592369E-2"/>
    <n v="2784"/>
    <n v="1473"/>
    <n v="23"/>
    <n v="138"/>
    <n v="1150"/>
    <m/>
  </r>
  <r>
    <x v="0"/>
    <d v="2016-07-01T00:00:00"/>
    <d v="2016-07-27T08:15:00"/>
    <x v="6"/>
    <s v="Cet été, les PERRIER aromatisés vous en feront voir de toutes les couleurs."/>
    <n v="99629"/>
    <n v="51985"/>
    <n v="7815"/>
    <n v="44170"/>
    <n v="0.52178582541227958"/>
    <n v="1388"/>
    <n v="2.6700009618159083E-2"/>
    <n v="1571"/>
    <n v="1160"/>
    <n v="10"/>
    <n v="77"/>
    <n v="324"/>
    <m/>
  </r>
  <r>
    <x v="0"/>
    <d v="2016-07-01T00:00:00"/>
    <d v="2016-07-25T08:15:00"/>
    <x v="0"/>
    <s v="Un PERRIER à la hauteur des attentes les plus extraordinaires.. #ExtraordinairePerrier  Découvrez-en plus ici : http://bit.ly/28Ys00K"/>
    <n v="99622"/>
    <n v="68698"/>
    <n v="8548"/>
    <n v="60150"/>
    <n v="0.68958663748971116"/>
    <n v="1833"/>
    <n v="2.6681999475967277E-2"/>
    <n v="2253"/>
    <n v="1616"/>
    <n v="16"/>
    <n v="58"/>
    <n v="563"/>
    <m/>
  </r>
  <r>
    <x v="0"/>
    <d v="2016-07-01T00:00:00"/>
    <d v="2016-07-22T08:15:01"/>
    <x v="1"/>
    <s v="PERRIER rafraîchit naturellement votre été !"/>
    <n v="99641"/>
    <n v="60345"/>
    <n v="7689"/>
    <n v="52656"/>
    <n v="0.60562419084513408"/>
    <n v="1995"/>
    <n v="3.3059905543127023E-2"/>
    <n v="2400"/>
    <n v="1702"/>
    <n v="14"/>
    <n v="85"/>
    <n v="599"/>
    <m/>
  </r>
  <r>
    <x v="0"/>
    <d v="2016-07-01T00:00:00"/>
    <d v="2016-07-20T08:15:01"/>
    <x v="7"/>
    <s v="PERRIER surfe sur une vague de fraîcheur depuis 1981.  © Villemot - 1981"/>
    <n v="99641"/>
    <n v="82898"/>
    <n v="9945"/>
    <n v="72953"/>
    <n v="0.83196676067080821"/>
    <n v="1801"/>
    <n v="2.1725493980554417E-2"/>
    <n v="2266"/>
    <n v="1472"/>
    <n v="25"/>
    <n v="90"/>
    <n v="679"/>
    <m/>
  </r>
  <r>
    <x v="0"/>
    <d v="2016-07-01T00:00:00"/>
    <d v="2016-07-19T08:30:00"/>
    <x v="0"/>
    <s v="Les autres ne font pas le poids contre elle. #ExtraordinairePerrier  Découvrez-en plus ici : http://bit.ly/28Ys00K"/>
    <n v="99640"/>
    <n v="70839"/>
    <n v="5687"/>
    <n v="65152"/>
    <n v="0.71094941790445609"/>
    <n v="1416"/>
    <n v="1.9988989116164823E-2"/>
    <n v="1664"/>
    <n v="1040"/>
    <n v="17"/>
    <n v="61"/>
    <n v="546"/>
    <m/>
  </r>
  <r>
    <x v="0"/>
    <d v="2016-07-01T00:00:00"/>
    <d v="2016-07-14T00:00:00"/>
    <x v="6"/>
    <s v="Bleu, Blanc, Bulle."/>
    <n v="99708"/>
    <n v="43590"/>
    <n v="15393"/>
    <n v="28197"/>
    <n v="0.43717655554218315"/>
    <n v="1026"/>
    <n v="2.3537508602890573E-2"/>
    <n v="1463"/>
    <n v="821"/>
    <n v="24"/>
    <n v="158"/>
    <n v="460"/>
    <m/>
  </r>
  <r>
    <x v="0"/>
    <d v="2016-07-01T00:00:00"/>
    <d v="2016-07-12T08:15:01"/>
    <x v="0"/>
    <s v="Le PERRIER Citron n'est pas une légende ! Il existe vraiment. #ExtraordinairePerrier"/>
    <n v="99704"/>
    <n v="70699"/>
    <n v="6561"/>
    <n v="64138"/>
    <n v="0.70908890315333384"/>
    <n v="1543"/>
    <n v="2.1824919730123481E-2"/>
    <n v="1858"/>
    <n v="1280"/>
    <n v="30"/>
    <n v="51"/>
    <n v="497"/>
    <m/>
  </r>
  <r>
    <x v="0"/>
    <d v="2016-07-01T00:00:00"/>
    <d v="2016-07-10T00:45:00"/>
    <x v="6"/>
    <s v="Et un, et deux... Et trois citrons !"/>
    <n v="99668"/>
    <n v="69188"/>
    <n v="7276"/>
    <n v="61912"/>
    <n v="0.69418469318136211"/>
    <n v="1558"/>
    <n v="2.2518355784240041E-2"/>
    <n v="1760"/>
    <n v="1290"/>
    <n v="9"/>
    <n v="69"/>
    <n v="392"/>
    <m/>
  </r>
  <r>
    <x v="0"/>
    <d v="2016-07-01T00:00:00"/>
    <d v="2016-07-06T08:15:00"/>
    <x v="4"/>
    <s v="N'ayez pas peur de le goûter, il ne mord pas.   Découvrez la recette ici : http://bit.ly/28YCVc7"/>
    <n v="99652"/>
    <n v="67711"/>
    <n v="8453"/>
    <n v="59258"/>
    <n v="0.67947457150885082"/>
    <n v="1905"/>
    <n v="2.8134276557723267E-2"/>
    <n v="2443"/>
    <n v="1514"/>
    <n v="38"/>
    <n v="197"/>
    <n v="694"/>
    <m/>
  </r>
  <r>
    <x v="0"/>
    <d v="2016-07-01T00:00:00"/>
    <d v="2016-07-04T08:15:00"/>
    <x v="0"/>
    <s v="Le PERRIER Citron vert prend son envol ! A découvrir avant qu'il ne vous échappe ! #ExtraordinairePerrier.  Découvrez-en plus ici : http://bit.ly/28Ys00K"/>
    <n v="99648"/>
    <n v="64092"/>
    <n v="6279"/>
    <n v="57813"/>
    <n v="0.64318400770712914"/>
    <n v="1693"/>
    <n v="2.6415153217250204E-2"/>
    <n v="1979"/>
    <n v="1393"/>
    <n v="23"/>
    <n v="49"/>
    <n v="514"/>
    <m/>
  </r>
  <r>
    <x v="0"/>
    <d v="2016-07-01T00:00:00"/>
    <d v="2016-07-01T04:45:00"/>
    <x v="0"/>
    <s v="Quel PERRIER aromatisé saura vous donner l'eau à la bouche ?   Découvrez-en plus ici : http://bit.ly/28Ys00K"/>
    <n v="99628"/>
    <n v="68384"/>
    <n v="7892"/>
    <n v="60492"/>
    <n v="0.6863933833861966"/>
    <n v="1728"/>
    <n v="2.5269068788020588E-2"/>
    <n v="2037"/>
    <n v="1469"/>
    <n v="56"/>
    <n v="108"/>
    <n v="404"/>
    <m/>
  </r>
  <r>
    <x v="0"/>
    <d v="2016-06-01T00:00:00"/>
    <d v="2016-06-29T08:45:00"/>
    <x v="4"/>
    <s v="Profitez-en avant qu'elle ne s'envole !  Découvrez la recette : http://bit.ly/24FikNu"/>
    <n v="99638"/>
    <n v="44588"/>
    <n v="7589"/>
    <n v="36999"/>
    <n v="0.4474999498183424"/>
    <n v="1242"/>
    <n v="2.785502825872432E-2"/>
    <n v="1504"/>
    <n v="1042"/>
    <n v="21"/>
    <n v="90"/>
    <n v="351"/>
    <m/>
  </r>
  <r>
    <x v="0"/>
    <d v="2016-06-01T00:00:00"/>
    <d v="2016-06-27T05:45:00"/>
    <x v="3"/>
    <s v="Rendez-vous chez les époux Arnolfini pour une extraordinaire Pool Party ! Who's in ?"/>
    <n v="99632"/>
    <n v="61839"/>
    <n v="9722"/>
    <n v="52117"/>
    <n v="0.62067408061666929"/>
    <n v="1610"/>
    <n v="2.6035349860120637E-2"/>
    <n v="1911"/>
    <n v="1263"/>
    <n v="19"/>
    <n v="116"/>
    <n v="513"/>
    <m/>
  </r>
  <r>
    <x v="0"/>
    <d v="2016-06-01T00:00:00"/>
    <d v="2016-06-25T06:45:00"/>
    <x v="0"/>
    <s v="À force de servir des PERRIER aromatisés, ils ne savent plus où donner de la tête."/>
    <n v="99605"/>
    <n v="44263"/>
    <n v="6815"/>
    <n v="37448"/>
    <n v="0.44438532202198683"/>
    <n v="1209"/>
    <n v="2.7314009443553305E-2"/>
    <n v="1261"/>
    <n v="901"/>
    <n v="14"/>
    <n v="45"/>
    <n v="301"/>
    <m/>
  </r>
  <r>
    <x v="0"/>
    <d v="2016-06-01T00:00:00"/>
    <d v="2016-06-24T08:00:01"/>
    <x v="4"/>
    <s v="Dernière journée pour profiter d'un cocktail à base de PERRIER, l'ingrédient extraordinaire aux bulles inégalées.  Téléchargez votre pass gratuit en ligne sur www.summercocktailweek.fr"/>
    <n v="99567"/>
    <n v="6497"/>
    <n v="6497"/>
    <n v="0"/>
    <n v="6.5252543513413072E-2"/>
    <n v="146"/>
    <n v="2.247191011235955E-2"/>
    <n v="208"/>
    <n v="88"/>
    <n v="2"/>
    <n v="15"/>
    <n v="103"/>
    <m/>
  </r>
  <r>
    <x v="0"/>
    <d v="2016-06-01T00:00:00"/>
    <d v="2016-06-23T06:45:01"/>
    <x v="2"/>
    <s v="Pshiiiiit ! Aaaaaah ! C'est l'été ! Enfin il parait... © Khan Nova/Mathieu Saunier - 2016"/>
    <n v="99480"/>
    <n v="64794"/>
    <n v="8046"/>
    <n v="56748"/>
    <n v="0.65132689987937276"/>
    <n v="1972"/>
    <n v="3.0434916813285182E-2"/>
    <n v="2342"/>
    <n v="1618"/>
    <n v="18"/>
    <n v="89"/>
    <n v="617"/>
    <m/>
  </r>
  <r>
    <x v="0"/>
    <d v="2016-06-01T00:00:00"/>
    <d v="2016-06-22T08:00:01"/>
    <x v="4"/>
    <s v="Plus que deux jours pour profiter de la Summer Cocktail Week. Jusqu'au 24 juin, retrouvez une palette de cocktails au goût et à la fraîcheur intense.   Plus d'infos ici : www.summercocktailweek.fr"/>
    <n v="99426"/>
    <n v="9766"/>
    <n v="9766"/>
    <n v="0"/>
    <n v="9.8223804638625706E-2"/>
    <n v="206"/>
    <n v="2.1093590006143765E-2"/>
    <n v="292"/>
    <n v="109"/>
    <n v="6"/>
    <n v="22"/>
    <n v="155"/>
    <m/>
  </r>
  <r>
    <x v="0"/>
    <d v="2016-06-01T00:00:00"/>
    <d v="2016-06-21T05:45:00"/>
    <x v="2"/>
    <s v="Pour la Fête de la Musique, PERRIER ajoute une note de fraîcheur."/>
    <n v="99400"/>
    <n v="59442"/>
    <n v="13754"/>
    <n v="45688"/>
    <n v="0.59800804828973841"/>
    <n v="1501"/>
    <n v="2.5251505669392011E-2"/>
    <n v="1768"/>
    <n v="1114"/>
    <n v="21"/>
    <n v="119"/>
    <n v="514"/>
    <m/>
  </r>
  <r>
    <x v="0"/>
    <d v="2016-06-01T00:00:00"/>
    <d v="2016-06-19T08:00:01"/>
    <x v="4"/>
    <s v="PERRIER confère la force de ses bulles à la réalisation de cocktails créatifs et élégants.   Téléchargez votre pass gratuit en ligne sur www.summercocktailweek.fr"/>
    <n v="99134"/>
    <n v="10231"/>
    <n v="10231"/>
    <n v="0"/>
    <n v="0.10320374442673554"/>
    <n v="291"/>
    <n v="2.8442967451861988E-2"/>
    <n v="405"/>
    <n v="165"/>
    <n v="6"/>
    <n v="21"/>
    <n v="213"/>
    <m/>
  </r>
  <r>
    <x v="0"/>
    <d v="2016-06-01T00:00:00"/>
    <d v="2016-06-18T08:00:00"/>
    <x v="4"/>
    <s v="À l'occasion de la Summer Cocktail Week, Paris devient la capitale mondiale du cocktail jusqu'au 24 juin ! Venez profiter de cocktails légers et rafraichissants à base de PERRIER dans tous les bars participants.  Plus d'infos ici : www.summercocktailweek.fr"/>
    <n v="98838"/>
    <n v="374395"/>
    <n v="15864"/>
    <n v="358531"/>
    <n v="3.7879661668589004"/>
    <n v="5604"/>
    <n v="1.4968148613095795E-2"/>
    <n v="6540"/>
    <n v="1529"/>
    <n v="32"/>
    <n v="106"/>
    <n v="4873"/>
    <m/>
  </r>
  <r>
    <x v="0"/>
    <d v="2016-06-01T00:00:00"/>
    <d v="2016-06-17T07:00:00"/>
    <x v="4"/>
    <s v="Du 17 au 24 juin, les cocktails sont à l'honneur avec la Summer Cocktail Week!  En tant que partenaire officiel, PERRIER vous invite à vous rafraîchir dans tous les établissements participants.  Plus d'infos ici :  www.summercocktailweek.fr"/>
    <n v="98320"/>
    <n v="320431"/>
    <n v="22150"/>
    <n v="298281"/>
    <n v="3.2590622457282343"/>
    <n v="6548"/>
    <n v="2.0434976640836874E-2"/>
    <n v="8810"/>
    <n v="4770"/>
    <n v="55"/>
    <n v="276"/>
    <n v="3709"/>
    <m/>
  </r>
  <r>
    <x v="0"/>
    <d v="2016-06-01T00:00:00"/>
    <d v="2016-06-15T01:00:01"/>
    <x v="6"/>
    <s v="L'ordinaire peut-il devenir extraordinaire ? Vous avez 4h. #ExtraordinairePerrier"/>
    <n v="97913"/>
    <n v="44622"/>
    <n v="7072"/>
    <n v="37550"/>
    <n v="0.45573110822873369"/>
    <n v="1328"/>
    <n v="2.9761104387970059E-2"/>
    <n v="1574"/>
    <n v="1099"/>
    <n v="21"/>
    <n v="66"/>
    <n v="388"/>
    <m/>
  </r>
  <r>
    <x v="0"/>
    <d v="2016-06-01T00:00:00"/>
    <d v="2016-06-13T06:45:01"/>
    <x v="0"/>
    <s v="Il y a des situations qui ne s'expliquent pas, et pour toutes celles-là, il y a un PERRIER aromatisé."/>
    <n v="97919"/>
    <n v="55127"/>
    <n v="7020"/>
    <n v="48107"/>
    <n v="0.56298573310593447"/>
    <n v="1476"/>
    <n v="2.6774538792243365E-2"/>
    <n v="1585"/>
    <n v="988"/>
    <n v="20"/>
    <n v="72"/>
    <n v="505"/>
    <m/>
  </r>
  <r>
    <x v="0"/>
    <d v="2016-06-01T00:00:00"/>
    <d v="2016-06-11T06:45:01"/>
    <x v="6"/>
    <s v="La fraîcheur d'un PERRIER sous toutes ses formes."/>
    <n v="97888"/>
    <n v="60689"/>
    <n v="12469"/>
    <n v="48220"/>
    <n v="0.61998406341941814"/>
    <n v="1855"/>
    <n v="3.0565670879401537E-2"/>
    <n v="2091"/>
    <n v="1519"/>
    <n v="38"/>
    <n v="91"/>
    <n v="443"/>
    <m/>
  </r>
  <r>
    <x v="0"/>
    <d v="2016-06-01T00:00:00"/>
    <d v="2016-06-09T06:45:01"/>
    <x v="6"/>
    <s v="Si vous avez besoin d'évasion, cliquez ici : http://on.fb.me/1Uw5akc"/>
    <n v="97873"/>
    <n v="43896"/>
    <n v="8799"/>
    <n v="35097"/>
    <n v="0.44849958619844082"/>
    <n v="1229"/>
    <n v="2.7997995261527246E-2"/>
    <n v="1395"/>
    <n v="890"/>
    <n v="22"/>
    <n v="56"/>
    <n v="427"/>
    <m/>
  </r>
  <r>
    <x v="0"/>
    <d v="2016-06-01T00:00:00"/>
    <d v="2016-06-07T07:30:00"/>
    <x v="0"/>
    <s v="Les PERRIER aromatisés vous feront pousser des ailes !"/>
    <n v="97864"/>
    <n v="47007"/>
    <n v="7294"/>
    <n v="39713"/>
    <n v="0.48032984549987739"/>
    <n v="1191"/>
    <n v="2.5336651988001786E-2"/>
    <n v="1360"/>
    <n v="890"/>
    <n v="29"/>
    <n v="48"/>
    <n v="393"/>
    <m/>
  </r>
  <r>
    <x v="0"/>
    <d v="2016-06-01T00:00:00"/>
    <d v="2016-06-04T23:45:00"/>
    <x v="8"/>
    <s v="Ce dernier match s'annonce extraordinaire ! N'en perdez pas une goutte ! © Yelldesign - 2016"/>
    <n v="97796"/>
    <n v="1030598"/>
    <n v="12663"/>
    <n v="1017935"/>
    <n v="10.538242872919138"/>
    <n v="100215"/>
    <n v="9.7239660857094623E-2"/>
    <n v="106781"/>
    <n v="623"/>
    <n v="25"/>
    <n v="57"/>
    <n v="7054"/>
    <n v="99022"/>
  </r>
  <r>
    <x v="0"/>
    <d v="2016-06-01T00:00:00"/>
    <d v="2016-06-04T10:45:00"/>
    <x v="0"/>
    <s v="Et qu’est-ce qui est encore plus extraordinaire qu’une femme savourant un PERRIER sur une licorne soulevée par une cheerleader, qui tient en équilibre sur une joueuse de tuba, qui tient debout sur un château de cartes, porté par des garçons de café ? Un PERRIER Aromatisé pardi !"/>
    <n v="97618"/>
    <n v="40470"/>
    <n v="16579"/>
    <n v="23891"/>
    <n v="0.41457518080681843"/>
    <n v="1900"/>
    <n v="4.6948356807511735E-2"/>
    <n v="2816"/>
    <n v="373"/>
    <n v="34"/>
    <n v="84"/>
    <n v="1063"/>
    <n v="1262"/>
  </r>
  <r>
    <x v="0"/>
    <d v="2016-06-01T00:00:00"/>
    <d v="2016-06-03T06:45:00"/>
    <x v="0"/>
    <s v="Qu'est-ce qui est plus extraordinaire qu’une licorne soulevée par une cheerleader, qui tient en équilibre sur une joueuse de tuba, qui tient debout sur un château de cartes, porté par des garçons de café ? Faites parler votre imagination !"/>
    <n v="97390"/>
    <n v="38015"/>
    <n v="6544"/>
    <n v="31471"/>
    <n v="0.39033781702433512"/>
    <n v="527"/>
    <n v="1.3862948835985794E-2"/>
    <n v="726"/>
    <n v="403"/>
    <n v="28"/>
    <n v="66"/>
    <n v="229"/>
    <m/>
  </r>
  <r>
    <x v="0"/>
    <d v="2016-05-01T00:00:00"/>
    <d v="2016-05-31T04:45:01"/>
    <x v="8"/>
    <s v="Une bouteille qui cache bien son jeu. #RG16"/>
    <n v="96323"/>
    <n v="180271"/>
    <n v="15043"/>
    <n v="165228"/>
    <n v="1.8715260114406735"/>
    <n v="5493"/>
    <n v="3.04707911976968E-2"/>
    <n v="6360"/>
    <n v="4354"/>
    <n v="76"/>
    <n v="158"/>
    <n v="1772"/>
    <m/>
  </r>
  <r>
    <x v="0"/>
    <d v="2016-05-01T00:00:00"/>
    <d v="2016-05-27T08:15:00"/>
    <x v="1"/>
    <s v="Ce week-end, partagez des bulles d'amour ! #FêteDesMères"/>
    <n v="96100"/>
    <n v="33189"/>
    <n v="6585"/>
    <n v="26604"/>
    <n v="0.3453590010405827"/>
    <n v="1394"/>
    <n v="4.2001868088824612E-2"/>
    <n v="1673"/>
    <n v="1262"/>
    <n v="15"/>
    <n v="99"/>
    <n v="297"/>
    <m/>
  </r>
  <r>
    <x v="0"/>
    <d v="2016-05-01T00:00:00"/>
    <d v="2016-05-25T06:45:00"/>
    <x v="8"/>
    <s v="Roland-Garros se joue aussi au-delà des murs."/>
    <n v="95924"/>
    <n v="99749"/>
    <n v="11512"/>
    <n v="88237"/>
    <n v="1.0398753179600517"/>
    <n v="2753"/>
    <n v="2.759927417818725E-2"/>
    <n v="3073"/>
    <n v="2221"/>
    <n v="27"/>
    <n v="171"/>
    <n v="654"/>
    <m/>
  </r>
  <r>
    <x v="0"/>
    <d v="2016-05-01T00:00:00"/>
    <d v="2016-05-23T08:15:00"/>
    <x v="8"/>
    <s v="[CONCOURS] Gagnez 2 places pour la finale de Roland-Garros ! Quel extraordinaire fan de tennis êtes-vous ? Rdv sur Instagram, prenez-vous en photo avec un accessoire de tennis et publiez-la avec le #PerrierRG16 et @Perrier. Un jury désignera la photo la plus extraordinaire ! La balle est dans votre camp ;)  P.S. : N'oubliez pas de configurer votre compte Instagram en mode &quot;public&quot; pour que nous puissions voir votre photo ;)  Règlement : http://bit.ly/1U73tFs  Merci à @Louis.lgr via Instagram."/>
    <n v="95712"/>
    <n v="181178"/>
    <n v="4350"/>
    <n v="176828"/>
    <n v="1.8929496823804748"/>
    <n v="3493"/>
    <n v="1.9279382706509619E-2"/>
    <n v="4409"/>
    <n v="1775"/>
    <n v="40"/>
    <n v="48"/>
    <n v="2546"/>
    <m/>
  </r>
  <r>
    <x v="0"/>
    <d v="2016-05-01T00:00:00"/>
    <d v="2016-05-22T04:45:01"/>
    <x v="8"/>
    <s v="Jour-J ! PERRIER fait son entrée sur le terrain !   Inscrivez-vous à notre événement Perrier x Roland-Garros 2016 : http://bit.ly/1U3EwgX  © Jonah Nigro / www.popsicleillusion.com - 2016"/>
    <n v="95659"/>
    <n v="82696"/>
    <n v="10280"/>
    <n v="72416"/>
    <n v="0.86448739794478302"/>
    <n v="797"/>
    <n v="9.637709199961304E-3"/>
    <n v="937"/>
    <n v="344"/>
    <n v="4"/>
    <n v="23"/>
    <n v="566"/>
    <m/>
  </r>
  <r>
    <x v="0"/>
    <d v="2016-05-01T00:00:00"/>
    <d v="2016-05-18T08:15:00"/>
    <x v="8"/>
    <s v="PERRIER ne perd pas le nord. Cap sur Roland-Garros !"/>
    <n v="94888"/>
    <n v="72784"/>
    <n v="12294"/>
    <n v="60490"/>
    <n v="0.76705168198296936"/>
    <n v="1083"/>
    <n v="1.4879643877775335E-2"/>
    <n v="1393"/>
    <n v="826"/>
    <n v="34"/>
    <n v="91"/>
    <n v="442"/>
    <m/>
  </r>
  <r>
    <x v="0"/>
    <d v="2016-05-01T00:00:00"/>
    <d v="2016-05-06T08:15:01"/>
    <x v="4"/>
    <s v="Ce cocktail caliente vous donnera des étoiles plein les yeux."/>
    <n v="94569"/>
    <n v="39845"/>
    <n v="14105"/>
    <n v="25740"/>
    <n v="0.42133257198447693"/>
    <n v="1582"/>
    <n v="3.9703852428159117E-2"/>
    <n v="1912"/>
    <n v="1403"/>
    <n v="12"/>
    <n v="124"/>
    <n v="373"/>
    <m/>
  </r>
  <r>
    <x v="0"/>
    <d v="2016-05-01T00:00:00"/>
    <d v="2016-05-04T08:45:00"/>
    <x v="1"/>
    <s v="Feuilletez les pages du nouveau magazine Perrier.com ! Art, lifestyle, bars &amp; cocktails, cette lecture vous rafraîchira : https://www.perrier.com/fr/fr/magazine"/>
    <n v="94299"/>
    <n v="29027"/>
    <n v="6798"/>
    <n v="22229"/>
    <n v="0.30781874675235155"/>
    <n v="822"/>
    <n v="2.8318462121473112E-2"/>
    <n v="902"/>
    <n v="686"/>
    <n v="2"/>
    <n v="36"/>
    <n v="178"/>
    <m/>
  </r>
  <r>
    <x v="0"/>
    <d v="2016-04-01T00:00:00"/>
    <d v="2016-04-30T04:45:01"/>
    <x v="1"/>
    <s v="Difficile de trancher... On prend les deux !"/>
    <n v="93997"/>
    <n v="94247"/>
    <n v="13507"/>
    <n v="80740"/>
    <n v="1.0026596593508303"/>
    <n v="2757"/>
    <n v="2.9252920517363949E-2"/>
    <n v="3382"/>
    <n v="2241"/>
    <n v="43"/>
    <n v="93"/>
    <n v="1005"/>
    <m/>
  </r>
  <r>
    <x v="0"/>
    <d v="2016-04-01T00:00:00"/>
    <d v="2016-04-28T08:15:00"/>
    <x v="3"/>
    <s v="Une galerie d'art PERRIER ? On en a l'eau à la bouche rien que d'y penser."/>
    <n v="93995"/>
    <n v="49432"/>
    <n v="6300"/>
    <n v="43132"/>
    <n v="0.52590031384648117"/>
    <n v="1175"/>
    <n v="2.3770027512542483E-2"/>
    <n v="1305"/>
    <n v="939"/>
    <n v="11"/>
    <n v="51"/>
    <n v="304"/>
    <m/>
  </r>
  <r>
    <x v="0"/>
    <d v="2016-04-01T00:00:00"/>
    <d v="2016-04-26T08:30:00"/>
    <x v="6"/>
    <s v="Une silhouette extraordinaire au naturel."/>
    <n v="93988"/>
    <n v="74170"/>
    <n v="10805"/>
    <n v="63365"/>
    <n v="0.78914329488870916"/>
    <n v="2741"/>
    <n v="3.6955642443036271E-2"/>
    <n v="3304"/>
    <n v="2251"/>
    <n v="64"/>
    <n v="72"/>
    <n v="917"/>
    <m/>
  </r>
  <r>
    <x v="0"/>
    <d v="2016-04-01T00:00:00"/>
    <d v="2016-04-24T08:15:02"/>
    <x v="6"/>
    <s v="A la fin, il n'en restera qu'une... #WaterIsComing"/>
    <n v="93956"/>
    <n v="62225"/>
    <n v="7637"/>
    <n v="54588"/>
    <n v="0.66227808761547957"/>
    <n v="1382"/>
    <n v="2.2209722780233025E-2"/>
    <n v="1895"/>
    <n v="988"/>
    <n v="34"/>
    <n v="53"/>
    <n v="820"/>
    <m/>
  </r>
  <r>
    <x v="0"/>
    <d v="2016-04-01T00:00:00"/>
    <d v="2016-04-20T04:45:01"/>
    <x v="9"/>
    <s v="Perrier, source d'inspiration avant l'été. Merci @Nerylwalker via Instagram"/>
    <n v="93917"/>
    <n v="55591"/>
    <n v="9190"/>
    <n v="46401"/>
    <n v="0.59191626649062468"/>
    <n v="2202"/>
    <n v="3.9610728355309315E-2"/>
    <n v="2719"/>
    <n v="1739"/>
    <n v="29"/>
    <n v="118"/>
    <n v="833"/>
    <m/>
  </r>
  <r>
    <x v="0"/>
    <d v="2016-04-01T00:00:00"/>
    <d v="2016-04-18T08:15:00"/>
    <x v="6"/>
    <s v="Perrier, la fine fleur des bulles."/>
    <n v="93887"/>
    <n v="53291"/>
    <n v="11503"/>
    <n v="41788"/>
    <n v="0.56760786903405158"/>
    <n v="1316"/>
    <n v="2.4694601339813476E-2"/>
    <n v="1674"/>
    <n v="1038"/>
    <n v="20"/>
    <n v="125"/>
    <n v="491"/>
    <m/>
  </r>
  <r>
    <x v="0"/>
    <d v="2016-04-01T00:00:00"/>
    <d v="2016-04-15T08:15:00"/>
    <x v="4"/>
    <s v="Prenez garde à ne pas boire la tasse.   Découvrez la recette du Perrier Lagoon : http://urlz.fr/3kwL"/>
    <n v="93896"/>
    <n v="68590"/>
    <n v="12244"/>
    <n v="56346"/>
    <n v="0.73048905171679301"/>
    <n v="2074"/>
    <n v="3.0237643971424404E-2"/>
    <n v="2405"/>
    <n v="1684"/>
    <n v="22"/>
    <n v="120"/>
    <n v="579"/>
    <m/>
  </r>
  <r>
    <x v="0"/>
    <d v="2016-04-01T00:00:00"/>
    <d v="2016-04-13T08:15:01"/>
    <x v="2"/>
    <s v="Du PERRIER et du soleil pour un arc-en-ciel extraordinaire.   © A.L.Crego / Mutante Creativo en collaboration avec Mou &amp; Sokram - 2016 http://www.mutantecreativo.com http://alcrego.tumblr.com"/>
    <n v="93875"/>
    <n v="70060"/>
    <n v="14993"/>
    <n v="55067"/>
    <n v="0.7463115845539281"/>
    <n v="2071"/>
    <n v="2.9560376819868683E-2"/>
    <n v="2513"/>
    <n v="1641"/>
    <n v="32"/>
    <n v="186"/>
    <n v="654"/>
    <m/>
  </r>
  <r>
    <x v="0"/>
    <d v="2016-04-01T00:00:00"/>
    <d v="2016-04-11T08:15:01"/>
    <x v="6"/>
    <s v="N'attendez pas pour l'ouvrir. Elle en brûle d'impatience."/>
    <n v="93865"/>
    <n v="86225"/>
    <n v="9068"/>
    <n v="77157"/>
    <n v="0.9186065093485325"/>
    <n v="2431"/>
    <n v="2.8193679327341258E-2"/>
    <n v="2896"/>
    <n v="1705"/>
    <n v="37"/>
    <n v="177"/>
    <n v="977"/>
    <m/>
  </r>
  <r>
    <x v="0"/>
    <d v="2016-04-01T00:00:00"/>
    <d v="2016-04-08T08:30:01"/>
    <x v="7"/>
    <s v="La naissance de la source. #ExtraordinairePerrier  © Milton Glaser - 1984"/>
    <n v="93839"/>
    <n v="71666"/>
    <n v="8500"/>
    <n v="63166"/>
    <n v="0.76371231577489107"/>
    <n v="2036"/>
    <n v="2.8409566600619541E-2"/>
    <n v="2473"/>
    <n v="1609"/>
    <n v="20"/>
    <n v="87"/>
    <n v="757"/>
    <m/>
  </r>
  <r>
    <x v="0"/>
    <d v="2016-04-01T00:00:00"/>
    <d v="2016-04-06T08:15:00"/>
    <x v="6"/>
    <s v="Une goutte de PERRIER suffit pour passer au niveau supérieur. #ExtraordinairePerrier"/>
    <n v="93827"/>
    <n v="132977"/>
    <n v="8836"/>
    <n v="124141"/>
    <n v="1.417257292676948"/>
    <n v="10078"/>
    <n v="7.5787542206547001E-2"/>
    <n v="10492"/>
    <n v="86"/>
    <n v="7"/>
    <n v="9"/>
    <n v="506"/>
    <n v="9884"/>
  </r>
  <r>
    <x v="0"/>
    <d v="2016-04-01T00:00:00"/>
    <d v="2016-04-04T08:15:01"/>
    <x v="2"/>
    <s v="Offrez-vous un bouquet de fraîcheur. #Plaisirdoffrir #Joiederecevoir  Jonah Nigro / www.popsicleillusion.com - 2016"/>
    <n v="93812"/>
    <n v="66741"/>
    <n v="7107"/>
    <n v="59634"/>
    <n v="0.71143350530848937"/>
    <n v="1402"/>
    <n v="2.1006577665902519E-2"/>
    <n v="1619"/>
    <n v="1143"/>
    <n v="11"/>
    <n v="70"/>
    <n v="395"/>
    <m/>
  </r>
  <r>
    <x v="0"/>
    <d v="2016-04-01T00:00:00"/>
    <d v="2016-04-01T00:15:00"/>
    <x v="1"/>
    <s v="Les blagues PERRIER sont toujours de bon goût. #BoissonDAvril"/>
    <n v="93572"/>
    <n v="79324"/>
    <n v="19136"/>
    <n v="60188"/>
    <n v="0.84773222758944988"/>
    <n v="1707"/>
    <n v="2.1519338409560787E-2"/>
    <n v="2226"/>
    <n v="1306"/>
    <n v="71"/>
    <n v="176"/>
    <n v="673"/>
    <m/>
  </r>
  <r>
    <x v="0"/>
    <d v="2016-03-01T00:00:00"/>
    <d v="2016-03-29T09:15:00"/>
    <x v="1"/>
    <s v="Elles vous feront tourner la tête...naturellement. #ExtraordinairePerrier"/>
    <n v="93493"/>
    <n v="86732"/>
    <n v="5578"/>
    <n v="81154"/>
    <n v="0.92768442557196795"/>
    <n v="1196"/>
    <n v="1.3789604759489E-2"/>
    <n v="1305"/>
    <n v="877"/>
    <n v="7"/>
    <n v="43"/>
    <n v="378"/>
    <m/>
  </r>
  <r>
    <x v="0"/>
    <d v="2016-03-01T00:00:00"/>
    <d v="2016-03-27T01:00:00"/>
    <x v="2"/>
    <s v="La chasse aux bulles est ouverte ! #JoyeusesPâques  © Jonah Nigro / www.popsicleillusion.com - 2016"/>
    <n v="93501"/>
    <n v="173574"/>
    <n v="6390"/>
    <n v="167184"/>
    <n v="1.8563865627105594"/>
    <n v="19598"/>
    <n v="0.11290861534561628"/>
    <n v="24854"/>
    <n v="181"/>
    <n v="2"/>
    <n v="17"/>
    <n v="24654"/>
    <m/>
  </r>
  <r>
    <x v="0"/>
    <d v="2016-03-01T00:00:00"/>
    <d v="2016-03-26T09:15:00"/>
    <x v="6"/>
    <s v="Une heure de plus, une heure de moins. Peu importe. Il n'y a pas d'heure pour un PERRIER."/>
    <n v="93497"/>
    <n v="93101"/>
    <n v="20170"/>
    <n v="72931"/>
    <n v="0.99576456998620277"/>
    <n v="2749"/>
    <n v="2.9527072748950067E-2"/>
    <n v="3648"/>
    <n v="2251"/>
    <n v="77"/>
    <n v="219"/>
    <n v="1101"/>
    <m/>
  </r>
  <r>
    <x v="0"/>
    <d v="2016-03-01T00:00:00"/>
    <d v="2016-03-23T01:45:00"/>
    <x v="6"/>
    <s v="Son super-pouvoir est 100% naturel. #ExtraordinairePerrier"/>
    <n v="93506"/>
    <n v="77695"/>
    <n v="5194"/>
    <n v="72501"/>
    <n v="0.83090924646546749"/>
    <n v="2444"/>
    <n v="3.1456335671536134E-2"/>
    <n v="2927"/>
    <n v="2029"/>
    <n v="41"/>
    <n v="134"/>
    <n v="723"/>
    <m/>
  </r>
  <r>
    <x v="0"/>
    <d v="2016-03-01T00:00:00"/>
    <d v="2016-03-20T09:30:01"/>
    <x v="2"/>
    <s v="Au printemps, la nature se réveille !  © Khan Nova/Mathieu Saunier - 2016"/>
    <n v="93477"/>
    <n v="89694"/>
    <n v="17270"/>
    <n v="72424"/>
    <n v="0.95953015180204759"/>
    <n v="2659"/>
    <n v="2.9645238254509779E-2"/>
    <n v="3220"/>
    <n v="2203"/>
    <n v="22"/>
    <n v="167"/>
    <n v="828"/>
    <m/>
  </r>
  <r>
    <x v="0"/>
    <d v="2016-03-01T00:00:00"/>
    <d v="2016-03-17T03:30:00"/>
    <x v="2"/>
    <s v="On a tous quelque chose d'irlandais qui se cache en nous. #StPatricksDay  © Yelldesign - 2016"/>
    <n v="93401"/>
    <n v="88003"/>
    <n v="15209"/>
    <n v="72794"/>
    <n v="0.94220618622926955"/>
    <n v="2187"/>
    <n v="2.4851425519584559E-2"/>
    <n v="2757"/>
    <n v="1718"/>
    <n v="41"/>
    <n v="132"/>
    <n v="866"/>
    <m/>
  </r>
  <r>
    <x v="0"/>
    <d v="2016-03-01T00:00:00"/>
    <d v="2016-03-16T10:38:24"/>
    <x v="1"/>
    <s v="Notre nouvelle bouteille PERRIER vous attend en terrasse. Ne la faites pas patienter trop longtemps."/>
    <n v="93395"/>
    <n v="66257"/>
    <n v="8369"/>
    <n v="57888"/>
    <n v="0.70942769955565077"/>
    <n v="1569"/>
    <n v="2.3680516775585976E-2"/>
    <n v="1778"/>
    <n v="1268"/>
    <n v="16"/>
    <n v="89"/>
    <n v="405"/>
    <m/>
  </r>
  <r>
    <x v="0"/>
    <d v="2016-03-01T00:00:00"/>
    <d v="2016-03-12T08:30:02"/>
    <x v="7"/>
    <s v="C'est ce qu'on appelle &quot;buller en tandem&quot;.   © Jean-Claude Dewolf - 1968"/>
    <n v="93409"/>
    <n v="101934"/>
    <n v="12264"/>
    <n v="89670"/>
    <n v="1.0912652956353242"/>
    <n v="3304"/>
    <n v="3.2413130064551571E-2"/>
    <n v="3764"/>
    <n v="2112"/>
    <n v="39"/>
    <n v="111"/>
    <n v="1502"/>
    <m/>
  </r>
  <r>
    <x v="0"/>
    <d v="2016-03-01T00:00:00"/>
    <d v="2016-03-10T08:30:00"/>
    <x v="6"/>
    <s v="Nous aussi, nous avons trouvé de l'eau sur Mars."/>
    <n v="93397"/>
    <n v="72723"/>
    <n v="10447"/>
    <n v="62276"/>
    <n v="0.77864385365696975"/>
    <n v="1974"/>
    <n v="2.7144094715564539E-2"/>
    <n v="2412"/>
    <n v="1743"/>
    <n v="19"/>
    <n v="126"/>
    <n v="524"/>
    <m/>
  </r>
  <r>
    <x v="0"/>
    <d v="2016-03-01T00:00:00"/>
    <d v="2016-03-07T08:30:00"/>
    <x v="1"/>
    <s v="Attention... Ce GIF va vous donner soif ! Quelle Slim Can vous fera craquer ?"/>
    <n v="93390"/>
    <n v="63807"/>
    <n v="9319"/>
    <n v="54488"/>
    <n v="0.68323160938001926"/>
    <n v="1739"/>
    <n v="2.7254063033836411E-2"/>
    <n v="2015"/>
    <n v="1416"/>
    <n v="62"/>
    <n v="82"/>
    <n v="455"/>
    <m/>
  </r>
  <r>
    <x v="0"/>
    <d v="2016-03-01T00:00:00"/>
    <d v="2016-03-05T08:30:01"/>
    <x v="4"/>
    <s v="Chaud devant ! Voici la recette du cocktail Perrier on Fire : http://on.fb.me/1TO0IMU"/>
    <n v="93384"/>
    <n v="63092"/>
    <n v="10144"/>
    <n v="52948"/>
    <n v="0.67561894971301295"/>
    <n v="1619"/>
    <n v="2.5660939580295441E-2"/>
    <n v="1934"/>
    <n v="1385"/>
    <n v="6"/>
    <n v="105"/>
    <n v="438"/>
    <m/>
  </r>
  <r>
    <x v="0"/>
    <d v="2016-03-01T00:00:00"/>
    <d v="2016-03-03T08:30:00"/>
    <x v="1"/>
    <s v="100% naturel, 100% extraordinaire !  Suivez l'envolée extraordinaire des montgolfières : http://on.fb.me/1Uw5akc"/>
    <n v="93365"/>
    <n v="52381"/>
    <n v="10578"/>
    <n v="41803"/>
    <n v="0.56103464895838917"/>
    <n v="1339"/>
    <n v="2.5562704033905422E-2"/>
    <n v="1590"/>
    <n v="1103"/>
    <n v="13"/>
    <n v="87"/>
    <n v="387"/>
    <m/>
  </r>
  <r>
    <x v="0"/>
    <d v="2016-03-01T00:00:00"/>
    <d v="2016-03-01T08:30:00"/>
    <x v="1"/>
    <s v="La folie d’un Perrier, tout en finesse !"/>
    <n v="93318"/>
    <n v="54084"/>
    <n v="5819"/>
    <n v="48265"/>
    <n v="0.57956664309136496"/>
    <n v="1343"/>
    <n v="2.4831743214259301E-2"/>
    <n v="1563"/>
    <n v="938"/>
    <n v="42"/>
    <n v="43"/>
    <n v="540"/>
    <m/>
  </r>
  <r>
    <x v="0"/>
    <d v="2016-02-01T00:00:00"/>
    <d v="2016-02-29T08:30:00"/>
    <x v="6"/>
    <s v="L'extraordinaire pouvoir de PERRIER."/>
    <n v="93298"/>
    <n v="89012"/>
    <n v="11919"/>
    <n v="77093"/>
    <n v="0.95406118030397224"/>
    <n v="1575"/>
    <n v="1.7694243472790184E-2"/>
    <n v="1873"/>
    <n v="1155"/>
    <n v="18"/>
    <n v="89"/>
    <n v="611"/>
    <m/>
  </r>
  <r>
    <x v="0"/>
    <d v="2016-02-01T00:00:00"/>
    <d v="2016-02-26T08:30:00"/>
    <x v="1"/>
    <s v="Programme du week-end : retour aux sources !"/>
    <n v="93203"/>
    <n v="76374"/>
    <n v="15825"/>
    <n v="60549"/>
    <n v="0.81943714258124734"/>
    <n v="2656"/>
    <n v="3.477623274936497E-2"/>
    <n v="3134"/>
    <n v="2171"/>
    <n v="35"/>
    <n v="127"/>
    <n v="801"/>
    <m/>
  </r>
  <r>
    <x v="0"/>
    <d v="2016-02-01T00:00:00"/>
    <d v="2016-02-24T08:30:01"/>
    <x v="6"/>
    <s v="Le gong a sonné, Perrier vous souhaite des vacances extraordinaires ! #ExtraordinairePerrier"/>
    <n v="93157"/>
    <n v="53768"/>
    <n v="7604"/>
    <n v="46164"/>
    <n v="0.57717616496881607"/>
    <n v="1326"/>
    <n v="2.4661508704061894E-2"/>
    <n v="1547"/>
    <n v="1005"/>
    <n v="12"/>
    <n v="55"/>
    <n v="475"/>
    <m/>
  </r>
  <r>
    <x v="0"/>
    <d v="2016-02-01T00:00:00"/>
    <d v="2016-02-22T08:30:00"/>
    <x v="1"/>
    <s v="La fraîcheur de PERRIER depuis 1903."/>
    <n v="93100"/>
    <n v="104634"/>
    <n v="12737"/>
    <n v="91897"/>
    <n v="1.1238882921589688"/>
    <n v="3001"/>
    <n v="2.868092589406885E-2"/>
    <n v="3453"/>
    <n v="2413"/>
    <n v="62"/>
    <n v="146"/>
    <n v="832"/>
    <m/>
  </r>
  <r>
    <x v="0"/>
    <d v="2016-02-01T00:00:00"/>
    <d v="2016-02-19T08:30:00"/>
    <x v="1"/>
    <s v="Suivez les traces de pas. Elles vous mèneront à l'extraordinaire ! #ExtraordinairePerrier"/>
    <n v="93052"/>
    <n v="73829"/>
    <n v="8170"/>
    <n v="65659"/>
    <n v="0.79341658427545891"/>
    <n v="1466"/>
    <n v="1.9856695878313398E-2"/>
    <n v="1671"/>
    <n v="1104"/>
    <n v="16"/>
    <n v="55"/>
    <n v="496"/>
    <m/>
  </r>
  <r>
    <x v="0"/>
    <d v="2016-02-01T00:00:00"/>
    <d v="2016-02-17T08:30:00"/>
    <x v="4"/>
    <s v="Vous allez finir par attraper...chaud.   Découvrez la recette du Spicy Mango Smoothie : http://urlz.fr/2ZOn"/>
    <n v="93049"/>
    <n v="74251"/>
    <n v="6963"/>
    <n v="67288"/>
    <n v="0.79797740975185116"/>
    <n v="1852"/>
    <n v="2.4942425017844879E-2"/>
    <n v="2100"/>
    <n v="1441"/>
    <n v="10"/>
    <n v="48"/>
    <n v="601"/>
    <m/>
  </r>
  <r>
    <x v="0"/>
    <d v="2016-02-01T00:00:00"/>
    <d v="2016-02-15T08:30:00"/>
    <x v="6"/>
    <s v="La météo des neiges annonce une vague de fraîcheur sur toute la France !"/>
    <n v="92952"/>
    <n v="114523"/>
    <n v="17588"/>
    <n v="96935"/>
    <n v="1.2320660125656253"/>
    <n v="3466"/>
    <n v="3.0264662993459829E-2"/>
    <n v="4770"/>
    <n v="1647"/>
    <n v="32"/>
    <n v="203"/>
    <n v="2888"/>
    <m/>
  </r>
  <r>
    <x v="0"/>
    <d v="2016-02-01T00:00:00"/>
    <d v="2016-02-14T01:00:00"/>
    <x v="6"/>
    <s v="Le coup de foudre dès la première gorgée ! #SaintValentin"/>
    <n v="92894"/>
    <n v="82807"/>
    <n v="14917"/>
    <n v="67890"/>
    <n v="0.89141386957176993"/>
    <n v="1628"/>
    <n v="1.9660173656816451E-2"/>
    <n v="1958"/>
    <n v="1212"/>
    <n v="34"/>
    <n v="134"/>
    <n v="578"/>
    <m/>
  </r>
  <r>
    <x v="0"/>
    <d v="2016-02-01T00:00:00"/>
    <d v="2016-02-13T08:30:00"/>
    <x v="2"/>
    <s v="All you need is 󾬔 © Yelldesign - 2016"/>
    <n v="92851"/>
    <n v="101861"/>
    <n v="16771"/>
    <n v="85090"/>
    <n v="1.097037188614016"/>
    <n v="2376"/>
    <n v="2.3325904909631753E-2"/>
    <n v="2976"/>
    <n v="1945"/>
    <n v="41"/>
    <n v="247"/>
    <n v="743"/>
    <m/>
  </r>
  <r>
    <x v="0"/>
    <d v="2016-02-01T00:00:00"/>
    <d v="2016-02-11T08:30:01"/>
    <x v="6"/>
    <s v="Prenez des bulles plein la vue !"/>
    <n v="92821"/>
    <n v="84308"/>
    <n v="13794"/>
    <n v="70514"/>
    <n v="0.90828584048868255"/>
    <n v="1956"/>
    <n v="2.3200645253119514E-2"/>
    <n v="2278"/>
    <n v="1580"/>
    <n v="20"/>
    <n v="151"/>
    <n v="527"/>
    <m/>
  </r>
  <r>
    <x v="0"/>
    <d v="2016-02-01T00:00:00"/>
    <d v="2016-02-09T01:00:00"/>
    <x v="6"/>
    <s v="PERRIER fait éclater ses couleurs pour un carnaval de bulles ! #MardiGras"/>
    <n v="92709"/>
    <n v="68489"/>
    <n v="10092"/>
    <n v="58397"/>
    <n v="0.73875244043188903"/>
    <n v="1428"/>
    <n v="2.0850063513848938E-2"/>
    <n v="1639"/>
    <n v="1138"/>
    <n v="22"/>
    <n v="79"/>
    <n v="400"/>
    <m/>
  </r>
  <r>
    <x v="0"/>
    <d v="2016-02-01T00:00:00"/>
    <d v="2016-02-05T08:31:46"/>
    <x v="3"/>
    <s v="Relaxe ! C'est le week-end ! #TGIF"/>
    <n v="92682"/>
    <n v="107548"/>
    <n v="16647"/>
    <n v="90901"/>
    <n v="1.1603979197686713"/>
    <n v="3264"/>
    <n v="3.0349239409379999E-2"/>
    <n v="3989"/>
    <n v="2307"/>
    <n v="34"/>
    <n v="164"/>
    <n v="1484"/>
    <m/>
  </r>
  <r>
    <x v="0"/>
    <d v="2016-02-01T00:00:00"/>
    <d v="2016-02-03T08:30:00"/>
    <x v="2"/>
    <s v="20 000 bulles sous les mers.  © A.L.Crego / Mutante Creativo en collaboration avec MOU / Muralist - 2016"/>
    <n v="92932"/>
    <n v="116388"/>
    <n v="17814"/>
    <n v="98574"/>
    <n v="1.2523996040115353"/>
    <n v="2670"/>
    <n v="2.2940509330858852E-2"/>
    <n v="3250"/>
    <n v="2116"/>
    <n v="34"/>
    <n v="220"/>
    <n v="880"/>
    <m/>
  </r>
  <r>
    <x v="0"/>
    <d v="2016-01-01T00:00:00"/>
    <d v="2016-01-31T10:00:01"/>
    <x v="6"/>
    <s v="Un lundi ? Où ça ?"/>
    <n v="92864"/>
    <n v="92618"/>
    <n v="15420"/>
    <n v="77198"/>
    <n v="0.99735096485182628"/>
    <n v="2414"/>
    <n v="2.606404802522188E-2"/>
    <n v="2964"/>
    <n v="1951"/>
    <n v="35"/>
    <n v="157"/>
    <n v="821"/>
    <m/>
  </r>
  <r>
    <x v="0"/>
    <d v="2016-01-01T00:00:00"/>
    <d v="2016-01-29T08:30:01"/>
    <x v="9"/>
    <s v="Mode week-end activé ! #TGIF #ParisFashionWeek  Photo de @NestleWatersFrance sur Instagram !"/>
    <n v="92825"/>
    <n v="61101"/>
    <n v="10189"/>
    <n v="50912"/>
    <n v="0.65823862106113651"/>
    <n v="1935"/>
    <n v="3.1668876123140371E-2"/>
    <n v="2216"/>
    <n v="1494"/>
    <n v="14"/>
    <n v="56"/>
    <n v="652"/>
    <m/>
  </r>
  <r>
    <x v="0"/>
    <d v="2016-01-01T00:00:00"/>
    <d v="2016-01-27T08:30:00"/>
    <x v="10"/>
    <s v="Dernières semaines pour avoir cette oeuvre d'art chez vous !   Photo de © Sofian Ketfi pour PERRIER.  Découvrez le partenariat ici : streetartbyperrier.tumblr.com"/>
    <n v="92832"/>
    <n v="59615"/>
    <n v="6824"/>
    <n v="52791"/>
    <n v="0.64218157531885556"/>
    <n v="1095"/>
    <n v="1.8367860437809275E-2"/>
    <n v="1202"/>
    <n v="838"/>
    <n v="9"/>
    <n v="34"/>
    <n v="321"/>
    <m/>
  </r>
  <r>
    <x v="0"/>
    <d v="2016-01-01T00:00:00"/>
    <d v="2016-01-25T09:00:00"/>
    <x v="6"/>
    <s v="La pièce maîtresse de ce défilé Haute Couture.  #ParisFashionWeek"/>
    <n v="92831"/>
    <n v="66635"/>
    <n v="11111"/>
    <n v="55524"/>
    <n v="0.71780978336977952"/>
    <n v="1349"/>
    <n v="2.0244616192691529E-2"/>
    <n v="1566"/>
    <n v="1153"/>
    <n v="19"/>
    <n v="35"/>
    <n v="359"/>
    <m/>
  </r>
  <r>
    <x v="0"/>
    <d v="2016-01-01T00:00:00"/>
    <d v="2016-01-22T08:30:00"/>
    <x v="3"/>
    <s v="Brrrr.. La fraîcheur de PERRIER me monte à la tête."/>
    <n v="92783"/>
    <n v="65357"/>
    <n v="11087"/>
    <n v="54270"/>
    <n v="0.70440705732731212"/>
    <n v="1977"/>
    <n v="3.0249246446440319E-2"/>
    <n v="2333"/>
    <n v="1550"/>
    <n v="27"/>
    <n v="70"/>
    <n v="686"/>
    <m/>
  </r>
  <r>
    <x v="0"/>
    <d v="2016-01-01T00:00:00"/>
    <d v="2016-01-20T08:30:00"/>
    <x v="7"/>
    <s v="Une eau minérale naturelle gazeuse qui se boit... naturellement.  © Jean-Claude Dewolf - 1968"/>
    <n v="92686"/>
    <n v="8797"/>
    <n v="8797"/>
    <n v="0"/>
    <n v="9.4911852922771503E-2"/>
    <n v="348"/>
    <n v="3.9558940547914062E-2"/>
    <n v="544"/>
    <n v="152"/>
    <n v="35"/>
    <n v="25"/>
    <n v="332"/>
    <m/>
  </r>
  <r>
    <x v="0"/>
    <d v="2016-01-01T00:00:00"/>
    <d v="2016-01-18T08:30:01"/>
    <x v="1"/>
    <s v="Ajoutez un zeste de pep's dans votre quotidien !"/>
    <n v="93247"/>
    <n v="98692"/>
    <n v="13540"/>
    <n v="85152"/>
    <n v="1.0583932995163383"/>
    <n v="1855"/>
    <n v="1.8795849714262555E-2"/>
    <n v="2089"/>
    <n v="1651"/>
    <n v="37"/>
    <n v="33"/>
    <n v="368"/>
    <m/>
  </r>
  <r>
    <x v="0"/>
    <d v="2016-01-01T00:00:00"/>
    <d v="2016-01-15T08:30:01"/>
    <x v="6"/>
    <s v="Choisissez le camp de la fraîcheur ! #TeamPerrier"/>
    <n v="92586"/>
    <n v="92565"/>
    <n v="9188"/>
    <n v="83377"/>
    <n v="0.99977318385069014"/>
    <n v="1933"/>
    <n v="2.0882623021660454E-2"/>
    <n v="2226"/>
    <n v="1434"/>
    <n v="17"/>
    <n v="71"/>
    <n v="704"/>
    <m/>
  </r>
  <r>
    <x v="0"/>
    <d v="2016-01-01T00:00:00"/>
    <d v="2016-01-13T08:30:00"/>
    <x v="4"/>
    <s v="Prenez un cours de potion magique en découvrant la recette du PERRIER MojiPotter : http://on.fb.me/1JSJLtd"/>
    <n v="92577"/>
    <n v="92678"/>
    <n v="15892"/>
    <n v="76786"/>
    <n v="1.0010909837216588"/>
    <n v="2149"/>
    <n v="2.3187811562614645E-2"/>
    <n v="2777"/>
    <n v="1495"/>
    <n v="49"/>
    <n v="176"/>
    <n v="1057"/>
    <m/>
  </r>
  <r>
    <x v="0"/>
    <d v="2016-01-01T00:00:00"/>
    <d v="2016-01-11T08:30:01"/>
    <x v="1"/>
    <s v="Tous les ingrédients du PERRIER Citron Vert sont réunis pour savourer un moment extraordinaire."/>
    <n v="92561"/>
    <n v="72493"/>
    <n v="11972"/>
    <n v="60521"/>
    <n v="0.78319162498244399"/>
    <n v="1440"/>
    <n v="1.986398686769757E-2"/>
    <n v="1590"/>
    <n v="1270"/>
    <n v="15"/>
    <n v="15"/>
    <n v="290"/>
    <m/>
  </r>
  <r>
    <x v="0"/>
    <d v="2016-01-01T00:00:00"/>
    <d v="2016-01-08T08:30:00"/>
    <x v="6"/>
    <s v="PERRIER droit devant ! Nous sommes sauvés !"/>
    <n v="92544"/>
    <n v="99081"/>
    <n v="13184"/>
    <n v="85897"/>
    <n v="1.0706366701244814"/>
    <n v="2768"/>
    <n v="2.7936738627991238E-2"/>
    <n v="3339"/>
    <n v="2115"/>
    <n v="38"/>
    <n v="99"/>
    <n v="1087"/>
    <m/>
  </r>
  <r>
    <x v="0"/>
    <d v="2016-01-01T00:00:00"/>
    <d v="2016-01-06T08:30:00"/>
    <x v="3"/>
    <s v="Tu es ma-gni-fi-que ! Tu pétilles de beauté ! #Cristina"/>
    <n v="92498"/>
    <n v="79113"/>
    <n v="10017"/>
    <n v="69096"/>
    <n v="0.85529416852256268"/>
    <n v="2379"/>
    <n v="3.0070911228243145E-2"/>
    <n v="2785"/>
    <n v="1788"/>
    <n v="23"/>
    <n v="86"/>
    <n v="888"/>
    <m/>
  </r>
  <r>
    <x v="0"/>
    <d v="2016-01-01T00:00:00"/>
    <d v="2016-01-05T08:30:00"/>
    <x v="1"/>
    <s v="Notre résolution ? Passer une année pétillante, rafraichissante et fruitée !"/>
    <n v="92464"/>
    <n v="102448"/>
    <n v="18107"/>
    <n v="84341"/>
    <n v="1.1079771586779719"/>
    <n v="2199"/>
    <n v="2.1464547868186787E-2"/>
    <n v="2457"/>
    <n v="1932"/>
    <n v="34"/>
    <n v="32"/>
    <n v="459"/>
    <m/>
  </r>
  <r>
    <x v="1"/>
    <d v="2015-12-01T00:00:00"/>
    <d v="2015-12-31T10:00:00"/>
    <x v="2"/>
    <s v="5... 4... 3... 2... 1... BON PERRIER ! #NouvelAn"/>
    <n v="92469"/>
    <n v="103213"/>
    <n v="39941"/>
    <n v="63272"/>
    <n v="1.11619029080016"/>
    <n v="2454"/>
    <n v="2.377607471926986E-2"/>
    <n v="3195"/>
    <n v="1885"/>
    <n v="127"/>
    <n v="109"/>
    <n v="1074"/>
    <m/>
  </r>
  <r>
    <x v="1"/>
    <d v="2015-12-01T00:00:00"/>
    <d v="2015-12-28T08:30:00"/>
    <x v="9"/>
    <s v="Ralph :&quot;Je suis un bouchon de PERRIER&quot;.  Merci @dear._.hong via Instagram."/>
    <n v="92410"/>
    <n v="203490"/>
    <n v="28863"/>
    <n v="174627"/>
    <n v="2.2020344118601884"/>
    <n v="6661"/>
    <n v="3.273379527249496E-2"/>
    <n v="7667"/>
    <n v="4685"/>
    <n v="78"/>
    <n v="241"/>
    <n v="2663"/>
    <m/>
  </r>
  <r>
    <x v="1"/>
    <d v="2015-12-01T00:00:00"/>
    <d v="2015-12-25T00:00:01"/>
    <x v="6"/>
    <s v="La magie de Noël dans un PERRIER.  #ExtraordinairePerrier"/>
    <n v="92308"/>
    <n v="149340"/>
    <n v="49575"/>
    <n v="99765"/>
    <n v="1.6178446071846426"/>
    <n v="4243"/>
    <n v="2.8411678050087048E-2"/>
    <n v="5550"/>
    <n v="3418"/>
    <n v="162"/>
    <n v="475"/>
    <n v="1495"/>
    <m/>
  </r>
  <r>
    <x v="1"/>
    <d v="2015-12-01T00:00:00"/>
    <d v="2015-12-22T08:30:00"/>
    <x v="2"/>
    <s v="Plus de doute, l'hiver est là ! #ExtraordinairePerrier  Une création originale pour PERRIER par : © Khan Nova  Instagram: Khan_Nova"/>
    <n v="92282"/>
    <n v="49177"/>
    <n v="6837"/>
    <n v="42340"/>
    <n v="0.53289915693201273"/>
    <n v="1232"/>
    <n v="2.5052361876486975E-2"/>
    <n v="1611"/>
    <n v="968"/>
    <n v="21"/>
    <n v="38"/>
    <n v="584"/>
    <m/>
  </r>
  <r>
    <x v="1"/>
    <d v="2015-12-01T00:00:00"/>
    <d v="2015-12-21T08:30:01"/>
    <x v="7"/>
    <s v="Un repas de roi où les bulles sont reines.   © Jean-Claude Dewolf - 1968"/>
    <n v="92258"/>
    <n v="118095"/>
    <n v="10684"/>
    <n v="107411"/>
    <n v="1.2800515944416744"/>
    <n v="2477"/>
    <n v="2.0974639061772302E-2"/>
    <n v="2927"/>
    <n v="1481"/>
    <n v="19"/>
    <n v="57"/>
    <n v="1370"/>
    <m/>
  </r>
  <r>
    <x v="1"/>
    <d v="2015-12-01T00:00:00"/>
    <d v="2015-12-18T08:30:02"/>
    <x v="10"/>
    <s v="La Slim Can édition limitée PERRIER &quot;Inspired By Street Art&quot; vous accompagne partout ! #StreetArtByPerrier  Photo par © Sofian Ketfi pour Perrier @Sofianketfi  Entrez dans l'univers #StreetArtByPerrier ici : streetartbyperrier.tumblr.com"/>
    <n v="92216"/>
    <n v="78226"/>
    <n v="4372"/>
    <n v="73854"/>
    <n v="0.84829096902923573"/>
    <n v="1558"/>
    <n v="1.9916651752614221E-2"/>
    <n v="1748"/>
    <n v="1061"/>
    <n v="3"/>
    <n v="21"/>
    <n v="663"/>
    <m/>
  </r>
  <r>
    <x v="1"/>
    <d v="2015-12-01T00:00:00"/>
    <d v="2015-12-16T01:00:01"/>
    <x v="6"/>
    <s v="Le réveil de l'extraordinaire. #StarWars"/>
    <n v="92161"/>
    <n v="124742"/>
    <n v="20295"/>
    <n v="104447"/>
    <n v="1.3535226397283016"/>
    <n v="2815"/>
    <n v="2.2566577415786184E-2"/>
    <n v="3468"/>
    <n v="2229"/>
    <n v="54"/>
    <n v="329"/>
    <n v="856"/>
    <m/>
  </r>
  <r>
    <x v="1"/>
    <d v="2015-12-01T00:00:00"/>
    <d v="2015-12-14T08:30:00"/>
    <x v="2"/>
    <s v="Pour toi, je déplacerais les montagnes ! #ExtraordinairePerrier"/>
    <n v="92056"/>
    <n v="135341"/>
    <n v="15134"/>
    <n v="120207"/>
    <n v="1.4702029199617623"/>
    <n v="3360"/>
    <n v="2.4826179797696191E-2"/>
    <n v="4124"/>
    <n v="2567"/>
    <n v="62"/>
    <n v="165"/>
    <n v="1330"/>
    <m/>
  </r>
  <r>
    <x v="1"/>
    <d v="2015-12-01T00:00:00"/>
    <d v="2015-12-11T08:30:02"/>
    <x v="11"/>
    <s v="Derniers jours pour voter pour votre personnage préféré et tenter de vivre l'extraordinaire à Dubaï, Ibiza ou Las Vegas !"/>
    <n v="91980"/>
    <n v="75772"/>
    <n v="4363"/>
    <n v="71409"/>
    <n v="0.82378777995216357"/>
    <n v="478"/>
    <n v="6.3083988808530856E-3"/>
    <n v="550"/>
    <n v="309"/>
    <n v="9"/>
    <n v="11"/>
    <n v="221"/>
    <m/>
  </r>
  <r>
    <x v="1"/>
    <d v="2015-12-01T00:00:00"/>
    <d v="2015-12-09T08:30:00"/>
    <x v="6"/>
    <s v="Chaque pixel est extraordinaire. #InspiredByStreetArt  Entrez dans l'univers #StreetArtByPerrier ici : streetartbyperrier.tumblr.com"/>
    <n v="91923"/>
    <n v="88674"/>
    <n v="10602"/>
    <n v="78072"/>
    <n v="0.96465520054828502"/>
    <n v="2788"/>
    <n v="3.144100863838329E-2"/>
    <n v="3288"/>
    <n v="2117"/>
    <n v="18"/>
    <n v="91"/>
    <n v="1062"/>
    <m/>
  </r>
  <r>
    <x v="1"/>
    <d v="2015-12-01T00:00:00"/>
    <d v="2015-12-07T08:30:01"/>
    <x v="10"/>
    <s v="La nouvelle édition limitée &quot;Perrier Inspired by Street Art&quot; par L'Atlas est à portée de main !  #StreetArtByPerrier  Photo par © Sofian Ketfi pour Perrier @Sofianketfi  Entrez dans l'univers #StreetArtByPerrier ici : streetartbyperrier.tumblr.com"/>
    <n v="91916"/>
    <n v="84337"/>
    <n v="12633"/>
    <n v="71704"/>
    <n v="0.91754427955959794"/>
    <n v="1756"/>
    <n v="2.0821229116520627E-2"/>
    <n v="2065"/>
    <n v="1483"/>
    <n v="20"/>
    <n v="93"/>
    <n v="469"/>
    <m/>
  </r>
  <r>
    <x v="1"/>
    <d v="2015-12-01T00:00:00"/>
    <d v="2015-12-04T08:30:01"/>
    <x v="4"/>
    <s v="Un cocktail pour vous mettre au vert.   Découvrez la recette : http://on.fb.me/1NiovNW"/>
    <n v="91859"/>
    <n v="107916"/>
    <n v="13317"/>
    <n v="94599"/>
    <n v="1.1748005094764802"/>
    <n v="3072"/>
    <n v="2.8466585121761371E-2"/>
    <n v="3680"/>
    <n v="2237"/>
    <n v="49"/>
    <n v="145"/>
    <n v="1249"/>
    <m/>
  </r>
  <r>
    <x v="1"/>
    <d v="2015-12-01T00:00:00"/>
    <d v="2015-12-02T08:30:01"/>
    <x v="10"/>
    <s v="Ne passez pas à côté de la nouvelle édition limitée PERRIER &quot;Inspired By Street Art&quot; par L'Atlas.  #StreetArtByPerrier   Photo par © Sofian Ketfi pour Perrier @Sofianketfi  Entrez dans l'univers #StreetArtByPerrier ici : streetartbyperrier.tumblr.com"/>
    <n v="91794"/>
    <n v="80117"/>
    <n v="9490"/>
    <n v="70627"/>
    <n v="0.87279124997276514"/>
    <n v="1528"/>
    <n v="1.9072107043448958E-2"/>
    <n v="1682"/>
    <n v="1202"/>
    <n v="12"/>
    <n v="40"/>
    <n v="428"/>
    <m/>
  </r>
  <r>
    <x v="1"/>
    <d v="2015-11-01T00:00:00"/>
    <d v="2015-11-30T08:30:00"/>
    <x v="7"/>
    <s v="L'origine du 󾬔 #Toutsexplique  © Jean-Claude Dewolf - 1968"/>
    <n v="91756"/>
    <n v="155432"/>
    <n v="10068"/>
    <n v="145364"/>
    <n v="1.6939709664763067"/>
    <n v="3304"/>
    <n v="2.1256884039322663E-2"/>
    <n v="4466"/>
    <n v="2257"/>
    <n v="50"/>
    <n v="135"/>
    <n v="2024"/>
    <m/>
  </r>
  <r>
    <x v="1"/>
    <d v="2015-11-01T00:00:00"/>
    <d v="2015-11-27T08:30:01"/>
    <x v="3"/>
    <s v="Bienvenue au bar extraordinaire. Qu'est-ce que je vous sers ? #EdouardManet"/>
    <n v="91710"/>
    <n v="137664"/>
    <n v="15116"/>
    <n v="122548"/>
    <n v="1.5010794896957802"/>
    <n v="3961"/>
    <n v="2.8772954439795443E-2"/>
    <n v="4750"/>
    <n v="2917"/>
    <n v="123"/>
    <n v="184"/>
    <n v="1526"/>
    <m/>
  </r>
  <r>
    <x v="1"/>
    <d v="2015-11-01T00:00:00"/>
    <d v="2015-11-25T08:30:01"/>
    <x v="6"/>
    <s v="L'extraordinaire se cultive. #InspiredByStreetArt"/>
    <n v="91662"/>
    <n v="153469"/>
    <n v="11861"/>
    <n v="141608"/>
    <n v="1.6742925094368442"/>
    <n v="3386"/>
    <n v="2.2063087659397011E-2"/>
    <n v="4095"/>
    <n v="2621"/>
    <n v="25"/>
    <n v="171"/>
    <n v="1278"/>
    <m/>
  </r>
  <r>
    <x v="1"/>
    <d v="2015-11-01T00:00:00"/>
    <d v="2015-11-23T08:30:00"/>
    <x v="10"/>
    <s v="Une oeuvre d'art qui s'admire, se partage et se savoure.  Edition limitée Perrier &quot;Inspired By Street Art&quot; par L'Atlas. #StreetArtByPerrier  Photo par © Sofian Ketfi pour Perrier @Sofianketfi"/>
    <n v="91604"/>
    <n v="86074"/>
    <n v="4015"/>
    <n v="82059"/>
    <n v="0.93963145714160956"/>
    <n v="1890"/>
    <n v="2.1957850221902084E-2"/>
    <n v="2175"/>
    <n v="1418"/>
    <n v="18"/>
    <n v="25"/>
    <n v="714"/>
    <m/>
  </r>
  <r>
    <x v="1"/>
    <d v="2015-11-01T00:00:00"/>
    <d v="2015-11-20T08:30:03"/>
    <x v="3"/>
    <s v="#IWokeUpLikeThis"/>
    <n v="91493"/>
    <n v="188288"/>
    <n v="8937"/>
    <n v="179351"/>
    <n v="2.0579497885084104"/>
    <n v="4082"/>
    <n v="2.1679554724677089E-2"/>
    <n v="4924"/>
    <n v="2918"/>
    <n v="76"/>
    <n v="115"/>
    <n v="1815"/>
    <m/>
  </r>
  <r>
    <x v="1"/>
    <d v="2015-11-01T00:00:00"/>
    <d v="2015-11-18T08:30:00"/>
    <x v="11"/>
    <s v="Composer des cocktails à 4 mains relève de l'extraordinaire, n'est-ce pas ? Votez pour le garçon de café et tentez de partir à Los Angeles et Las Vegas pour découvrir les bars les plus prisés ! https://www.extraordinaireperrier.com/"/>
    <n v="91446"/>
    <n v="993910"/>
    <n v="7910"/>
    <n v="986000"/>
    <n v="10.868818756424556"/>
    <n v="2210"/>
    <n v="2.2235413669245705E-3"/>
    <n v="2321"/>
    <n v="110"/>
    <n v="3"/>
    <n v="12"/>
    <n v="2196"/>
    <n v="35199"/>
  </r>
  <r>
    <x v="1"/>
    <d v="2015-11-01T00:00:00"/>
    <d v="2015-11-13T08:30:01"/>
    <x v="9"/>
    <s v="Certains ne peuvent vraiment pas s'en passer...  Merci @alfredthemeow et son chat sur Instagram !"/>
    <n v="91475"/>
    <n v="48959"/>
    <n v="19761"/>
    <n v="29198"/>
    <n v="0.53521727247881934"/>
    <n v="1643"/>
    <n v="3.3558691966747684E-2"/>
    <n v="2141"/>
    <n v="1178"/>
    <n v="61"/>
    <n v="163"/>
    <n v="739"/>
    <m/>
  </r>
  <r>
    <x v="1"/>
    <d v="2015-11-01T00:00:00"/>
    <d v="2015-11-11T08:30:00"/>
    <x v="11"/>
    <s v="Vous pensez qu'il est fou ? Vous le serez aussi quand vous assisterez au feu d'artifice du jour de l'an à Dubai ! Tentez votre chance... votez pour lui ! https://www.extraordinaireperrier.com/"/>
    <n v="91445"/>
    <n v="209897"/>
    <n v="2624"/>
    <n v="207273"/>
    <n v="2.2953359943135219"/>
    <n v="817"/>
    <n v="3.8923853127962762E-3"/>
    <n v="922"/>
    <n v="100"/>
    <n v="1"/>
    <n v="7"/>
    <n v="814"/>
    <n v="5769"/>
  </r>
  <r>
    <x v="1"/>
    <d v="2015-11-01T00:00:00"/>
    <d v="2015-11-09T08:30:02"/>
    <x v="6"/>
    <s v="Trop de bruit en bas... Je m'accorde une pause PERRIER."/>
    <n v="91390"/>
    <n v="92831"/>
    <n v="21810"/>
    <n v="71021"/>
    <n v="1.0157675894517999"/>
    <n v="4025"/>
    <n v="4.3358360892374312E-2"/>
    <n v="4916"/>
    <n v="3286"/>
    <n v="41"/>
    <n v="169"/>
    <n v="1420"/>
    <m/>
  </r>
  <r>
    <x v="1"/>
    <d v="2015-11-01T00:00:00"/>
    <d v="2015-11-06T08:30:01"/>
    <x v="4"/>
    <s v="Un Perrier frappé sans café, c'est un Movember sans moustache.   Découvrez la recette :   Ingrédients : • 2 cuillères de bar de café en poudre  • 2 cl de sirop de caramel  • 1 PERRIER frais  Etape 1 Verser le café en poudre et le sirop de caramel dans un blender. Ajouter quelques gouttes de PERRIER et bien remuer pour que le café se dilue. Puis, ajouter 15cl de PERRIER frais.  Etape 2 Mélanger le cocktail avec le blender jusqu'à ce qu'il soit mousseux.  Etape  3 Verser votre cocktail dans un grand verre avec des glaçons."/>
    <n v="91291"/>
    <n v="180314"/>
    <n v="12162"/>
    <n v="168152"/>
    <n v="1.9751563680976219"/>
    <n v="4061"/>
    <n v="2.2521823042026688E-2"/>
    <n v="4972"/>
    <n v="1927"/>
    <n v="43"/>
    <n v="171"/>
    <n v="2831"/>
    <m/>
  </r>
  <r>
    <x v="1"/>
    <d v="2015-11-01T00:00:00"/>
    <d v="2015-11-04T08:30:00"/>
    <x v="11"/>
    <s v="Très séduisante, vous ne trouvez pas ? Votez pour la clubbeuse et vous aurez peut-être la chance d'ouvrir les portes des soirées les plus extraordinaires à Ibiza ! https://www.extraordinaireperrier.com/"/>
    <n v="91230"/>
    <n v="193110"/>
    <n v="6785"/>
    <n v="186325"/>
    <n v="2.1167379151594869"/>
    <n v="1286"/>
    <n v="6.6594169126404637E-3"/>
    <n v="1461"/>
    <n v="202"/>
    <n v="15"/>
    <n v="19"/>
    <n v="1225"/>
    <n v="18649"/>
  </r>
  <r>
    <x v="1"/>
    <d v="2015-11-01T00:00:00"/>
    <d v="2015-11-02T02:20:00"/>
    <x v="6"/>
    <s v="Pshhhhhhhhhhhhhhhhiiiit.... Aah ! PERRIER ! #StreetArtByPerrier"/>
    <n v="91130"/>
    <n v="175629"/>
    <n v="16523"/>
    <n v="159106"/>
    <n v="1.9272358169647756"/>
    <n v="4569"/>
    <n v="2.6015065849034045E-2"/>
    <n v="5376"/>
    <n v="3530"/>
    <n v="55"/>
    <n v="155"/>
    <n v="1636"/>
    <m/>
  </r>
  <r>
    <x v="1"/>
    <d v="2015-10-01T00:00:00"/>
    <d v="2015-10-31T09:30:01"/>
    <x v="4"/>
    <s v="Un cocktail terriblement diabolique.  Découvrez la recette :   Ingrédients:  • 4 cl de rhum brun • Quelques gouttes de Angostura Bitters • 2 cl de sucre de canne  • Menthe fraîche • 2 cl de jus de citron vert frais • 4 cl de PERRIER frais  • 1 pistolet à fumée • 1 cloche en verre  Etape 1 Mettre le jus de citron vert et la menthe dans un grand verre et mélanger pour extraire les saveurs de la menthe. Ajouter le sucre, quelques gouttes de Angostura bitters, le rhum, et mélanger. Ajouter le Perrier et mélanger encore.  Remplir le verre avec la glace pilée.   Etape 2 Poser le verre sur un plateau et le recouvrir avec la cloche en verre. Positionner le pistolet à fumée sous la cloche en verre et l'allumer.  Etape 3 La cloche en verre devra être entièrement remplie de fumée avant de servir.  Etape 4 Retirer la cloche face aux invités. La fumée parfumera le cocktail et se répandra tout autour."/>
    <n v="90989"/>
    <n v="241124"/>
    <n v="26532"/>
    <n v="214592"/>
    <n v="2.6500346195693987"/>
    <n v="5751"/>
    <n v="2.3850798759144674E-2"/>
    <n v="7086"/>
    <n v="2130"/>
    <n v="126"/>
    <n v="478"/>
    <n v="4352"/>
    <m/>
  </r>
  <r>
    <x v="1"/>
    <d v="2015-10-01T00:00:00"/>
    <d v="2015-10-28T09:30:01"/>
    <x v="11"/>
    <s v="Artificier, clubbeuse, ou garçon de café, votez pour votre personnage préféré et tentez de vivre l'extraordinaire ! Bonne chance ! https://www.extraordinaireperrier.com/"/>
    <n v="90871"/>
    <n v="83093"/>
    <n v="5473"/>
    <n v="77620"/>
    <n v="0.91440613617105571"/>
    <n v="1464"/>
    <n v="1.7618812655699034E-2"/>
    <n v="1989"/>
    <n v="708"/>
    <n v="24"/>
    <n v="30"/>
    <n v="1227"/>
    <m/>
  </r>
  <r>
    <x v="1"/>
    <d v="2015-10-01T00:00:00"/>
    <d v="2015-10-27T10:27:23"/>
    <x v="10"/>
    <s v="La nouvelle édition limitée « Perrier inspired by Street Art » est aussi sur Tumblr ! http://streetartbyperrier.tumblr.com/ #StreetArtByPerrier"/>
    <n v="90796"/>
    <n v="109294"/>
    <n v="9174"/>
    <n v="100120"/>
    <n v="1.2037314419137406"/>
    <n v="1670"/>
    <n v="1.5279887276520212E-2"/>
    <n v="1904"/>
    <n v="1258"/>
    <n v="39"/>
    <n v="52"/>
    <n v="555"/>
    <m/>
  </r>
  <r>
    <x v="1"/>
    <d v="2015-10-01T00:00:00"/>
    <d v="2015-10-26T09:30:01"/>
    <x v="11"/>
    <s v="Ces trois personnages vous révéleront quelque chose... d'extraordinaire ! Avez-vous une petite idée ?"/>
    <n v="90706"/>
    <n v="100466"/>
    <n v="7551"/>
    <n v="92915"/>
    <n v="1.1076003792472384"/>
    <n v="1969"/>
    <n v="1.9598670196882526E-2"/>
    <n v="2532"/>
    <n v="1221"/>
    <n v="41"/>
    <n v="43"/>
    <n v="1227"/>
    <m/>
  </r>
  <r>
    <x v="1"/>
    <d v="2015-10-01T00:00:00"/>
    <d v="2015-10-23T08:30:01"/>
    <x v="10"/>
    <s v="Pschitt ! Dieu merci c'est vendredi !  Partagez la nouvelle édition limitée Perrier &quot;Inspire By Street Art&quot; par L'Atlas.  Photo by © Sofian Ketfi pour Perrier @Sofianketfi"/>
    <n v="90537"/>
    <n v="178889"/>
    <n v="7227"/>
    <n v="171662"/>
    <n v="1.9758662204402619"/>
    <n v="3482"/>
    <n v="1.9464584183488086E-2"/>
    <n v="4162"/>
    <n v="2372"/>
    <n v="23"/>
    <n v="67"/>
    <n v="1700"/>
    <m/>
  </r>
  <r>
    <x v="1"/>
    <d v="2015-10-01T00:00:00"/>
    <d v="2015-10-21T01:00:00"/>
    <x v="2"/>
    <s v="Nom d'un PERRIER ! Marty ! Nous sommes en 2015 !  GIF par Popsicle-Illusion pour Perrier  © Popsicle-Illusion http://popsicleillusion.me/"/>
    <n v="90449"/>
    <n v="349795"/>
    <n v="17056"/>
    <n v="332739"/>
    <n v="3.8673174938363055"/>
    <n v="2017"/>
    <n v="5.766234508783716E-3"/>
    <n v="2540"/>
    <n v="740"/>
    <n v="35"/>
    <n v="94"/>
    <n v="1671"/>
    <n v="42987"/>
  </r>
  <r>
    <x v="1"/>
    <d v="2015-10-01T00:00:00"/>
    <d v="2015-10-19T08:30:01"/>
    <x v="10"/>
    <s v="L'incontournable boutique branchée colette Paris accueille notre dernier must-have dans son Water Bar. #StreetArtByPerrier"/>
    <n v="90398"/>
    <n v="173672"/>
    <n v="20577"/>
    <n v="153095"/>
    <n v="1.9211929467466093"/>
    <n v="4365"/>
    <n v="2.5133585149016539E-2"/>
    <n v="5104"/>
    <n v="3283"/>
    <n v="75"/>
    <n v="175"/>
    <n v="1571"/>
    <m/>
  </r>
  <r>
    <x v="1"/>
    <d v="2015-10-01T00:00:00"/>
    <d v="2015-10-16T08:30:01"/>
    <x v="10"/>
    <s v="Extraordinaire, la nouvelle édition limitée &quot;Inspired by Street Art&quot; réalisée par L'Atlas.  #StreetArtByPerrier   Photo par © Sofian Ketfi pour PERRIER @Sofianketfi"/>
    <n v="90210"/>
    <n v="108380"/>
    <n v="7780"/>
    <n v="100600"/>
    <n v="1.2014189114288882"/>
    <n v="1524"/>
    <n v="1.4061634988005167E-2"/>
    <n v="1816"/>
    <n v="990"/>
    <n v="13"/>
    <n v="55"/>
    <n v="758"/>
    <m/>
  </r>
  <r>
    <x v="1"/>
    <d v="2015-10-01T00:00:00"/>
    <d v="2015-10-14T08:30:01"/>
    <x v="10"/>
    <s v="PERRIER renoue avec le Street Art pour cette nouvelle édition limitée réalisée par L'Atlas ! #StreetArtByPerrier 2015"/>
    <n v="90154"/>
    <n v="405708"/>
    <n v="5514"/>
    <n v="400194"/>
    <n v="4.5001663819686311"/>
    <n v="1010"/>
    <n v="2.4894751890522249E-3"/>
    <n v="1226"/>
    <n v="363"/>
    <n v="13"/>
    <n v="35"/>
    <n v="815"/>
    <m/>
  </r>
  <r>
    <x v="1"/>
    <d v="2015-10-01T00:00:00"/>
    <d v="2015-10-12T08:30:00"/>
    <x v="10"/>
    <s v="Découvrez L'Atlas, un artiste extraordinaire ! Nous sommes fiers de vous partager notre nouvelle édition limitée réalisée avec ce street-artist français pour #StreetArtByPerrier 2015 !  Video by BYNDR"/>
    <n v="90133"/>
    <n v="504919"/>
    <n v="9535"/>
    <n v="495384"/>
    <n v="5.6019326994552499"/>
    <n v="1410"/>
    <n v="2.7925271182110399E-3"/>
    <n v="1654"/>
    <n v="166"/>
    <n v="10"/>
    <n v="33"/>
    <n v="1445"/>
    <n v="2705"/>
  </r>
  <r>
    <x v="1"/>
    <d v="2015-10-01T00:00:00"/>
    <d v="2015-10-09T08:30:01"/>
    <x v="3"/>
    <s v="Je ne lui donne que le meilleur."/>
    <n v="90125"/>
    <n v="449778"/>
    <n v="6507"/>
    <n v="443271"/>
    <n v="4.9906019417475731"/>
    <n v="2167"/>
    <n v="4.8179324022073113E-3"/>
    <n v="2579"/>
    <n v="708"/>
    <n v="28"/>
    <n v="47"/>
    <n v="1796"/>
    <m/>
  </r>
  <r>
    <x v="1"/>
    <d v="2015-10-01T00:00:00"/>
    <d v="2015-10-07T08:30:00"/>
    <x v="1"/>
    <s v="Ajoutez une touche d'extraordinaire dans votre quotidien ! Suivez-nous sur Instagram: @Perrier    www.instagram.com/perrier"/>
    <n v="90080"/>
    <n v="310522"/>
    <n v="3567"/>
    <n v="306955"/>
    <n v="3.4471802841918295"/>
    <n v="1023"/>
    <n v="3.29445256696788E-3"/>
    <n v="1213"/>
    <n v="358"/>
    <n v="11"/>
    <n v="19"/>
    <n v="825"/>
    <m/>
  </r>
  <r>
    <x v="1"/>
    <d v="2015-10-01T00:00:00"/>
    <d v="2015-10-05T08:30:00"/>
    <x v="2"/>
    <s v="C'est bien connu... Le PERRIER citron vert est une promenade de santé.  GIF collab par Samcannon &amp; Traceloops pour Perrier  © Samcannon © Traceloops  http://samcannon.tumblr.com/ http://traceloops.tumblr.com/"/>
    <n v="90066"/>
    <n v="271811"/>
    <n v="9954"/>
    <n v="261857"/>
    <n v="3.0179090888903692"/>
    <n v="1458"/>
    <n v="5.3640213236403238E-3"/>
    <n v="1830"/>
    <n v="522"/>
    <n v="30"/>
    <n v="67"/>
    <n v="1211"/>
    <n v="12919"/>
  </r>
  <r>
    <x v="1"/>
    <d v="2015-10-01T00:00:00"/>
    <d v="2015-10-02T08:30:02"/>
    <x v="6"/>
    <s v="La Slim-Can PERRIER est LA boisson de cette saison automne-hiver 2015. #ParisFashionWeek2015"/>
    <n v="90084"/>
    <n v="368226"/>
    <n v="2611"/>
    <n v="365615"/>
    <n v="4.0875849207406425"/>
    <n v="749"/>
    <n v="2.03407689842651E-3"/>
    <n v="890"/>
    <n v="142"/>
    <n v="7"/>
    <n v="11"/>
    <n v="730"/>
    <m/>
  </r>
  <r>
    <x v="1"/>
    <d v="2015-09-01T00:00:00"/>
    <d v="2015-09-30T08:30:00"/>
    <x v="4"/>
    <s v="Un cocktail à base de PERRIER doit être deux choses : classe et extraordinaire.   Découvrez la recette :    Ingrédients : • 4 framboises fraîches • 1 cl de jus de citron  • 3 cl de liqueur St Germain  • 3 cl de Hennessy Fine de Cognac   • 3 cl de PERRIER  • Glace sèche • Eau de Parfum CHANEL N°5  • 1 savon comestible • 1 paille  Instructions : Dans un shaker rempli à ¾ de glaçons, ajouter les framboises fraîches, le jus de citron, la liqueur de St Germain et le Hennessy Fine de Cognac.  Agiter, puis ajouter 3cl de Perrier.  Remuer et verser dans un verre à cocktail.  Dans une petite carafe, vaporiser 3 pschitt de Chanel n°5 sur de la glace sèche. Ajouter de l’eau chaude.  Placer la paille dans le savon comestible pour créer des bulles à la surface du cocktail."/>
    <n v="90086"/>
    <n v="279450"/>
    <n v="9674"/>
    <n v="269776"/>
    <n v="3.1020358324267923"/>
    <n v="1664"/>
    <n v="5.9545535874038292E-3"/>
    <n v="1905"/>
    <n v="138"/>
    <n v="18"/>
    <n v="35"/>
    <n v="1714"/>
    <m/>
  </r>
  <r>
    <x v="1"/>
    <d v="2015-09-01T00:00:00"/>
    <d v="2015-09-28T08:30:01"/>
    <x v="10"/>
    <s v="Bientôt... La rencontre d'un artiste extraordinaire et d'une marque iconique. #StreetArtByPerrier"/>
    <n v="89914"/>
    <n v="438459"/>
    <n v="4167"/>
    <n v="434292"/>
    <n v="4.8764263629690596"/>
    <n v="834"/>
    <n v="1.9021162754100155E-3"/>
    <n v="1095"/>
    <n v="88"/>
    <n v="11"/>
    <n v="11"/>
    <n v="985"/>
    <m/>
  </r>
  <r>
    <x v="1"/>
    <d v="2015-09-01T00:00:00"/>
    <d v="2015-09-25T08:30:01"/>
    <x v="10"/>
    <s v="Préparez-vous à l'extraordinaire... #StreetArtByPerrier"/>
    <n v="89907"/>
    <n v="421887"/>
    <n v="8652"/>
    <n v="413235"/>
    <n v="4.6924822316393611"/>
    <n v="760"/>
    <n v="1.8014302407990766E-3"/>
    <n v="974"/>
    <n v="204"/>
    <n v="15"/>
    <n v="19"/>
    <n v="736"/>
    <m/>
  </r>
  <r>
    <x v="1"/>
    <d v="2015-09-01T00:00:00"/>
    <d v="2015-09-23T08:30:00"/>
    <x v="2"/>
    <s v="Cet automne s'annonce rafraîchissant.   Une création originale pour PERRIER par : © Khan Nova  Instagram: Khan_Nova"/>
    <n v="89914"/>
    <n v="275500"/>
    <n v="8336"/>
    <n v="267164"/>
    <n v="3.0640389705718798"/>
    <n v="782"/>
    <n v="2.838475499092559E-3"/>
    <n v="1325"/>
    <n v="345"/>
    <n v="31"/>
    <n v="40"/>
    <n v="909"/>
    <m/>
  </r>
  <r>
    <x v="1"/>
    <d v="2015-09-01T00:00:00"/>
    <d v="2015-09-21T08:30:00"/>
    <x v="6"/>
    <s v="Vivons d'amour et de PERRIER #Journeedelapaix"/>
    <n v="89935"/>
    <n v="421806"/>
    <n v="28635"/>
    <n v="393171"/>
    <n v="4.6901206426863844"/>
    <n v="2741"/>
    <n v="6.4982480097485577E-3"/>
    <n v="3599"/>
    <n v="1342"/>
    <n v="138"/>
    <n v="222"/>
    <n v="1897"/>
    <m/>
  </r>
  <r>
    <x v="1"/>
    <d v="2015-09-01T00:00:00"/>
    <d v="2015-09-18T08:30:02"/>
    <x v="3"/>
    <s v="PERRIER sous son meilleur profil."/>
    <n v="89881"/>
    <n v="408767"/>
    <n v="5246"/>
    <n v="403521"/>
    <n v="4.5478688488112056"/>
    <n v="1412"/>
    <n v="3.4542905860796003E-3"/>
    <n v="1734"/>
    <n v="447"/>
    <n v="31"/>
    <n v="49"/>
    <n v="1207"/>
    <m/>
  </r>
  <r>
    <x v="1"/>
    <d v="2015-09-01T00:00:00"/>
    <d v="2015-09-16T08:30:01"/>
    <x v="7"/>
    <s v="Une seule bouteille de PERRIER ne suffit pas. © Jean-Claude Dewolf - 1968"/>
    <n v="89618"/>
    <n v="25201"/>
    <n v="4072"/>
    <n v="21129"/>
    <n v="0.28120466870494765"/>
    <n v="480"/>
    <n v="1.9046863219713505E-2"/>
    <n v="609"/>
    <n v="219"/>
    <n v="16"/>
    <n v="20"/>
    <n v="354"/>
    <m/>
  </r>
  <r>
    <x v="1"/>
    <d v="2015-09-01T00:00:00"/>
    <d v="2015-09-11T08:30:00"/>
    <x v="6"/>
    <s v="C'est le week-end. Pause PERRIER pour tout le monde... Oui, tout le monde !"/>
    <n v="89654"/>
    <n v="38775"/>
    <n v="8420"/>
    <n v="30355"/>
    <n v="0.43249604033283512"/>
    <n v="861"/>
    <n v="2.2205029013539653E-2"/>
    <n v="1147"/>
    <n v="513"/>
    <n v="21"/>
    <n v="68"/>
    <n v="545"/>
    <m/>
  </r>
  <r>
    <x v="1"/>
    <d v="2015-09-01T00:00:00"/>
    <d v="2015-09-09T08:30:01"/>
    <x v="1"/>
    <s v="Profitez d’un PERRIER en terrasse et tentez de gagner un week-end extraordinaire pour 4 personnes dans une bulle en pleine nature ! Flashez le code sur votre bouteille ou rendez-vous juste ici : https://bulles-extraordinaires.fr"/>
    <n v="89672"/>
    <n v="24900"/>
    <n v="4355"/>
    <n v="20545"/>
    <n v="0.2776786510839504"/>
    <n v="357"/>
    <n v="1.4337349397590361E-2"/>
    <n v="492"/>
    <n v="159"/>
    <n v="11"/>
    <n v="18"/>
    <n v="304"/>
    <m/>
  </r>
  <r>
    <x v="1"/>
    <d v="2015-09-01T00:00:00"/>
    <d v="2015-09-07T08:30:01"/>
    <x v="7"/>
    <s v="Je n'ai d'yeux que pour PERRIER.   © Bernard Villemot, La Rousse (Perrier) - 1976"/>
    <n v="89700"/>
    <n v="26854"/>
    <n v="6642"/>
    <n v="20212"/>
    <n v="0.2993756967670011"/>
    <n v="409"/>
    <n v="1.5230505697475236E-2"/>
    <n v="609"/>
    <n v="257"/>
    <n v="15"/>
    <n v="44"/>
    <n v="293"/>
    <m/>
  </r>
  <r>
    <x v="1"/>
    <d v="2015-09-01T00:00:00"/>
    <d v="2015-09-04T10:00:00"/>
    <x v="3"/>
    <s v="Tu bois du Perrier ? J'aime ton style !"/>
    <n v="89715"/>
    <n v="38625"/>
    <n v="7114"/>
    <n v="31511"/>
    <n v="0.43053001170372845"/>
    <n v="863"/>
    <n v="2.234304207119741E-2"/>
    <n v="1128"/>
    <n v="476"/>
    <n v="36"/>
    <n v="74"/>
    <n v="542"/>
    <m/>
  </r>
  <r>
    <x v="1"/>
    <d v="2015-09-01T00:00:00"/>
    <d v="2015-09-01T08:00:00"/>
    <x v="6"/>
    <s v="Perrier fait l'école buissonnière aujourd'hui !"/>
    <n v="89730"/>
    <n v="36561"/>
    <n v="3122"/>
    <n v="33439"/>
    <n v="0.40745570043463725"/>
    <n v="679"/>
    <n v="1.8571702086923225E-2"/>
    <n v="892"/>
    <n v="280"/>
    <n v="22"/>
    <n v="23"/>
    <n v="567"/>
    <m/>
  </r>
  <r>
    <x v="1"/>
    <d v="2015-08-01T00:00:00"/>
    <d v="2015-08-30T08:30:01"/>
    <x v="6"/>
    <s v="Demain, n'oubliez pas votre Perrier pour vous rappeler vos vacances. #Rentrée #BackToWork"/>
    <n v="89759"/>
    <n v="35302"/>
    <n v="2283"/>
    <n v="33019"/>
    <n v="0.39329760803930525"/>
    <n v="346"/>
    <n v="9.8011444110815259E-3"/>
    <n v="463"/>
    <n v="126"/>
    <n v="49"/>
    <n v="15"/>
    <n v="273"/>
    <m/>
  </r>
  <r>
    <x v="1"/>
    <d v="2015-08-01T00:00:00"/>
    <d v="2015-08-27T08:30:00"/>
    <x v="7"/>
    <s v="Elégante et extraordinaire, elle n'a pas pris une seule ride.   © Jean-Gabriel Domergue, La Perrier Girl - 1936"/>
    <n v="89905"/>
    <n v="38202"/>
    <n v="5036"/>
    <n v="33166"/>
    <n v="0.42491518825426838"/>
    <n v="690"/>
    <n v="1.8061881576880792E-2"/>
    <n v="914"/>
    <n v="343"/>
    <n v="17"/>
    <n v="35"/>
    <n v="519"/>
    <m/>
  </r>
  <r>
    <x v="1"/>
    <d v="2015-08-01T00:00:00"/>
    <d v="2015-08-24T08:30:01"/>
    <x v="6"/>
    <s v="Cet été, c'était l'éclate !"/>
    <n v="89933"/>
    <n v="37566"/>
    <n v="6526"/>
    <n v="31040"/>
    <n v="0.41771096260549523"/>
    <n v="627"/>
    <n v="1.6690624500878454E-2"/>
    <n v="793"/>
    <n v="340"/>
    <n v="30"/>
    <n v="29"/>
    <n v="394"/>
    <m/>
  </r>
  <r>
    <x v="1"/>
    <d v="2015-08-01T00:00:00"/>
    <d v="2015-08-21T08:30:00"/>
    <x v="6"/>
    <s v="Capturez l'extraordinaire."/>
    <n v="90012"/>
    <n v="33361"/>
    <n v="3121"/>
    <n v="30240"/>
    <n v="0.37062836066302268"/>
    <n v="459"/>
    <n v="1.3758580378286023E-2"/>
    <n v="533"/>
    <n v="227"/>
    <n v="1"/>
    <n v="21"/>
    <n v="284"/>
    <m/>
  </r>
  <r>
    <x v="1"/>
    <d v="2015-08-01T00:00:00"/>
    <d v="2015-08-19T08:30:02"/>
    <x v="9"/>
    <s v="Un goûter naturellement extraordinaire.  Via @mauuuuuuuud sur Instagram."/>
    <n v="90037"/>
    <n v="38891"/>
    <n v="7500"/>
    <n v="31391"/>
    <n v="0.43194464497928631"/>
    <n v="958"/>
    <n v="2.4632948497081586E-2"/>
    <n v="1224"/>
    <n v="633"/>
    <n v="23"/>
    <n v="45"/>
    <n v="523"/>
    <m/>
  </r>
  <r>
    <x v="1"/>
    <d v="2015-08-01T00:00:00"/>
    <d v="2015-08-14T08:30:01"/>
    <x v="9"/>
    <s v="Une eau qui pétille... naturellement.   © Lauro Samblás www.laurosamblas.com Instagram: lauro_samblas"/>
    <n v="90117"/>
    <n v="37386"/>
    <n v="4777"/>
    <n v="32609"/>
    <n v="0.4148606811145511"/>
    <n v="603"/>
    <n v="1.6129032258064516E-2"/>
    <n v="757"/>
    <n v="286"/>
    <n v="3"/>
    <n v="26"/>
    <n v="442"/>
    <m/>
  </r>
  <r>
    <x v="1"/>
    <d v="2015-08-01T00:00:00"/>
    <d v="2015-08-12T08:30:01"/>
    <x v="6"/>
    <s v="Une gorgée de Perrier suffit pour vous mettre à l'eau."/>
    <n v="90133"/>
    <n v="39883"/>
    <n v="10183"/>
    <n v="29700"/>
    <n v="0.44249054175496211"/>
    <n v="1008"/>
    <n v="2.5273926234235137E-2"/>
    <n v="1303"/>
    <n v="558"/>
    <n v="42"/>
    <n v="46"/>
    <n v="657"/>
    <m/>
  </r>
  <r>
    <x v="1"/>
    <d v="2015-08-01T00:00:00"/>
    <d v="2015-08-07T08:30:00"/>
    <x v="4"/>
    <s v="Notre recette pour avoir un bon Karma.        Ingrédients :  1 fleur de lotus 5cl de sirop de menthe  5cl d'eau  1 feuille de gélatine 10 feuilles de menthe 1/2 cumbava 4 framboises 3cl de sirop de framboise"/>
    <n v="90162"/>
    <n v="37476"/>
    <n v="5564"/>
    <n v="31912"/>
    <n v="0.41565182671191853"/>
    <n v="863"/>
    <n v="2.302807129896467E-2"/>
    <n v="1053"/>
    <n v="223"/>
    <n v="15"/>
    <n v="47"/>
    <n v="768"/>
    <m/>
  </r>
  <r>
    <x v="1"/>
    <d v="2015-08-01T00:00:00"/>
    <d v="2015-08-05T08:30:01"/>
    <x v="3"/>
    <s v="Qui aime Perrier me suive ! #Napoleon"/>
    <n v="90177"/>
    <n v="41752"/>
    <n v="10928"/>
    <n v="30824"/>
    <n v="0.46300054337580537"/>
    <n v="1061"/>
    <n v="2.5411956313470013E-2"/>
    <n v="1412"/>
    <n v="569"/>
    <n v="56"/>
    <n v="72"/>
    <n v="715"/>
    <m/>
  </r>
  <r>
    <x v="1"/>
    <d v="2015-08-01T00:00:00"/>
    <d v="2015-08-02T08:30:00"/>
    <x v="6"/>
    <s v="Green is the new black !"/>
    <n v="90192"/>
    <n v="32749"/>
    <n v="1511"/>
    <n v="31238"/>
    <n v="0.36310315770800072"/>
    <n v="676"/>
    <n v="2.0641851659592661E-2"/>
    <n v="825"/>
    <n v="280"/>
    <n v="10"/>
    <n v="10"/>
    <n v="525"/>
    <m/>
  </r>
  <r>
    <x v="1"/>
    <d v="2015-07-01T00:00:00"/>
    <d v="2015-07-31T08:30:01"/>
    <x v="9"/>
    <s v="La fraîcheur sauvage de Perrier.  Merci à l'artiste ©Lauro Samblas pour cette création originale. www.laurosamblas.com Instagram : @lauro_samblas"/>
    <n v="90225"/>
    <n v="36060"/>
    <n v="4017"/>
    <n v="32043"/>
    <n v="0.39966749792186201"/>
    <n v="654"/>
    <n v="1.8136439267886856E-2"/>
    <n v="804"/>
    <n v="341"/>
    <n v="7"/>
    <n v="38"/>
    <n v="418"/>
    <m/>
  </r>
  <r>
    <x v="1"/>
    <d v="2015-07-01T00:00:00"/>
    <d v="2015-07-28T08:30:01"/>
    <x v="3"/>
    <s v="Diantre ! Il ne reste plus qu'un Perrier !"/>
    <n v="90158"/>
    <n v="36207"/>
    <n v="6994"/>
    <n v="29213"/>
    <n v="0.40159497770580538"/>
    <n v="697"/>
    <n v="1.9250421189272792E-2"/>
    <n v="968"/>
    <n v="367"/>
    <n v="71"/>
    <n v="47"/>
    <n v="483"/>
    <m/>
  </r>
  <r>
    <x v="1"/>
    <d v="2015-07-01T00:00:00"/>
    <d v="2015-07-22T08:30:02"/>
    <x v="3"/>
    <s v="J'en bois à en perdre la tête. #MarieAntoinette"/>
    <n v="90229"/>
    <n v="36823"/>
    <n v="11055"/>
    <n v="25768"/>
    <n v="0.40810604129492734"/>
    <n v="992"/>
    <n v="2.6939684436357712E-2"/>
    <n v="1415"/>
    <n v="514"/>
    <n v="50"/>
    <n v="78"/>
    <n v="773"/>
    <m/>
  </r>
  <r>
    <x v="1"/>
    <d v="2015-07-01T00:00:00"/>
    <d v="2015-07-20T08:30:01"/>
    <x v="6"/>
    <s v="On a bullé sur la lune !"/>
    <n v="90256"/>
    <n v="31935"/>
    <n v="3906"/>
    <n v="28029"/>
    <n v="0.35382689239496545"/>
    <n v="503"/>
    <n v="1.5750743698136841E-2"/>
    <n v="640"/>
    <n v="241"/>
    <n v="13"/>
    <n v="22"/>
    <n v="364"/>
    <m/>
  </r>
  <r>
    <x v="1"/>
    <d v="2015-07-01T00:00:00"/>
    <d v="2015-07-17T08:30:02"/>
    <x v="7"/>
    <s v="Entremetteur de couples depuis 1968.   © Jean-Claude Dewolf - 1968"/>
    <n v="90278"/>
    <n v="29908"/>
    <n v="3116"/>
    <n v="26792"/>
    <n v="0.33128779990695406"/>
    <n v="292"/>
    <n v="9.7632740403905318E-3"/>
    <n v="370"/>
    <n v="89"/>
    <n v="3"/>
    <n v="8"/>
    <n v="270"/>
    <m/>
  </r>
  <r>
    <x v="1"/>
    <d v="2015-07-01T00:00:00"/>
    <d v="2015-07-15T08:30:01"/>
    <x v="6"/>
    <s v="Quelle heure est-il ?"/>
    <n v="90359"/>
    <n v="31724"/>
    <n v="4086"/>
    <n v="27638"/>
    <n v="0.35108843612700452"/>
    <n v="585"/>
    <n v="1.8440297566511159E-2"/>
    <n v="730"/>
    <n v="207"/>
    <n v="33"/>
    <n v="15"/>
    <n v="475"/>
    <m/>
  </r>
  <r>
    <x v="1"/>
    <d v="2015-07-01T00:00:00"/>
    <d v="2015-07-14T08:30:01"/>
    <x v="6"/>
    <s v="Une patrouille qui ne manque pas d'air ! #ExtraordinairePerrier"/>
    <n v="90359"/>
    <n v="53546"/>
    <n v="21438"/>
    <n v="32108"/>
    <n v="0.59259177281731756"/>
    <n v="2096"/>
    <n v="3.9143913644343178E-2"/>
    <n v="2707"/>
    <n v="1351"/>
    <n v="42"/>
    <n v="168"/>
    <n v="1146"/>
    <m/>
  </r>
  <r>
    <x v="1"/>
    <d v="2015-07-01T00:00:00"/>
    <d v="2015-07-10T08:30:00"/>
    <x v="11"/>
    <s v="On savoure l’extraordinaire à l’infini. #ExtraordinairePerrier"/>
    <n v="90204"/>
    <n v="2232182"/>
    <n v="6469"/>
    <n v="2225713"/>
    <n v="24.745931444281851"/>
    <n v="8724"/>
    <n v="3.9082834643411691E-3"/>
    <n v="9615"/>
    <n v="1277"/>
    <n v="83"/>
    <n v="114"/>
    <n v="8141"/>
    <n v="241249"/>
  </r>
  <r>
    <x v="1"/>
    <d v="2015-07-01T00:00:00"/>
    <d v="2015-07-08T08:30:01"/>
    <x v="6"/>
    <s v="La vue d'un PERRIER vous donne beaucoup d'idées."/>
    <n v="89983"/>
    <n v="26363"/>
    <n v="5914"/>
    <n v="20449"/>
    <n v="0.29297756242845868"/>
    <n v="342"/>
    <n v="1.2972726927891363E-2"/>
    <n v="512"/>
    <n v="146"/>
    <n v="16"/>
    <n v="26"/>
    <n v="324"/>
    <m/>
  </r>
  <r>
    <x v="1"/>
    <d v="2015-07-01T00:00:00"/>
    <d v="2015-07-03T08:30:00"/>
    <x v="4"/>
    <s v="♫ Sur la plage abandonnée, savourez un cocktail Saint-Tropez. ♫  Découvrez la recette :   Ingrédients :  - Vin rosé - Sirop de pastèque - Orange (fruit)  Etapes :  Dans un joli verre de vin : 8 cl de vin rosé  1 cl de sirop de pastèque  6 cl de PERRIER Remuer et ajouter des glaçons.  Servir avec une tranche d'orange."/>
    <n v="89961"/>
    <n v="32431"/>
    <n v="8455"/>
    <n v="23976"/>
    <n v="0.3605006613977168"/>
    <n v="867"/>
    <n v="2.673368073756591E-2"/>
    <n v="1168"/>
    <n v="284"/>
    <n v="15"/>
    <n v="64"/>
    <n v="805"/>
    <m/>
  </r>
  <r>
    <x v="1"/>
    <d v="2015-07-01T00:00:00"/>
    <d v="2015-07-01T08:30:00"/>
    <x v="11"/>
    <s v="PERRIER sait aussi révéler son côté sauvage."/>
    <n v="89626"/>
    <n v="2215999"/>
    <n v="24555"/>
    <n v="2191444"/>
    <n v="24.724957043714994"/>
    <n v="12316"/>
    <n v="5.5577642408683398E-3"/>
    <n v="14684"/>
    <n v="2889"/>
    <n v="153"/>
    <n v="479"/>
    <n v="11163"/>
    <n v="247075"/>
  </r>
  <r>
    <x v="1"/>
    <d v="2015-06-01T00:00:00"/>
    <d v="2015-06-30T03:27:58"/>
    <x v="11"/>
    <s v="Découvrez notre nouveau film PERRIER et préparez-vous à un voyage extraordinaire ! #ExtraordinairePerrier"/>
    <n v="89598"/>
    <n v="6920192"/>
    <n v="38912"/>
    <n v="6881280"/>
    <n v="77.236009732360102"/>
    <n v="79808"/>
    <n v="1.1532627996448653E-2"/>
    <n v="66207"/>
    <n v="20348"/>
    <n v="1744"/>
    <n v="6036"/>
    <n v="38079"/>
    <n v="285035"/>
  </r>
  <r>
    <x v="1"/>
    <d v="2015-06-01T00:00:00"/>
    <d v="2015-06-26T08:30:01"/>
    <x v="11"/>
    <s v="Garçons de café ou musiciens ? Cheerleaders ou bête féroce ? A chacun sa montgolfière ! Laquelle choisissez-vous ?"/>
    <n v="89124"/>
    <n v="2274304"/>
    <n v="12288"/>
    <n v="2262016"/>
    <n v="25.518423769130649"/>
    <n v="19744"/>
    <n v="8.6813372354795134E-3"/>
    <n v="20686"/>
    <n v="2924"/>
    <n v="94"/>
    <n v="87"/>
    <n v="17581"/>
    <m/>
  </r>
  <r>
    <x v="1"/>
    <d v="2015-06-01T00:00:00"/>
    <d v="2015-06-24T08:30:01"/>
    <x v="4"/>
    <s v="Menthe et bulles.  Ingrédients :  4 cl de Perrier 10 feuilles de menthe  1/2 citron 2 cl de sirop sucre de canne 4 cl de rhum blanc  Glace pilée   Recette : Couper la moitié d'un citron vert en 4. Placer 10 feuilles de menthe dans un verre et les écraser.  Verser 2 cl de sirop sucre de canne.  Remplir le verre avec de la glace pilée, puis versez 4 cl de rhum blanc.  Couronner le tout avec 4 cl de Perrier, puis bien mélanger.  Ajouter la glace pilée avec deux pailles et un brin de menthe fraîche."/>
    <n v="89078"/>
    <n v="84352"/>
    <n v="75200"/>
    <n v="9152"/>
    <n v="0.94694537371741616"/>
    <n v="5886"/>
    <n v="6.9779021244309555E-2"/>
    <n v="4202"/>
    <n v="2197"/>
    <n v="716"/>
    <n v="699"/>
    <n v="590"/>
    <m/>
  </r>
  <r>
    <x v="1"/>
    <d v="2015-06-01T00:00:00"/>
    <d v="2015-06-21T08:30:01"/>
    <x v="6"/>
    <s v="L’été est arrivé. Mettez-vous à l'eau !"/>
    <n v="88743"/>
    <n v="14824"/>
    <n v="13769"/>
    <n v="1055"/>
    <n v="0.1670441612296181"/>
    <n v="572"/>
    <n v="3.8586076632487858E-2"/>
    <n v="616"/>
    <n v="235"/>
    <n v="17"/>
    <n v="43"/>
    <n v="321"/>
    <m/>
  </r>
  <r>
    <x v="1"/>
    <d v="2015-06-01T00:00:00"/>
    <d v="2015-06-19T08:30:01"/>
    <x v="11"/>
    <s v="Hot Air Balloons, l’extraordinaire n’a pas de limites ! #ExtraordinairePerrier"/>
    <n v="88309"/>
    <n v="2283520"/>
    <n v="29696"/>
    <n v="2253824"/>
    <n v="25.858293039214576"/>
    <n v="19672"/>
    <n v="8.6147701793721967E-3"/>
    <n v="20079"/>
    <n v="7756"/>
    <n v="250"/>
    <n v="596"/>
    <n v="11477"/>
    <m/>
  </r>
  <r>
    <x v="1"/>
    <d v="2015-06-01T00:00:00"/>
    <d v="2015-06-18T08:30:01"/>
    <x v="11"/>
    <s v="Quel est le point commun entre un artificier, un lion et des pompom girls ? La réponse se cache ici...  #ExtraordinairePerrier"/>
    <n v="88305"/>
    <n v="1985024"/>
    <n v="17408"/>
    <n v="1967616"/>
    <n v="22.479180114376309"/>
    <n v="12080"/>
    <n v="6.0855687387155015E-3"/>
    <n v="8476"/>
    <n v="2075"/>
    <n v="113"/>
    <n v="510"/>
    <n v="5778"/>
    <n v="70417"/>
  </r>
  <r>
    <x v="1"/>
    <d v="2015-06-01T00:00:00"/>
    <d v="2015-06-16T08:30:00"/>
    <x v="6"/>
    <s v="Cultiver l'extraordinaire."/>
    <n v="88239"/>
    <n v="39808"/>
    <n v="14144"/>
    <n v="25664"/>
    <n v="0.45113838552114144"/>
    <n v="1859"/>
    <n v="4.6699155948553055E-2"/>
    <n v="941"/>
    <n v="156"/>
    <n v="12"/>
    <n v="24"/>
    <n v="749"/>
    <n v="11030"/>
  </r>
  <r>
    <x v="1"/>
    <d v="2015-06-01T00:00:00"/>
    <d v="2015-06-12T09:30:01"/>
    <x v="3"/>
    <s v="Mon premier selfie."/>
    <n v="87968"/>
    <n v="33888"/>
    <n v="7824"/>
    <n v="26064"/>
    <n v="0.38523099308839576"/>
    <n v="836"/>
    <n v="2.4669499527856468E-2"/>
    <n v="858"/>
    <n v="364"/>
    <n v="8"/>
    <n v="24"/>
    <n v="462"/>
    <m/>
  </r>
  <r>
    <x v="1"/>
    <d v="2015-06-01T00:00:00"/>
    <d v="2015-06-11T08:30:01"/>
    <x v="11"/>
    <s v="A quoi ressemble une soirée clubbing dans une montgolfière ? Découvrez-le ici...  #ExtraordinairePerrier"/>
    <n v="87972"/>
    <n v="2099200"/>
    <n v="13312"/>
    <n v="2085888"/>
    <n v="23.862137952985041"/>
    <n v="14224"/>
    <n v="6.7759146341463414E-3"/>
    <n v="11851"/>
    <n v="2386"/>
    <n v="167"/>
    <n v="639"/>
    <n v="8659"/>
    <n v="70551"/>
  </r>
  <r>
    <x v="1"/>
    <d v="2015-06-01T00:00:00"/>
    <d v="2015-06-10T08:30:00"/>
    <x v="3"/>
    <s v="La création de Perrier."/>
    <n v="87910"/>
    <n v="35312"/>
    <n v="8896"/>
    <n v="26416"/>
    <n v="0.40168353998407463"/>
    <n v="1027"/>
    <n v="2.9083597643860443E-2"/>
    <n v="1018"/>
    <n v="488"/>
    <n v="19"/>
    <n v="37"/>
    <n v="474"/>
    <m/>
  </r>
  <r>
    <x v="1"/>
    <d v="2015-06-01T00:00:00"/>
    <d v="2015-06-09T08:30:00"/>
    <x v="4"/>
    <s v="Quelques zestes suffisent."/>
    <n v="87816"/>
    <n v="26736"/>
    <n v="8192"/>
    <n v="18544"/>
    <n v="0.3044547690625854"/>
    <n v="633"/>
    <n v="2.3675942549371633E-2"/>
    <n v="657"/>
    <n v="273"/>
    <n v="31"/>
    <n v="38"/>
    <n v="315"/>
    <m/>
  </r>
  <r>
    <x v="1"/>
    <d v="2015-06-01T00:00:00"/>
    <d v="2015-06-06T08:30:00"/>
    <x v="11"/>
    <s v="Suivez l'extraordinaire envolée des montgolfières, avec des pompom girls, un lion rugissant, un artificier... et bien plus encore ! Embarquement immédiat ! #ExtraordinairePerrier"/>
    <n v="86189"/>
    <n v="45680"/>
    <n v="30144"/>
    <n v="15536"/>
    <n v="0.52999802759052783"/>
    <n v="1338"/>
    <n v="2.9290718038528896E-2"/>
    <n v="1371"/>
    <n v="375"/>
    <n v="98"/>
    <n v="167"/>
    <n v="731"/>
    <n v="1565"/>
  </r>
  <r>
    <x v="1"/>
    <d v="2015-06-01T00:00:00"/>
    <d v="2015-06-01T03:00:00"/>
    <x v="11"/>
    <s v="[JEU CONCOURS] Ecoutez, imaginez et racontez-nous l'histoire du nouveau film Perrier en commentaire ! Le récit le plus extraordinaire remportera 2 places pour la finale de Roland-Garros !"/>
    <n v="85926"/>
    <n v="84032"/>
    <n v="31488"/>
    <n v="52544"/>
    <n v="0.9779577776226055"/>
    <n v="1624"/>
    <n v="1.9325971058644326E-2"/>
    <n v="1263"/>
    <n v="363"/>
    <n v="204"/>
    <n v="59"/>
    <n v="637"/>
    <n v="6273"/>
  </r>
  <r>
    <x v="1"/>
    <d v="2015-05-01T00:00:00"/>
    <d v="2015-05-31T08:30:00"/>
    <x v="6"/>
    <s v="Dites-le avec Perrier."/>
    <n v="85876"/>
    <n v="30192"/>
    <n v="7232"/>
    <n v="22960"/>
    <n v="0.35157669197447483"/>
    <n v="686"/>
    <n v="2.2721250662427132E-2"/>
    <n v="724"/>
    <n v="483"/>
    <n v="21"/>
    <n v="62"/>
    <n v="158"/>
    <m/>
  </r>
  <r>
    <x v="1"/>
    <d v="2015-05-01T00:00:00"/>
    <d v="2015-05-29T06:00:00"/>
    <x v="1"/>
    <s v="Ils pensaient partager tranquillement un verre en terrasse… Mais Perrier est allé beaucoup plus loin que ça ;) #ExtraordinairePerrier"/>
    <n v="85857"/>
    <n v="706560"/>
    <n v="18432"/>
    <n v="688128"/>
    <n v="8.2294978860197769"/>
    <n v="6596"/>
    <n v="9.3353713768115944E-3"/>
    <n v="5397"/>
    <n v="956"/>
    <n v="108"/>
    <n v="150"/>
    <n v="4183"/>
    <n v="16291"/>
  </r>
  <r>
    <x v="1"/>
    <d v="2015-05-01T00:00:00"/>
    <d v="2015-05-28T06:30:01"/>
    <x v="1"/>
    <s v="Envolez-vous avec Perrier ! Rendez-vous au Bar Extraordinaire pour suivre Roland-Garros à 27 mètres du sol ! Paré au décollage ?  Merci @wonguy974 pour la photo ! #ExtraordinairePerrier"/>
    <n v="85848"/>
    <n v="28240"/>
    <n v="3760"/>
    <n v="24480"/>
    <n v="0.32895349920790234"/>
    <n v="564"/>
    <n v="1.9971671388101984E-2"/>
    <n v="560"/>
    <n v="324"/>
    <n v="4"/>
    <n v="24"/>
    <n v="208"/>
    <m/>
  </r>
  <r>
    <x v="1"/>
    <d v="2015-05-01T00:00:00"/>
    <d v="2015-05-24T08:30:01"/>
    <x v="6"/>
    <s v="Service gagnant !"/>
    <n v="85878"/>
    <n v="33136"/>
    <n v="5568"/>
    <n v="27568"/>
    <n v="0.38584969375160111"/>
    <n v="737"/>
    <n v="2.2241670690487686E-2"/>
    <n v="782"/>
    <n v="463"/>
    <n v="23"/>
    <n v="40"/>
    <n v="256"/>
    <m/>
  </r>
  <r>
    <x v="1"/>
    <d v="2015-05-01T00:00:00"/>
    <d v="2015-05-22T08:30:00"/>
    <x v="3"/>
    <s v="Un style et des bulles au naturel."/>
    <n v="85913"/>
    <n v="27968"/>
    <n v="3728"/>
    <n v="24240"/>
    <n v="0.3255386262847299"/>
    <n v="513"/>
    <n v="1.8342391304347828E-2"/>
    <n v="540"/>
    <n v="263"/>
    <n v="11"/>
    <n v="28"/>
    <n v="238"/>
    <m/>
  </r>
  <r>
    <x v="1"/>
    <d v="2015-05-01T00:00:00"/>
    <d v="2015-05-19T10:30:01"/>
    <x v="3"/>
    <s v="La jeune fille au Perrier."/>
    <n v="85947"/>
    <n v="41424"/>
    <n v="11936"/>
    <n v="29488"/>
    <n v="0.48197144751998322"/>
    <n v="1764"/>
    <n v="4.2584009269988413E-2"/>
    <n v="1837"/>
    <n v="1184"/>
    <n v="64"/>
    <n v="100"/>
    <n v="489"/>
    <m/>
  </r>
  <r>
    <x v="1"/>
    <d v="2015-05-01T00:00:00"/>
    <d v="2015-05-15T08:30:01"/>
    <x v="6"/>
    <s v="Peace, love and Perrier."/>
    <n v="85624"/>
    <n v="50032"/>
    <n v="20160"/>
    <n v="29872"/>
    <n v="0.58432215266747645"/>
    <n v="2949"/>
    <n v="5.8942276942756638E-2"/>
    <n v="3264"/>
    <n v="2255"/>
    <n v="175"/>
    <n v="290"/>
    <n v="544"/>
    <m/>
  </r>
  <r>
    <x v="1"/>
    <d v="2015-05-01T00:00:00"/>
    <d v="2015-05-14T08:30:00"/>
    <x v="7"/>
    <s v="Perrier, à votre service. #TBT © Jean-Claude Dewolf - 1970"/>
    <n v="85639"/>
    <n v="29872"/>
    <n v="2816"/>
    <n v="27056"/>
    <n v="0.3488130407874917"/>
    <n v="625"/>
    <n v="2.0922603106588108E-2"/>
    <n v="670"/>
    <n v="343"/>
    <n v="10"/>
    <n v="19"/>
    <n v="298"/>
    <m/>
  </r>
  <r>
    <x v="1"/>
    <d v="2015-05-01T00:00:00"/>
    <d v="2015-05-11T08:12:03"/>
    <x v="3"/>
    <s v="Révélation du jour, c'est un sourire."/>
    <n v="85647"/>
    <n v="91424"/>
    <n v="4640"/>
    <n v="86784"/>
    <n v="1.0674512825901665"/>
    <n v="1694"/>
    <n v="1.852905145257263E-2"/>
    <n v="1812"/>
    <n v="652"/>
    <n v="55"/>
    <n v="55"/>
    <n v="1050"/>
    <m/>
  </r>
  <r>
    <x v="1"/>
    <d v="2015-05-01T00:00:00"/>
    <d v="2015-05-05T09:02:00"/>
    <x v="4"/>
    <s v="Perrier caliente.  Découvrez la recette de Perrier X/O :    Ingrédients : 4 cl de cognac XO 1 tranche de gingembre frais 1 piment rouge taillé dans sa longueur 2 cl de PERRIER bien frais  Recette : Dans un verre à mélange, rafraîchir rapidement le cognac avec de la glace puis le verser dans un verre à dégustation. Y ajouter la tranche de gingembre, le piment et le PERRIER. Dans un verre à whisky, disposer le glaçon à LED, puis remplir de glace pilée. Disposer le verre à dégustation sur le verre rempli de glace pilée."/>
    <n v="85694"/>
    <n v="3994"/>
    <n v="3994"/>
    <n v="0"/>
    <n v="4.6607697154993348E-2"/>
    <n v="190"/>
    <n v="4.7571357035553333E-2"/>
    <n v="170"/>
    <n v="57"/>
    <n v="2"/>
    <n v="12"/>
    <n v="99"/>
    <m/>
  </r>
  <r>
    <x v="1"/>
    <d v="2015-05-01T00:00:00"/>
    <d v="2015-05-04T05:00:20"/>
    <x v="6"/>
    <s v="L'extraordinaire, tu apprécieras."/>
    <n v="85714"/>
    <n v="5668"/>
    <n v="4242"/>
    <n v="1426"/>
    <n v="6.6126887089623637E-2"/>
    <n v="275"/>
    <n v="4.851799576570219E-2"/>
    <n v="304"/>
    <n v="120"/>
    <n v="8"/>
    <n v="19"/>
    <n v="157"/>
    <m/>
  </r>
</pivotCacheRecords>
</file>

<file path=xl/pivotCache/pivotCacheRecords2.xml><?xml version="1.0" encoding="utf-8"?>
<pivotCacheRecords xmlns="http://schemas.openxmlformats.org/spreadsheetml/2006/main" xmlns:r="http://schemas.openxmlformats.org/officeDocument/2006/relationships" count="280">
  <r>
    <n v="1.01530569177177E+16"/>
    <n v="2015"/>
    <s v="2015 Q1"/>
    <x v="0"/>
    <d v="2015-01-01T12:00:02"/>
    <s v="AVANT YTY"/>
    <s v="AVANT YTY"/>
    <n v="0"/>
    <s v="If you're seeing out-of-focus today, grab a Perrier. It'll pass."/>
    <n v="2383872"/>
    <n v="2048"/>
    <n v="2381824"/>
    <n v="119744"/>
    <n v="5.0230884879725088E-2"/>
    <n v="135226"/>
    <n v="100275"/>
    <n v="416"/>
    <n v="217"/>
    <n v="34318"/>
    <s v=" "/>
    <m/>
    <n v="119744"/>
    <e v="#N/A"/>
    <m/>
    <m/>
    <m/>
    <m/>
    <m/>
    <m/>
  </r>
  <r>
    <n v="1.01530909717927E+16"/>
    <n v="2015"/>
    <s v="2015 Q1"/>
    <x v="0"/>
    <d v="2015-01-06T12:00:00"/>
    <s v="AVANT YTY"/>
    <s v="AVANT YTY"/>
    <n v="0"/>
    <s v="Holidays memories. Damn, it's already over… Thanks to @jpg0402 for the photo."/>
    <n v="2699"/>
    <n v="2699"/>
    <n v="0"/>
    <n v="352"/>
    <n v="0.13041867358280845"/>
    <n v="469"/>
    <n v="298"/>
    <n v="4"/>
    <n v="17"/>
    <n v="150"/>
    <s v=" "/>
    <m/>
    <n v="352"/>
    <e v="#N/A"/>
    <m/>
    <m/>
    <m/>
    <m/>
    <m/>
    <m/>
  </r>
  <r>
    <n v="1.01531049863127E+16"/>
    <n v="2015"/>
    <s v="2015 Q1"/>
    <x v="0"/>
    <d v="2015-01-12T12:00:01"/>
    <s v="AVANT YTY"/>
    <s v="AVANT YTY"/>
    <n v="0"/>
    <s v="When you have been nice all year, you're sure to be rewarded."/>
    <n v="1895"/>
    <n v="1895"/>
    <n v="0"/>
    <n v="176"/>
    <n v="9.2875989445910287E-2"/>
    <n v="237"/>
    <n v="134"/>
    <s v=" "/>
    <n v="6"/>
    <n v="97"/>
    <s v=" "/>
    <m/>
    <n v="176"/>
    <e v="#N/A"/>
    <m/>
    <m/>
    <m/>
    <m/>
    <m/>
    <m/>
  </r>
  <r>
    <n v="1.01531071595227E+16"/>
    <n v="2015"/>
    <s v="2015 Q1"/>
    <x v="0"/>
    <d v="2015-01-13T12:00:01"/>
    <s v="AVANT YTY"/>
    <s v="AVANT YTY"/>
    <n v="0"/>
    <s v="A bubble pyramid. Nice shot @nanayok."/>
    <n v="2315"/>
    <n v="2315"/>
    <n v="0"/>
    <n v="250"/>
    <n v="0.10799136069114471"/>
    <n v="324"/>
    <n v="203"/>
    <n v="3"/>
    <n v="10"/>
    <n v="108"/>
    <s v=" "/>
    <m/>
    <n v="250"/>
    <e v="#N/A"/>
    <m/>
    <m/>
    <m/>
    <m/>
    <m/>
    <m/>
  </r>
  <r>
    <n v="1.01531091781727E+16"/>
    <n v="2015"/>
    <s v="2015 Q1"/>
    <x v="0"/>
    <d v="2015-01-14T12:00:02"/>
    <s v="AVANT YTY"/>
    <s v="AVANT YTY"/>
    <n v="0"/>
    <s v="Little break with JonOne and Sasu, nothing better to recharge your batteries. HITOTZUKI (KAMI &amp; SASU)"/>
    <n v="2800"/>
    <n v="2800"/>
    <n v="0"/>
    <n v="314"/>
    <n v="0.11214285714285714"/>
    <n v="400"/>
    <n v="273"/>
    <n v="3"/>
    <n v="15"/>
    <n v="109"/>
    <s v=" "/>
    <m/>
    <n v="314"/>
    <e v="#N/A"/>
    <m/>
    <m/>
    <m/>
    <m/>
    <m/>
    <m/>
  </r>
  <r>
    <n v="1.01531132413627E+16"/>
    <n v="2015"/>
    <s v="2015 Q1"/>
    <x v="0"/>
    <d v="2015-01-15T03:00:00"/>
    <s v="AVANT YTY"/>
    <s v="AVANT YTY"/>
    <n v="0"/>
    <s v="Were you trying to reach SocietePerrier.com? We’re refreshing ourselves at the moment, but will be back to entertain you shortly. In the meantime if you’re looking for a cocktail recipe, some fashion advice, or are just in need of some witty banter, you’ll find it here!"/>
    <n v="60"/>
    <n v="60"/>
    <n v="0"/>
    <n v="38"/>
    <n v="0.6333333333333333"/>
    <n v="64"/>
    <n v="16"/>
    <n v="2"/>
    <n v="1"/>
    <n v="45"/>
    <s v=" "/>
    <m/>
    <n v="38"/>
    <e v="#N/A"/>
    <m/>
    <m/>
    <m/>
    <m/>
    <m/>
    <m/>
  </r>
  <r>
    <n v="1.01531200611177E+16"/>
    <n v="2015"/>
    <s v="2015 Q1"/>
    <x v="0"/>
    <d v="2015-01-19T12:00:02"/>
    <s v="AVANT YTY"/>
    <s v="AVANT YTY"/>
    <n v="0"/>
    <s v="Very hot."/>
    <n v="2842"/>
    <n v="2842"/>
    <n v="0"/>
    <n v="298"/>
    <n v="0.10485573539760731"/>
    <n v="383"/>
    <n v="256"/>
    <s v=" "/>
    <n v="15"/>
    <n v="112"/>
    <s v=" "/>
    <m/>
    <n v="298"/>
    <e v="#N/A"/>
    <m/>
    <m/>
    <m/>
    <m/>
    <m/>
    <m/>
  </r>
  <r>
    <n v="1.01531243982627E+16"/>
    <n v="2015"/>
    <s v="2015 Q1"/>
    <x v="0"/>
    <d v="2015-01-21T12:00:00"/>
    <s v="AVANT YTY"/>
    <s v="AVANT YTY"/>
    <n v="0"/>
    <s v="The Street Art by Perrier Eduardo Kobra's Slim Can among its peers."/>
    <n v="2293"/>
    <n v="2293"/>
    <n v="0"/>
    <n v="199"/>
    <n v="8.6785870039249896E-2"/>
    <n v="271"/>
    <n v="172"/>
    <n v="1"/>
    <n v="9"/>
    <n v="89"/>
    <s v=" "/>
    <m/>
    <n v="199"/>
    <e v="#N/A"/>
    <m/>
    <m/>
    <m/>
    <m/>
    <m/>
    <m/>
  </r>
  <r>
    <n v="1.01531354676877E+16"/>
    <n v="2015"/>
    <s v="2015 Q1"/>
    <x v="0"/>
    <d v="2015-01-26T12:00:01"/>
    <s v="AVANT YTY"/>
    <s v="AVANT YTY"/>
    <n v="0"/>
    <s v="When street art meets abstract."/>
    <n v="2318"/>
    <n v="2318"/>
    <n v="0"/>
    <n v="244"/>
    <n v="0.10526315789473684"/>
    <n v="322"/>
    <n v="207"/>
    <n v="1"/>
    <n v="7"/>
    <n v="107"/>
    <s v=" "/>
    <m/>
    <n v="244"/>
    <e v="#N/A"/>
    <m/>
    <m/>
    <m/>
    <m/>
    <m/>
    <m/>
  </r>
  <r>
    <n v="1.01531420136827E+16"/>
    <n v="2015"/>
    <s v="2015 Q1"/>
    <x v="0"/>
    <d v="2015-01-29T12:00:01"/>
    <s v="AVANT YTY"/>
    <s v="AVANT YTY"/>
    <n v="0"/>
    <s v="Here are Eduardo Kobra, JonOne and HITOTZUKI (KAMI &amp; SASU)'s Renault 5! Coming soon at ARTCURIAL auction in Paris."/>
    <n v="1371"/>
    <n v="1371"/>
    <n v="0"/>
    <n v="113"/>
    <n v="8.2421590080233406E-2"/>
    <n v="162"/>
    <n v="76"/>
    <s v=" "/>
    <n v="4"/>
    <n v="82"/>
    <s v=" "/>
    <m/>
    <n v="113"/>
    <e v="#N/A"/>
    <m/>
    <m/>
    <m/>
    <m/>
    <m/>
    <m/>
  </r>
  <r>
    <n v="1.01531438994477E+16"/>
    <n v="2015"/>
    <s v="2015 Q1"/>
    <x v="0"/>
    <d v="2015-01-30T11:00:01"/>
    <s v="AVANT YTY"/>
    <s v="AVANT YTY"/>
    <n v="0"/>
    <s v="Discover street art work by HITOTZUKI (KAMI &amp; SASU), JonOne and Eduardo Kobra on the Renault 5 to celebrate the #StreetArtByPerrier collection."/>
    <n v="2359"/>
    <n v="2359"/>
    <n v="0"/>
    <n v="203"/>
    <n v="8.6053412462908013E-2"/>
    <n v="258"/>
    <n v="28"/>
    <s v=" "/>
    <n v="3"/>
    <n v="124"/>
    <n v="103"/>
    <m/>
    <n v="203"/>
    <e v="#N/A"/>
    <m/>
    <m/>
    <m/>
    <m/>
    <m/>
    <m/>
  </r>
  <r>
    <n v="1.01531519909427E+16"/>
    <n v="2015"/>
    <s v="2015 Q1"/>
    <x v="1"/>
    <d v="2015-02-02T12:00:01"/>
    <s v="AVANT YTY"/>
    <s v="AVANT YTY"/>
    <n v="0"/>
    <s v="The Perrier's desire, illustrated by @mskatrinawheeler."/>
    <n v="3098"/>
    <n v="3098"/>
    <n v="0"/>
    <n v="256"/>
    <n v="8.2633957391865714E-2"/>
    <n v="364"/>
    <n v="204"/>
    <n v="4"/>
    <n v="21"/>
    <n v="135"/>
    <s v=" "/>
    <m/>
    <n v="256"/>
    <e v="#N/A"/>
    <m/>
    <m/>
    <m/>
    <m/>
    <m/>
    <m/>
  </r>
  <r>
    <n v="1.01531610964527E+16"/>
    <n v="2015"/>
    <s v="2015 Q1"/>
    <x v="1"/>
    <d v="2015-02-06T12:00:02"/>
    <s v="AVANT YTY"/>
    <s v="AVANT YTY"/>
    <n v="0"/>
    <s v="Perrier's eye by @sojansvami. Hypnotic."/>
    <n v="4916"/>
    <n v="4916"/>
    <n v="0"/>
    <n v="562"/>
    <n v="0.11432058584214809"/>
    <n v="763"/>
    <n v="466"/>
    <n v="7"/>
    <n v="33"/>
    <n v="257"/>
    <s v=" "/>
    <m/>
    <n v="562"/>
    <e v="#N/A"/>
    <m/>
    <m/>
    <m/>
    <m/>
    <m/>
    <m/>
  </r>
  <r>
    <n v="1.01531687069427E+16"/>
    <n v="2015"/>
    <s v="2015 Q1"/>
    <x v="1"/>
    <d v="2015-02-09T12:51:33"/>
    <s v="AVANT YTY"/>
    <s v="AVANT YTY"/>
    <n v="0"/>
    <s v="Gentle reminder: Valentine's Day is coming! Thanks @serendipitiii for the pic."/>
    <n v="1937"/>
    <n v="1937"/>
    <n v="0"/>
    <n v="190"/>
    <n v="9.8089829633453793E-2"/>
    <n v="269"/>
    <n v="143"/>
    <n v="3"/>
    <n v="12"/>
    <n v="111"/>
    <s v=" "/>
    <m/>
    <n v="190"/>
    <e v="#N/A"/>
    <m/>
    <m/>
    <m/>
    <m/>
    <m/>
    <m/>
  </r>
  <r>
    <n v="1.01531728710477E+16"/>
    <n v="2015"/>
    <s v="2015 Q1"/>
    <x v="1"/>
    <d v="2015-02-11T12:00:02"/>
    <s v="AVANT YTY"/>
    <s v="AVANT YTY"/>
    <n v="0"/>
    <s v="So, which one? Yes, we know, the choice is not easy."/>
    <n v="2982"/>
    <n v="2982"/>
    <n v="0"/>
    <n v="288"/>
    <n v="9.6579476861166996E-2"/>
    <n v="417"/>
    <n v="227"/>
    <n v="20"/>
    <n v="13"/>
    <n v="157"/>
    <s v=" "/>
    <m/>
    <n v="288"/>
    <e v="#N/A"/>
    <m/>
    <m/>
    <m/>
    <m/>
    <m/>
    <m/>
  </r>
  <r>
    <n v="1.01531798076677E+16"/>
    <n v="2015"/>
    <s v="2015 Q1"/>
    <x v="1"/>
    <d v="2015-02-14T09:00:00"/>
    <s v="AVANT YTY"/>
    <s v="AVANT YTY"/>
    <n v="0"/>
    <s v="&quot;Happy Valentine's Day Mary! Oops Claire, no wait, Amy…&quot;"/>
    <n v="2838"/>
    <n v="2838"/>
    <n v="0"/>
    <n v="277"/>
    <n v="9.7603946441155748E-2"/>
    <n v="383"/>
    <n v="225"/>
    <n v="4"/>
    <n v="16"/>
    <n v="138"/>
    <s v=" "/>
    <m/>
    <n v="277"/>
    <e v="#N/A"/>
    <m/>
    <m/>
    <m/>
    <m/>
    <m/>
    <m/>
  </r>
  <r>
    <n v="1.01531855346627E+16"/>
    <n v="2015"/>
    <s v="2015 Q1"/>
    <x v="1"/>
    <d v="2015-02-16T12:00:01"/>
    <s v="AVANT YTY"/>
    <s v="AVANT YTY"/>
    <n v="0"/>
    <s v="So, did this Valentine's Day go well?"/>
    <n v="1916"/>
    <n v="1916"/>
    <n v="0"/>
    <n v="179"/>
    <n v="9.3423799582463468E-2"/>
    <n v="252"/>
    <n v="158"/>
    <s v=" "/>
    <n v="5"/>
    <n v="89"/>
    <s v=" "/>
    <m/>
    <n v="179"/>
    <e v="#N/A"/>
    <m/>
    <m/>
    <m/>
    <m/>
    <m/>
    <m/>
  </r>
  <r>
    <n v="1.01531930335477E+16"/>
    <n v="2015"/>
    <s v="2015 Q1"/>
    <x v="1"/>
    <d v="2015-02-19T12:00:01"/>
    <s v="AVANT YTY"/>
    <s v="AVANT YTY"/>
    <n v="0"/>
    <s v="Happy Chinese New Year!"/>
    <n v="1722"/>
    <n v="1722"/>
    <n v="0"/>
    <n v="143"/>
    <n v="8.3042973286875724E-2"/>
    <n v="184"/>
    <n v="107"/>
    <s v=" "/>
    <n v="9"/>
    <n v="68"/>
    <s v=" "/>
    <m/>
    <n v="143"/>
    <e v="#N/A"/>
    <m/>
    <m/>
    <m/>
    <m/>
    <m/>
    <m/>
  </r>
  <r>
    <n v="1.01532033421877E+16"/>
    <n v="2015"/>
    <s v="2015 Q1"/>
    <x v="1"/>
    <d v="2015-02-23T12:00:01"/>
    <s v="AVANT YTY"/>
    <s v="AVANT YTY"/>
    <n v="0"/>
    <s v="Yesterday night was Legen… wait for it… Dary. Legendary."/>
    <n v="1848"/>
    <n v="1848"/>
    <n v="0"/>
    <n v="166"/>
    <n v="8.9826839826839824E-2"/>
    <n v="255"/>
    <n v="124"/>
    <n v="2"/>
    <n v="14"/>
    <n v="115"/>
    <s v=" "/>
    <m/>
    <n v="166"/>
    <e v="#N/A"/>
    <m/>
    <m/>
    <m/>
    <m/>
    <m/>
    <m/>
  </r>
  <r>
    <n v="1.01532077273127E+16"/>
    <n v="2015"/>
    <s v="2015 Q1"/>
    <x v="1"/>
    <d v="2015-02-25T12:00:01"/>
    <s v="AVANT YTY"/>
    <s v="AVANT YTY"/>
    <n v="0"/>
    <s v="Sounds like green is the new black."/>
    <n v="2054"/>
    <n v="2054"/>
    <n v="0"/>
    <n v="163"/>
    <n v="7.9357351509250246E-2"/>
    <n v="269"/>
    <n v="142"/>
    <n v="6"/>
    <n v="11"/>
    <n v="110"/>
    <s v=" "/>
    <m/>
    <n v="163"/>
    <e v="#N/A"/>
    <m/>
    <m/>
    <m/>
    <m/>
    <m/>
    <m/>
  </r>
  <r>
    <n v="1.01532123283777E+16"/>
    <n v="2015"/>
    <s v="2015 Q1"/>
    <x v="1"/>
    <d v="2015-02-27T12:00:02"/>
    <s v="AVANT YTY"/>
    <s v="AVANT YTY"/>
    <n v="0"/>
    <s v="Healthier than mulled wine."/>
    <n v="2264"/>
    <n v="2264"/>
    <n v="0"/>
    <n v="210"/>
    <n v="9.2756183745583046E-2"/>
    <n v="281"/>
    <n v="168"/>
    <n v="1"/>
    <n v="7"/>
    <n v="105"/>
    <s v=" "/>
    <m/>
    <n v="210"/>
    <e v="#N/A"/>
    <m/>
    <m/>
    <m/>
    <m/>
    <m/>
    <m/>
  </r>
  <r>
    <n v="1.01532194250177E+16"/>
    <n v="2015"/>
    <s v="2015 Q1"/>
    <x v="2"/>
    <d v="2015-03-02T12:00:01"/>
    <s v="AVANT YTY"/>
    <s v="AVANT YTY"/>
    <n v="0"/>
    <s v="Don't forget to keep one Street Art Slim Can for posterity. Or more..."/>
    <n v="1487"/>
    <n v="1487"/>
    <n v="0"/>
    <n v="108"/>
    <n v="7.2629455279085403E-2"/>
    <n v="145"/>
    <n v="83"/>
    <s v=" "/>
    <n v="5"/>
    <n v="57"/>
    <s v=" "/>
    <m/>
    <n v="108"/>
    <e v="#N/A"/>
    <m/>
    <m/>
    <m/>
    <m/>
    <m/>
    <m/>
  </r>
  <r>
    <n v="1.01532295040577E+16"/>
    <n v="2015"/>
    <s v="2015 Q1"/>
    <x v="2"/>
    <d v="2015-03-06T12:00:07"/>
    <s v="AVANT YTY"/>
    <s v="AVANT YTY"/>
    <n v="0"/>
    <s v="It's Mojito time in the Perrier way. The original way."/>
    <n v="2616"/>
    <n v="2616"/>
    <n v="0"/>
    <n v="227"/>
    <n v="8.67737003058104E-2"/>
    <n v="299"/>
    <n v="186"/>
    <n v="1"/>
    <n v="8"/>
    <n v="104"/>
    <s v=" "/>
    <m/>
    <n v="227"/>
    <e v="#N/A"/>
    <m/>
    <m/>
    <m/>
    <m/>
    <m/>
    <m/>
  </r>
  <r>
    <n v="1.01532345556427E+16"/>
    <n v="2015"/>
    <s v="2015 Q1"/>
    <x v="2"/>
    <d v="2015-03-08T12:00:01"/>
    <s v="AVANT YTY"/>
    <s v="AVANT YTY"/>
    <n v="0"/>
    <s v="Well, it's all year long actually."/>
    <n v="1918"/>
    <n v="1918"/>
    <n v="0"/>
    <n v="146"/>
    <n v="7.6120959332638169E-2"/>
    <n v="190"/>
    <n v="127"/>
    <n v="1"/>
    <n v="9"/>
    <n v="53"/>
    <s v=" "/>
    <m/>
    <n v="146"/>
    <e v="#N/A"/>
    <m/>
    <m/>
    <m/>
    <m/>
    <m/>
    <m/>
  </r>
  <r>
    <n v="1.01532418560627E+16"/>
    <n v="2015"/>
    <s v="2015 Q1"/>
    <x v="2"/>
    <d v="2015-03-11T13:00:02"/>
    <s v="AVANT YTY"/>
    <s v="AVANT YTY"/>
    <n v="0"/>
    <s v="When it's time to refresh the court, Perrier is always there."/>
    <n v="1306"/>
    <n v="1306"/>
    <n v="0"/>
    <n v="72"/>
    <n v="5.5130168453292494E-2"/>
    <n v="85"/>
    <n v="51"/>
    <s v=" "/>
    <n v="3"/>
    <n v="31"/>
    <s v=" "/>
    <m/>
    <n v="72"/>
    <e v="#N/A"/>
    <m/>
    <m/>
    <m/>
    <m/>
    <m/>
    <m/>
  </r>
  <r>
    <n v="1.01532564069777E+16"/>
    <n v="2015"/>
    <s v="2015 Q1"/>
    <x v="2"/>
    <d v="2015-03-16T13:00:03"/>
    <s v="AVANT YTY"/>
    <s v="AVANT YTY"/>
    <n v="0"/>
    <s v="Too much bubbles in this picture. We don't even talk about the background."/>
    <n v="2234"/>
    <n v="2234"/>
    <n v="0"/>
    <n v="205"/>
    <n v="9.1763652641002683E-2"/>
    <n v="276"/>
    <n v="171"/>
    <n v="5"/>
    <n v="12"/>
    <n v="88"/>
    <s v=" "/>
    <m/>
    <n v="205"/>
    <e v="#N/A"/>
    <m/>
    <m/>
    <m/>
    <m/>
    <m/>
    <m/>
  </r>
  <r>
    <n v="1.01532668156327E+16"/>
    <n v="2015"/>
    <s v="2015 Q1"/>
    <x v="2"/>
    <d v="2015-03-20T13:00:02"/>
    <s v="AVANT YTY"/>
    <s v="AVANT YTY"/>
    <n v="0"/>
    <s v="Spring is coming: the first terrace of the season is always a special moment."/>
    <n v="4178"/>
    <n v="4178"/>
    <n v="0"/>
    <n v="362"/>
    <n v="8.6644327429392057E-2"/>
    <n v="448"/>
    <n v="283"/>
    <n v="1"/>
    <n v="21"/>
    <n v="143"/>
    <s v=" "/>
    <m/>
    <n v="362"/>
    <e v="#N/A"/>
    <m/>
    <m/>
    <m/>
    <m/>
    <m/>
    <m/>
  </r>
  <r>
    <n v="1.01532761131477E+16"/>
    <n v="2015"/>
    <s v="2015 Q1"/>
    <x v="2"/>
    <d v="2015-03-23T13:30:00"/>
    <s v="AVANT YTY"/>
    <s v="AVANT YTY"/>
    <n v="0"/>
    <s v="We found happiness' recipe by @yuuchimu124. We confirm, it's the good one."/>
    <n v="2811"/>
    <n v="2811"/>
    <n v="0"/>
    <n v="286"/>
    <n v="0.10174315190323728"/>
    <n v="370"/>
    <n v="232"/>
    <n v="1"/>
    <n v="12"/>
    <n v="125"/>
    <s v=" "/>
    <m/>
    <n v="286"/>
    <e v="#N/A"/>
    <m/>
    <m/>
    <m/>
    <m/>
    <m/>
    <m/>
  </r>
  <r>
    <n v="1.01532865968527E+16"/>
    <n v="2015"/>
    <s v="2015 Q1"/>
    <x v="2"/>
    <d v="2015-03-27T13:00:01"/>
    <s v="AVANT YTY"/>
    <s v="AVANT YTY"/>
    <n v="0"/>
    <s v="Tonight is your night. We advise to drink Perrier to stay up all night."/>
    <n v="1330"/>
    <n v="1330"/>
    <n v="0"/>
    <n v="114"/>
    <n v="8.5714285714285715E-2"/>
    <n v="156"/>
    <n v="93"/>
    <n v="1"/>
    <n v="8"/>
    <n v="54"/>
    <s v=" "/>
    <m/>
    <n v="114"/>
    <e v="#N/A"/>
    <m/>
    <m/>
    <m/>
    <m/>
    <m/>
    <m/>
  </r>
  <r>
    <n v="1.01533040183277E+16"/>
    <n v="2015"/>
    <s v="2015 Q2"/>
    <x v="3"/>
    <d v="2015-04-03T12:00:01"/>
    <s v="AVANT YTY"/>
    <s v="AVANT YTY"/>
    <n v="0"/>
    <s v="Perrier with or without lemon? Tonight it's @erikieri who decides."/>
    <n v="1860"/>
    <n v="1860"/>
    <n v="0"/>
    <n v="183"/>
    <n v="9.838709677419355E-2"/>
    <n v="247"/>
    <n v="143"/>
    <n v="2"/>
    <n v="13"/>
    <n v="89"/>
    <s v=" "/>
    <m/>
    <n v="183"/>
    <e v="#N/A"/>
    <m/>
    <m/>
    <m/>
    <m/>
    <m/>
    <m/>
  </r>
  <r>
    <n v="1.01533062502527E+16"/>
    <n v="2015"/>
    <s v="2015 Q2"/>
    <x v="3"/>
    <d v="2015-04-04T11:00:05"/>
    <s v="AVANT YTY"/>
    <s v="AVANT YTY"/>
    <n v="0"/>
    <s v="Perrier, softest slap in the face ever."/>
    <n v="1365"/>
    <n v="1365"/>
    <n v="0"/>
    <n v="116"/>
    <n v="8.4981684981684985E-2"/>
    <n v="147"/>
    <n v="92"/>
    <s v=" "/>
    <n v="5"/>
    <n v="50"/>
    <s v=" "/>
    <m/>
    <n v="116"/>
    <e v="#N/A"/>
    <m/>
    <m/>
    <m/>
    <m/>
    <m/>
    <m/>
  </r>
  <r>
    <n v="1.01533132079927E+16"/>
    <n v="2015"/>
    <s v="2015 Q2"/>
    <x v="3"/>
    <d v="2015-04-06T04:00:00"/>
    <s v="AVANT YTY"/>
    <s v="AVANT YTY"/>
    <n v="0"/>
    <s v="Too much chocolate? You know we are here."/>
    <n v="1308"/>
    <n v="1308"/>
    <n v="0"/>
    <n v="112"/>
    <n v="8.5626911314984705E-2"/>
    <n v="154"/>
    <n v="90"/>
    <s v=" "/>
    <n v="4"/>
    <n v="60"/>
    <s v=" "/>
    <m/>
    <n v="112"/>
    <e v="#N/A"/>
    <m/>
    <m/>
    <m/>
    <m/>
    <m/>
    <m/>
  </r>
  <r>
    <n v="1.01533196170927E+16"/>
    <n v="2015"/>
    <s v="2015 Q2"/>
    <x v="3"/>
    <d v="2015-04-08T12:00:01"/>
    <s v="AVANT YTY"/>
    <s v="AVANT YTY"/>
    <n v="0"/>
    <s v="When we told you Perrier was a masterpiece… Looks like @marcododaro agreed with us."/>
    <n v="1511"/>
    <n v="1511"/>
    <n v="0"/>
    <n v="122"/>
    <n v="8.0741230972865646E-2"/>
    <n v="162"/>
    <n v="96"/>
    <n v="1"/>
    <n v="5"/>
    <n v="60"/>
    <s v=" "/>
    <m/>
    <n v="122"/>
    <e v="#N/A"/>
    <m/>
    <m/>
    <m/>
    <m/>
    <m/>
    <m/>
  </r>
  <r>
    <n v="1.01533243777727E+16"/>
    <n v="2015"/>
    <s v="2015 Q2"/>
    <x v="3"/>
    <d v="2015-04-10T12:00:07"/>
    <s v="AVANT YTY"/>
    <s v="AVANT YTY"/>
    <n v="0"/>
    <s v="One Perrier for two please."/>
    <n v="1094"/>
    <n v="1094"/>
    <n v="0"/>
    <n v="94"/>
    <n v="8.5923217550274225E-2"/>
    <n v="126"/>
    <n v="68"/>
    <n v="2"/>
    <n v="4"/>
    <n v="52"/>
    <s v=" "/>
    <m/>
    <n v="94"/>
    <e v="#N/A"/>
    <m/>
    <m/>
    <m/>
    <m/>
    <m/>
    <m/>
  </r>
  <r>
    <n v="1.01533328957577E+16"/>
    <n v="2015"/>
    <s v="2015 Q2"/>
    <x v="3"/>
    <d v="2015-04-13T12:30:02"/>
    <s v="AVANT YTY"/>
    <s v="AVANT YTY"/>
    <n v="0"/>
    <s v="Wake up! Perrier shows you the way. Thanks @mxr.cel for the get-out-of-bed pic!"/>
    <n v="1295"/>
    <n v="1295"/>
    <n v="0"/>
    <n v="131"/>
    <n v="0.10115830115830116"/>
    <n v="162"/>
    <n v="97"/>
    <s v=" "/>
    <n v="4"/>
    <n v="61"/>
    <s v=" "/>
    <m/>
    <n v="131"/>
    <e v="#N/A"/>
    <m/>
    <m/>
    <m/>
    <m/>
    <m/>
    <m/>
  </r>
  <r>
    <n v="1.01533380695927E+16"/>
    <n v="2015"/>
    <s v="2015 Q2"/>
    <x v="3"/>
    <d v="2015-04-15T12:30:01"/>
    <s v="AVANT YTY"/>
    <s v="AVANT YTY"/>
    <n v="0"/>
    <s v="So cloudy today…  Hope you enjoyed your holidays @patrizialima!"/>
    <n v="3088"/>
    <n v="3088"/>
    <n v="0"/>
    <n v="348"/>
    <n v="0.11269430051813471"/>
    <n v="505"/>
    <n v="278"/>
    <n v="7"/>
    <n v="19"/>
    <n v="201"/>
    <s v=" "/>
    <m/>
    <n v="348"/>
    <e v="#N/A"/>
    <m/>
    <m/>
    <m/>
    <m/>
    <m/>
    <m/>
  </r>
  <r>
    <n v="1.01533433949027E+16"/>
    <n v="2015"/>
    <s v="2015 Q2"/>
    <x v="3"/>
    <d v="2015-04-17T12:30:00"/>
    <s v="AVANT YTY"/>
    <s v="AVANT YTY"/>
    <n v="0"/>
    <s v="Cheers!  Congrats @foodingeneral whatever you celebrate!"/>
    <n v="2752"/>
    <n v="2752"/>
    <n v="0"/>
    <n v="250"/>
    <n v="9.0843023255813948E-2"/>
    <n v="353"/>
    <n v="187"/>
    <n v="7"/>
    <n v="21"/>
    <n v="138"/>
    <s v=" "/>
    <m/>
    <n v="250"/>
    <e v="#N/A"/>
    <m/>
    <m/>
    <m/>
    <m/>
    <m/>
    <m/>
  </r>
  <r>
    <n v="1.01533509100977E+16"/>
    <n v="2015"/>
    <s v="2015 Q2"/>
    <x v="3"/>
    <d v="2015-04-20T11:30:01"/>
    <s v="AVANT YTY"/>
    <s v="AVANT YTY"/>
    <n v="0"/>
    <s v="Have a nice day folks.  Thanks @christie_ferrari for this great pic."/>
    <n v="3224"/>
    <n v="3224"/>
    <n v="0"/>
    <n v="296"/>
    <n v="9.1811414392059559E-2"/>
    <n v="415"/>
    <n v="212"/>
    <n v="9"/>
    <n v="22"/>
    <n v="172"/>
    <s v=" "/>
    <m/>
    <n v="296"/>
    <e v="#N/A"/>
    <m/>
    <m/>
    <m/>
    <m/>
    <m/>
    <m/>
  </r>
  <r>
    <n v="1.01533561350677E+16"/>
    <n v="2015"/>
    <s v="2015 Q2"/>
    <x v="3"/>
    <d v="2015-04-22T12:30:01"/>
    <s v="AVANT YTY"/>
    <s v="AVANT YTY"/>
    <n v="0"/>
    <s v="Perrier's beauties were at @elite_london last month. So much common features."/>
    <n v="2512"/>
    <n v="2512"/>
    <n v="0"/>
    <n v="240"/>
    <n v="9.5541401273885357E-2"/>
    <n v="299"/>
    <n v="157"/>
    <n v="5"/>
    <n v="8"/>
    <n v="129"/>
    <s v=" "/>
    <m/>
    <n v="240"/>
    <e v="#N/A"/>
    <m/>
    <m/>
    <m/>
    <m/>
    <m/>
    <m/>
  </r>
  <r>
    <n v="1.01533612810477E+16"/>
    <n v="2015"/>
    <s v="2015 Q2"/>
    <x v="3"/>
    <d v="2015-04-24T12:30:01"/>
    <s v="AVANT YTY"/>
    <s v="AVANT YTY"/>
    <n v="0"/>
    <s v="Damn, we have been waiting for it all week!"/>
    <n v="1591"/>
    <n v="1591"/>
    <n v="0"/>
    <n v="137"/>
    <n v="8.6109365179132619E-2"/>
    <n v="172"/>
    <n v="80"/>
    <n v="4"/>
    <n v="3"/>
    <n v="85"/>
    <s v=" "/>
    <m/>
    <n v="137"/>
    <e v="#N/A"/>
    <m/>
    <m/>
    <m/>
    <m/>
    <m/>
    <m/>
  </r>
  <r>
    <n v="1.01533724281177E+16"/>
    <n v="2015"/>
    <s v="2015 Q2"/>
    <x v="3"/>
    <d v="2015-04-28T12:30:00"/>
    <s v="AVANT YTY"/>
    <s v="AVANT YTY"/>
    <n v="0"/>
    <s v="So fresh, it's so fresh.  Thanks @m_o_r_g_a_n_e_ls for the pic."/>
    <n v="2473"/>
    <n v="2473"/>
    <n v="0"/>
    <n v="259"/>
    <n v="0.10473109583501819"/>
    <n v="346"/>
    <n v="167"/>
    <n v="3"/>
    <n v="13"/>
    <n v="163"/>
    <s v=" "/>
    <m/>
    <n v="259"/>
    <e v="#N/A"/>
    <m/>
    <m/>
    <m/>
    <m/>
    <m/>
    <m/>
  </r>
  <r>
    <n v="1.01533688565327E+16"/>
    <n v="2015"/>
    <s v="2015 Q2"/>
    <x v="4"/>
    <d v="2015-05-01T12:30:00"/>
    <s v="FIL ROUGE"/>
    <s v="Perrier iconic"/>
    <n v="1"/>
    <s v="Only one word: weekend."/>
    <n v="1794"/>
    <n v="1794"/>
    <n v="0"/>
    <n v="155"/>
    <n v="8.6399108138238576E-2"/>
    <n v="203"/>
    <n v="85"/>
    <s v=" "/>
    <n v="6"/>
    <n v="112"/>
    <s v=" "/>
    <m/>
    <n v="155"/>
    <e v="#N/A"/>
    <m/>
    <m/>
    <m/>
    <m/>
    <m/>
    <m/>
  </r>
  <r>
    <n v="1.01533777714577E+16"/>
    <n v="2015"/>
    <s v="2015 Q2"/>
    <x v="4"/>
    <d v="2015-05-04T11:00:04"/>
    <s v="FIL ROUGE"/>
    <s v="Perrier iconic"/>
    <n v="1"/>
    <s v="Mmh, yes, &quot;extraordinaire&quot; it is."/>
    <n v="2000"/>
    <n v="2000"/>
    <n v="0"/>
    <n v="171"/>
    <n v="8.5500000000000007E-2"/>
    <n v="251"/>
    <n v="85"/>
    <n v="1"/>
    <n v="7"/>
    <n v="158"/>
    <s v=" "/>
    <m/>
    <n v="171"/>
    <e v="#N/A"/>
    <m/>
    <m/>
    <m/>
    <m/>
    <m/>
    <m/>
  </r>
  <r>
    <n v="1.01533853889377E+16"/>
    <n v="2015"/>
    <s v="2015 Q2"/>
    <x v="4"/>
    <d v="2015-05-05T10:12:00"/>
    <s v="FIL ROUGE"/>
    <s v="Perrier Anytime"/>
    <n v="2"/>
    <s v="Perrier caliente.  Discover the recipe:    Ingredients: 40 ml of cognac XO 1 slice of fresh peeled ginger 1 red chili cut lengthwise 20 ml of chilled PERRIER LED lighted ice cube Crushed ice Recipe: In a mixing glass, chill the cognac with crushed ice and strain into a brandy snifter. Add the slice of ginger, chili and Perrier. Put an LED ice cube in a whisky tumbler and fill with crushed ice. Place the brandy snifter on top of the glass filled with crushed ice."/>
    <n v="1659"/>
    <n v="1659"/>
    <n v="0"/>
    <n v="140"/>
    <n v="8.4388185654008435E-2"/>
    <n v="196"/>
    <n v="35"/>
    <s v=" "/>
    <n v="3"/>
    <n v="158"/>
    <s v=" "/>
    <m/>
    <n v="140"/>
    <e v="#N/A"/>
    <m/>
    <m/>
    <m/>
    <m/>
    <m/>
    <m/>
  </r>
  <r>
    <n v="1.01533969218627E+16"/>
    <n v="2015"/>
    <s v="2015 Q2"/>
    <x v="4"/>
    <d v="2015-05-10T03:07:02"/>
    <s v="FIL ROUGE"/>
    <s v="Perrier iconic"/>
    <n v="1"/>
    <s v="Say it with Perrier."/>
    <n v="2410"/>
    <n v="2410"/>
    <n v="0"/>
    <n v="244"/>
    <n v="0.1012448132780083"/>
    <n v="340"/>
    <n v="106"/>
    <n v="1"/>
    <n v="10"/>
    <n v="223"/>
    <s v=" "/>
    <m/>
    <n v="244"/>
    <n v="636976"/>
    <m/>
    <m/>
    <m/>
    <m/>
    <m/>
    <m/>
  </r>
  <r>
    <n v="1.01533993165527E+16"/>
    <n v="2015"/>
    <s v="2015 Q2"/>
    <x v="4"/>
    <d v="2015-05-11T03:27:03"/>
    <s v="FIL ROUGE"/>
    <s v="Perrier Art"/>
    <n v="3"/>
    <s v="Bottled up with excitement."/>
    <n v="45600"/>
    <n v="4624"/>
    <n v="40976"/>
    <n v="5774"/>
    <n v="0.12662280701754386"/>
    <n v="6819"/>
    <n v="4664"/>
    <n v="41"/>
    <n v="77"/>
    <n v="2037"/>
    <s v=" "/>
    <m/>
    <n v="5774"/>
    <n v="636992"/>
    <n v="250"/>
    <n v="2.3199999999999998"/>
    <n v="5860"/>
    <n v="0.04"/>
    <m/>
    <m/>
  </r>
  <r>
    <n v="1.01534034630227E+16"/>
    <n v="2015"/>
    <s v="2015 Q2"/>
    <x v="4"/>
    <d v="2015-05-14T11:30:00"/>
    <s v="FIL ROUGE"/>
    <s v="Perrier Since 1863 "/>
    <n v="4"/>
    <s v="Always here to serve. #TBT © Jean-Claude Dewolf - 1970"/>
    <n v="46736"/>
    <n v="3792"/>
    <n v="42944"/>
    <n v="3614"/>
    <n v="7.7327969873331057E-2"/>
    <n v="4183"/>
    <n v="2711"/>
    <n v="24"/>
    <n v="37"/>
    <n v="1411"/>
    <s v=" "/>
    <m/>
    <n v="3614"/>
    <n v="636890"/>
    <n v="375"/>
    <n v="4.29"/>
    <n v="3544"/>
    <n v="0.11"/>
    <m/>
    <m/>
  </r>
  <r>
    <n v="1.01534034866127E+16"/>
    <n v="2015"/>
    <s v="2015 Q2"/>
    <x v="4"/>
    <d v="2015-05-15T11:30:00"/>
    <s v="FIL ROUGE"/>
    <s v="Perrier iconic"/>
    <n v="1"/>
    <s v="Peace, love and Perrier."/>
    <n v="50352"/>
    <n v="7088"/>
    <n v="43264"/>
    <n v="5442"/>
    <n v="0.1080791229742612"/>
    <n v="6405"/>
    <n v="4586"/>
    <n v="40"/>
    <n v="99"/>
    <n v="1680"/>
    <s v=" "/>
    <m/>
    <n v="5442"/>
    <n v="615487"/>
    <n v="375"/>
    <n v="4.75"/>
    <n v="5305"/>
    <n v="7.0000000000000007E-2"/>
    <m/>
    <m/>
  </r>
  <r>
    <n v="1.01534179108577E+16"/>
    <n v="2015"/>
    <s v="2015 Q2"/>
    <x v="4"/>
    <d v="2015-05-19T12:30:00"/>
    <s v="FIL ROUGE"/>
    <s v="Perrier Art"/>
    <n v="3"/>
    <s v="Ja, I'll go Dutch for a Perrier."/>
    <n v="46896"/>
    <n v="4032"/>
    <n v="42864"/>
    <n v="5150"/>
    <n v="0.10981746844080519"/>
    <n v="5858"/>
    <n v="4245"/>
    <n v="54"/>
    <n v="67"/>
    <n v="1492"/>
    <s v=" "/>
    <m/>
    <n v="5150"/>
    <n v="99762"/>
    <n v="375"/>
    <n v="3.17"/>
    <n v="5163"/>
    <n v="7.0000000000000007E-2"/>
    <m/>
    <m/>
  </r>
  <r>
    <n v="1.01534179676977E+16"/>
    <n v="2015"/>
    <s v="2015 Q2"/>
    <x v="4"/>
    <d v="2015-05-22T12:30:00"/>
    <s v="FIL ROUGE"/>
    <s v="Perrier Art"/>
    <n v="3"/>
    <s v="Follow your Pear-rier."/>
    <n v="44928"/>
    <n v="2912"/>
    <n v="42016"/>
    <n v="4024"/>
    <n v="8.9565527065527062E-2"/>
    <n v="4722"/>
    <n v="3159"/>
    <n v="21"/>
    <n v="63"/>
    <n v="1479"/>
    <s v=" "/>
    <m/>
    <n v="4024"/>
    <n v="99574"/>
    <n v="375"/>
    <n v="4.5199999999999996"/>
    <n v="4137"/>
    <n v="0.09"/>
    <m/>
    <m/>
  </r>
  <r>
    <n v="1.01534179168327E+16"/>
    <n v="2015"/>
    <s v="2015 Q2"/>
    <x v="4"/>
    <d v="2015-05-24T12:30:01"/>
    <s v="FIL ROUGE"/>
    <s v="Perrier iconic"/>
    <n v="1"/>
    <s v="Winning serve!"/>
    <n v="43520"/>
    <n v="3840"/>
    <n v="39680"/>
    <n v="4492"/>
    <n v="0.10321691176470588"/>
    <n v="5369"/>
    <n v="4032"/>
    <n v="35"/>
    <n v="44"/>
    <n v="1258"/>
    <s v=" "/>
    <m/>
    <n v="4492"/>
    <n v="99581"/>
    <n v="375"/>
    <n v="3.47"/>
    <n v="4794"/>
    <n v="0.08"/>
    <m/>
    <m/>
  </r>
  <r>
    <n v="1.01534482800427E+16"/>
    <n v="2015"/>
    <s v="2015 Q2"/>
    <x v="4"/>
    <d v="2015-05-28T08:30:00"/>
    <s v="FIL ROUGE"/>
    <s v="Regram"/>
    <n v="5"/>
    <s v="Raise your bubbles high! #ExtraordinairePerrier  Props to @wonguy974 on Instagram."/>
    <n v="27152"/>
    <n v="2656"/>
    <n v="24496"/>
    <n v="2173"/>
    <n v="8.0030936947554504E-2"/>
    <n v="2645"/>
    <n v="1730"/>
    <n v="13"/>
    <n v="59"/>
    <n v="843"/>
    <s v=" "/>
    <m/>
    <n v="2173"/>
    <n v="99449"/>
    <n v="375"/>
    <n v="8.1300000000000008"/>
    <n v="2135"/>
    <n v="0.18"/>
    <m/>
    <m/>
  </r>
  <r>
    <n v="1.01534388051277E+16"/>
    <n v="2015"/>
    <s v="2015 Q2"/>
    <x v="4"/>
    <d v="2015-05-28T12:30:00"/>
    <s v="FIL ROUGE"/>
    <s v="Perrier Since 1863 "/>
    <n v="4"/>
    <s v="Now those were lifesavers! #TBT 1998"/>
    <n v="28704"/>
    <n v="3264"/>
    <n v="25440"/>
    <n v="2112"/>
    <n v="7.3578595317725759E-2"/>
    <n v="2518"/>
    <n v="1604"/>
    <n v="26"/>
    <n v="54"/>
    <n v="834"/>
    <s v=" "/>
    <m/>
    <n v="2112"/>
    <n v="99449"/>
    <n v="375"/>
    <n v="7.81"/>
    <n v="2039"/>
    <n v="0.18"/>
    <m/>
    <m/>
  </r>
  <r>
    <n v="1.01534558738377E+16"/>
    <n v="2015"/>
    <s v="2015 Q2"/>
    <x v="4"/>
    <d v="2015-05-29T12:30:00"/>
    <s v="FIL ROUGE"/>
    <s v="Perrier iconic"/>
    <n v="1"/>
    <s v="Two of a kind. It's party time, have an extraordinaire weekend! #TGIF"/>
    <n v="13408"/>
    <n v="1624"/>
    <n v="11784"/>
    <n v="1902"/>
    <n v="0.14185560859188545"/>
    <n v="2179"/>
    <n v="57"/>
    <n v="1"/>
    <n v="3"/>
    <n v="264"/>
    <n v="1854"/>
    <m/>
    <n v="1902"/>
    <n v="99458"/>
    <n v="375"/>
    <n v="16.920000000000002"/>
    <n v="4658"/>
    <n v="0.08"/>
    <m/>
    <m/>
  </r>
  <r>
    <n v="1.01534689075177E+16"/>
    <n v="2015"/>
    <s v="2015 Q2"/>
    <x v="5"/>
    <d v="2015-06-02T12:30:01"/>
    <s v="FIL ROUGE"/>
    <s v="Regram"/>
    <n v="5"/>
    <s v="In Paris this week? Catch some air at the #ExtraordinairePerrier Bar next to Champs de Mars! Thanks instagramer @parisiantouch for the photo!"/>
    <n v="30032"/>
    <n v="3392"/>
    <n v="26640"/>
    <n v="2468"/>
    <n v="8.2179009057005856E-2"/>
    <n v="3106"/>
    <n v="2002"/>
    <n v="29"/>
    <n v="63"/>
    <n v="1012"/>
    <s v=" "/>
    <m/>
    <n v="2468"/>
    <n v="99554"/>
    <n v="375"/>
    <n v="4.7699999999999996"/>
    <n v="2523"/>
    <n v="0.15"/>
    <m/>
    <m/>
  </r>
  <r>
    <n v="1.01534751778527E+16"/>
    <n v="2015"/>
    <s v="2015 Q2"/>
    <x v="5"/>
    <d v="2015-06-05T08:30:00"/>
    <s v="FIL ROUGE"/>
    <s v="Regram"/>
    <n v="5"/>
    <s v="It's official, it's the semi-finals at Roland-Garros! Via the extraordinaire @arthur_gosse on Instagram! Thanks for joining us!"/>
    <n v="26280"/>
    <n v="1264"/>
    <n v="25016"/>
    <n v="1315"/>
    <n v="5.0038051750380515E-2"/>
    <n v="1513"/>
    <n v="1000"/>
    <n v="8"/>
    <n v="12"/>
    <n v="493"/>
    <s v=" "/>
    <m/>
    <n v="1315"/>
    <n v="99678"/>
    <n v="375"/>
    <n v="6.97"/>
    <n v="1265"/>
    <n v="0.3"/>
    <m/>
    <m/>
  </r>
  <r>
    <n v="1.01534805840877E+16"/>
    <n v="2015"/>
    <s v="2015 Q2"/>
    <x v="5"/>
    <d v="2015-06-07T09:27:02"/>
    <s v="FIL ROUGE"/>
    <s v="Regram"/>
    <n v="5"/>
    <s v="Let's make a racket for the winner! Perri-YAY! #ExtraordinairePerrier Props to @madrica_ on Instagram for the illustration!"/>
    <n v="1480"/>
    <n v="1480"/>
    <n v="0"/>
    <n v="110"/>
    <n v="7.4324324324324328E-2"/>
    <n v="146"/>
    <n v="46"/>
    <n v="1"/>
    <n v="1"/>
    <n v="98"/>
    <s v=" "/>
    <m/>
    <n v="110"/>
    <n v="99753"/>
    <m/>
    <m/>
    <m/>
    <m/>
    <m/>
    <m/>
  </r>
  <r>
    <n v="1.01534374170177E+16"/>
    <n v="2015"/>
    <s v="2015 Q2"/>
    <x v="5"/>
    <d v="2015-06-08T12:30:00"/>
    <s v="FIL ROUGE"/>
    <s v="Perrier Anytime"/>
    <n v="2"/>
    <s v="Some zest is all it takes."/>
    <n v="26992"/>
    <n v="1536"/>
    <n v="25456"/>
    <n v="1751"/>
    <n v="6.4871072910492003E-2"/>
    <n v="2017"/>
    <n v="1359"/>
    <n v="9"/>
    <n v="22"/>
    <n v="627"/>
    <s v=" "/>
    <m/>
    <n v="1751"/>
    <n v="99504"/>
    <n v="375"/>
    <n v="4.1100000000000003"/>
    <n v="1753"/>
    <n v="0.21"/>
    <m/>
    <m/>
  </r>
  <r>
    <n v="1.01534752200377E+16"/>
    <n v="2015"/>
    <s v="2015 Q2"/>
    <x v="5"/>
    <d v="2015-06-10T12:31:01"/>
    <s v="FIL ROUGE"/>
    <s v="Perrier Art"/>
    <n v="3"/>
    <s v="Creation of Perrier: The French Touch."/>
    <n v="26384"/>
    <n v="2376"/>
    <n v="24008"/>
    <n v="1713"/>
    <n v="6.4925712553062467E-2"/>
    <n v="1984"/>
    <n v="1189"/>
    <n v="17"/>
    <n v="24"/>
    <n v="754"/>
    <s v=" "/>
    <m/>
    <n v="1713"/>
    <n v="99549"/>
    <n v="375"/>
    <n v="5.78"/>
    <n v="1579"/>
    <n v="0.24"/>
    <m/>
    <m/>
  </r>
  <r>
    <n v="1.01534924787227E+16"/>
    <n v="2015"/>
    <s v="2015 Q2"/>
    <x v="5"/>
    <d v="2015-06-12T12:30:01"/>
    <s v="FIL ROUGE"/>
    <s v="Perrier Art"/>
    <n v="3"/>
    <s v="My first selfie."/>
    <n v="28128"/>
    <n v="3792"/>
    <n v="24336"/>
    <n v="2236"/>
    <n v="7.949374288964732E-2"/>
    <n v="2625"/>
    <n v="1639"/>
    <n v="12"/>
    <n v="30"/>
    <n v="944"/>
    <s v=" "/>
    <m/>
    <n v="2236"/>
    <n v="99604"/>
    <n v="375"/>
    <n v="4.1100000000000003"/>
    <n v="2129"/>
    <n v="0.18"/>
    <m/>
    <m/>
  </r>
  <r>
    <n v="1.01535007926127E+16"/>
    <n v="2015"/>
    <s v="2015 Q2"/>
    <x v="5"/>
    <d v="2015-06-16T12:30:00"/>
    <s v="FIL ROUGE"/>
    <s v="Perrier iconic"/>
    <n v="1"/>
    <s v="Extraordinaire gardening!"/>
    <n v="26112"/>
    <n v="3624"/>
    <n v="22488"/>
    <n v="5592"/>
    <n v="0.21415441176470587"/>
    <n v="6563"/>
    <n v="501"/>
    <n v="14"/>
    <n v="23"/>
    <n v="1603"/>
    <n v="4422"/>
    <m/>
    <n v="5592"/>
    <n v="99436"/>
    <n v="375"/>
    <n v="6.66"/>
    <n v="9350"/>
    <n v="0.04"/>
    <m/>
    <m/>
  </r>
  <r>
    <n v="1.01535090223077E+16"/>
    <n v="2015"/>
    <s v="2015 Q2"/>
    <x v="5"/>
    <d v="2015-06-21T12:30:01"/>
    <s v="FIL ROUGE"/>
    <s v="Perrier iconic"/>
    <n v="1"/>
    <s v="Summer is here, dive in!"/>
    <n v="15730"/>
    <n v="2653"/>
    <n v="13077"/>
    <n v="932"/>
    <n v="5.9249841068022883E-2"/>
    <n v="1151"/>
    <n v="503"/>
    <n v="5"/>
    <n v="10"/>
    <n v="633"/>
    <s v=" "/>
    <m/>
    <n v="932"/>
    <n v="99531"/>
    <n v="334.49"/>
    <n v="22.97"/>
    <n v="636"/>
    <n v="0.53"/>
    <m/>
    <m/>
  </r>
  <r>
    <n v="1.01535166422427E+16"/>
    <n v="2015"/>
    <s v="2015 Q2"/>
    <x v="5"/>
    <d v="2015-06-24T12:30:00"/>
    <s v="FIL ROUGE"/>
    <s v="Perrier Anytime"/>
    <n v="2"/>
    <s v="This mojito was mint to be.  Ingredients: 4 cl of Perrier 10 mint leaves  1/2 lime 2 cl sugar cane syrup 4 cl white rum  Crushed ice   Recipe: Cut half of a lime into 4 cubes, then place into a glass with 10 mint leaves and crush well. Pour in 2 cl sugar cane syrup, fill up with crushed ice, then pour in 4 cl of white rum. Top it off with 4 cl of Perrier, and then stir well. Add more crushed ice with two straws and a sprig of fresh mint."/>
    <n v="31231"/>
    <n v="6007"/>
    <n v="25224"/>
    <n v="2395"/>
    <n v="7.6686625468284711E-2"/>
    <n v="3070"/>
    <n v="1642"/>
    <n v="36"/>
    <n v="103"/>
    <n v="1289"/>
    <s v=" "/>
    <m/>
    <n v="2395"/>
    <n v="99630"/>
    <n v="375"/>
    <n v="4.58"/>
    <n v="2011"/>
    <n v="0.19"/>
    <m/>
    <m/>
  </r>
  <r>
    <n v="1.01535285048427E+16"/>
    <n v="2015"/>
    <s v="2015 Q2"/>
    <x v="5"/>
    <d v="2015-06-26T12:30:01"/>
    <s v="FIL ROUGE"/>
    <s v="Perrier iconic"/>
    <n v="1"/>
    <s v="Pool + Perrier and the imagination runs wild! #ExtraordinairePerrier Pool Party!"/>
    <n v="26499"/>
    <n v="2053"/>
    <n v="24446"/>
    <n v="1700"/>
    <n v="6.4153364277897279E-2"/>
    <n v="2188"/>
    <n v="1176"/>
    <n v="14"/>
    <n v="18"/>
    <n v="980"/>
    <s v=" "/>
    <m/>
    <n v="1700"/>
    <n v="99453"/>
    <n v="375"/>
    <n v="5.1100000000000003"/>
    <n v="1643"/>
    <n v="0.23"/>
    <m/>
    <m/>
  </r>
  <r>
    <n v="1.01535284078127E+16"/>
    <n v="2015"/>
    <s v="2015 Q2"/>
    <x v="5"/>
    <d v="2015-06-29T12:30:00"/>
    <s v="FIL ROUGE"/>
    <s v="Perrier iconic"/>
    <n v="1"/>
    <s v="Always be prepared. #InMyBag"/>
    <n v="27452"/>
    <n v="1966"/>
    <n v="25486"/>
    <n v="2231"/>
    <n v="8.1269124289669245E-2"/>
    <n v="2833"/>
    <n v="1529"/>
    <n v="18"/>
    <n v="13"/>
    <n v="1273"/>
    <s v=" "/>
    <m/>
    <n v="2231"/>
    <n v="99522"/>
    <n v="375"/>
    <n v="4.7"/>
    <n v="2285"/>
    <n v="0.16"/>
    <m/>
    <m/>
  </r>
  <r>
    <n v="1.01535389373427E+16"/>
    <n v="2015"/>
    <s v="2015 Q3"/>
    <x v="6"/>
    <d v="2015-07-04T12:30:01"/>
    <s v="FIL ROUGE"/>
    <s v="Perrier iconic"/>
    <n v="1"/>
    <s v="In bubbles we trust! Have an #ExtraordinairePerrier Independence Day!"/>
    <n v="26342"/>
    <n v="1654"/>
    <n v="24688"/>
    <n v="1428"/>
    <n v="5.4210006833194137E-2"/>
    <n v="1697"/>
    <n v="897"/>
    <n v="7"/>
    <n v="12"/>
    <n v="781"/>
    <s v=" "/>
    <m/>
    <n v="1428"/>
    <n v="99608"/>
    <n v="375"/>
    <n v="6.81"/>
    <n v="1260"/>
    <n v="0.3"/>
    <m/>
    <m/>
  </r>
  <r>
    <n v="1.01535558245077E+16"/>
    <n v="2015"/>
    <s v="2015 Q3"/>
    <x v="6"/>
    <d v="2015-07-07T12:30:01"/>
    <s v="FIL ROUGE"/>
    <s v="Regram"/>
    <n v="5"/>
    <s v="This isn't a mirage, it's your own personal oasis. #TravelTuesday   Photos by: @blueberry.road on Instagram"/>
    <n v="26803"/>
    <n v="2177"/>
    <n v="24626"/>
    <n v="1850"/>
    <n v="6.9022124389060927E-2"/>
    <n v="2340"/>
    <n v="982"/>
    <n v="7"/>
    <n v="18"/>
    <n v="1333"/>
    <s v=" "/>
    <m/>
    <n v="1850"/>
    <n v="99628"/>
    <n v="375"/>
    <n v="6.83"/>
    <n v="1716"/>
    <n v="0.22"/>
    <m/>
    <m/>
  </r>
  <r>
    <n v="1.01535558228927E+16"/>
    <n v="2015"/>
    <s v="2015 Q3"/>
    <x v="6"/>
    <d v="2015-07-08T12:30:01"/>
    <s v="FIL ROUGE"/>
    <s v="Perrier Anytime"/>
    <n v="2"/>
    <s v="Summer, sun, and PERRIER. There's nothing better with Saint Tropez!   Ingredients:   Rosé wine  Watermelon syrup MONIN Orange (fruit )  Process: In a nice wine glass pour: 8 cl of rosé wine (Blush) 1 cl of MONIN watermelon syrup 6 cl of PERRIER Stir and add ice cubes  Serve with an orange slice to garnish"/>
    <n v="27566"/>
    <n v="3088"/>
    <n v="24478"/>
    <n v="1173"/>
    <n v="4.2552419647391718E-2"/>
    <n v="1379"/>
    <n v="718"/>
    <n v="13"/>
    <n v="26"/>
    <n v="622"/>
    <s v=" "/>
    <m/>
    <n v="1173"/>
    <n v="99650"/>
    <n v="375"/>
    <n v="7.59"/>
    <n v="868"/>
    <n v="0.43"/>
    <m/>
    <m/>
  </r>
  <r>
    <n v="1.01535558230977E+16"/>
    <n v="2015"/>
    <s v="2015 Q3"/>
    <x v="6"/>
    <d v="2015-07-10T12:30:01"/>
    <s v="FIL ROUGE"/>
    <s v="Perrier Art"/>
    <n v="3"/>
    <s v="Let them drink Perrier!"/>
    <n v="27637"/>
    <n v="3035"/>
    <n v="24602"/>
    <n v="1760"/>
    <n v="6.368274414733871E-2"/>
    <n v="2032"/>
    <n v="1109"/>
    <n v="9"/>
    <n v="36"/>
    <n v="878"/>
    <s v=" "/>
    <m/>
    <n v="1760"/>
    <n v="99660"/>
    <n v="375"/>
    <n v="6.77"/>
    <n v="1430"/>
    <n v="0.26"/>
    <m/>
    <m/>
  </r>
  <r>
    <n v="1.01535615351627E+16"/>
    <n v="2015"/>
    <s v="2015 Q3"/>
    <x v="6"/>
    <d v="2015-07-14T12:30:00"/>
    <s v="FIL ROUGE"/>
    <s v="Perrier iconic"/>
    <n v="1"/>
    <s v="Perrier calling. #TravelTuesday"/>
    <n v="24420"/>
    <n v="2356"/>
    <n v="22064"/>
    <n v="1277"/>
    <n v="5.2293202293202293E-2"/>
    <n v="1427"/>
    <n v="735"/>
    <s v=" "/>
    <n v="18"/>
    <n v="674"/>
    <s v=" "/>
    <m/>
    <n v="1277"/>
    <n v="99618"/>
    <n v="375"/>
    <n v="11.89"/>
    <n v="945"/>
    <n v="0.4"/>
    <m/>
    <m/>
  </r>
  <r>
    <n v="1.01535558233827E+16"/>
    <n v="2015"/>
    <s v="2015 Q3"/>
    <x v="6"/>
    <d v="2015-07-15T12:30:01"/>
    <s v="FIL ROUGE"/>
    <s v="Perrier x Digital Artist"/>
    <n v="6"/>
    <s v="Our bubbles are wild!   Thank you Lauro Samblás for this original creation for Perrier! © Lauro Samblás www.laurosamblas.com Instagram: lauro_samblas"/>
    <n v="27732"/>
    <n v="2456"/>
    <n v="25276"/>
    <n v="1196"/>
    <n v="4.31270734169912E-2"/>
    <n v="1344"/>
    <n v="755"/>
    <n v="7"/>
    <n v="16"/>
    <n v="566"/>
    <s v=" "/>
    <m/>
    <n v="1196"/>
    <n v="99617"/>
    <n v="375"/>
    <n v="7.22"/>
    <n v="967"/>
    <n v="0.39"/>
    <m/>
    <m/>
  </r>
  <r>
    <n v="1.01535746810527E+16"/>
    <n v="2015"/>
    <s v="2015 Q3"/>
    <x v="6"/>
    <d v="2015-07-17T12:30:01"/>
    <s v="FIL ROUGE"/>
    <s v="Perrier Since 1863 "/>
    <n v="4"/>
    <s v="When couples felt groovy with Perrier. #FlashbackFriday    © Jean-Claude Dewolf - 1968"/>
    <n v="26317"/>
    <n v="1804"/>
    <n v="24513"/>
    <n v="1196"/>
    <n v="4.5445909488163544E-2"/>
    <n v="1404"/>
    <n v="667"/>
    <n v="5"/>
    <n v="4"/>
    <n v="728"/>
    <s v=" "/>
    <m/>
    <n v="1196"/>
    <n v="99983"/>
    <n v="375"/>
    <n v="6.99"/>
    <n v="997"/>
    <n v="0.38"/>
    <m/>
    <m/>
  </r>
  <r>
    <n v="1.01535617827427E+16"/>
    <n v="2015"/>
    <s v="2015 Q3"/>
    <x v="6"/>
    <d v="2015-07-20T12:30:01"/>
    <s v="FIL ROUGE"/>
    <s v="Perrier iconic"/>
    <n v="1"/>
    <s v="One extraordinaire leap for Perrier. #July20th1969"/>
    <n v="27091"/>
    <n v="1888"/>
    <n v="25203"/>
    <n v="1493"/>
    <n v="5.511055332029087E-2"/>
    <n v="1740"/>
    <n v="849"/>
    <n v="1"/>
    <n v="14"/>
    <n v="876"/>
    <s v=" "/>
    <m/>
    <n v="1493"/>
    <n v="100050"/>
    <n v="375"/>
    <n v="6.51"/>
    <n v="1240"/>
    <n v="0.3"/>
    <m/>
    <m/>
  </r>
  <r>
    <n v="1.01535563710377E+16"/>
    <n v="2015"/>
    <s v="2015 Q3"/>
    <x v="6"/>
    <d v="2015-07-22T12:59:00"/>
    <s v="FIL ROUGE"/>
    <s v="Perrier iconic"/>
    <n v="1"/>
    <s v="Gawked at all day. Time for a Perrier. #StatueProblems"/>
    <n v="27633"/>
    <n v="2304"/>
    <n v="25329"/>
    <n v="1480"/>
    <n v="5.3559150291318351E-2"/>
    <n v="1793"/>
    <n v="853"/>
    <n v="13"/>
    <n v="28"/>
    <n v="899"/>
    <s v=" "/>
    <m/>
    <n v="1480"/>
    <n v="100051"/>
    <n v="375"/>
    <n v="6.69"/>
    <n v="1264"/>
    <n v="0.3"/>
    <m/>
    <m/>
  </r>
  <r>
    <n v="1.01535854685727E+16"/>
    <n v="2015"/>
    <s v="2015 Q3"/>
    <x v="6"/>
    <d v="2015-07-24T05:00:01"/>
    <s v="FIL ROUGE"/>
    <s v="Regram"/>
    <n v="5"/>
    <s v="Lime so happy it's summer!  Photo from: @eladesignstudio on Instagram"/>
    <n v="25765"/>
    <n v="2018"/>
    <n v="23747"/>
    <n v="1646"/>
    <n v="6.388511546671842E-2"/>
    <n v="1905"/>
    <n v="1027"/>
    <n v="12"/>
    <n v="36"/>
    <n v="830"/>
    <s v=" "/>
    <m/>
    <n v="1646"/>
    <n v="100062"/>
    <n v="375"/>
    <n v="7"/>
    <n v="1366"/>
    <n v="0.27"/>
    <m/>
    <m/>
  </r>
  <r>
    <n v="1.01535558235327E+16"/>
    <n v="2015"/>
    <s v="2015 Q3"/>
    <x v="6"/>
    <d v="2015-07-28T12:30:01"/>
    <s v="FIL ROUGE"/>
    <s v="Perrier Art"/>
    <n v="3"/>
    <s v="There is only one Perrier left?! #TheStruggleIsReal"/>
    <n v="26529"/>
    <n v="1540"/>
    <n v="24989"/>
    <n v="1537"/>
    <n v="5.7936597685551663E-2"/>
    <n v="1837"/>
    <n v="910"/>
    <n v="7"/>
    <n v="21"/>
    <n v="899"/>
    <s v=" "/>
    <m/>
    <n v="1537"/>
    <n v="100140"/>
    <n v="375"/>
    <n v="6.54"/>
    <n v="1305"/>
    <n v="0.28999999999999998"/>
    <m/>
    <m/>
  </r>
  <r>
    <n v="1.01535574326177E+16"/>
    <n v="2015"/>
    <s v="2015 Q3"/>
    <x v="6"/>
    <d v="2015-07-30T12:30:01"/>
    <s v="FIL ROUGE"/>
    <s v="Perrier Since 1863 "/>
    <n v="4"/>
    <s v="What Uncle Sam really wanted. #TBT 1998"/>
    <n v="25188"/>
    <n v="1675"/>
    <n v="23513"/>
    <n v="1462"/>
    <n v="5.8043512783865332E-2"/>
    <n v="1753"/>
    <n v="868"/>
    <n v="6"/>
    <n v="11"/>
    <n v="868"/>
    <s v=" "/>
    <m/>
    <n v="1462"/>
    <n v="99119"/>
    <n v="375"/>
    <n v="7.9"/>
    <n v="1283"/>
    <n v="0.28999999999999998"/>
    <m/>
    <m/>
  </r>
  <r>
    <n v="1.01536010796877E+16"/>
    <n v="2015"/>
    <s v="2015 Q3"/>
    <x v="7"/>
    <d v="2015-08-02T05:00:01"/>
    <s v="FIL ROUGE"/>
    <s v="Perrier iconic"/>
    <n v="1"/>
    <s v="One love. #Perrier"/>
    <n v="28151"/>
    <n v="2478"/>
    <n v="25673"/>
    <n v="2570"/>
    <n v="9.1293382117864377E-2"/>
    <n v="3403"/>
    <n v="1463"/>
    <n v="10"/>
    <n v="24"/>
    <n v="1906"/>
    <s v=" "/>
    <m/>
    <n v="2570"/>
    <n v="99151"/>
    <n v="375"/>
    <n v="4.2"/>
    <n v="2567"/>
    <n v="0.15"/>
    <m/>
    <m/>
  </r>
  <r>
    <n v="1.01535949602977E+16"/>
    <n v="2015"/>
    <s v="2015 Q3"/>
    <x v="7"/>
    <d v="2015-08-05T05:00:01"/>
    <s v="FIL ROUGE"/>
    <s v="Perrier Art"/>
    <n v="3"/>
    <s v="I got what I'm after, we're off! #Priorities"/>
    <n v="28164"/>
    <n v="3264"/>
    <n v="24900"/>
    <n v="2044"/>
    <n v="7.2574918335463715E-2"/>
    <n v="2456"/>
    <n v="1255"/>
    <n v="9"/>
    <n v="38"/>
    <n v="1154"/>
    <s v=" "/>
    <m/>
    <n v="2044"/>
    <n v="99186"/>
    <n v="375"/>
    <n v="4.67"/>
    <n v="1801"/>
    <n v="0.21"/>
    <m/>
    <m/>
  </r>
  <r>
    <n v="1.01536011730477E+16"/>
    <n v="2015"/>
    <s v="2015 Q3"/>
    <x v="7"/>
    <d v="2015-08-07T05:00:00"/>
    <s v="FIL ROUGE"/>
    <s v="Perrier Anytime"/>
    <n v="2"/>
    <s v="Your round of good Karma.      Discover the recipe:      Ingredients:  Ingredients: Karma Flower  5cl mojito mint syrup  5cl water 1 gelatin sheet  10 mint leaves 1/2 kumbawa  4 raspberries  3 cl raspberry syrup  Recipe:  Place Karma flower deep inside a long glass  Mix and bring to boil in a pan: 5 cl of Mojito mint syrup 5 cl of water And a gelatin sheet   Pour mix on Karma flower and leave in the fridge for an hour   In a mixing glass: place 10 fresh mint leaves  4 fresh raspberries  Half of a kumbawa cut into cubes  Squeeze the mix with a muddler and add 3 cl of raspberry syrup  Fill the glass with ice cubes  Close the shaker and shake for 10 seconds   Fill the long glass with crushed ice Pour the mix with a bar strainer into the long glass  “Rinse” the shaker with Perrier to save all the flavors  Add approximately 10 cl of Perrier   Place two straws and decorate with a spring of fresh mint  Serve with a long spoon next to a bottle of Perrier  Enjoy!"/>
    <n v="28126"/>
    <n v="3874"/>
    <n v="24252"/>
    <n v="1464"/>
    <n v="5.2051482613951504E-2"/>
    <n v="1772"/>
    <n v="916"/>
    <n v="5"/>
    <n v="26"/>
    <n v="825"/>
    <s v=" "/>
    <m/>
    <n v="1464"/>
    <n v="99203"/>
    <n v="375"/>
    <n v="4.8899999999999997"/>
    <n v="1219"/>
    <n v="0.31"/>
    <m/>
    <m/>
  </r>
  <r>
    <n v="1.01536010858027E+16"/>
    <n v="2015"/>
    <s v="2015 Q3"/>
    <x v="7"/>
    <d v="2015-08-12T05:00:01"/>
    <s v="FIL ROUGE"/>
    <s v="Regram"/>
    <n v="5"/>
    <s v="#SUMMER PROTIP: Hydrate! #Perrier    Photo by: @MCQUEENISMYPAPI on Instagram"/>
    <n v="31941"/>
    <n v="5919"/>
    <n v="26022"/>
    <n v="2001"/>
    <n v="6.2646754954447256E-2"/>
    <n v="2427"/>
    <n v="1285"/>
    <n v="17"/>
    <n v="50"/>
    <n v="1075"/>
    <s v=" "/>
    <m/>
    <n v="2001"/>
    <n v="99294"/>
    <n v="375"/>
    <n v="4.3899999999999997"/>
    <n v="1755"/>
    <n v="0.21"/>
    <m/>
    <m/>
  </r>
  <r>
    <n v="1.01535949641377E+16"/>
    <n v="2015"/>
    <s v="2015 Q3"/>
    <x v="7"/>
    <d v="2015-08-14T05:00:01"/>
    <s v="FIL ROUGE"/>
    <s v="Perrier x Digital Artist"/>
    <n v="6"/>
    <s v="Bubbles from the jungle!   Thank you for your orginal creation for Perrier! © Lauro Samblás www.laurosamblas.com Instagram: lauro_samblas"/>
    <n v="30167"/>
    <n v="4184"/>
    <n v="25983"/>
    <n v="1491"/>
    <n v="4.9424868233500181E-2"/>
    <n v="1725"/>
    <n v="935"/>
    <n v="3"/>
    <n v="17"/>
    <n v="770"/>
    <s v=" "/>
    <m/>
    <n v="1491"/>
    <n v="99322"/>
    <n v="375"/>
    <n v="4.71"/>
    <n v="1243"/>
    <n v="0.3"/>
    <m/>
    <m/>
  </r>
  <r>
    <n v="1.01535949584477E+16"/>
    <n v="2015"/>
    <s v="2015 Q3"/>
    <x v="7"/>
    <d v="2015-08-16T07:38:01"/>
    <s v="FIL ROUGE"/>
    <s v="Perrier iconic"/>
    <n v="1"/>
    <s v="A sip of Perrier and... Ahhhh..."/>
    <n v="33575"/>
    <n v="6219"/>
    <n v="27356"/>
    <n v="2341"/>
    <n v="6.9724497393894261E-2"/>
    <n v="2777"/>
    <n v="1591"/>
    <n v="8"/>
    <n v="24"/>
    <n v="1154"/>
    <s v=" "/>
    <m/>
    <n v="2341"/>
    <n v="99318"/>
    <n v="375"/>
    <n v="4.6900000000000004"/>
    <n v="2172"/>
    <n v="0.17"/>
    <m/>
    <m/>
  </r>
  <r>
    <n v="1.01535949615927E+16"/>
    <n v="2015"/>
    <s v="2015 Q3"/>
    <x v="7"/>
    <d v="2015-08-18T05:00:01"/>
    <s v="FIL ROUGE"/>
    <s v="Perrier iconic"/>
    <n v="1"/>
    <s v="Photograph something extraordinaire. #TravelTuesday"/>
    <n v="33146"/>
    <n v="6361"/>
    <n v="26785"/>
    <n v="2006"/>
    <n v="6.0520123091775777E-2"/>
    <n v="2379"/>
    <n v="1382"/>
    <n v="16"/>
    <n v="36"/>
    <n v="945"/>
    <s v=" "/>
    <m/>
    <n v="2006"/>
    <n v="99298"/>
    <n v="375"/>
    <n v="4.84"/>
    <n v="1821"/>
    <n v="0.21"/>
    <m/>
    <m/>
  </r>
  <r>
    <n v="1.01536578598527E+16"/>
    <n v="2015"/>
    <s v="2015 Q3"/>
    <x v="7"/>
    <d v="2015-08-20T05:00:01"/>
    <s v="FIL ROUGE"/>
    <s v="Perrier Since 1863 "/>
    <n v="4"/>
    <s v="As ever elegant and extraordinaire. #TBT   © Jean-Gabriel Domergue, La Perrier Girl - 1936"/>
    <n v="30723"/>
    <n v="6073"/>
    <n v="24650"/>
    <n v="1464"/>
    <n v="4.7651596523776978E-2"/>
    <n v="1761"/>
    <n v="821"/>
    <n v="3"/>
    <n v="24"/>
    <n v="913"/>
    <s v=" "/>
    <m/>
    <n v="1464"/>
    <n v="99325"/>
    <n v="375"/>
    <n v="6.5"/>
    <n v="1122"/>
    <n v="0.33"/>
    <m/>
    <m/>
  </r>
  <r>
    <n v="1.01535947187927E+16"/>
    <n v="2015"/>
    <s v="2015 Q3"/>
    <x v="7"/>
    <d v="2015-08-24T05:00:00"/>
    <s v="FIL ROUGE"/>
    <s v="Perrier iconic"/>
    <n v="1"/>
    <s v="Bubbles lovin', we had a blast! #EndOfSummerBreak"/>
    <n v="33053"/>
    <n v="5570"/>
    <n v="27483"/>
    <n v="2052"/>
    <n v="6.2082110549723173E-2"/>
    <n v="2495"/>
    <n v="1391"/>
    <n v="12"/>
    <n v="44"/>
    <n v="1048"/>
    <s v=" "/>
    <m/>
    <n v="2052"/>
    <n v="99799"/>
    <n v="375"/>
    <n v="3.7"/>
    <n v="1868"/>
    <n v="0.2"/>
    <m/>
    <m/>
  </r>
  <r>
    <n v="1.01536578239727E+16"/>
    <n v="2015"/>
    <s v="2015 Q3"/>
    <x v="7"/>
    <d v="2015-08-27T05:00:00"/>
    <s v="FIL ROUGE"/>
    <s v="Regram"/>
    <n v="5"/>
    <s v="Perfect poolside refreshments!   Photo by @mauuuuuuuud on Instagram"/>
    <n v="33331"/>
    <n v="5969"/>
    <n v="27362"/>
    <n v="2976"/>
    <n v="8.9286250037502624E-2"/>
    <n v="3641"/>
    <n v="2095"/>
    <n v="16"/>
    <n v="69"/>
    <n v="1461"/>
    <s v=" "/>
    <m/>
    <n v="2976"/>
    <n v="99982"/>
    <n v="375"/>
    <n v="3.77"/>
    <n v="2838"/>
    <n v="0.13"/>
    <m/>
    <m/>
  </r>
  <r>
    <n v="1.01536577775227E+16"/>
    <n v="2015"/>
    <s v="2015 Q3"/>
    <x v="7"/>
    <d v="2015-08-30T05:00:02"/>
    <s v="FIL ROUGE"/>
    <s v="Perrier iconic"/>
    <n v="1"/>
    <s v="Summer is never too far away with Perrier! #BackToWork"/>
    <n v="30069"/>
    <n v="3664"/>
    <n v="26405"/>
    <n v="1414"/>
    <n v="4.702517542984469E-2"/>
    <n v="1657"/>
    <n v="823"/>
    <n v="12"/>
    <n v="14"/>
    <n v="808"/>
    <s v=" "/>
    <m/>
    <n v="1414"/>
    <n v="100059"/>
    <n v="375"/>
    <n v="5.28"/>
    <n v="1175"/>
    <n v="0.32"/>
    <m/>
    <m/>
  </r>
  <r>
    <n v="1.01536764198977E+16"/>
    <n v="2015"/>
    <s v="2015 Q3"/>
    <x v="8"/>
    <d v="2015-09-01T09:00:01"/>
    <s v="FIL ROUGE"/>
    <s v="Perrier iconic"/>
    <n v="1"/>
    <s v="Endless summer with Perrier!"/>
    <n v="31190"/>
    <n v="4003"/>
    <n v="27187"/>
    <n v="2549"/>
    <n v="8.1724911830714966E-2"/>
    <n v="3193"/>
    <n v="1495"/>
    <n v="13"/>
    <n v="23"/>
    <n v="1662"/>
    <s v=" "/>
    <m/>
    <n v="2549"/>
    <n v="100118"/>
    <n v="375"/>
    <n v="3.87"/>
    <n v="2289"/>
    <n v="0.16"/>
    <m/>
    <m/>
  </r>
  <r>
    <n v="1.01536764190727E+16"/>
    <n v="2015"/>
    <s v="2015 Q3"/>
    <x v="8"/>
    <d v="2015-09-04T05:00:01"/>
    <s v="FIL ROUGE"/>
    <s v="Perrier Art"/>
    <n v="3"/>
    <s v="Drinking Perrier? I like your style."/>
    <n v="31558"/>
    <n v="5067"/>
    <n v="26491"/>
    <n v="1953"/>
    <n v="6.1886051080550099E-2"/>
    <n v="2370"/>
    <n v="1259"/>
    <n v="13"/>
    <n v="20"/>
    <n v="1078"/>
    <s v=" "/>
    <m/>
    <n v="1953"/>
    <n v="100202"/>
    <n v="375"/>
    <n v="3.92"/>
    <n v="1655"/>
    <n v="0.23"/>
    <m/>
    <m/>
  </r>
  <r>
    <n v="1.01536764191477E+16"/>
    <n v="2015"/>
    <s v="2015 Q3"/>
    <x v="8"/>
    <d v="2015-09-07T09:00:00"/>
    <s v="FIL ROUGE"/>
    <s v="Perrier iconic"/>
    <n v="1"/>
    <s v="Relax, you deserve it. #LaborDay with Perrier."/>
    <n v="30528"/>
    <n v="3757"/>
    <n v="26771"/>
    <n v="2184"/>
    <n v="7.1540880503144652E-2"/>
    <n v="2693"/>
    <n v="1466"/>
    <n v="18"/>
    <n v="60"/>
    <n v="1149"/>
    <s v=" "/>
    <m/>
    <n v="2184"/>
    <n v="100325"/>
    <n v="375"/>
    <n v="4.29"/>
    <n v="1921"/>
    <n v="0.2"/>
    <m/>
    <m/>
  </r>
  <r>
    <n v="1.01536764192127E+16"/>
    <n v="2015"/>
    <s v="2015 Q3"/>
    <x v="8"/>
    <d v="2015-09-09T09:00:00"/>
    <s v="FIL ROUGE"/>
    <s v="Regram"/>
    <n v="5"/>
    <s v="Our friends in Japan know how to party!    Via @perrier_jpn on Instagram"/>
    <n v="30538"/>
    <n v="4917"/>
    <n v="25621"/>
    <n v="2025"/>
    <n v="6.6310825856310165E-2"/>
    <n v="2364"/>
    <n v="1308"/>
    <n v="10"/>
    <n v="44"/>
    <n v="1002"/>
    <s v=" "/>
    <m/>
    <n v="2025"/>
    <n v="100368"/>
    <n v="375"/>
    <n v="5.13"/>
    <n v="1608"/>
    <n v="0.23"/>
    <m/>
    <m/>
  </r>
  <r>
    <n v="1.01536764192677E+16"/>
    <n v="2015"/>
    <s v="2015 Q3"/>
    <x v="8"/>
    <d v="2015-09-11T05:00:02"/>
    <s v="FIL ROUGE"/>
    <s v="Perrier Since 1863 "/>
    <n v="4"/>
    <s v="Life is extraordinaire through green-colored glasses. #FlashbackFriday 1976   © Bernard Villemot, La Rousse (Perrier) - 1976"/>
    <n v="28783"/>
    <n v="2744"/>
    <n v="26039"/>
    <n v="1468"/>
    <n v="5.1002327762915613E-2"/>
    <n v="1726"/>
    <n v="863"/>
    <n v="5"/>
    <n v="16"/>
    <n v="842"/>
    <s v=" "/>
    <m/>
    <n v="1468"/>
    <n v="100361"/>
    <n v="375"/>
    <n v="4.1500000000000004"/>
    <n v="1173"/>
    <n v="0.32"/>
    <m/>
    <m/>
  </r>
  <r>
    <n v="1.01537089131077E+16"/>
    <n v="2015"/>
    <s v="2015 Q3"/>
    <x v="8"/>
    <d v="2015-09-14T09:00:01"/>
    <s v="FIL ROUGE"/>
    <s v="Regram"/>
    <n v="5"/>
    <s v="Keeping things fresh!   Via @117akane on Instagram!"/>
    <n v="29580"/>
    <n v="3313"/>
    <n v="26267"/>
    <n v="1880"/>
    <n v="6.3556457065584854E-2"/>
    <n v="2223"/>
    <n v="1039"/>
    <n v="8"/>
    <n v="23"/>
    <n v="1153"/>
    <s v=" "/>
    <m/>
    <n v="1880"/>
    <n v="100410"/>
    <n v="375"/>
    <n v="6.09"/>
    <n v="1231"/>
    <n v="0.3"/>
    <m/>
    <m/>
  </r>
  <r>
    <n v="1.01536764193477E+16"/>
    <n v="2015"/>
    <s v="2015 Q3"/>
    <x v="8"/>
    <d v="2015-09-16T08:00:01"/>
    <s v="FIL ROUGE"/>
    <s v="Perrier Since 1863 "/>
    <n v="4"/>
    <s v="The Real Housewives of France. #WayBackWednesday    © Jean-Claude Dewolf - 1968"/>
    <n v="29665"/>
    <n v="3138"/>
    <n v="26527"/>
    <n v="2044"/>
    <n v="6.890274734535648E-2"/>
    <n v="2567"/>
    <n v="1260"/>
    <n v="19"/>
    <n v="29"/>
    <n v="1259"/>
    <s v=" "/>
    <m/>
    <n v="2044"/>
    <n v="100443"/>
    <n v="375"/>
    <n v="4.9800000000000004"/>
    <n v="1776"/>
    <n v="0.21"/>
    <m/>
    <m/>
  </r>
  <r>
    <n v="1.01536765506227E+16"/>
    <n v="2015"/>
    <s v="2015 Q3"/>
    <x v="8"/>
    <d v="2015-09-18T05:00:01"/>
    <s v="FIL ROUGE"/>
    <s v="Perrier Art"/>
    <n v="3"/>
    <s v="Queen of de-NILE. #AncientEgyptianAddiction"/>
    <n v="26455"/>
    <n v="2902"/>
    <n v="23553"/>
    <n v="2196"/>
    <n v="8.3008883008883011E-2"/>
    <n v="2704"/>
    <n v="1440"/>
    <n v="12"/>
    <n v="37"/>
    <n v="1215"/>
    <s v=" "/>
    <m/>
    <n v="2196"/>
    <n v="99661"/>
    <n v="199.87"/>
    <n v="2.72"/>
    <n v="1870"/>
    <n v="0.11"/>
    <m/>
    <m/>
  </r>
  <r>
    <n v="1.01536765539877E+16"/>
    <n v="2015"/>
    <s v="2015 Q3"/>
    <x v="8"/>
    <d v="2015-09-21T08:00:01"/>
    <s v="FIL ROUGE"/>
    <s v="Perrier iconic"/>
    <n v="1"/>
    <s v="#InternationalPeaceDay with Perrier!"/>
    <n v="27075"/>
    <n v="3190"/>
    <n v="23885"/>
    <n v="2398"/>
    <n v="8.8568790397045238E-2"/>
    <n v="2794"/>
    <n v="1451"/>
    <n v="8"/>
    <n v="51"/>
    <n v="1284"/>
    <s v=" "/>
    <m/>
    <n v="2398"/>
    <n v="99685"/>
    <n v="200"/>
    <n v="2.87"/>
    <n v="1867"/>
    <n v="0.11"/>
    <m/>
    <m/>
  </r>
  <r>
    <n v="1.01536764196677E+16"/>
    <n v="2015"/>
    <s v="2015 Q3"/>
    <x v="8"/>
    <d v="2015-09-23T08:00:09"/>
    <s v="FIL ROUGE"/>
    <s v="Perrier x Digital Artist"/>
    <n v="6"/>
    <s v="Brace yourself, this will be an extraordinaire fall! #Equinox  Original creation for Perrier by: © Khan Nova  Instagram: Khan_Nova"/>
    <n v="25397"/>
    <n v="2943"/>
    <n v="22454"/>
    <n v="1115"/>
    <n v="4.3902823168090722E-2"/>
    <n v="1401"/>
    <n v="628"/>
    <s v=" "/>
    <n v="9"/>
    <n v="764"/>
    <s v=" "/>
    <m/>
    <n v="1115"/>
    <n v="99697"/>
    <n v="200"/>
    <n v="4.4400000000000004"/>
    <n v="745"/>
    <n v="0.27"/>
    <m/>
    <m/>
  </r>
  <r>
    <n v="1.01537089130377E+16"/>
    <n v="2015"/>
    <s v="2015 Q3"/>
    <x v="8"/>
    <d v="2015-09-25T09:00:06"/>
    <s v="CAMPAGNE"/>
    <s v="Street Art by Perrier"/>
    <n v="9"/>
    <s v="Extraordinaire things are in store for you... #StreetArtByPerrier"/>
    <n v="193151"/>
    <n v="4432"/>
    <n v="188719"/>
    <n v="42807"/>
    <n v="0.22162453210182706"/>
    <n v="42611"/>
    <n v="40281"/>
    <n v="20"/>
    <n v="18"/>
    <n v="2292"/>
    <s v=" "/>
    <m/>
    <n v="42807"/>
    <n v="100343"/>
    <n v="640"/>
    <n v="2.48"/>
    <n v="41298"/>
    <n v="0.02"/>
    <m/>
    <m/>
  </r>
  <r>
    <n v="1.01537089140027E+16"/>
    <n v="2015"/>
    <s v="2015 Q3"/>
    <x v="8"/>
    <d v="2015-09-28T09:00:01"/>
    <s v="CAMPAGNE"/>
    <s v="Street Art by Perrier"/>
    <n v="9"/>
    <s v="Coming soon... An extraordinaire artist with an iconic brand. #StreetArtByPerrier  © Nicola Lo Calzo"/>
    <n v="241542"/>
    <n v="8453"/>
    <n v="233089"/>
    <n v="39547"/>
    <n v="0.16372721928277484"/>
    <n v="39926"/>
    <n v="37114"/>
    <n v="20"/>
    <n v="19"/>
    <n v="2773"/>
    <s v=" "/>
    <m/>
    <n v="39547"/>
    <n v="102156"/>
    <n v="640"/>
    <n v="2.42"/>
    <n v="38268"/>
    <n v="0.02"/>
    <m/>
    <m/>
  </r>
  <r>
    <n v="1.01536764197377E+16"/>
    <n v="2015"/>
    <s v="2015 Q3"/>
    <x v="8"/>
    <d v="2015-09-30T08:00:00"/>
    <s v="FIL ROUGE"/>
    <s v="Perrier Anytime"/>
    <n v="2"/>
    <s v="Classy, yet kooky! #ExtraordinairePerrier     Discover the recipe:    Cocktail ingredients: • 4 fresh raspberries • 1/3 oz (1 cl) fresh lemon juice • 1 oz (3 cl) ST GERMAIN liqueur • 1 oz (3 cl) HENNESSY FINE DE COGNAC • 1 oz (3 cl) of chilled PERRIER  • Dry ice • CHANEL N°5 Eau de Parfum  • Edible soap • 1 plastic straw  Directions:  In a shaker filled 3/4 with ice cubes, add the fresh raspberries, lemon juice, ST GERMAIN liqueur and HENNESSY FINE DE COGNAC. Shake well, then add in 1 oz (3 cl) of chilled PERRIER. Stir well, then strain into a cocktail glass. Spray 3 spritzes of CHANEL N°5 onto dry ice in a small carafe. Add hot water. Place the plastic straw in the edible soap to create CHANEL N°5 bubbles on top the cocktail. It is important to use edible soap when making this cocktail."/>
    <n v="176380"/>
    <n v="10377"/>
    <n v="166003"/>
    <n v="44097"/>
    <n v="0.25001133915409912"/>
    <n v="44830"/>
    <n v="42494"/>
    <n v="13"/>
    <n v="29"/>
    <n v="2294"/>
    <s v=" "/>
    <m/>
    <n v="44097"/>
    <n v="103062"/>
    <n v="640"/>
    <n v="2.74"/>
    <n v="43332"/>
    <n v="0.01"/>
    <m/>
    <m/>
  </r>
  <r>
    <n v="1.01537447066127E+16"/>
    <n v="2015"/>
    <s v="2015 Q4"/>
    <x v="9"/>
    <d v="2015-10-02T09:00:03"/>
    <s v="FIL ROUGE"/>
    <s v="Perrier iconic"/>
    <n v="1"/>
    <s v="Ready-to-wear AND ready-to-DRINK! #PFW15"/>
    <n v="239863"/>
    <n v="6365"/>
    <n v="233498"/>
    <n v="41585"/>
    <n v="0.17336979859336371"/>
    <n v="44383"/>
    <n v="39625"/>
    <n v="15"/>
    <n v="41"/>
    <n v="4702"/>
    <s v=" "/>
    <m/>
    <n v="41585"/>
    <n v="103729"/>
    <n v="640"/>
    <n v="1.89"/>
    <n v="43228"/>
    <n v="0.01"/>
    <m/>
    <m/>
  </r>
  <r>
    <n v="1.01537519842977E+16"/>
    <n v="2015"/>
    <s v="2015 Q4"/>
    <x v="9"/>
    <d v="2015-10-05T08:00:01"/>
    <s v="FIL ROUGE"/>
    <s v="Perrier iconic"/>
    <n v="1"/>
    <s v="Add even more sparkle to your day!  Follow us on Instagram: @Perrier    www.instagram.com/perrier"/>
    <n v="238410"/>
    <n v="6871"/>
    <n v="231539"/>
    <n v="39618"/>
    <n v="0.1661759154397886"/>
    <n v="40326"/>
    <n v="36858"/>
    <n v="18"/>
    <n v="19"/>
    <n v="3431"/>
    <s v=" "/>
    <m/>
    <n v="39618"/>
    <n v="104710"/>
    <n v="640"/>
    <n v="2.2200000000000002"/>
    <n v="38881"/>
    <n v="0.02"/>
    <m/>
    <m/>
  </r>
  <r>
    <n v="1.01537520210227E+16"/>
    <n v="2015"/>
    <s v="2015 Q4"/>
    <x v="9"/>
    <d v="2015-10-07T05:00:00"/>
    <s v="FIL ROUGE"/>
    <s v="Perrier x Digital Artist"/>
    <n v="6"/>
    <s v="Perrier Lime on the mind... All the time! #ExtraordinairePerrier  GIF collab by Samcannon &amp; Traceloops for Perrier  © Samcannon © Traceloops  http://samcannon.tumblr.com/ http://traceloops.tumblr.com/"/>
    <n v="1052936"/>
    <n v="5233"/>
    <n v="1047703"/>
    <n v="340403"/>
    <n v="0.32328935471861536"/>
    <n v="179102"/>
    <n v="1349"/>
    <n v="64"/>
    <n v="127"/>
    <n v="9665"/>
    <n v="167897"/>
    <m/>
    <n v="340403"/>
    <n v="106634"/>
    <n v="640"/>
    <n v="0.39"/>
    <n v="360014"/>
    <n v="0"/>
    <m/>
    <m/>
  </r>
  <r>
    <n v="1.01537447053677E+16"/>
    <n v="2015"/>
    <s v="2015 Q4"/>
    <x v="9"/>
    <d v="2015-10-09T05:00:00"/>
    <s v="FIL ROUGE"/>
    <s v="Perrier Art"/>
    <n v="3"/>
    <s v="It's errr-MINE! #AnimalsLovePerrier"/>
    <n v="372739"/>
    <n v="11004"/>
    <n v="361735"/>
    <n v="61242"/>
    <n v="0.16430263535610709"/>
    <n v="63806"/>
    <n v="53479"/>
    <n v="70"/>
    <n v="81"/>
    <n v="10176"/>
    <s v=" "/>
    <m/>
    <n v="61242"/>
    <n v="107587"/>
    <n v="640"/>
    <n v="1.38"/>
    <n v="60643"/>
    <n v="0.01"/>
    <m/>
    <m/>
  </r>
  <r>
    <n v="1.01537682214427E+16"/>
    <n v="2015"/>
    <s v="2015 Q4"/>
    <x v="9"/>
    <d v="2015-10-12T08:00:00"/>
    <s v="CAMPAGNE"/>
    <s v="Street Art by Perrier"/>
    <n v="9"/>
    <s v="Meet L’Atlas! We are ecstatic to share our collaboration with this Parisian street artist for #StreetArtByPerrier 2015!   Video by BYNDR"/>
    <n v="1058330"/>
    <n v="15417"/>
    <n v="1042913"/>
    <n v="40581"/>
    <n v="3.8344372738181851E-2"/>
    <n v="43667"/>
    <n v="2074"/>
    <n v="63"/>
    <n v="233"/>
    <n v="23033"/>
    <n v="18264"/>
    <m/>
    <n v="40581"/>
    <n v="108151"/>
    <n v="640"/>
    <n v="0.48"/>
    <n v="222638"/>
    <n v="0"/>
    <m/>
    <m/>
  </r>
  <r>
    <n v="1.01537520211427E+16"/>
    <n v="2015"/>
    <s v="2015 Q4"/>
    <x v="9"/>
    <d v="2015-10-14T08:00:01"/>
    <s v="CAMPAGNE"/>
    <s v="Street Art by Perrier"/>
    <n v="9"/>
    <s v="They're here! Extraordinaire Perrier Limited Editions by L'Atlas. #StreetArtByPerrier"/>
    <n v="178981"/>
    <n v="8663"/>
    <n v="170318"/>
    <n v="44588"/>
    <n v="0.24912141512227554"/>
    <n v="46268"/>
    <n v="43706"/>
    <n v="31"/>
    <n v="38"/>
    <n v="2493"/>
    <s v=" "/>
    <m/>
    <n v="44588"/>
    <n v="108448"/>
    <n v="640"/>
    <n v="2.74"/>
    <n v="44760"/>
    <n v="0.01"/>
    <m/>
    <m/>
  </r>
  <r>
    <n v="1.01537520188477E+16"/>
    <n v="2015"/>
    <s v="2015 Q4"/>
    <x v="9"/>
    <d v="2015-10-16T09:00:01"/>
    <s v="CAMPAGNE"/>
    <s v="Street Art by Perrier"/>
    <n v="9"/>
    <s v="The new extraordinaire Perrier Limited Editions by L'Atlas! #StreetArtByPerrier   Photo by © Sofian Ketfi for Perrier"/>
    <n v="238678"/>
    <n v="10345"/>
    <n v="228333"/>
    <n v="55377"/>
    <n v="0.2320155188161456"/>
    <n v="56068"/>
    <n v="52145"/>
    <n v="35"/>
    <n v="37"/>
    <n v="3851"/>
    <s v=" "/>
    <m/>
    <n v="55377"/>
    <n v="109384"/>
    <n v="640"/>
    <n v="2.09"/>
    <n v="54211"/>
    <n v="0.01"/>
    <m/>
    <m/>
  </r>
  <r>
    <n v="1.01537667598177E+16"/>
    <n v="2015"/>
    <s v="2015 Q4"/>
    <x v="9"/>
    <d v="2015-10-19T09:00:01"/>
    <s v="CAMPAGNE"/>
    <s v="Street Art by Perrier"/>
    <n v="9"/>
    <s v="Our new limited editions by L'Atlas are making a splash at the Colette Water Bar in Paris!"/>
    <n v="347115"/>
    <n v="9498"/>
    <n v="337617"/>
    <n v="39531"/>
    <n v="0.11388444751739338"/>
    <n v="43662"/>
    <n v="34730"/>
    <n v="129"/>
    <n v="167"/>
    <n v="8636"/>
    <s v=" "/>
    <m/>
    <n v="39531"/>
    <n v="112739"/>
    <n v="640"/>
    <n v="1.36"/>
    <n v="42451"/>
    <n v="0.02"/>
    <m/>
    <m/>
  </r>
  <r>
    <n v="1.01537665801277E+16"/>
    <n v="2015"/>
    <s v="2015 Q4"/>
    <x v="9"/>
    <d v="2015-10-21T02:00:01"/>
    <s v="FIL ROUGE"/>
    <s v="Perrier x Digital Artist"/>
    <n v="6"/>
    <s v="Great Perrier! It's October 21st 2015!    GIF by Popsicle-Illusion for Perrier  © Popsicle-Illusion http://popsicleillusion.me/"/>
    <n v="620891"/>
    <n v="8368"/>
    <n v="612523"/>
    <n v="12642"/>
    <n v="2.0361061764464294E-2"/>
    <n v="163698"/>
    <n v="1535"/>
    <n v="25"/>
    <n v="94"/>
    <n v="16773"/>
    <n v="145271"/>
    <m/>
    <n v="12642"/>
    <n v="114601"/>
    <n v="640"/>
    <n v="0.56999999999999995"/>
    <n v="177136"/>
    <n v="0"/>
    <m/>
    <m/>
  </r>
  <r>
    <n v="1.01537448974227E+16"/>
    <n v="2015"/>
    <s v="2015 Q4"/>
    <x v="9"/>
    <d v="2015-10-23T05:00:01"/>
    <s v="CAMPAGNE"/>
    <s v="Street Art by Perrier"/>
    <n v="9"/>
    <s v="Our limited editions are extraordinaire. #StreetArtByPerrier   Photo by © Sofian Ketfi for Perrier"/>
    <n v="219594"/>
    <n v="11257"/>
    <n v="208337"/>
    <n v="54848"/>
    <n v="0.24977003014654317"/>
    <n v="55509"/>
    <n v="51976"/>
    <n v="33"/>
    <n v="38"/>
    <n v="3462"/>
    <s v=" "/>
    <m/>
    <n v="54848"/>
    <n v="114919"/>
    <n v="640"/>
    <n v="2.21"/>
    <n v="53513"/>
    <n v="0.01"/>
    <m/>
    <m/>
  </r>
  <r>
    <n v="1.01537501245477E+16"/>
    <n v="2015"/>
    <s v="2015 Q4"/>
    <x v="9"/>
    <d v="2015-10-26T10:00:01"/>
    <s v="FIL ROUGE"/>
    <s v="Regram"/>
    <n v="5"/>
    <s v="It's always a walk in the park with Perrier!   Via @ta_ziolkowska on Instagram Follow us also on Instagram @Perrier"/>
    <n v="285231"/>
    <n v="9828"/>
    <n v="275403"/>
    <n v="48379"/>
    <n v="0.16961340106790637"/>
    <n v="52568"/>
    <n v="47578"/>
    <n v="49"/>
    <n v="121"/>
    <n v="4820"/>
    <s v=" "/>
    <m/>
    <n v="48379"/>
    <n v="116420"/>
    <n v="640"/>
    <n v="1.78"/>
    <n v="50911"/>
    <n v="0.01"/>
    <m/>
    <m/>
  </r>
  <r>
    <n v="1.01538023846777E+16"/>
    <n v="2015"/>
    <s v="2015 Q4"/>
    <x v="9"/>
    <d v="2015-10-27T09:30:00"/>
    <s v="CAMPAGNE"/>
    <s v="Street Art by Perrier"/>
    <n v="9"/>
    <s v="NYC, Mexico City, Seoul, and Paris! Keep up with the 4 Street Art by Perrier events with L'Atlas on Tumblr! streetartbyperrier.tumblr.com"/>
    <n v="162585"/>
    <n v="9989"/>
    <n v="152596"/>
    <n v="43991"/>
    <n v="0.27057231601931298"/>
    <n v="43207"/>
    <n v="41856"/>
    <n v="29"/>
    <n v="22"/>
    <n v="1300"/>
    <s v=" "/>
    <m/>
    <n v="43991"/>
    <n v="117267"/>
    <n v="640"/>
    <n v="3.43"/>
    <n v="42295"/>
    <n v="0.02"/>
    <m/>
    <m/>
  </r>
  <r>
    <n v="1.01537519841477E+16"/>
    <n v="2015"/>
    <s v="2015 Q4"/>
    <x v="9"/>
    <d v="2015-10-28T06:00:01"/>
    <s v="FIL ROUGE"/>
    <s v="Perrier iconic"/>
    <n v="1"/>
    <s v="He only listens to Rock. #StatueProblems"/>
    <n v="453749"/>
    <n v="20999"/>
    <n v="432750"/>
    <n v="47777"/>
    <n v="0.10529389596450901"/>
    <n v="53930"/>
    <n v="41079"/>
    <n v="128"/>
    <n v="255"/>
    <n v="12468"/>
    <s v=" "/>
    <m/>
    <n v="47777"/>
    <n v="119395"/>
    <n v="640"/>
    <n v="1.29"/>
    <n v="50228"/>
    <n v="0.01"/>
    <m/>
    <m/>
  </r>
  <r>
    <n v="1.01537501246277E+16"/>
    <n v="2015"/>
    <s v="2015 Q4"/>
    <x v="9"/>
    <d v="2015-10-31T06:00:01"/>
    <s v="FIL ROUGE"/>
    <s v="Perrier Anytime"/>
    <n v="2"/>
    <s v="An extraordinaire treat with a nice trick! Happy Halloween!    Discover the recipe here:    Ingredients:  • 1 1/3 oz (4 cl) of dark rum • A few drops of ANGOSTURA BITTERS • 2/3 oz (2 cl) of sugar cane syrup • Fresh mint • 2/3 (2 cl) of fresh lime juice • 1 1/3 oz (4 cl) of chilled PERRIER • 1 Smoking Gun • 1 cigar • 1 glass dome  step 1 Pour the lime juice and mint into a tall glass and muddle to extract the mint flavors. Add the sugar, a few drops of bitters and the rum, stir well and add crushed ice to the drink. Add the PERRIER, stir again and fill the glass with crushed ice. step 2 Place the glass on a plate and cover with the glass dome. Prepare the Smoking Gun with some cigar tobacco. Place the Smoking Gun under the glass dome and light it. step 3 The glass dome should be completely filled with smoke before serving. step 4 Remove the dome in front of your friends. The smoke will flavor the cocktail and waft all around it!"/>
    <n v="163397"/>
    <n v="19970"/>
    <n v="143427"/>
    <n v="44558"/>
    <n v="0.27269778514905413"/>
    <n v="46944"/>
    <n v="44906"/>
    <n v="16"/>
    <n v="42"/>
    <n v="1980"/>
    <s v=" "/>
    <m/>
    <n v="44558"/>
    <n v="120358"/>
    <n v="640"/>
    <n v="2.94"/>
    <n v="45108"/>
    <n v="0.01"/>
    <m/>
    <m/>
  </r>
  <r>
    <n v="1.01538037224027E+16"/>
    <n v="2015"/>
    <s v="2015 Q4"/>
    <x v="10"/>
    <d v="2015-11-04T05:00:00"/>
    <s v="FIL ROUGE"/>
    <s v="Perrier Anytime"/>
    <n v="2"/>
    <s v="Have a happy Movember with a Perrier Frappe!   Discover the recipe here:   Ingredients: • 2 bar spoons of coffee powder • 2/3 oz (2 cl) of caramel syrup • 1 chilled PERRIER  Step 1 Pour the coffee powder and caramel syrup into a blender cup. Add a bit of PERRIER and stir well to dilute the coffee powder. Then add 5 oz (15 cl) of chilled PERRIER. Step 2 Blend the cocktail until foamy. Step 3 Pour your mixture into a tall glass with ice cubes."/>
    <n v="188790"/>
    <n v="10429"/>
    <n v="178361"/>
    <n v="53586"/>
    <n v="0.2838391863975846"/>
    <n v="56159"/>
    <n v="53257"/>
    <n v="32"/>
    <n v="36"/>
    <n v="2834"/>
    <s v=" "/>
    <m/>
    <n v="53586"/>
    <n v="121620"/>
    <n v="640"/>
    <n v="2.59"/>
    <n v="54034"/>
    <n v="0.01"/>
    <m/>
    <m/>
  </r>
  <r>
    <n v="1.01538186220627E+16"/>
    <n v="2015"/>
    <s v="2015 Q4"/>
    <x v="10"/>
    <d v="2015-11-05T11:00:00"/>
    <s v="CAMPAGNE"/>
    <s v="Street Art by Perrier"/>
    <n v="9"/>
    <s v="We were on cloud nine in NYC! #StreetArtByPerrier  Video by BYNDR with L'Atlas"/>
    <n v="1039643"/>
    <n v="438085"/>
    <n v="601558"/>
    <n v="37114"/>
    <n v="3.5698792758668121E-2"/>
    <n v="43708"/>
    <n v="3166"/>
    <n v="62"/>
    <n v="222"/>
    <n v="17941"/>
    <n v="22317"/>
    <m/>
    <n v="37114"/>
    <n v="121865"/>
    <n v="640"/>
    <n v="0.53"/>
    <n v="181662"/>
    <n v="0"/>
    <m/>
    <m/>
  </r>
  <r>
    <n v="1.01538253798777E+16"/>
    <n v="2015"/>
    <s v="2015 Q4"/>
    <x v="10"/>
    <d v="2015-11-09T08:00:00"/>
    <s v="CAMPAGNE"/>
    <s v="Street Art by Perrier"/>
    <n v="9"/>
    <s v="Perrier x L'Atlas: &quot;NYC is AIR&quot; was extraordin-AIR!"/>
    <n v="174493"/>
    <n v="14094"/>
    <n v="160399"/>
    <n v="53965"/>
    <n v="0.30926742046958905"/>
    <n v="56087"/>
    <n v="53865"/>
    <n v="29"/>
    <n v="56"/>
    <n v="2137"/>
    <s v=" "/>
    <m/>
    <n v="53965"/>
    <n v="122965"/>
    <n v="640"/>
    <n v="2.63"/>
    <n v="54665"/>
    <n v="0.01"/>
    <m/>
    <m/>
  </r>
  <r>
    <n v="1.01538037224877E+16"/>
    <n v="2015"/>
    <s v="2015 Q4"/>
    <x v="10"/>
    <d v="2015-11-11T09:00:02"/>
    <s v="FIL ROUGE"/>
    <s v="Regram"/>
    <n v="5"/>
    <s v="What's wrong? Cat got your Perrier? #AnimalsLovePerrier  From the extraordinaire cat @alfredthemeow on Instagram!"/>
    <n v="338153"/>
    <n v="11685"/>
    <n v="326468"/>
    <n v="43835"/>
    <n v="0.12963067014043939"/>
    <n v="47720"/>
    <n v="36743"/>
    <n v="187"/>
    <n v="219"/>
    <n v="10571"/>
    <s v=" "/>
    <m/>
    <n v="43835"/>
    <n v="123996"/>
    <n v="420"/>
    <n v="0.94"/>
    <n v="43788"/>
    <n v="0.01"/>
    <m/>
    <m/>
  </r>
  <r>
    <n v="1.01538037227677E+16"/>
    <n v="2015"/>
    <s v="2015 Q4"/>
    <x v="10"/>
    <d v="2015-11-13T08:00:01"/>
    <s v="CAMPAGNE"/>
    <s v="Street Art by Perrier"/>
    <n v="9"/>
    <s v="Pschitt... Share the extraordinaire! #StreetArtByPerrier   Photo by © Sofian Ketfi for Perrier"/>
    <n v="3450"/>
    <n v="3450"/>
    <n v="0"/>
    <n v="565"/>
    <n v="0.16376811594202897"/>
    <n v="687"/>
    <n v="103"/>
    <n v="1"/>
    <n v="7"/>
    <n v="576"/>
    <s v=" "/>
    <m/>
    <n v="565"/>
    <n v="124629"/>
    <m/>
    <m/>
    <m/>
    <m/>
    <m/>
    <m/>
  </r>
  <r>
    <n v="1.01538392468977E+16"/>
    <n v="2015"/>
    <s v="2015 Q4"/>
    <x v="10"/>
    <d v="2015-11-18T05:00:02"/>
    <s v="FIL ROUGE"/>
    <s v="Perrier Art"/>
    <n v="3"/>
    <s v="#IWokeUpLikeThis"/>
    <n v="344856"/>
    <n v="9715"/>
    <n v="335141"/>
    <n v="55060"/>
    <n v="0.15966084394645882"/>
    <n v="60014"/>
    <n v="48910"/>
    <n v="121"/>
    <n v="84"/>
    <n v="10899"/>
    <s v=" "/>
    <m/>
    <n v="55060"/>
    <n v="124512"/>
    <n v="640"/>
    <n v="1.52"/>
    <n v="55877"/>
    <n v="0.01"/>
    <m/>
    <m/>
  </r>
  <r>
    <n v="1.01538037201777E+16"/>
    <n v="2015"/>
    <s v="2015 Q4"/>
    <x v="10"/>
    <d v="2015-11-21T08:00:02"/>
    <s v="CAMPAGNE"/>
    <s v="Street Art by Perrier"/>
    <n v="9"/>
    <s v="There for that extraordinaire moment in your life. Perrier Limited Editions by @LAtlas_art. #StreetArtByPerrier   Photo by © Sofian Ketfi for Perrier"/>
    <n v="230232"/>
    <n v="9027"/>
    <n v="221205"/>
    <n v="58258"/>
    <n v="0.25304041141109834"/>
    <n v="59922"/>
    <n v="56742"/>
    <n v="34"/>
    <n v="28"/>
    <n v="3118"/>
    <s v=" "/>
    <m/>
    <n v="58258"/>
    <n v="126225"/>
    <n v="640"/>
    <n v="1.99"/>
    <n v="58048"/>
    <n v="0.01"/>
    <m/>
    <m/>
  </r>
  <r>
    <n v="1.01538037189827E+16"/>
    <n v="2015"/>
    <s v="2015 Q4"/>
    <x v="10"/>
    <d v="2015-11-23T05:00:01"/>
    <s v="FIL ROUGE"/>
    <s v="Perrier iconic"/>
    <n v="1"/>
    <s v="Uncap your imagination!"/>
    <n v="234565"/>
    <n v="9735"/>
    <n v="224830"/>
    <n v="55533"/>
    <n v="0.23674887557819793"/>
    <n v="55690"/>
    <n v="52387"/>
    <n v="23"/>
    <n v="47"/>
    <n v="3233"/>
    <s v=" "/>
    <m/>
    <n v="55533"/>
    <n v="126951"/>
    <n v="640"/>
    <n v="2.15"/>
    <n v="53791"/>
    <n v="0.01"/>
    <m/>
    <m/>
  </r>
  <r>
    <n v="1.01538037210277E+16"/>
    <n v="2015"/>
    <s v="2015 Q4"/>
    <x v="10"/>
    <d v="2015-11-25T05:00:01"/>
    <s v="FIL ROUGE"/>
    <s v="Perrier iconic"/>
    <n v="1"/>
    <s v="Inspires the extraordinaire to grow! #InspiredByStreetArt"/>
    <n v="230074"/>
    <n v="6420"/>
    <n v="223654"/>
    <n v="52321"/>
    <n v="0.2274094421794727"/>
    <n v="54002"/>
    <n v="50810"/>
    <n v="28"/>
    <n v="47"/>
    <n v="3117"/>
    <s v=" "/>
    <m/>
    <n v="52321"/>
    <n v="128193"/>
    <n v="640"/>
    <n v="2.23"/>
    <n v="51959"/>
    <n v="0.01"/>
    <m/>
    <m/>
  </r>
  <r>
    <n v="1.01538037190977E+16"/>
    <n v="2015"/>
    <s v="2015 Q4"/>
    <x v="10"/>
    <d v="2015-11-27T05:00:01"/>
    <s v="FIL ROUGE"/>
    <s v="Perrier Since 1863 "/>
    <n v="4"/>
    <s v="The original ! Perrier Ad from 1968. #FlashbackFriday  © Jean-Claude Dewolf - 1968"/>
    <n v="192920"/>
    <n v="10266"/>
    <n v="182654"/>
    <n v="48476"/>
    <n v="0.25127513995438522"/>
    <n v="47163"/>
    <n v="44820"/>
    <n v="32"/>
    <n v="41"/>
    <n v="2270"/>
    <s v=" "/>
    <m/>
    <n v="48476"/>
    <n v="128687"/>
    <n v="640"/>
    <n v="2.58"/>
    <n v="45290"/>
    <n v="0.01"/>
    <m/>
    <m/>
  </r>
  <r>
    <n v="1.01538543553177E+16"/>
    <n v="2015"/>
    <s v="2015 Q4"/>
    <x v="10"/>
    <d v="2015-11-30T08:00:05"/>
    <s v="FIL ROUGE"/>
    <s v="Perrier Art"/>
    <n v="3"/>
    <s v="Wish I was going to this party... #SoJealous"/>
    <n v="198137"/>
    <n v="10542"/>
    <n v="187595"/>
    <n v="36307"/>
    <n v="0.18324189828250151"/>
    <n v="37169"/>
    <n v="32778"/>
    <n v="55"/>
    <n v="86"/>
    <n v="4250"/>
    <s v=" "/>
    <m/>
    <n v="36307"/>
    <n v="129188"/>
    <n v="300"/>
    <n v="1.28"/>
    <n v="34800"/>
    <n v="0.01"/>
    <m/>
    <m/>
  </r>
  <r>
    <n v="1.01538543800477E+16"/>
    <n v="2015"/>
    <s v="2015 Q4"/>
    <x v="11"/>
    <d v="2015-12-02T08:00:00"/>
    <s v="CAMPAGNE"/>
    <s v="Street Art by Perrier"/>
    <n v="9"/>
    <s v="Watch time fly by with Perrier! New Perrier Limited Editions by L'Atlas.   Photo by © Sofian Ketfi for Perrier  Learn more about our limited editions and #StreetArtByPerrier here: streetartbyperrier.tumblr.com"/>
    <n v="182786"/>
    <n v="6848"/>
    <n v="175938"/>
    <n v="41119"/>
    <n v="0.22495705360366769"/>
    <n v="43454"/>
    <n v="41845"/>
    <n v="40"/>
    <n v="23"/>
    <n v="1546"/>
    <s v=" "/>
    <m/>
    <n v="41119"/>
    <n v="129493"/>
    <n v="600"/>
    <n v="2.75"/>
    <n v="42592"/>
    <n v="0.01"/>
    <m/>
    <m/>
  </r>
  <r>
    <n v="1.01538544994477E+16"/>
    <n v="2015"/>
    <s v="2015 Q4"/>
    <x v="11"/>
    <d v="2015-12-04T09:00:02"/>
    <s v="FIL ROUGE"/>
    <s v="Perrier Anytime"/>
    <n v="2"/>
    <s v="¡Ay, cucumber!  Discover the recipe here: http://bit.ly/Perrier-Cucum"/>
    <n v="201815"/>
    <n v="9493"/>
    <n v="192322"/>
    <n v="50160"/>
    <n v="0.24854445903426406"/>
    <n v="51330"/>
    <n v="48647"/>
    <n v="20"/>
    <n v="57"/>
    <n v="2606"/>
    <s v=" "/>
    <m/>
    <n v="50160"/>
    <n v="130198"/>
    <n v="600"/>
    <n v="2.35"/>
    <n v="49455"/>
    <n v="0.01"/>
    <m/>
    <m/>
  </r>
  <r>
    <n v="1.01538545137127E+16"/>
    <n v="2015"/>
    <s v="2015 Q4"/>
    <x v="11"/>
    <d v="2015-12-07T08:00:01"/>
    <s v="CAMPAGNE"/>
    <s v="Street Art by Perrier"/>
    <n v="9"/>
    <s v="Refill your inspriation with Perrier! New Perrier Limited Editions by L'Atlas.   Photo by © Sofian Ketfi for Perrier  Learn more about our limited editions here:  streetartbyperrier.tumblr.com"/>
    <n v="194704"/>
    <n v="8601"/>
    <n v="186103"/>
    <n v="49060"/>
    <n v="0.25197222450488949"/>
    <n v="50860"/>
    <n v="47938"/>
    <n v="21"/>
    <n v="22"/>
    <n v="2879"/>
    <s v=" "/>
    <m/>
    <n v="49060"/>
    <n v="130516"/>
    <n v="600"/>
    <n v="2.5499999999999998"/>
    <n v="48872"/>
    <n v="0.01"/>
    <m/>
    <m/>
  </r>
  <r>
    <n v="1.01538544980677E+16"/>
    <n v="2015"/>
    <s v="2015 Q4"/>
    <x v="11"/>
    <d v="2015-12-09T05:00:02"/>
    <s v="FIL ROUGE"/>
    <s v="Perrier iconic"/>
    <n v="1"/>
    <s v="Every bit is extraordinaire! #InspiredByStreetArt   Learn more about #StreetArtByPerrier here: streetartbyperrier.tumblr.com"/>
    <n v="155153"/>
    <n v="7897"/>
    <n v="147256"/>
    <n v="44387"/>
    <n v="0.28608534801131785"/>
    <n v="44180"/>
    <n v="41387"/>
    <n v="35"/>
    <n v="27"/>
    <n v="2731"/>
    <s v=" "/>
    <m/>
    <n v="44387"/>
    <n v="131110"/>
    <n v="600"/>
    <n v="3.02"/>
    <n v="42177"/>
    <n v="0.01"/>
    <m/>
    <m/>
  </r>
  <r>
    <n v="1.01538544982177E+16"/>
    <n v="2015"/>
    <s v="2015 Q4"/>
    <x v="11"/>
    <d v="2015-12-11T05:00:02"/>
    <s v="FIL ROUGE"/>
    <s v="Perrier x Digital Artist"/>
    <n v="6"/>
    <s v="I would climb a mountain for you! #ExtraordinairePerrier"/>
    <n v="148978"/>
    <n v="10224"/>
    <n v="138754"/>
    <n v="33243"/>
    <n v="0.22314032944461598"/>
    <n v="34091"/>
    <n v="30888"/>
    <n v="28"/>
    <n v="42"/>
    <n v="3133"/>
    <s v=" "/>
    <m/>
    <n v="33243"/>
    <n v="131513"/>
    <n v="300"/>
    <n v="1.67"/>
    <n v="31936"/>
    <n v="0.01"/>
    <m/>
    <m/>
  </r>
  <r>
    <n v="1.01538543775377E+16"/>
    <n v="2015"/>
    <s v="2015 Q4"/>
    <x v="11"/>
    <d v="2015-12-14T08:00:01"/>
    <s v="CAMPAGNE"/>
    <s v="Street Art by Perrier"/>
    <n v="9"/>
    <s v="When extraordinaire times just bubble up!   Photo by © Sofian Ketfi   Learn more about our limited editions and #StreetArtByPerrier here: streetartbyperrier.tumblr.com"/>
    <n v="191788"/>
    <n v="30063"/>
    <n v="161725"/>
    <n v="49072"/>
    <n v="0.25586585187811545"/>
    <n v="48710"/>
    <n v="46693"/>
    <n v="35"/>
    <n v="69"/>
    <n v="1913"/>
    <s v=" "/>
    <m/>
    <n v="49072"/>
    <n v="131660"/>
    <n v="599.85"/>
    <n v="2.72"/>
    <n v="46651"/>
    <n v="0.01"/>
    <m/>
    <m/>
  </r>
  <r>
    <n v="1.01538544982977E+16"/>
    <n v="2015"/>
    <s v="2015 Q4"/>
    <x v="11"/>
    <d v="2015-12-16T09:00:27"/>
    <s v="FIL ROUGE"/>
    <s v="Perrier Since 1863 "/>
    <n v="4"/>
    <s v="Perrierin' like kings and queens! Perrier Ad from 1968 #WayBackWednesday   © Jean-Claude Dewolf - 1968"/>
    <n v="99396"/>
    <n v="7364"/>
    <n v="92032"/>
    <n v="29653"/>
    <n v="0.29833192482594872"/>
    <n v="29517"/>
    <n v="27847"/>
    <n v="19"/>
    <n v="28"/>
    <n v="1623"/>
    <s v=" "/>
    <m/>
    <n v="29653"/>
    <n v="132201"/>
    <n v="300"/>
    <n v="2.64"/>
    <n v="27899"/>
    <n v="0.01"/>
    <m/>
    <m/>
  </r>
  <r>
    <n v="1.01538543637527E+16"/>
    <n v="2015"/>
    <s v="2015 Q4"/>
    <x v="11"/>
    <d v="2015-12-18T05:00:01"/>
    <s v="FIL ROUGE"/>
    <s v="Perrier iconic"/>
    <n v="1"/>
    <s v="The extraordinaire awakens! #StarWars"/>
    <n v="119659"/>
    <n v="26668"/>
    <n v="92991"/>
    <n v="32553"/>
    <n v="0.27204806993205694"/>
    <n v="34044"/>
    <n v="31999"/>
    <n v="35"/>
    <n v="82"/>
    <n v="1928"/>
    <s v=" "/>
    <m/>
    <n v="32553"/>
    <n v="132439"/>
    <n v="300"/>
    <n v="2.5099999999999998"/>
    <n v="31545"/>
    <n v="0.01"/>
    <m/>
    <m/>
  </r>
  <r>
    <n v="1.01538661573227E+16"/>
    <n v="2015"/>
    <s v="2015 Q4"/>
    <x v="11"/>
    <d v="2015-12-20T08:00:18"/>
    <s v="CAMPAGNE"/>
    <s v="Street Art by Perrier"/>
    <n v="9"/>
    <s v="An extraordinaire on the go companion! Limited editions by L'Atlas! #InspriedByStreetArt  Photo by © Sofian Ketfi for Perrier  Learn more about our limited editions here: streetartbyperrier.tumblr.com"/>
    <n v="218323"/>
    <n v="7386"/>
    <n v="210937"/>
    <n v="35129"/>
    <n v="0.16090379850038705"/>
    <n v="36451"/>
    <n v="26589"/>
    <n v="16"/>
    <n v="14"/>
    <n v="9832"/>
    <s v=" "/>
    <m/>
    <n v="35129"/>
    <n v="132736"/>
    <n v="300"/>
    <n v="1.21"/>
    <n v="34314"/>
    <n v="0.01"/>
    <m/>
    <m/>
  </r>
  <r>
    <n v="1.01538545011277E+16"/>
    <n v="2015"/>
    <s v="2015 Q4"/>
    <x v="11"/>
    <d v="2015-12-22T05:00:02"/>
    <s v="FIL ROUGE"/>
    <s v="Perrier x Digital Artist"/>
    <n v="6"/>
    <s v="Hello extraordinaire winter! #WinterSolstice  Original creation for Perrier by: © Khan Nova  Instagram: Khan_Nova"/>
    <n v="268800"/>
    <n v="21509"/>
    <n v="247291"/>
    <n v="32180"/>
    <n v="0.11971726190476191"/>
    <n v="32948"/>
    <n v="29689"/>
    <n v="30"/>
    <n v="28"/>
    <n v="3201"/>
    <s v=" "/>
    <m/>
    <n v="32180"/>
    <n v="133660"/>
    <n v="600"/>
    <n v="2.36"/>
    <n v="30993"/>
    <n v="0.02"/>
    <m/>
    <m/>
  </r>
  <r>
    <n v="1.01538543665227E+16"/>
    <n v="2015"/>
    <s v="2015 Q4"/>
    <x v="11"/>
    <d v="2015-12-25T01:00:01"/>
    <s v="FIL ROUGE"/>
    <s v="Perrier iconic"/>
    <n v="1"/>
    <s v="Wake up and shake up! Hope the gifts are extraordinaire! ;)"/>
    <n v="11751"/>
    <n v="11751"/>
    <n v="0"/>
    <n v="343"/>
    <n v="2.9189005191047571E-2"/>
    <n v="439"/>
    <n v="284"/>
    <n v="12"/>
    <n v="35"/>
    <n v="108"/>
    <s v=" "/>
    <m/>
    <n v="343"/>
    <n v="133591"/>
    <m/>
    <m/>
    <m/>
    <m/>
    <m/>
    <m/>
  </r>
  <r>
    <n v="1.01538544968127E+16"/>
    <n v="2015"/>
    <s v="2015 Q4"/>
    <x v="11"/>
    <d v="2015-12-28T09:00:01"/>
    <s v="FIL ROUGE"/>
    <s v="Regram"/>
    <n v="5"/>
    <s v="When life gives you lemons, drink Perrier!   Photo by @hana_pleasure on Instagram!"/>
    <n v="157531"/>
    <n v="7353"/>
    <n v="150178"/>
    <n v="35772"/>
    <n v="0.22707911458697019"/>
    <n v="37354"/>
    <n v="34798"/>
    <n v="20"/>
    <n v="93"/>
    <n v="2443"/>
    <s v=" "/>
    <m/>
    <n v="35772"/>
    <n v="133882"/>
    <n v="412.85"/>
    <n v="2"/>
    <n v="35772"/>
    <n v="0.01"/>
    <m/>
    <m/>
  </r>
  <r>
    <n v="1.01538543712177E+16"/>
    <n v="2015"/>
    <s v="2015 Q4"/>
    <x v="11"/>
    <d v="2015-12-31T05:00:00"/>
    <s v="FIL ROUGE"/>
    <s v="Perrier x Digital Artist"/>
    <n v="6"/>
    <s v="We're going to PERRIER all night! #NYE  GIF by Popsicle-Illusion for Perrier"/>
    <n v="8808"/>
    <n v="8808"/>
    <n v="0"/>
    <n v="203"/>
    <n v="2.3047229791099001E-2"/>
    <n v="241"/>
    <n v="166"/>
    <n v="3"/>
    <n v="15"/>
    <n v="57"/>
    <s v=" "/>
    <m/>
    <n v="203"/>
    <n v="134065"/>
    <m/>
    <m/>
    <m/>
    <m/>
    <m/>
    <m/>
  </r>
  <r>
    <n v="1.01539167916377E+16"/>
    <n v="2016"/>
    <s v="2016 Q1"/>
    <x v="12"/>
    <d v="2016-01-04T05:00:00"/>
    <s v="FIL ROUGE"/>
    <s v="Perrier iconic"/>
    <n v="1"/>
    <s v="Making New Year's resolutions extraordinaire! #FreshStart #Healthy"/>
    <n v="157156"/>
    <n v="37552"/>
    <n v="119604"/>
    <n v="31157"/>
    <n v="0.19825523683473745"/>
    <n v="32162"/>
    <n v="30589"/>
    <n v="21"/>
    <n v="24"/>
    <n v="1528"/>
    <s v=" "/>
    <m/>
    <n v="31157"/>
    <n v="134263"/>
    <n v="300"/>
    <n v="1.88"/>
    <n v="29997"/>
    <n v="0.01"/>
    <m/>
    <m/>
  </r>
  <r>
    <n v="1.01539168785977E+16"/>
    <n v="2016"/>
    <s v="2016 Q1"/>
    <x v="12"/>
    <d v="2016-01-06T08:00:00"/>
    <s v="FIL ROUGE"/>
    <s v="Perrier iconic"/>
    <n v="1"/>
    <s v="Let the extraordinaire times snowball!"/>
    <n v="162536"/>
    <n v="7168"/>
    <n v="155368"/>
    <n v="36428"/>
    <n v="0.22412265590392283"/>
    <n v="37267"/>
    <n v="34573"/>
    <n v="25"/>
    <n v="28"/>
    <n v="2641"/>
    <s v=" "/>
    <m/>
    <n v="36428"/>
    <n v="134640"/>
    <n v="300"/>
    <n v="1.59"/>
    <n v="35293"/>
    <n v="0.01"/>
    <m/>
    <m/>
  </r>
  <r>
    <n v="1.01539168796327E+16"/>
    <n v="2016"/>
    <s v="2016 Q1"/>
    <x v="12"/>
    <d v="2016-01-08T08:00:00"/>
    <s v="FIL ROUGE"/>
    <s v="Perrier Art"/>
    <n v="3"/>
    <s v="#Flawless"/>
    <n v="335877"/>
    <n v="7354"/>
    <n v="328523"/>
    <n v="45219"/>
    <n v="0.13462964120794219"/>
    <n v="48808"/>
    <n v="35304"/>
    <n v="87"/>
    <n v="98"/>
    <n v="13319"/>
    <s v=" "/>
    <m/>
    <n v="45219"/>
    <n v="135350"/>
    <n v="300"/>
    <n v="0.8"/>
    <n v="44177"/>
    <n v="0.01"/>
    <m/>
    <m/>
  </r>
  <r>
    <n v="1.01539167955527E+16"/>
    <n v="2016"/>
    <s v="2016 Q1"/>
    <x v="12"/>
    <d v="2016-01-11T05:00:00"/>
    <s v="FIL ROUGE"/>
    <s v="Perrier iconic"/>
    <n v="1"/>
    <s v="When hanging out with friends is #SoFresh.   Perrier Limited Editions by L'Atlas  Photo by © Sofian Ketfi for Perrier"/>
    <n v="217598"/>
    <n v="43550"/>
    <n v="174048"/>
    <n v="39723"/>
    <n v="0.18255222934034321"/>
    <n v="40381"/>
    <n v="37766"/>
    <n v="34"/>
    <n v="57"/>
    <n v="2524"/>
    <s v=" "/>
    <m/>
    <n v="39723"/>
    <n v="136113"/>
    <n v="300"/>
    <n v="1.4"/>
    <n v="37674"/>
    <n v="0.01"/>
    <m/>
    <m/>
  </r>
  <r>
    <n v="1.01539168544627E+16"/>
    <n v="2016"/>
    <s v="2016 Q1"/>
    <x v="12"/>
    <d v="2016-01-13T08:00:00"/>
    <s v="FIL ROUGE"/>
    <s v="Perrier iconic"/>
    <n v="1"/>
    <s v="So fresh, so wild, so extraordinaire.   Perrier Limited Editions by L'Atlas"/>
    <n v="259355"/>
    <n v="30275"/>
    <n v="229080"/>
    <n v="60659"/>
    <n v="0.23388405852981434"/>
    <n v="62903"/>
    <n v="59986"/>
    <n v="37"/>
    <n v="15"/>
    <n v="2865"/>
    <s v=" "/>
    <m/>
    <n v="60659"/>
    <n v="136481"/>
    <n v="600"/>
    <n v="1.63"/>
    <n v="60013"/>
    <n v="0.01"/>
    <m/>
    <m/>
  </r>
  <r>
    <n v="1.01539168955027E+16"/>
    <n v="2016"/>
    <s v="2016 Q1"/>
    <x v="12"/>
    <d v="2016-01-15T08:02:10"/>
    <s v="FIL ROUGE"/>
    <s v="Perrier Anytime"/>
    <n v="2"/>
    <s v="It's Perrier Mo-HE-potter, not mo-GE-potter. #KnowItAll  Discover the recipe here: http://bit.ly/Perrier-Mojipotter"/>
    <n v="3654"/>
    <n v="3654"/>
    <n v="0"/>
    <n v="378"/>
    <n v="0.10344827586206896"/>
    <n v="478"/>
    <n v="59"/>
    <n v="1"/>
    <s v=" "/>
    <n v="418"/>
    <s v=" "/>
    <m/>
    <n v="378"/>
    <n v="136831"/>
    <m/>
    <m/>
    <m/>
    <m/>
    <m/>
    <m/>
  </r>
  <r>
    <n v="1.01539471931227E+16"/>
    <n v="2016"/>
    <s v="2016 Q1"/>
    <x v="12"/>
    <d v="2016-01-18T06:26:00"/>
    <s v="FIL ROUGE"/>
    <s v="Perrier iconic"/>
    <n v="1"/>
    <s v="100% natural citrus flavor. 100% addicting. #Healthy #PerrierAddiction"/>
    <n v="157988"/>
    <n v="11847"/>
    <n v="146141"/>
    <n v="35254"/>
    <n v="0.22314352988834596"/>
    <n v="37136"/>
    <n v="35221"/>
    <n v="30"/>
    <n v="27"/>
    <n v="1858"/>
    <s v=" "/>
    <m/>
    <n v="35254"/>
    <n v="140074"/>
    <n v="300"/>
    <n v="1.77"/>
    <n v="33187"/>
    <n v="0.01"/>
    <m/>
    <m/>
  </r>
  <r>
    <n v="1.01539169332627E+16"/>
    <n v="2016"/>
    <s v="2016 Q1"/>
    <x v="12"/>
    <d v="2016-01-20T08:00:00"/>
    <s v="FIL ROUGE"/>
    <s v="Perrier Since 1863 "/>
    <n v="4"/>
    <s v="Au naturel! Perrier ad from 1968. #WayBackWednesday   © Jean-Claude Dewolf - 1968"/>
    <n v="11875"/>
    <n v="11875"/>
    <n v="0"/>
    <n v="583"/>
    <n v="4.909473684210526E-2"/>
    <n v="747"/>
    <n v="163"/>
    <n v="2"/>
    <n v="10"/>
    <n v="572"/>
    <s v=" "/>
    <m/>
    <n v="583"/>
    <n v="162634"/>
    <m/>
    <m/>
    <m/>
    <m/>
    <m/>
    <m/>
  </r>
  <r>
    <n v="1.01539169431577E+16"/>
    <n v="2016"/>
    <s v="2016 Q1"/>
    <x v="12"/>
    <d v="2016-01-22T08:00:00"/>
    <s v="FIL ROUGE"/>
    <s v="Perrier Art"/>
    <n v="3"/>
    <s v="Sippin' Perrier like. #Swag"/>
    <n v="119988"/>
    <n v="22302"/>
    <n v="97686"/>
    <n v="22558"/>
    <n v="0.18800213354668799"/>
    <n v="24005"/>
    <n v="21724"/>
    <n v="27"/>
    <n v="16"/>
    <n v="2238"/>
    <s v=" "/>
    <m/>
    <n v="22558"/>
    <n v="164483"/>
    <n v="200"/>
    <n v="1.55"/>
    <n v="22299"/>
    <n v="0.01"/>
    <m/>
    <m/>
  </r>
  <r>
    <n v="1.01539472477777E+16"/>
    <n v="2016"/>
    <s v="2016 Q1"/>
    <x v="12"/>
    <d v="2016-01-25T09:00:00"/>
    <s v="FIL ROUGE"/>
    <s v="Perrier iconic"/>
    <n v="1"/>
    <s v="Make fashion sparkle! #ParisFashionWeek"/>
    <n v="199217"/>
    <n v="50194"/>
    <n v="149023"/>
    <n v="28558"/>
    <n v="0.14335122002640338"/>
    <n v="28982"/>
    <n v="26710"/>
    <n v="24"/>
    <n v="62"/>
    <n v="2186"/>
    <s v=" "/>
    <m/>
    <n v="28558"/>
    <n v="165922"/>
    <n v="300"/>
    <n v="1.63"/>
    <n v="26612"/>
    <n v="0.01"/>
    <m/>
    <m/>
  </r>
  <r>
    <n v="1.01539169549227E+16"/>
    <n v="2016"/>
    <s v="2016 Q1"/>
    <x v="12"/>
    <d v="2016-01-27T08:00:00"/>
    <s v="FIL ROUGE"/>
    <s v="Perrier iconic"/>
    <n v="1"/>
    <s v="Just checking out your Perrier. #PerrierEnvy"/>
    <n v="213771"/>
    <n v="17183"/>
    <n v="196588"/>
    <n v="34199"/>
    <n v="0.15997960434296513"/>
    <n v="34484"/>
    <n v="30582"/>
    <n v="34"/>
    <n v="42"/>
    <n v="3826"/>
    <s v=" "/>
    <m/>
    <n v="34199"/>
    <n v="166762"/>
    <n v="300"/>
    <n v="1.26"/>
    <n v="32286"/>
    <n v="0.01"/>
    <m/>
    <m/>
  </r>
  <r>
    <n v="1.01539835975177E+16"/>
    <n v="2016"/>
    <s v="2016 Q1"/>
    <x v="12"/>
    <d v="2016-01-29T08:00:01"/>
    <s v="FIL ROUGE"/>
    <s v="Perrier x Digital Artist"/>
    <n v="6"/>
    <s v="Zest it up with Perrier! #TGIF   Photo by @NestleWatersFrance on Instagram!"/>
    <n v="184742"/>
    <n v="18383"/>
    <n v="166359"/>
    <n v="30236"/>
    <n v="0.16366608567624039"/>
    <n v="31456"/>
    <n v="28105"/>
    <n v="28"/>
    <n v="30"/>
    <n v="3293"/>
    <s v=" "/>
    <m/>
    <n v="30236"/>
    <n v="167315"/>
    <n v="300"/>
    <n v="1.41"/>
    <n v="29546"/>
    <n v="0.01"/>
    <m/>
    <m/>
  </r>
  <r>
    <n v="1.01539893640627E+16"/>
    <n v="2016"/>
    <s v="2016 Q1"/>
    <x v="13"/>
    <d v="2016-02-02T08:00:00"/>
    <s v="FIL ROUGE"/>
    <s v="Perrier iconic"/>
    <n v="1"/>
    <s v="Be cooler, wilder, and even more extraordinaire! #TransformationTuesday"/>
    <n v="117663"/>
    <n v="13980"/>
    <n v="103683"/>
    <n v="24663"/>
    <n v="0.20960709823818874"/>
    <n v="24891"/>
    <n v="22287"/>
    <n v="17"/>
    <n v="47"/>
    <n v="2540"/>
    <s v=" "/>
    <m/>
    <n v="24663"/>
    <n v="168561"/>
    <n v="200"/>
    <n v="1.5"/>
    <n v="22479"/>
    <n v="0.01"/>
    <m/>
    <m/>
  </r>
  <r>
    <n v="1.01539841465727E+16"/>
    <n v="2016"/>
    <s v="2016 Q1"/>
    <x v="13"/>
    <d v="2016-02-04T08:00:46"/>
    <s v="FIL ROUGE"/>
    <s v="Perrier x Digital Artist"/>
    <n v="6"/>
    <s v="Perrier is my treasure! #InspiredByStreetArt   © A.L.Crego / Mutante Creativo in collaboration with MOU / muralist - 2016"/>
    <n v="127591"/>
    <n v="17388"/>
    <n v="110203"/>
    <n v="23549"/>
    <n v="0.18456630953593905"/>
    <n v="24586"/>
    <n v="22843"/>
    <n v="13"/>
    <n v="66"/>
    <n v="1664"/>
    <s v=" "/>
    <m/>
    <n v="23549"/>
    <n v="169136"/>
    <n v="200"/>
    <n v="1.46"/>
    <n v="23031"/>
    <n v="0.01"/>
    <m/>
    <m/>
  </r>
  <r>
    <n v="1.01539893641077E+16"/>
    <n v="2016"/>
    <s v="2016 Q1"/>
    <x v="13"/>
    <d v="2016-02-07T08:00:04"/>
    <s v="FIL ROUGE"/>
    <s v="Perrier Art"/>
    <n v="3"/>
    <s v="Perrier and chill?"/>
    <n v="341502"/>
    <n v="14829"/>
    <n v="326673"/>
    <n v="47317"/>
    <n v="0.13855555750771592"/>
    <n v="58303"/>
    <n v="16303"/>
    <n v="94"/>
    <n v="59"/>
    <n v="41847"/>
    <s v=" "/>
    <m/>
    <n v="47317"/>
    <n v="169060"/>
    <n v="200"/>
    <n v="0.56000000000000005"/>
    <n v="46890"/>
    <n v="0"/>
    <m/>
    <m/>
  </r>
  <r>
    <n v="1.01539841489377E+16"/>
    <n v="2016"/>
    <s v="2016 Q1"/>
    <x v="13"/>
    <d v="2016-02-09T08:00:01"/>
    <s v="FIL ROUGE"/>
    <s v="Perrier iconic"/>
    <n v="1"/>
    <s v="Let the bubbles roll!"/>
    <n v="107034"/>
    <n v="25849"/>
    <n v="81185"/>
    <n v="22416"/>
    <n v="0.20942877964011436"/>
    <n v="23575"/>
    <n v="22069"/>
    <n v="13"/>
    <n v="22"/>
    <n v="1471"/>
    <s v=" "/>
    <m/>
    <n v="22416"/>
    <n v="169850"/>
    <n v="200"/>
    <n v="2.0299999999999998"/>
    <n v="21764"/>
    <n v="0.01"/>
    <m/>
    <m/>
  </r>
  <r>
    <n v="1.01539841504677E+16"/>
    <n v="2016"/>
    <s v="2016 Q1"/>
    <x v="13"/>
    <d v="2016-02-11T08:00:00"/>
    <s v="FIL ROUGE"/>
    <s v="Perrier iconic"/>
    <n v="1"/>
    <s v="Bubble love!"/>
    <n v="127689"/>
    <n v="31995"/>
    <n v="95694"/>
    <n v="22202"/>
    <n v="0.17387558834355349"/>
    <n v="23399"/>
    <n v="20786"/>
    <n v="18"/>
    <n v="52"/>
    <n v="2543"/>
    <s v=" "/>
    <m/>
    <n v="22202"/>
    <n v="171600"/>
    <n v="200"/>
    <n v="1.73"/>
    <n v="20982"/>
    <n v="0.01"/>
    <m/>
    <m/>
  </r>
  <r>
    <n v="1.01540238710277E+16"/>
    <n v="2016"/>
    <s v="2016 Q1"/>
    <x v="13"/>
    <d v="2016-02-14T02:00:00"/>
    <s v="FIL ROUGE"/>
    <s v="Perrier x Digital Artist"/>
    <n v="6"/>
    <s v="󾬔 is in the air!   © Yelldesign - 2016"/>
    <n v="190586"/>
    <n v="37409"/>
    <n v="153177"/>
    <n v="24066"/>
    <n v="0.12627370321009937"/>
    <n v="25985"/>
    <n v="22415"/>
    <n v="37"/>
    <n v="120"/>
    <n v="3413"/>
    <s v=" "/>
    <m/>
    <n v="24066"/>
    <n v="172914"/>
    <n v="200"/>
    <n v="1.24"/>
    <n v="22950"/>
    <n v="0.01"/>
    <m/>
    <m/>
  </r>
  <r>
    <n v="1.01539893660377E+16"/>
    <n v="2016"/>
    <s v="2016 Q1"/>
    <x v="13"/>
    <d v="2016-02-16T02:00:00"/>
    <s v="FIL ROUGE"/>
    <s v="Perrier iconic"/>
    <n v="1"/>
    <s v="Have we gong too far? #TravelTuesday"/>
    <n v="113308"/>
    <n v="7950"/>
    <n v="105358"/>
    <n v="21683"/>
    <n v="0.19136336357538744"/>
    <n v="21961"/>
    <n v="20764"/>
    <n v="10"/>
    <n v="9"/>
    <n v="1178"/>
    <s v=" "/>
    <m/>
    <n v="21683"/>
    <n v="173596"/>
    <n v="200"/>
    <n v="1.82"/>
    <n v="20876"/>
    <n v="0.01"/>
    <m/>
    <m/>
  </r>
  <r>
    <n v="1.01539893661377E+16"/>
    <n v="2016"/>
    <s v="2016 Q1"/>
    <x v="13"/>
    <d v="2016-02-18T08:00:01"/>
    <s v="FIL ROUGE"/>
    <s v="Perrier iconic"/>
    <n v="1"/>
    <s v="Au naturel. From the source. #Healthy #PerrierAddiction"/>
    <n v="118985"/>
    <n v="20619"/>
    <n v="98366"/>
    <n v="24929"/>
    <n v="0.2095138042610413"/>
    <n v="25403"/>
    <n v="23579"/>
    <n v="34"/>
    <n v="37"/>
    <n v="1753"/>
    <s v=" "/>
    <m/>
    <n v="24929"/>
    <n v="174012"/>
    <n v="200"/>
    <n v="1.62"/>
    <n v="23201"/>
    <n v="0.01"/>
    <m/>
    <m/>
  </r>
  <r>
    <n v="1.01539841561777E+16"/>
    <n v="2016"/>
    <s v="2016 Q1"/>
    <x v="13"/>
    <d v="2016-02-21T08:00:01"/>
    <s v="FIL ROUGE"/>
    <s v="Regram"/>
    <n v="5"/>
    <s v="Bubble vision! #ExtraordinairePerrier"/>
    <n v="127563"/>
    <n v="17002"/>
    <n v="110561"/>
    <n v="25958"/>
    <n v="0.20349160806817024"/>
    <n v="27750"/>
    <n v="24633"/>
    <n v="17"/>
    <n v="58"/>
    <n v="3042"/>
    <s v=" "/>
    <m/>
    <n v="25958"/>
    <n v="174556"/>
    <n v="200"/>
    <n v="1.45"/>
    <n v="25084"/>
    <n v="0.01"/>
    <m/>
    <m/>
  </r>
  <r>
    <n v="1.01539893661577E+16"/>
    <n v="2016"/>
    <s v="2016 Q1"/>
    <x v="13"/>
    <d v="2016-02-23T08:00:01"/>
    <s v="FIL ROUGE"/>
    <s v="Perrier iconic"/>
    <n v="1"/>
    <s v="Be inspired! #PerrierInspiredByArt  Via @prismmusicgroup on Instagram.  Be sure to also follow @perrier on Instagram!"/>
    <n v="106474"/>
    <n v="6729"/>
    <n v="99745"/>
    <n v="20350"/>
    <n v="0.19112647219039389"/>
    <n v="21823"/>
    <n v="20110"/>
    <n v="22"/>
    <n v="19"/>
    <n v="1672"/>
    <s v=" "/>
    <m/>
    <n v="20350"/>
    <n v="174980"/>
    <n v="200"/>
    <n v="1.68"/>
    <n v="20581"/>
    <n v="0.01"/>
    <m/>
    <m/>
  </r>
  <r>
    <n v="1.01539943059077E+16"/>
    <n v="2016"/>
    <s v="2016 Q1"/>
    <x v="13"/>
    <d v="2016-02-25T08:00:01"/>
    <s v="FIL ROUGE"/>
    <s v="Perrier x Digital Artist"/>
    <n v="6"/>
    <s v="An extraordinaire slice of life! Perrier ad from 1968. #TBT  © Jean-Claude Dewolf - 1968"/>
    <n v="100899"/>
    <n v="3626"/>
    <n v="97273"/>
    <n v="21585"/>
    <n v="0.21392679808521392"/>
    <n v="22056"/>
    <n v="20520"/>
    <n v="19"/>
    <n v="19"/>
    <n v="1498"/>
    <s v=" "/>
    <m/>
    <n v="21585"/>
    <n v="175112"/>
    <n v="200"/>
    <n v="1.63"/>
    <n v="20624"/>
    <n v="0.01"/>
    <m/>
    <m/>
  </r>
  <r>
    <n v="1.01539981890727E+16"/>
    <n v="2016"/>
    <s v="2016 Q1"/>
    <x v="13"/>
    <d v="2016-02-27T08:00:01"/>
    <s v="FIL ROUGE"/>
    <s v="Perrier Since 1863 "/>
    <n v="4"/>
    <s v="Summer is never far away with Perrier!   By @queduong on Instagram #quedidit"/>
    <n v="170013"/>
    <n v="5227"/>
    <n v="164786"/>
    <n v="27563"/>
    <n v="0.16212289648438649"/>
    <n v="29360"/>
    <n v="25674"/>
    <n v="45"/>
    <n v="91"/>
    <n v="3550"/>
    <s v=" "/>
    <m/>
    <n v="27563"/>
    <n v="175419"/>
    <n v="200"/>
    <n v="0.95"/>
    <n v="26934"/>
    <n v="0.01"/>
    <m/>
    <m/>
  </r>
  <r>
    <n v="1.01539893579077E+16"/>
    <n v="2016"/>
    <s v="2016 Q1"/>
    <x v="13"/>
    <d v="2016-02-29T08:00:01"/>
    <s v="FIL ROUGE"/>
    <s v="Perrier Anytime"/>
    <n v="2"/>
    <s v="Just a hare more.  Discover the recipe: http://bit.ly/SpicyMangoSmoothie"/>
    <n v="88988"/>
    <n v="3907"/>
    <n v="85081"/>
    <n v="21229"/>
    <n v="0.23856025531532341"/>
    <n v="22332"/>
    <n v="21170"/>
    <n v="14"/>
    <n v="13"/>
    <n v="1135"/>
    <s v=" "/>
    <m/>
    <n v="21229"/>
    <n v="175721"/>
    <n v="200"/>
    <n v="1.77"/>
    <n v="21142"/>
    <n v="0.01"/>
    <m/>
    <m/>
  </r>
  <r>
    <n v="1.01540506848377E+16"/>
    <n v="2016"/>
    <s v="2016 Q1"/>
    <x v="14"/>
    <d v="2016-03-01T08:00:01"/>
    <s v="FIL ROUGE"/>
    <s v="Perrier 100% Natural"/>
    <n v="7"/>
    <s v="100% natural, 100% extraordinaire!"/>
    <n v="123573"/>
    <n v="17350"/>
    <n v="106223"/>
    <n v="22803"/>
    <n v="0.184530601344954"/>
    <n v="23019"/>
    <n v="20219"/>
    <n v="21"/>
    <n v="69"/>
    <n v="2710"/>
    <s v=" "/>
    <m/>
    <n v="22803"/>
    <n v="175998"/>
    <n v="200"/>
    <n v="1.6"/>
    <n v="20837"/>
    <n v="0.01"/>
    <m/>
    <m/>
  </r>
  <r>
    <n v="1.01540507095527E+16"/>
    <n v="2016"/>
    <s v="2016 Q1"/>
    <x v="14"/>
    <d v="2016-03-03T08:00:02"/>
    <s v="FIL ROUGE"/>
    <s v="Perrier iconic"/>
    <n v="1"/>
    <s v="Perrier and repeat."/>
    <n v="174957"/>
    <n v="3531"/>
    <n v="171426"/>
    <n v="27522"/>
    <n v="0.15730722406076922"/>
    <n v="29824"/>
    <n v="24639"/>
    <n v="60"/>
    <n v="36"/>
    <n v="5089"/>
    <s v=" "/>
    <m/>
    <n v="27522"/>
    <n v="176271"/>
    <n v="200"/>
    <n v="0.84"/>
    <n v="27326"/>
    <n v="0.01"/>
    <m/>
    <m/>
  </r>
  <r>
    <n v="1.01540506876277E+16"/>
    <n v="2016"/>
    <s v="2016 Q1"/>
    <x v="14"/>
    <d v="2016-03-06T08:00:01"/>
    <s v="FIL ROUGE"/>
    <s v="Perrier x Digital Artist"/>
    <n v="6"/>
    <s v="Get a leg up with Perrier!"/>
    <n v="144707"/>
    <n v="15120"/>
    <n v="129587"/>
    <n v="22053"/>
    <n v="0.15239760343314421"/>
    <n v="24630"/>
    <n v="21093"/>
    <n v="19"/>
    <n v="32"/>
    <n v="3486"/>
    <s v=" "/>
    <m/>
    <n v="22053"/>
    <n v="176655"/>
    <n v="200"/>
    <n v="1.24"/>
    <n v="22241"/>
    <n v="0.01"/>
    <m/>
    <m/>
  </r>
  <r>
    <n v="1.01540507106027E+16"/>
    <n v="2016"/>
    <s v="2016 Q1"/>
    <x v="14"/>
    <d v="2016-03-08T08:00:01"/>
    <s v="FIL ROUGE"/>
    <s v="Regram"/>
    <n v="5"/>
    <s v="Lime in love with Perrier!     Photo by @laurenathalia on Instagram."/>
    <n v="174551"/>
    <n v="2493"/>
    <n v="172058"/>
    <n v="28559"/>
    <n v="0.16361407267789929"/>
    <n v="29378"/>
    <n v="26280"/>
    <n v="27"/>
    <n v="59"/>
    <n v="3012"/>
    <s v=" "/>
    <m/>
    <n v="28559"/>
    <n v="176886"/>
    <n v="200"/>
    <n v="0.97"/>
    <n v="27426"/>
    <n v="0.01"/>
    <m/>
    <m/>
  </r>
  <r>
    <n v="1.01540506886727E+16"/>
    <n v="2016"/>
    <s v="2016 Q1"/>
    <x v="14"/>
    <d v="2016-03-10T08:00:00"/>
    <s v="FIL ROUGE"/>
    <s v="Perrier iconic"/>
    <n v="1"/>
    <s v="Choose your bubbles!"/>
    <n v="141207"/>
    <n v="12913"/>
    <n v="128294"/>
    <n v="24826"/>
    <n v="0.17581281381234642"/>
    <n v="28441"/>
    <n v="24317"/>
    <n v="40"/>
    <n v="52"/>
    <n v="4032"/>
    <s v=" "/>
    <m/>
    <n v="24826"/>
    <n v="177148"/>
    <n v="200"/>
    <n v="1.1399999999999999"/>
    <n v="25605"/>
    <n v="0.01"/>
    <m/>
    <m/>
  </r>
  <r>
    <n v="1.01540507108377E+16"/>
    <n v="2016"/>
    <s v="2016 Q1"/>
    <x v="14"/>
    <d v="2016-03-13T09:00:00"/>
    <s v="FIL ROUGE"/>
    <s v="Perrier Since 1863 "/>
    <n v="4"/>
    <s v="Their love for Perrier was in tandem. Perrier ad from 1968. #TBT © Jean-Claude Dewolf - 1968"/>
    <n v="162984"/>
    <n v="1691"/>
    <n v="161293"/>
    <n v="25704"/>
    <n v="0.15770873214548667"/>
    <n v="26758"/>
    <n v="23661"/>
    <n v="24"/>
    <n v="28"/>
    <n v="3045"/>
    <s v=" "/>
    <m/>
    <n v="25704"/>
    <n v="177381"/>
    <n v="119.36"/>
    <n v="1.2"/>
    <n v="8491"/>
    <n v="0.01"/>
    <m/>
    <m/>
  </r>
  <r>
    <n v="1.01540506905927E+16"/>
    <n v="2016"/>
    <s v="2016 Q1"/>
    <x v="14"/>
    <d v="2016-03-15T09:00:01"/>
    <s v="FIL ROUGE"/>
    <s v="Perrier iconic"/>
    <n v="1"/>
    <s v="Bubbles that are out of this world. #ExtraordinairePerrier"/>
    <n v="150688"/>
    <n v="19978"/>
    <n v="130710"/>
    <n v="23173"/>
    <n v="0.15378132299851349"/>
    <n v="24984"/>
    <n v="20692"/>
    <n v="36"/>
    <n v="71"/>
    <n v="4185"/>
    <s v=" "/>
    <m/>
    <n v="23173"/>
    <n v="177787"/>
    <n v="200"/>
    <n v="1.22"/>
    <n v="23532"/>
    <n v="0.01"/>
    <m/>
    <m/>
  </r>
  <r>
    <n v="1.01540551350827E+16"/>
    <n v="2016"/>
    <s v="2016 Q1"/>
    <x v="14"/>
    <d v="2016-03-17T03:00:01"/>
    <s v="FIL ROUGE"/>
    <s v="Perrier x Digital Artist"/>
    <n v="6"/>
    <s v="Green really is a lucky color. #HappySaintPatricksDay © Yelldesign - 2016"/>
    <n v="132983"/>
    <n v="7148"/>
    <n v="125835"/>
    <n v="29528"/>
    <n v="0.22204341908364228"/>
    <n v="30973"/>
    <n v="28792"/>
    <n v="27"/>
    <n v="33"/>
    <n v="2121"/>
    <s v=" "/>
    <m/>
    <n v="29528"/>
    <n v="178025"/>
    <n v="200"/>
    <n v="1.06"/>
    <n v="29076"/>
    <n v="0.01"/>
    <m/>
    <m/>
  </r>
  <r>
    <n v="1.01540551389177E+16"/>
    <n v="2016"/>
    <s v="2016 Q1"/>
    <x v="14"/>
    <d v="2016-03-20T03:00:01"/>
    <s v="FIL ROUGE"/>
    <s v="Perrier x Digital Artist"/>
    <n v="6"/>
    <s v="When the extraordinaire blossoms! #SpringEquinox © Khan Nova/Mathieu Saunier - 2016"/>
    <n v="125406"/>
    <n v="6369"/>
    <n v="119037"/>
    <n v="28677"/>
    <n v="0.22867326922156836"/>
    <n v="29764"/>
    <n v="27862"/>
    <n v="34"/>
    <n v="46"/>
    <n v="1822"/>
    <s v=" "/>
    <m/>
    <n v="28677"/>
    <n v="178406"/>
    <n v="200"/>
    <n v="1.1100000000000001"/>
    <n v="28175"/>
    <n v="0.01"/>
    <m/>
    <m/>
  </r>
  <r>
    <n v="1.01540693711677E+16"/>
    <n v="2016"/>
    <s v="2016 Q1"/>
    <x v="14"/>
    <d v="2016-03-22T09:00:01"/>
    <s v="FIL ROUGE"/>
    <s v="Perrier iconic"/>
    <n v="1"/>
    <s v="﻿Arty, naturally."/>
    <n v="108216"/>
    <n v="6922"/>
    <n v="101294"/>
    <n v="22383"/>
    <n v="0.20683632734530938"/>
    <n v="23048"/>
    <n v="21559"/>
    <n v="18"/>
    <n v="32"/>
    <n v="1439"/>
    <s v=" "/>
    <m/>
    <n v="22383"/>
    <n v="178638"/>
    <n v="200"/>
    <n v="1.68"/>
    <n v="21587"/>
    <n v="0.01"/>
    <m/>
    <m/>
  </r>
  <r>
    <n v="1.01540506926027E+16"/>
    <n v="2016"/>
    <s v="2016 Q1"/>
    <x v="14"/>
    <d v="2016-03-24T09:00:00"/>
    <s v="FIL ROUGE"/>
    <s v="Perrier Anytime"/>
    <n v="2"/>
    <s v="It's on fire!  See recipe here: http://bit.ly/PerrierOnFire"/>
    <n v="87839"/>
    <n v="3984"/>
    <n v="83855"/>
    <n v="21958"/>
    <n v="0.24998007718667106"/>
    <n v="24337"/>
    <n v="22924"/>
    <n v="13"/>
    <n v="26"/>
    <n v="1374"/>
    <s v=" "/>
    <m/>
    <n v="21958"/>
    <n v="178907"/>
    <n v="200"/>
    <n v="1.67"/>
    <n v="23264"/>
    <n v="0.01"/>
    <m/>
    <m/>
  </r>
  <r>
    <n v="1.01540506963577E+16"/>
    <n v="2016"/>
    <s v="2016 Q1"/>
    <x v="14"/>
    <d v="2016-03-27T02:00:01"/>
    <s v="FIL ROUGE"/>
    <s v="Perrier x Digital Artist"/>
    <n v="6"/>
    <s v="Now that's an extraordinaire surprise.   © Jonah Nigro / www.popsicleillusion.com - 2016"/>
    <n v="142775"/>
    <n v="15863"/>
    <n v="126912"/>
    <n v="26528"/>
    <n v="0.18580283663106287"/>
    <n v="28997"/>
    <n v="24207"/>
    <n v="13"/>
    <n v="34"/>
    <n v="4743"/>
    <s v=" "/>
    <m/>
    <n v="26528"/>
    <n v="179201"/>
    <n v="200"/>
    <n v="1.1499999999999999"/>
    <n v="26533"/>
    <n v="0.01"/>
    <m/>
    <m/>
  </r>
  <r>
    <n v="1.01540507003377E+16"/>
    <n v="2016"/>
    <s v="2016 Q1"/>
    <x v="14"/>
    <d v="2016-03-29T08:00:00"/>
    <s v="FIL ROUGE"/>
    <s v="Perrier iconic"/>
    <n v="1"/>
    <s v="Perrier spins me right round."/>
    <n v="165771"/>
    <n v="17446"/>
    <n v="148325"/>
    <n v="30066"/>
    <n v="0.18137068606692364"/>
    <n v="32185"/>
    <n v="26567"/>
    <n v="19"/>
    <n v="44"/>
    <n v="5555"/>
    <s v=" "/>
    <m/>
    <n v="30066"/>
    <n v="179377"/>
    <n v="200"/>
    <n v="0.95"/>
    <n v="29214"/>
    <n v="0.01"/>
    <m/>
    <m/>
  </r>
  <r>
    <n v="1.01541285997477E+16"/>
    <n v="2016"/>
    <s v="2016 Q2"/>
    <x v="15"/>
    <d v="2016-04-01T02:00:52"/>
    <s v="FIL ROUGE"/>
    <s v="Perrier iconic"/>
    <n v="1"/>
    <s v="Are you cotton mouthed for some new flavors?! Need a new drink to pine over? Well, it might prick your bubble to look at the date. ;)"/>
    <n v="149640"/>
    <n v="28891"/>
    <n v="120749"/>
    <n v="28995"/>
    <n v="0.19376503608660786"/>
    <n v="31882"/>
    <n v="27316"/>
    <n v="18"/>
    <n v="57"/>
    <n v="4491"/>
    <s v=" "/>
    <m/>
    <n v="28995"/>
    <n v="179735"/>
    <n v="200"/>
    <n v="1.1200000000000001"/>
    <n v="28882"/>
    <n v="0.01"/>
    <m/>
    <m/>
  </r>
  <r>
    <n v="1.01541286119727E+16"/>
    <n v="2016"/>
    <s v="2016 Q2"/>
    <x v="15"/>
    <d v="2016-04-04T07:00:01"/>
    <s v="FIL ROUGE"/>
    <s v="Perrier x Digital Artist"/>
    <n v="6"/>
    <s v="Springtime is extraordinaire with Perrier!    © Jonah Nigro / www.popsicleillusion.com - 2016"/>
    <n v="139504"/>
    <n v="14363"/>
    <n v="125141"/>
    <n v="26907"/>
    <n v="0.19287618993003786"/>
    <n v="30479"/>
    <n v="24462"/>
    <n v="12"/>
    <n v="23"/>
    <n v="5982"/>
    <s v=" "/>
    <m/>
    <n v="26907"/>
    <n v="179735"/>
    <n v="200"/>
    <n v="1.07"/>
    <n v="27382"/>
    <n v="0.01"/>
    <m/>
    <m/>
  </r>
  <r>
    <n v="1.01541286222877E+16"/>
    <n v="2016"/>
    <s v="2016 Q2"/>
    <x v="15"/>
    <d v="2016-04-06T08:00:07"/>
    <s v="FIL ROUGE"/>
    <s v="Perrier 100% Natural"/>
    <n v="7"/>
    <s v="Perrier – a FORCE of nature. #DrinkNatural"/>
    <n v="313462"/>
    <n v="16842"/>
    <n v="296620"/>
    <n v="31322"/>
    <n v="9.9922797659684426E-2"/>
    <n v="44027"/>
    <n v="17477"/>
    <n v="32"/>
    <n v="85"/>
    <n v="26433"/>
    <s v=" "/>
    <m/>
    <n v="31322"/>
    <n v="182972"/>
    <n v="200"/>
    <n v="0.47"/>
    <n v="34482"/>
    <n v="0.01"/>
    <m/>
    <m/>
  </r>
  <r>
    <n v="1.01541286275077E+16"/>
    <n v="2016"/>
    <s v="2016 Q2"/>
    <x v="15"/>
    <d v="2016-04-08T08:00:01"/>
    <s v="FIL ROUGE"/>
    <s v="Perrier Art"/>
    <n v="3"/>
    <s v="Perrier or bust! #ExtraordinairePerrier"/>
    <n v="136255"/>
    <n v="13548"/>
    <n v="122707"/>
    <n v="28810"/>
    <n v="0.21144178195295585"/>
    <n v="31735"/>
    <n v="27273"/>
    <n v="19"/>
    <n v="64"/>
    <n v="4379"/>
    <s v=" "/>
    <m/>
    <n v="28810"/>
    <n v="182972"/>
    <n v="400"/>
    <n v="1.21"/>
    <n v="56366"/>
    <n v="0.01"/>
    <m/>
    <m/>
  </r>
  <r>
    <n v="1.01541937745827E+16"/>
    <n v="2016"/>
    <s v="2016 Q2"/>
    <x v="15"/>
    <d v="2016-04-11T08:00:01"/>
    <s v="FIL ROUGE"/>
    <s v="Perrier iconic"/>
    <n v="1"/>
    <s v="Extraordinaire since 120 million years!"/>
    <n v="152075"/>
    <n v="22925"/>
    <n v="129150"/>
    <n v="25517"/>
    <n v="0.1677922077922078"/>
    <n v="28395"/>
    <n v="23047"/>
    <n v="24"/>
    <n v="39"/>
    <n v="5285"/>
    <s v=" "/>
    <m/>
    <n v="25517"/>
    <n v="182972"/>
    <n v="200"/>
    <n v="1.18"/>
    <n v="25706"/>
    <n v="0.01"/>
    <m/>
    <m/>
  </r>
  <r>
    <n v="1.01541286382027E+16"/>
    <n v="2016"/>
    <s v="2016 Q2"/>
    <x v="15"/>
    <d v="2016-04-13T08:00:01"/>
    <s v="FIL ROUGE"/>
    <s v="Perrier iconic"/>
    <n v="1"/>
    <s v="Sends you over the rainbow! #ExtraordinairePerrier  © A.L.Crego / Mutante Creativo in collab with Mou &amp; Sokram - 2016  http://www.mutantecreativo.com http://alcrego.tumblr.com"/>
    <n v="217677"/>
    <n v="23957"/>
    <n v="193720"/>
    <n v="29556"/>
    <n v="0.13577915902920382"/>
    <n v="33696"/>
    <n v="25375"/>
    <n v="47"/>
    <n v="273"/>
    <n v="8001"/>
    <s v=" "/>
    <m/>
    <n v="29556"/>
    <n v="182972"/>
    <n v="200"/>
    <n v="0.72"/>
    <n v="29333"/>
    <n v="0.01"/>
    <m/>
    <m/>
  </r>
  <r>
    <n v="1.01541286524727E+16"/>
    <n v="2016"/>
    <s v="2016 Q2"/>
    <x v="15"/>
    <d v="2016-04-15T08:00:00"/>
    <s v="FIL ROUGE"/>
    <s v="Perrier iconic"/>
    <n v="1"/>
    <s v="A bit more. #ExtraordinairePerrier"/>
    <n v="117042"/>
    <n v="10732"/>
    <n v="106310"/>
    <n v="27042"/>
    <n v="0.23104526580201978"/>
    <n v="29064"/>
    <n v="25961"/>
    <n v="10"/>
    <n v="8"/>
    <n v="3085"/>
    <s v=" "/>
    <m/>
    <n v="27042"/>
    <n v="182972"/>
    <m/>
    <m/>
    <m/>
    <m/>
    <m/>
    <m/>
  </r>
  <r>
    <n v="1.01541327612177E+16"/>
    <n v="2016"/>
    <s v="2016 Q2"/>
    <x v="15"/>
    <d v="2016-04-18T08:00:01"/>
    <s v="FIL ROUGE"/>
    <s v="Perrier iconic"/>
    <n v="1"/>
    <s v="Always in the limelight."/>
    <n v="114222"/>
    <n v="7773"/>
    <n v="106449"/>
    <n v="28446"/>
    <n v="0.24904134054735516"/>
    <n v="29306"/>
    <n v="27358"/>
    <n v="25"/>
    <n v="12"/>
    <n v="1911"/>
    <s v=" "/>
    <m/>
    <n v="28446"/>
    <n v="182972"/>
    <n v="200"/>
    <n v="1.26"/>
    <n v="27647"/>
    <n v="0.01"/>
    <m/>
    <m/>
  </r>
  <r>
    <n v="1.01542229994877E+16"/>
    <n v="2016"/>
    <s v="2016 Q2"/>
    <x v="15"/>
    <d v="2016-04-20T08:00:52"/>
    <s v="FIL ROUGE"/>
    <s v="Perrier 100% Natural"/>
    <n v="7"/>
    <s v="Zesty flavor, 0 calories. #DrinkNatural"/>
    <n v="95516"/>
    <n v="7029"/>
    <n v="88487"/>
    <n v="23467"/>
    <n v="0.2456865865404749"/>
    <n v="23492"/>
    <n v="22197"/>
    <n v="14"/>
    <n v="21"/>
    <n v="1260"/>
    <s v=" "/>
    <m/>
    <n v="23467"/>
    <n v="182972"/>
    <n v="200"/>
    <n v="1.81"/>
    <n v="22312"/>
    <n v="0.01"/>
    <m/>
    <m/>
  </r>
  <r>
    <n v="1.01542229993677E+16"/>
    <n v="2016"/>
    <s v="2016 Q2"/>
    <x v="15"/>
    <d v="2016-04-22T08:00:01"/>
    <s v="FIL ROUGE"/>
    <s v="Perrier Since 1863 "/>
    <n v="4"/>
    <s v="A soft drink the way nature intended. Perrier ad from 1984. #FlashbackFriday  © Milton Glaser - 1984"/>
    <n v="96684"/>
    <n v="4012"/>
    <n v="92672"/>
    <n v="23866"/>
    <n v="0.24684539323983284"/>
    <n v="24656"/>
    <n v="23255"/>
    <n v="15"/>
    <n v="19"/>
    <n v="1367"/>
    <s v=" "/>
    <m/>
    <n v="23866"/>
    <n v="182972"/>
    <n v="200"/>
    <n v="1.58"/>
    <n v="23494"/>
    <n v="0.01"/>
    <m/>
    <m/>
  </r>
  <r>
    <n v="1.01542304137677E+16"/>
    <n v="2016"/>
    <s v="2016 Q2"/>
    <x v="15"/>
    <d v="2016-04-25T08:00:01"/>
    <s v="FIL ROUGE"/>
    <s v="Regram"/>
    <n v="5"/>
    <s v="That's how you zest up a Perrier!   Via @perrierspain on Instagram.  Be sure to follow @Perrier on Instagram too: www.instagram.com/perrier"/>
    <n v="111117"/>
    <n v="9283"/>
    <n v="101834"/>
    <n v="25576"/>
    <n v="0.23017180089455258"/>
    <n v="26834"/>
    <n v="24444"/>
    <n v="30"/>
    <n v="58"/>
    <n v="2302"/>
    <s v=" "/>
    <m/>
    <n v="25576"/>
    <n v="182972"/>
    <n v="200"/>
    <n v="1.39"/>
    <n v="25187"/>
    <n v="0.01"/>
    <m/>
    <m/>
  </r>
  <r>
    <n v="1.01541286604627E+16"/>
    <n v="2016"/>
    <s v="2016 Q2"/>
    <x v="15"/>
    <d v="2016-04-27T08:00:00"/>
    <s v="FIL ROUGE"/>
    <s v="Perrier Anytime"/>
    <n v="2"/>
    <s v="Nothing fishy about it.   Discover the recipe here: bit.ly/PerrierLagoon"/>
    <n v="104914"/>
    <n v="16417"/>
    <n v="88497"/>
    <n v="28180"/>
    <n v="0.26860094934899059"/>
    <n v="29787"/>
    <n v="27531"/>
    <n v="25"/>
    <n v="81"/>
    <n v="2150"/>
    <s v=" "/>
    <m/>
    <n v="28180"/>
    <n v="182972"/>
    <n v="200"/>
    <n v="1.48"/>
    <n v="28113"/>
    <n v="0.01"/>
    <m/>
    <m/>
  </r>
  <r>
    <n v="1.01542449897327E+16"/>
    <n v="2016"/>
    <s v="2016 Q2"/>
    <x v="15"/>
    <d v="2016-04-29T08:00:01"/>
    <s v="FIL ROUGE"/>
    <s v="Perrier x Digital Artist"/>
    <n v="6"/>
    <s v="Rosemary me!   © Que Doung"/>
    <n v="159704"/>
    <n v="30085"/>
    <n v="129619"/>
    <n v="30713"/>
    <n v="0.19231202725041327"/>
    <n v="31508"/>
    <n v="29198"/>
    <n v="38"/>
    <n v="38"/>
    <n v="2234"/>
    <s v=" "/>
    <m/>
    <n v="30713"/>
    <n v="182972"/>
    <n v="200"/>
    <n v="1.21"/>
    <n v="29206"/>
    <n v="0.01"/>
    <m/>
    <m/>
  </r>
  <r>
    <n v="1.01542450098477E+16"/>
    <n v="2016"/>
    <s v="2016 Q2"/>
    <x v="16"/>
    <d v="2016-05-01T08:00:30"/>
    <s v="FIL ROUGE"/>
    <s v="Perrier iconic"/>
    <n v="1"/>
    <s v="Natural lime flavor. No sugar or sweeteners. #DrinkNatural"/>
    <n v="106469"/>
    <n v="5588"/>
    <n v="100881"/>
    <n v="28222"/>
    <n v="0.2650724624068978"/>
    <n v="28739"/>
    <n v="27277"/>
    <n v="23"/>
    <n v="26"/>
    <n v="1413"/>
    <s v=" "/>
    <m/>
    <n v="28222"/>
    <n v="185786"/>
    <n v="200"/>
    <n v="1.4"/>
    <n v="27453"/>
    <n v="0.01"/>
    <m/>
    <m/>
  </r>
  <r>
    <n v="1.01542449536627E+16"/>
    <n v="2016"/>
    <s v="2016 Q2"/>
    <x v="16"/>
    <d v="2016-05-03T08:00:00"/>
    <s v="FIL ROUGE"/>
    <s v="Perrier iconic"/>
    <n v="1"/>
    <s v="Discover the NEW Perrier Magazine! Daring, avant-garde, and full of pep every week!   www.perrier.com/intl/en/magazine  Image copyrights:   1. Hassan Hajjaj and Amine Bendriouich, Courtesy of Marlen Stahlhuth / www.paperboats.me 2. Courtesy of Candelaria 3. Malakkai for Djerbahood, Courtesy of Galerie Itinerrance / Aline Deschamps. 4.The African Queens - Namsa Leuba  5. Clara 3000 by Alice Moitié for i­D"/>
    <n v="193868"/>
    <n v="6569"/>
    <n v="187299"/>
    <n v="57971"/>
    <n v="0.29902304660903295"/>
    <n v="7355"/>
    <n v="839"/>
    <n v="12"/>
    <n v="49"/>
    <n v="2134"/>
    <n v="4321"/>
    <m/>
    <n v="57971"/>
    <n v="185966"/>
    <n v="86.96"/>
    <n v="0.42"/>
    <n v="57499"/>
    <n v="0"/>
    <m/>
    <m/>
  </r>
  <r>
    <n v="1.01542426205527E+16"/>
    <n v="2016"/>
    <s v="2016 Q2"/>
    <x v="16"/>
    <d v="2016-05-05T08:00:02"/>
    <s v="FIL ROUGE"/>
    <s v="Perrier Anytime"/>
    <n v="2"/>
    <s v="The star of the fiesta!"/>
    <n v="123951"/>
    <n v="24694"/>
    <n v="99257"/>
    <n v="33418"/>
    <n v="0.26960653806746215"/>
    <n v="33536"/>
    <n v="31270"/>
    <n v="20"/>
    <n v="43"/>
    <n v="2203"/>
    <s v=" "/>
    <m/>
    <n v="33418"/>
    <n v="185984"/>
    <n v="200"/>
    <n v="1.25"/>
    <n v="31703"/>
    <n v="0.01"/>
    <m/>
    <m/>
  </r>
  <r>
    <n v="1.01542426292527E+16"/>
    <n v="2016"/>
    <s v="2016 Q2"/>
    <x v="16"/>
    <d v="2016-05-08T08:00:00"/>
    <s v="FIL ROUGE"/>
    <s v="Perrier iconic"/>
    <n v="1"/>
    <s v="Share the bubble love!"/>
    <n v="124290"/>
    <n v="6608"/>
    <n v="117682"/>
    <n v="27109"/>
    <n v="0.21811086974012389"/>
    <n v="28696"/>
    <n v="25407"/>
    <n v="27"/>
    <n v="31"/>
    <n v="3231"/>
    <s v=" "/>
    <m/>
    <n v="27109"/>
    <n v="185588"/>
    <n v="200"/>
    <n v="1.27"/>
    <n v="26991"/>
    <n v="0.01"/>
    <m/>
    <m/>
  </r>
  <r>
    <n v="1.01542450264977E+16"/>
    <n v="2016"/>
    <s v="2016 Q2"/>
    <x v="16"/>
    <d v="2016-05-10T08:00:00"/>
    <s v="FIL ROUGE"/>
    <s v="Perrier iconic"/>
    <n v="1"/>
    <s v="Extraordinaire works of art! #InspiredByArt"/>
    <n v="191536"/>
    <n v="18532"/>
    <n v="173004"/>
    <n v="28313"/>
    <n v="0.14782077520674963"/>
    <n v="37510"/>
    <n v="18452"/>
    <n v="20"/>
    <n v="24"/>
    <n v="19014"/>
    <s v=" "/>
    <m/>
    <n v="28313"/>
    <n v="185655"/>
    <n v="200"/>
    <n v="0.74"/>
    <n v="30583"/>
    <n v="0.01"/>
    <m/>
    <m/>
  </r>
  <r>
    <n v="1.01542449061327E+16"/>
    <n v="2016"/>
    <s v="2016 Q2"/>
    <x v="16"/>
    <d v="2016-05-13T08:00:00"/>
    <s v="FIL ROUGE"/>
    <s v="Perrier iconic"/>
    <n v="1"/>
    <s v="Zest and repeat. #DrinkExtraordinaire"/>
    <n v="112165"/>
    <n v="5020"/>
    <n v="107145"/>
    <n v="33114"/>
    <n v="0.29522578344403333"/>
    <n v="33309"/>
    <n v="31624"/>
    <n v="12"/>
    <n v="18"/>
    <n v="1655"/>
    <s v=" "/>
    <m/>
    <n v="33114"/>
    <n v="185730"/>
    <n v="200"/>
    <n v="1.25"/>
    <n v="31674"/>
    <n v="0.01"/>
    <m/>
    <m/>
  </r>
  <r>
    <n v="1.01542449072527E+16"/>
    <n v="2016"/>
    <s v="2016 Q2"/>
    <x v="16"/>
    <d v="2016-05-16T08:00:01"/>
    <s v="FIL ROUGE"/>
    <s v="Perrier Art"/>
    <n v="3"/>
    <s v="How surreal. #PerrierInspiredByArt"/>
    <n v="103917"/>
    <n v="8313"/>
    <n v="95604"/>
    <n v="27793"/>
    <n v="0.26745383334776796"/>
    <n v="28106"/>
    <n v="26641"/>
    <n v="20"/>
    <n v="25"/>
    <n v="1420"/>
    <s v=" "/>
    <m/>
    <n v="27793"/>
    <n v="185832"/>
    <n v="200"/>
    <n v="1.58"/>
    <n v="26747"/>
    <n v="0.01"/>
    <m/>
    <m/>
  </r>
  <r>
    <n v="1.01542992590727E+16"/>
    <n v="2016"/>
    <s v="2016 Q2"/>
    <x v="16"/>
    <d v="2016-05-18T08:00:00"/>
    <s v="FIL ROUGE"/>
    <s v="Perrier x Digital Artist"/>
    <n v="6"/>
    <s v="Part of a healthy lifestyle. #DrinkNatural   © Que Doung - 2016"/>
    <n v="105250"/>
    <n v="6050"/>
    <n v="99200"/>
    <n v="27008"/>
    <n v="0.2566080760095012"/>
    <n v="27964"/>
    <n v="26581"/>
    <n v="12"/>
    <n v="18"/>
    <n v="1353"/>
    <s v=" "/>
    <m/>
    <n v="27008"/>
    <n v="186044"/>
    <n v="200"/>
    <n v="1.58"/>
    <n v="26668"/>
    <n v="0.01"/>
    <m/>
    <m/>
  </r>
  <r>
    <n v="1.01542426887577E+16"/>
    <n v="2016"/>
    <s v="2016 Q2"/>
    <x v="16"/>
    <d v="2016-05-20T08:00:00"/>
    <s v="FIL ROUGE"/>
    <s v="Perrier 100% Natural"/>
    <n v="7"/>
    <s v="A total rush. Perrier, a force of nature! #DrinkNatural"/>
    <n v="172470"/>
    <n v="27578"/>
    <n v="144892"/>
    <n v="28677"/>
    <n v="0.16627239519916506"/>
    <n v="31965"/>
    <n v="26579"/>
    <n v="20"/>
    <n v="64"/>
    <n v="5302"/>
    <s v=" "/>
    <m/>
    <n v="28677"/>
    <n v="186227"/>
    <n v="200"/>
    <n v="1.05"/>
    <n v="29287"/>
    <n v="0.01"/>
    <m/>
    <m/>
  </r>
  <r>
    <n v="1.01542426911277E+16"/>
    <n v="2016"/>
    <s v="2016 Q2"/>
    <x v="16"/>
    <d v="2016-05-22T08:00:00"/>
    <s v="FIL ROUGE"/>
    <s v="Perrier x Digital Artist"/>
    <n v="6"/>
    <s v="An extraordinaire serve! The French Open is in full swing!   © Yelldesign - 2016"/>
    <n v="602167"/>
    <n v="34308"/>
    <n v="567859"/>
    <n v="29943"/>
    <n v="4.9725408399995348E-2"/>
    <n v="124885"/>
    <n v="1472"/>
    <n v="29"/>
    <n v="46"/>
    <n v="25080"/>
    <n v="98258"/>
    <m/>
    <n v="29943"/>
    <n v="186381"/>
    <n v="200"/>
    <n v="0.27"/>
    <n v="238510"/>
    <n v="0"/>
    <m/>
    <m/>
  </r>
  <r>
    <n v="1.01543191462927E+16"/>
    <n v="2016"/>
    <s v="2016 Q2"/>
    <x v="16"/>
    <d v="2016-05-25T08:00:00"/>
    <s v="FIL ROUGE"/>
    <s v="Perrier Since 1863 "/>
    <n v="4"/>
    <s v="Having a ball at the French Open since 1978! #WayBackWednesday  Victor Spahn (1989) © ADAGP-2016"/>
    <n v="88163"/>
    <n v="8434"/>
    <n v="79729"/>
    <n v="22371"/>
    <n v="0.25374590247609541"/>
    <n v="23450"/>
    <n v="22226"/>
    <n v="15"/>
    <n v="13"/>
    <n v="1196"/>
    <s v=" "/>
    <m/>
    <n v="22371"/>
    <n v="186538"/>
    <n v="200"/>
    <n v="1.86"/>
    <n v="22302"/>
    <n v="0.01"/>
    <m/>
    <m/>
  </r>
  <r>
    <n v="1.01542427112677E+16"/>
    <n v="2016"/>
    <s v="2016 Q2"/>
    <x v="16"/>
    <d v="2016-05-27T08:00:01"/>
    <s v="FIL ROUGE"/>
    <s v="Perrier x Digital Artist"/>
    <n v="6"/>
    <s v="Rally behind Perrier!   © A. L. Crego &amp; Mutante Creativo  - 2016  http://www.mutantecreativo.com http://alcrego.tumblr.com"/>
    <n v="254506"/>
    <n v="22474"/>
    <n v="232032"/>
    <n v="39115"/>
    <n v="0.15368989336204256"/>
    <n v="45071"/>
    <n v="30684"/>
    <n v="23"/>
    <n v="85"/>
    <n v="14279"/>
    <s v=" "/>
    <m/>
    <n v="39115"/>
    <n v="186707"/>
    <n v="300"/>
    <n v="0.83"/>
    <n v="40020"/>
    <n v="0.01"/>
    <m/>
    <m/>
  </r>
  <r>
    <n v="1.01543324202477E+16"/>
    <n v="2016"/>
    <s v="2016 Q2"/>
    <x v="16"/>
    <d v="2016-05-30T08:00:00"/>
    <s v="FIL ROUGE"/>
    <s v="Perrier Magazine"/>
    <n v="8"/>
    <s v="Extraordinaire pro tips from the source! 󾬔󾟓"/>
    <n v="73148"/>
    <n v="4301"/>
    <n v="68847"/>
    <n v="18190"/>
    <n v="0.24867392136490404"/>
    <n v="18657"/>
    <n v="17775"/>
    <n v="7"/>
    <n v="8"/>
    <n v="867"/>
    <s v=" "/>
    <m/>
    <n v="18190"/>
    <n v="186930"/>
    <n v="200"/>
    <n v="2.1"/>
    <n v="18342"/>
    <n v="0.01"/>
    <m/>
    <m/>
  </r>
  <r>
    <n v="1.01543242938177E+16"/>
    <n v="2016"/>
    <s v="2016 Q2"/>
    <x v="17"/>
    <d v="2016-06-01T08:00:00"/>
    <s v="FIL ROUGE"/>
    <s v="Perrier Magazine"/>
    <n v="8"/>
    <s v="Perrier Loves Green! 󾬔"/>
    <n v="85948"/>
    <n v="4909"/>
    <n v="81039"/>
    <n v="19685"/>
    <n v="0.22903383441150463"/>
    <n v="20272"/>
    <n v="19257"/>
    <n v="10"/>
    <n v="11"/>
    <n v="994"/>
    <s v=" "/>
    <m/>
    <n v="19685"/>
    <n v="187258"/>
    <n v="200"/>
    <n v="1.77"/>
    <n v="19852"/>
    <n v="0.01"/>
    <m/>
    <m/>
  </r>
  <r>
    <n v="1.01543242210177E+16"/>
    <n v="2016"/>
    <s v="2016 Q2"/>
    <x v="17"/>
    <d v="2016-06-03T08:00:00"/>
    <s v="FIL ROUGE"/>
    <s v="Perrier x Digital Artist"/>
    <n v="6"/>
    <s v="Making extraordinaire waves on the court! #ExtraordinairePerrier #RG16  © Jonah Nigro / www.popsicleillusion.com - 2016"/>
    <n v="100655"/>
    <n v="17734"/>
    <n v="82921"/>
    <n v="31018"/>
    <n v="0.30816154190055139"/>
    <n v="31889"/>
    <n v="29557"/>
    <n v="17"/>
    <n v="15"/>
    <n v="2300"/>
    <s v=" "/>
    <m/>
    <n v="31018"/>
    <n v="187501"/>
    <n v="200"/>
    <n v="1.57"/>
    <n v="30129"/>
    <n v="0.01"/>
    <m/>
    <m/>
  </r>
  <r>
    <n v="1.01543242286727E+16"/>
    <n v="2016"/>
    <s v="2016 Q2"/>
    <x v="17"/>
    <d v="2016-06-06T08:00:00"/>
    <s v="FIL ROUGE"/>
    <s v="Perrier Anytime"/>
    <n v="2"/>
    <s v="The monarch of smoothies!   Discover the recipe here: http://bit.ly/Perrier-Smoothie"/>
    <n v="97314"/>
    <n v="23008"/>
    <n v="74306"/>
    <n v="28076"/>
    <n v="0.28850936144850692"/>
    <n v="29544"/>
    <n v="28182"/>
    <n v="11"/>
    <n v="19"/>
    <n v="1332"/>
    <s v=" "/>
    <m/>
    <n v="28076"/>
    <n v="187765"/>
    <n v="200"/>
    <n v="1.89"/>
    <n v="28372"/>
    <n v="0.01"/>
    <m/>
    <m/>
  </r>
  <r>
    <n v="1.01543242754177E+16"/>
    <n v="2016"/>
    <s v="2016 Q2"/>
    <x v="17"/>
    <d v="2016-06-08T08:00:00"/>
    <s v="FIL ROUGE"/>
    <s v="Perrier 100% Natural"/>
    <n v="7"/>
    <s v="Bubbles that rumble. Perrier, a force of nature! #DrinkNatural"/>
    <n v="93274"/>
    <n v="8445"/>
    <n v="84829"/>
    <n v="29083"/>
    <n v="0.31180178827969207"/>
    <n v="30645"/>
    <n v="28934"/>
    <n v="19"/>
    <n v="26"/>
    <n v="1666"/>
    <s v=" "/>
    <m/>
    <n v="29083"/>
    <n v="187909"/>
    <n v="200"/>
    <n v="1.7"/>
    <n v="29547"/>
    <n v="0.01"/>
    <m/>
    <m/>
  </r>
  <r>
    <n v="1.01543242837027E+16"/>
    <n v="2016"/>
    <s v="2016 Q2"/>
    <x v="17"/>
    <d v="2016-06-10T08:00:00"/>
    <s v="FIL ROUGE"/>
    <s v="Perrier iconic"/>
    <n v="1"/>
    <s v="The perfect composition. #ExtraordinairePerrier"/>
    <n v="104867"/>
    <n v="6083"/>
    <n v="98784"/>
    <n v="37456"/>
    <n v="0.35717623275196203"/>
    <n v="38807"/>
    <n v="36501"/>
    <n v="29"/>
    <n v="31"/>
    <n v="2246"/>
    <s v=" "/>
    <m/>
    <n v="37456"/>
    <n v="188110"/>
    <n v="200"/>
    <n v="1.22"/>
    <n v="37252"/>
    <n v="0.01"/>
    <m/>
    <m/>
  </r>
  <r>
    <n v="1.01543242861477E+16"/>
    <n v="2016"/>
    <s v="2016 Q2"/>
    <x v="17"/>
    <d v="2016-06-13T08:00:00"/>
    <s v="FIL ROUGE"/>
    <s v="Perrier Since 1863 "/>
    <n v="4"/>
    <s v="Perrier, a MAST have. Perrier ad from 1981  © Villemot - 1981"/>
    <n v="111893"/>
    <n v="4718"/>
    <n v="107175"/>
    <n v="35413"/>
    <n v="0.31648986084920416"/>
    <n v="35875"/>
    <n v="34605"/>
    <n v="11"/>
    <n v="12"/>
    <n v="1247"/>
    <s v=" "/>
    <m/>
    <n v="35413"/>
    <n v="188425"/>
    <n v="200"/>
    <n v="1.31"/>
    <n v="34552"/>
    <n v="0.01"/>
    <m/>
    <m/>
  </r>
  <r>
    <n v="1.01543244314977E+16"/>
    <n v="2016"/>
    <s v="2016 Q2"/>
    <x v="17"/>
    <d v="2016-06-15T08:00:00"/>
    <s v="FIL ROUGE"/>
    <s v="Perrier x Digital Artist"/>
    <n v="6"/>
    <s v="It's just street art, we're not looking for treble. #InspiredByArt   © A. L. Crego &amp; Mutante Creativo - 2016 http://www.mutantecreativo.com http://alcrego.tumblr.com"/>
    <n v="140639"/>
    <n v="5316"/>
    <n v="135323"/>
    <n v="34049"/>
    <n v="0.24210211961120315"/>
    <n v="35604"/>
    <n v="31608"/>
    <n v="19"/>
    <n v="50"/>
    <n v="3927"/>
    <s v=" "/>
    <m/>
    <n v="34049"/>
    <n v="188641"/>
    <n v="200"/>
    <n v="1.0900000000000001"/>
    <n v="33504"/>
    <n v="0.01"/>
    <m/>
    <m/>
  </r>
  <r>
    <n v="1.01543244328727E+16"/>
    <n v="2016"/>
    <s v="2016 Q2"/>
    <x v="17"/>
    <d v="2016-06-17T08:00:01"/>
    <s v="FIL ROUGE"/>
    <s v="Perrier iconic"/>
    <n v="1"/>
    <s v="Perrier just tickles me pink."/>
    <n v="113842"/>
    <n v="6665"/>
    <n v="107177"/>
    <n v="44548"/>
    <n v="0.39131427768310467"/>
    <n v="43379"/>
    <n v="41852"/>
    <n v="21"/>
    <n v="8"/>
    <n v="1498"/>
    <s v=" "/>
    <m/>
    <n v="44548"/>
    <n v="188748"/>
    <n v="200"/>
    <n v="1.19"/>
    <n v="41709"/>
    <n v="0"/>
    <m/>
    <m/>
  </r>
  <r>
    <n v="1.01543244345927E+16"/>
    <n v="2016"/>
    <s v="2016 Q2"/>
    <x v="17"/>
    <d v="2016-06-20T01:00:00"/>
    <s v="FIL ROUGE"/>
    <s v="Perrier x Digital Artist"/>
    <n v="6"/>
    <s v="Cheers to the longest day of the year!    © Khan Nova/Mathieu Saunier - 2016"/>
    <n v="107697"/>
    <n v="9894"/>
    <n v="97803"/>
    <n v="33115"/>
    <n v="0.30748303109650221"/>
    <n v="33243"/>
    <n v="31792"/>
    <n v="13"/>
    <n v="13"/>
    <n v="1425"/>
    <s v=" "/>
    <m/>
    <n v="33115"/>
    <n v="189123"/>
    <n v="200"/>
    <n v="1.7"/>
    <n v="31925"/>
    <n v="0.01"/>
    <m/>
    <m/>
  </r>
  <r>
    <n v="1.01544104399927E+16"/>
    <n v="2016"/>
    <s v="2016 Q2"/>
    <x v="17"/>
    <d v="2016-06-22T08:00:00"/>
    <s v="FIL ROUGE"/>
    <s v="Perrier Magazine"/>
    <n v="8"/>
    <s v="We raise our glass to these extraordinaire bars you must experience!  Photo: Courtesy of Candelaria"/>
    <n v="91135"/>
    <n v="13783"/>
    <n v="77352"/>
    <n v="25983"/>
    <n v="0.28510451527953035"/>
    <n v="25647"/>
    <n v="24536"/>
    <n v="9"/>
    <n v="11"/>
    <n v="1091"/>
    <s v=" "/>
    <m/>
    <n v="25983"/>
    <n v="189226"/>
    <n v="200"/>
    <n v="1.53"/>
    <n v="24875"/>
    <n v="0.01"/>
    <m/>
    <m/>
  </r>
  <r>
    <n v="1.01543244626527E+16"/>
    <n v="2016"/>
    <s v="2016 Q2"/>
    <x v="17"/>
    <d v="2016-06-24T08:00:00"/>
    <s v="FIL ROUGE"/>
    <s v="Perrier iconic"/>
    <n v="1"/>
    <s v="Time to Perrier!"/>
    <n v="127365"/>
    <n v="20655"/>
    <n v="106710"/>
    <n v="35249"/>
    <n v="0.27675578063047146"/>
    <n v="36782"/>
    <n v="33493"/>
    <n v="16"/>
    <n v="21"/>
    <n v="3252"/>
    <s v=" "/>
    <m/>
    <n v="35249"/>
    <n v="189648"/>
    <n v="200"/>
    <n v="1.25"/>
    <n v="34877"/>
    <n v="0.01"/>
    <m/>
    <m/>
  </r>
  <r>
    <n v="1.01543244682977E+16"/>
    <n v="2016"/>
    <s v="2016 Q2"/>
    <x v="17"/>
    <d v="2016-06-27T08:00:00"/>
    <s v="FIL ROUGE"/>
    <s v="Perrier iconic"/>
    <n v="1"/>
    <s v="Perrier is so uplifting!"/>
    <n v="118784"/>
    <n v="28506"/>
    <n v="90278"/>
    <n v="31237"/>
    <n v="0.26297312769396552"/>
    <n v="32594"/>
    <n v="30064"/>
    <n v="18"/>
    <n v="21"/>
    <n v="2491"/>
    <s v=" "/>
    <m/>
    <n v="31237"/>
    <n v="189919"/>
    <n v="200"/>
    <n v="1.61"/>
    <n v="30815"/>
    <n v="0.01"/>
    <m/>
    <m/>
  </r>
  <r>
    <n v="1.01543244727927E+16"/>
    <n v="2016"/>
    <s v="2016 Q2"/>
    <x v="17"/>
    <d v="2016-06-29T08:00:00"/>
    <s v="FIL ROUGE"/>
    <s v="Perrier Art"/>
    <n v="3"/>
    <s v="The Arnolfini Pool Party. Bounce, baby."/>
    <n v="139576"/>
    <n v="28699"/>
    <n v="110877"/>
    <n v="33264"/>
    <n v="0.23832177451710895"/>
    <n v="33886"/>
    <n v="30516"/>
    <n v="17"/>
    <n v="37"/>
    <n v="3316"/>
    <s v=" "/>
    <m/>
    <n v="33264"/>
    <n v="190281"/>
    <n v="200"/>
    <n v="1.37"/>
    <n v="31808"/>
    <n v="0.01"/>
    <m/>
    <m/>
  </r>
  <r>
    <n v="1.01544103615727E+16"/>
    <n v="2016"/>
    <s v="2016 Q3"/>
    <x v="18"/>
    <d v="2016-07-01T08:00:00"/>
    <s v="FIL ROUGE"/>
    <s v="Perrier x Digital Artist"/>
    <n v="6"/>
    <s v="Add a splash of Perrier to your summer plans! #ExtraordinairePerrier  © A.L.Crego / Mutante Creativo- 2016"/>
    <n v="186409"/>
    <n v="8525"/>
    <n v="177884"/>
    <n v="44444"/>
    <n v="0.23842196460471329"/>
    <n v="45698"/>
    <n v="38823"/>
    <n v="20"/>
    <n v="75"/>
    <n v="6780"/>
    <s v=" "/>
    <m/>
    <n v="44444"/>
    <n v="190529"/>
    <n v="200"/>
    <n v="0.74"/>
    <n v="43290"/>
    <n v="0"/>
    <m/>
    <m/>
  </r>
  <r>
    <n v="1.01544103697877E+16"/>
    <n v="2016"/>
    <s v="2016 Q3"/>
    <x v="18"/>
    <d v="2016-07-04T01:00:00"/>
    <s v="FIL ROUGE"/>
    <s v="Perrier Since 1863 "/>
    <n v="4"/>
    <s v="Statue of Bubbly. Perrier ad from 1976 #FourthOfJuly  Ad: Agency &quot;Langelaan &amp; Cerf&quot;"/>
    <n v="141392"/>
    <n v="14138"/>
    <n v="127254"/>
    <n v="36939"/>
    <n v="0.26125240466221566"/>
    <n v="38136"/>
    <n v="36243"/>
    <n v="16"/>
    <n v="35"/>
    <n v="1842"/>
    <s v=" "/>
    <m/>
    <n v="36939"/>
    <n v="191175"/>
    <n v="200"/>
    <n v="1.42"/>
    <n v="36800"/>
    <n v="0.01"/>
    <m/>
    <m/>
  </r>
  <r>
    <n v="1.01544103816277E+16"/>
    <n v="2016"/>
    <s v="2016 Q3"/>
    <x v="18"/>
    <d v="2016-07-06T08:00:00"/>
    <s v="FIL ROUGE"/>
    <s v="Perrier 100% Natural"/>
    <n v="7"/>
    <s v="Natural sparkling mineral water. 100% French.   Learn more about our history here: bit.ly/PerrierHistory"/>
    <n v="100147"/>
    <n v="6663"/>
    <n v="93484"/>
    <n v="29378"/>
    <n v="0.29334877729737285"/>
    <n v="30260"/>
    <n v="28855"/>
    <n v="18"/>
    <n v="15"/>
    <n v="1372"/>
    <s v=" "/>
    <m/>
    <n v="29378"/>
    <n v="191311"/>
    <n v="200"/>
    <n v="1.52"/>
    <n v="29132"/>
    <n v="0.01"/>
    <m/>
    <m/>
  </r>
  <r>
    <n v="1.01544103887127E+16"/>
    <n v="2016"/>
    <s v="2016 Q3"/>
    <x v="18"/>
    <d v="2016-07-09T08:00:00"/>
    <s v="FIL ROUGE"/>
    <s v="Perrier iconic"/>
    <n v="1"/>
    <s v="Perrier goes swimmingly with your classy style! #ExtraordinairePerrier"/>
    <n v="130856"/>
    <n v="5371"/>
    <n v="125485"/>
    <n v="37355"/>
    <n v="0.28546646695604327"/>
    <n v="37668"/>
    <n v="35389"/>
    <n v="17"/>
    <n v="22"/>
    <n v="2240"/>
    <s v=" "/>
    <m/>
    <n v="37355"/>
    <n v="191967"/>
    <n v="200"/>
    <n v="1.1100000000000001"/>
    <n v="36039"/>
    <n v="0.01"/>
    <m/>
    <m/>
  </r>
  <r>
    <n v="1.01544103921277E+16"/>
    <n v="2016"/>
    <s v="2016 Q3"/>
    <x v="18"/>
    <d v="2016-07-10T01:00:00"/>
    <s v="FIL ROUGE"/>
    <s v="Perrier iconic"/>
    <n v="1"/>
    <s v="Perrier Lemon adds that extraordinaire kick! #Euro2016"/>
    <n v="47147"/>
    <n v="2587"/>
    <n v="44560"/>
    <n v="3601"/>
    <n v="7.6378136466795338E-2"/>
    <n v="3900"/>
    <n v="3406"/>
    <n v="12"/>
    <n v="16"/>
    <n v="466"/>
    <s v=" "/>
    <m/>
    <n v="3601"/>
    <n v="192097"/>
    <n v="200"/>
    <n v="2.93"/>
    <n v="3510"/>
    <n v="0.06"/>
    <m/>
    <m/>
  </r>
  <r>
    <n v="1.01544103932427E+16"/>
    <n v="2016"/>
    <s v="2016 Q3"/>
    <x v="18"/>
    <d v="2016-07-12T02:09:00"/>
    <s v="FIL ROUGE"/>
    <s v="Perrier iconic"/>
    <n v="1"/>
    <s v="Zest up your vacation! #ExtraordinairePerrier"/>
    <n v="105683"/>
    <n v="16236"/>
    <n v="89447"/>
    <n v="15893"/>
    <n v="0.15038369463395249"/>
    <n v="16917"/>
    <n v="13322"/>
    <n v="23"/>
    <n v="45"/>
    <n v="3527"/>
    <s v=" "/>
    <m/>
    <n v="15893"/>
    <n v="192194"/>
    <n v="127.94"/>
    <n v="0.99"/>
    <n v="15221"/>
    <n v="0.01"/>
    <m/>
    <m/>
  </r>
  <r>
    <n v="1.01544103962277E+16"/>
    <n v="2016"/>
    <s v="2016 Q3"/>
    <x v="18"/>
    <d v="2016-07-14T08:00:01"/>
    <s v="FIL ROUGE"/>
    <s v="Perrier iconic"/>
    <n v="1"/>
    <s v="Let the night sparkle! #ExtraordiniarePerrier #BastilleDay"/>
    <n v="114592"/>
    <n v="11346"/>
    <n v="103246"/>
    <n v="25048"/>
    <n v="0.21858419435911758"/>
    <n v="26059"/>
    <n v="24218"/>
    <n v="16"/>
    <n v="32"/>
    <n v="1793"/>
    <s v=" "/>
    <m/>
    <n v="25048"/>
    <n v="192456"/>
    <n v="162.94"/>
    <n v="1.34"/>
    <n v="24980"/>
    <n v="0.01"/>
    <m/>
    <m/>
  </r>
  <r>
    <n v="1.01544104064127E+16"/>
    <n v="2016"/>
    <s v="2016 Q3"/>
    <x v="18"/>
    <d v="2016-07-20T08:00:01"/>
    <s v="FIL ROUGE"/>
    <s v="Perrier iconic"/>
    <n v="1"/>
    <s v="When you drink extraordinaire! #ExtraordinairePerrier"/>
    <n v="136194"/>
    <n v="20067"/>
    <n v="116127"/>
    <n v="29415"/>
    <n v="0.21597867747477861"/>
    <n v="31133"/>
    <n v="27231"/>
    <n v="18"/>
    <n v="24"/>
    <n v="3860"/>
    <s v=" "/>
    <m/>
    <n v="29415"/>
    <n v="197356"/>
    <n v="200"/>
    <n v="1.22"/>
    <n v="29274"/>
    <n v="0.01"/>
    <m/>
    <m/>
  </r>
  <r>
    <n v="1.01544104090877E+16"/>
    <n v="2016"/>
    <s v="2016 Q3"/>
    <x v="18"/>
    <d v="2016-07-22T08:00:01"/>
    <s v="FIL ROUGE"/>
    <s v="Perrier iconic"/>
    <n v="1"/>
    <s v="Make a splash with Perrier!   Photo by @Perrierspain on Instagram"/>
    <n v="250753"/>
    <n v="22008"/>
    <n v="228745"/>
    <n v="38413"/>
    <n v="0.1531905899430914"/>
    <n v="41539"/>
    <n v="32234"/>
    <n v="160"/>
    <n v="73"/>
    <n v="9072"/>
    <s v=" "/>
    <m/>
    <n v="38413"/>
    <n v="197724"/>
    <n v="200"/>
    <n v="0.6"/>
    <n v="38486"/>
    <n v="0.01"/>
    <m/>
    <m/>
  </r>
  <r>
    <n v="1.01544104155227E+16"/>
    <n v="2016"/>
    <s v="2016 Q3"/>
    <x v="18"/>
    <d v="2016-07-25T08:00:01"/>
    <s v="FIL ROUGE"/>
    <s v="Perrier x Digital Artist"/>
    <n v="6"/>
    <s v="A summer-LIME cocktail. #ExtraordinairePerrier    © Jonah Nigro / www.popsicleillusion.com - 2016"/>
    <n v="143336"/>
    <n v="20565"/>
    <n v="122771"/>
    <n v="29221"/>
    <n v="0.2038636490483898"/>
    <n v="30349"/>
    <n v="27239"/>
    <n v="18"/>
    <n v="21"/>
    <n v="3071"/>
    <s v=" "/>
    <m/>
    <n v="29221"/>
    <n v="199508"/>
    <n v="200"/>
    <n v="1.19"/>
    <n v="28491"/>
    <n v="0.01"/>
    <m/>
    <m/>
  </r>
  <r>
    <n v="1.01544104178677E+16"/>
    <n v="2016"/>
    <s v="2016 Q3"/>
    <x v="18"/>
    <d v="2016-07-27T08:00:01"/>
    <s v="FIL ROUGE"/>
    <s v="Perrier 100% Natural"/>
    <n v="7"/>
    <s v="Making waves. Perrier, a force of nature! #DrinkNatural"/>
    <n v="192792"/>
    <n v="22173"/>
    <n v="170619"/>
    <n v="36234"/>
    <n v="0.18794348313208017"/>
    <n v="39437"/>
    <n v="30955"/>
    <n v="25"/>
    <n v="39"/>
    <n v="8418"/>
    <s v=" "/>
    <m/>
    <n v="36234"/>
    <n v="199740"/>
    <n v="200"/>
    <n v="0.74"/>
    <n v="36270"/>
    <n v="0.01"/>
    <m/>
    <m/>
  </r>
  <r>
    <n v="1.01544104207177E+16"/>
    <n v="2016"/>
    <s v="2016 Q3"/>
    <x v="18"/>
    <d v="2016-07-29T08:00:01"/>
    <s v="FIL ROUGE"/>
    <s v="Perrier Anytime"/>
    <n v="2"/>
    <s v="A Perrier or Perrier Spritz? The choice is neck in neck.   Discover the recipe here: bit.ly/PerrierSpritz"/>
    <n v="2373"/>
    <n v="2373"/>
    <n v="0"/>
    <n v="74"/>
    <n v="3.1184155077960386E-2"/>
    <n v="97"/>
    <n v="55"/>
    <n v="1"/>
    <n v="5"/>
    <n v="36"/>
    <s v=" "/>
    <m/>
    <n v="74"/>
    <n v="200020"/>
    <m/>
    <m/>
    <m/>
    <m/>
    <m/>
    <m/>
  </r>
  <r>
    <n v="1.01545374727777E+16"/>
    <n v="2016"/>
    <s v="2016 Q3"/>
    <x v="19"/>
    <d v="2016-08-01T08:00:01"/>
    <s v="FIL ROUGE"/>
    <s v="Perrier x Digital Artist"/>
    <n v="6"/>
    <s v="Find your sparkle, it's a jungle out there! #DrinkExtraordinaire  © Yelldesign - 2016"/>
    <n v="218133"/>
    <n v="28863"/>
    <n v="189270"/>
    <n v="39044"/>
    <n v="0.1789917160631358"/>
    <n v="40319"/>
    <n v="36666"/>
    <n v="34"/>
    <n v="63"/>
    <n v="3556"/>
    <s v=" "/>
    <m/>
    <n v="39044"/>
    <n v="200357"/>
    <n v="200"/>
    <n v="0.77"/>
    <n v="37664"/>
    <n v="0.01"/>
    <m/>
    <m/>
  </r>
  <r>
    <n v="1.01545568351777E+16"/>
    <n v="2016"/>
    <s v="2016 Q3"/>
    <x v="19"/>
    <d v="2016-08-03T08:00:01"/>
    <s v="FIL ROUGE"/>
    <s v="Perrier 100% Natural"/>
    <n v="7"/>
    <s v="All natural citrus flavor. No sugar or sweeteners. #DrinkNatural"/>
    <n v="134660"/>
    <n v="16161"/>
    <n v="118499"/>
    <n v="31368"/>
    <n v="0.23294222486261695"/>
    <n v="32247"/>
    <n v="30269"/>
    <n v="19"/>
    <n v="21"/>
    <n v="1938"/>
    <s v=" "/>
    <m/>
    <n v="31368"/>
    <n v="200638"/>
    <n v="200"/>
    <n v="1.23"/>
    <n v="30248"/>
    <n v="0.01"/>
    <m/>
    <m/>
  </r>
  <r>
    <n v="1.01545374780127E+16"/>
    <n v="2016"/>
    <s v="2016 Q3"/>
    <x v="19"/>
    <d v="2016-08-05T08:00:01"/>
    <s v="FIL ROUGE"/>
    <s v="Perrier iconic"/>
    <n v="1"/>
    <s v="Get on track with Perrier! #Olympics"/>
    <n v="51204"/>
    <n v="6102"/>
    <n v="45102"/>
    <n v="6440"/>
    <n v="0.12577142410749159"/>
    <n v="6820"/>
    <n v="5853"/>
    <n v="13"/>
    <n v="22"/>
    <n v="932"/>
    <s v=" "/>
    <m/>
    <n v="6440"/>
    <n v="200798"/>
    <n v="200"/>
    <n v="1.56"/>
    <n v="6341"/>
    <n v="0.03"/>
    <m/>
    <m/>
  </r>
  <r>
    <n v="1.01545375256977E+16"/>
    <n v="2016"/>
    <s v="2016 Q3"/>
    <x v="19"/>
    <d v="2016-08-07T08:00:01"/>
    <s v="FIL ROUGE"/>
    <s v="Perrier iconic"/>
    <n v="1"/>
    <s v="Sparkles every time, a real hole in one! 󾬔 #DrinkExtraordinaire"/>
    <n v="128594"/>
    <n v="20406"/>
    <n v="108188"/>
    <n v="27875"/>
    <n v="0.21676750081652332"/>
    <n v="29641"/>
    <n v="26864"/>
    <n v="10"/>
    <n v="23"/>
    <n v="2744"/>
    <s v=" "/>
    <m/>
    <n v="27875"/>
    <n v="200842"/>
    <n v="200"/>
    <n v="1.31"/>
    <n v="27885"/>
    <n v="0.01"/>
    <m/>
    <m/>
  </r>
  <r>
    <n v="1.01545375276177E+16"/>
    <n v="2016"/>
    <s v="2016 Q3"/>
    <x v="19"/>
    <d v="2016-08-08T08:00:01"/>
    <s v="FIL ROUGE"/>
    <s v="Perrier x Digital Artist"/>
    <n v="6"/>
    <s v="Perrier's refreshing bubbles are hypnotizing. #DrinkExtraordinaire   © Jonah Nigro / www.popsicleillusion.com - 2016"/>
    <n v="135256"/>
    <n v="21658"/>
    <n v="113598"/>
    <n v="28325"/>
    <n v="0.20941769681197137"/>
    <n v="29683"/>
    <n v="27136"/>
    <n v="16"/>
    <n v="16"/>
    <n v="2515"/>
    <s v=" "/>
    <m/>
    <n v="28325"/>
    <n v="200903"/>
    <n v="200"/>
    <n v="1.33"/>
    <n v="28011"/>
    <n v="0.01"/>
    <m/>
    <m/>
  </r>
  <r>
    <n v="1.01545375299027E+16"/>
    <n v="2016"/>
    <s v="2016 Q3"/>
    <x v="19"/>
    <d v="2016-08-10T08:00:01"/>
    <s v="FIL ROUGE"/>
    <s v="Perrier Art"/>
    <n v="3"/>
    <s v="Cannot be bothered. #DrinkExtraordinaire"/>
    <n v="160589"/>
    <n v="21676"/>
    <n v="138913"/>
    <n v="34875"/>
    <n v="0.21716929553082714"/>
    <n v="37215"/>
    <n v="31684"/>
    <n v="27"/>
    <n v="32"/>
    <n v="5472"/>
    <s v=" "/>
    <m/>
    <n v="34875"/>
    <n v="201077"/>
    <n v="200"/>
    <n v="0.89"/>
    <n v="34385"/>
    <n v="0.01"/>
    <m/>
    <m/>
  </r>
  <r>
    <n v="1.01545375316427E+16"/>
    <n v="2016"/>
    <s v="2016 Q3"/>
    <x v="19"/>
    <d v="2016-08-12T08:00:01"/>
    <s v="FIL ROUGE"/>
    <s v="Perrier x Digital Artist"/>
    <n v="6"/>
    <s v="Just refresh! #DrinkExtraordinaire"/>
    <n v="172400"/>
    <n v="23698"/>
    <n v="148702"/>
    <n v="30645"/>
    <n v="0.17775522041763342"/>
    <n v="31758"/>
    <n v="27576"/>
    <n v="33"/>
    <n v="28"/>
    <n v="4121"/>
    <s v=" "/>
    <m/>
    <n v="30645"/>
    <n v="201200"/>
    <n v="200"/>
    <n v="0.99"/>
    <n v="29786"/>
    <n v="0.01"/>
    <m/>
    <m/>
  </r>
  <r>
    <n v="1.01545568237127E+16"/>
    <n v="2016"/>
    <s v="2016 Q3"/>
    <x v="19"/>
    <d v="2016-08-15T08:00:01"/>
    <s v="FIL ROUGE"/>
    <s v="Perrier x Digital Artist"/>
    <n v="6"/>
    <s v="An exotic burst to quench your thirst! #DrinkNatural  © Que Duong - 2016 #quedidit queduong.com"/>
    <n v="152028"/>
    <n v="23957"/>
    <n v="128071"/>
    <n v="31929"/>
    <n v="0.21002052253532244"/>
    <n v="33768"/>
    <n v="30950"/>
    <n v="14"/>
    <n v="44"/>
    <n v="2760"/>
    <s v=" "/>
    <m/>
    <n v="31929"/>
    <n v="201252"/>
    <n v="200"/>
    <n v="1.1200000000000001"/>
    <n v="31360"/>
    <n v="0.01"/>
    <m/>
    <m/>
  </r>
  <r>
    <n v="1.01545375354527E+16"/>
    <n v="2016"/>
    <s v="2016 Q3"/>
    <x v="19"/>
    <d v="2016-08-17T08:00:01"/>
    <s v="FIL ROUGE"/>
    <s v="Perrier iconic"/>
    <n v="1"/>
    <s v="Take the plunge with Perrier! #DrinkExtraordinaire"/>
    <n v="158732"/>
    <n v="24188"/>
    <n v="134544"/>
    <n v="37454"/>
    <n v="0.23595746289343045"/>
    <n v="39844"/>
    <n v="36762"/>
    <n v="35"/>
    <n v="35"/>
    <n v="3012"/>
    <s v=" "/>
    <m/>
    <n v="37454"/>
    <n v="201494"/>
    <n v="200"/>
    <n v="0.89"/>
    <n v="36894"/>
    <n v="0.01"/>
    <m/>
    <m/>
  </r>
  <r>
    <n v="1.01545375435627E+16"/>
    <n v="2016"/>
    <s v="2016 Q3"/>
    <x v="19"/>
    <d v="2016-08-19T08:00:01"/>
    <s v="FIL ROUGE"/>
    <s v="Perrier Anytime"/>
    <n v="2"/>
    <s v="He's just a little cucumbersome.   bit.ly/PerrierGreen"/>
    <n v="109678"/>
    <n v="20860"/>
    <n v="88818"/>
    <n v="28674"/>
    <n v="0.26143802768102992"/>
    <n v="28888"/>
    <n v="27560"/>
    <n v="8"/>
    <n v="20"/>
    <n v="1300"/>
    <s v=" "/>
    <m/>
    <n v="28674"/>
    <n v="201701"/>
    <n v="200"/>
    <n v="1.54"/>
    <n v="27675"/>
    <n v="0.01"/>
    <m/>
    <m/>
  </r>
  <r>
    <n v="1.01545375494127E+16"/>
    <n v="2016"/>
    <s v="2016 Q3"/>
    <x v="19"/>
    <d v="2016-08-22T08:00:01"/>
    <s v="FIL ROUGE"/>
    <s v="Perrier 100% Natural"/>
    <n v="7"/>
    <s v="Your life source. Perrier, a force of nature! #DrinkNatural"/>
    <n v="220044"/>
    <n v="26229"/>
    <n v="193815"/>
    <n v="31067"/>
    <n v="0.1411853992837796"/>
    <n v="34125"/>
    <n v="28188"/>
    <n v="42"/>
    <n v="248"/>
    <n v="5647"/>
    <s v=" "/>
    <m/>
    <n v="31067"/>
    <n v="202078"/>
    <n v="200"/>
    <n v="0.79"/>
    <n v="31004"/>
    <n v="0.01"/>
    <m/>
    <m/>
  </r>
  <r>
    <n v="1.01545375501077E+16"/>
    <n v="2016"/>
    <s v="2016 Q3"/>
    <x v="19"/>
    <d v="2016-08-24T08:00:01"/>
    <s v="FIL ROUGE"/>
    <s v="Perrier Since 1863 "/>
    <n v="4"/>
    <s v="Perrier knows how to jazz it up! Perrier ad from 1981 #FlashbackFriday  © Villemot - 1981"/>
    <n v="123310"/>
    <n v="19136"/>
    <n v="104174"/>
    <n v="35747"/>
    <n v="0.28989538561349443"/>
    <n v="37075"/>
    <n v="35391"/>
    <n v="15"/>
    <n v="17"/>
    <n v="1652"/>
    <s v=" "/>
    <m/>
    <n v="35747"/>
    <n v="202239"/>
    <n v="200"/>
    <n v="1.0900000000000001"/>
    <n v="35158"/>
    <n v="0.01"/>
    <m/>
    <m/>
  </r>
  <r>
    <n v="1.01545375529027E+16"/>
    <n v="2016"/>
    <s v="2016 Q3"/>
    <x v="19"/>
    <d v="2016-08-26T08:00:01"/>
    <s v="FIL ROUGE"/>
    <s v="Perrier x Digital Artist"/>
    <n v="6"/>
    <s v="Our bubbles are full of life!   © A.L. Crego / Mutante Creativo - 2016"/>
    <n v="263134"/>
    <n v="30085"/>
    <n v="233049"/>
    <n v="31550"/>
    <n v="0.11990088700053965"/>
    <n v="34848"/>
    <n v="27264"/>
    <n v="30"/>
    <n v="110"/>
    <n v="7444"/>
    <s v=" "/>
    <m/>
    <n v="31550"/>
    <n v="202451"/>
    <n v="200"/>
    <n v="0.7"/>
    <n v="31736"/>
    <n v="0.01"/>
    <m/>
    <m/>
  </r>
  <r>
    <n v="1.01546741054577E+16"/>
    <n v="2016"/>
    <s v="2016 Q3"/>
    <x v="19"/>
    <d v="2016-08-30T08:00:01"/>
    <s v="FIL ROUGE"/>
    <s v="Perrier Anytime"/>
    <n v="2"/>
    <s v="You won't breathe fire, but it will for sure give you a boost!   Discover the recipe here: bit.ly/GuaranaBoost"/>
    <n v="114646"/>
    <n v="20299"/>
    <n v="94347"/>
    <n v="30003"/>
    <n v="0.26170123685082775"/>
    <n v="30593"/>
    <n v="29179"/>
    <n v="11"/>
    <n v="15"/>
    <n v="1388"/>
    <s v=" "/>
    <m/>
    <n v="30003"/>
    <n v="202844"/>
    <n v="200"/>
    <n v="1.4"/>
    <n v="29403"/>
    <n v="0.01"/>
    <m/>
    <m/>
  </r>
  <r>
    <n v="1.01546714602127E+16"/>
    <n v="2016"/>
    <s v="2016 Q3"/>
    <x v="20"/>
    <d v="2016-09-01T08:00:01"/>
    <s v="FIL ROUGE"/>
    <s v="Perrier 100% Natural"/>
    <n v="7"/>
    <s v="So wild. Perrier, a force of nature! #DrinkNatural"/>
    <n v="264455"/>
    <n v="40557"/>
    <n v="223898"/>
    <n v="40284"/>
    <n v="0.15232837344727837"/>
    <n v="42825"/>
    <n v="36327"/>
    <n v="19"/>
    <n v="125"/>
    <n v="6354"/>
    <s v=" "/>
    <m/>
    <n v="40284"/>
    <n v="202982"/>
    <n v="200"/>
    <n v="0.7"/>
    <n v="39952"/>
    <n v="0.01"/>
    <m/>
    <m/>
  </r>
  <r>
    <n v="1.01546734901577E+16"/>
    <n v="2016"/>
    <s v="2016 Q3"/>
    <x v="20"/>
    <d v="2016-09-03T08:00:01"/>
    <s v="FIL ROUGE"/>
    <s v="Perrier x Digital Artist"/>
    <n v="6"/>
    <s v="What a refreshing view!  © Khodayar Ahi / Godyar.com - 2016"/>
    <n v="323537"/>
    <n v="36075"/>
    <n v="287462"/>
    <n v="38225"/>
    <n v="0.1181472289104492"/>
    <n v="42788"/>
    <n v="29183"/>
    <n v="75"/>
    <n v="63"/>
    <n v="13467"/>
    <s v=" "/>
    <m/>
    <n v="38225"/>
    <n v="203104"/>
    <n v="200"/>
    <n v="0.53"/>
    <n v="37165"/>
    <n v="0.01"/>
    <m/>
    <m/>
  </r>
  <r>
    <n v="1.01546735214327E+16"/>
    <n v="2016"/>
    <s v="2016 Q3"/>
    <x v="20"/>
    <d v="2016-09-05T08:00:01"/>
    <s v="FIL ROUGE"/>
    <s v="Perrier Magazine"/>
    <n v="8"/>
    <s v="Feeling experimental? How about with cocktails?"/>
    <n v="49745"/>
    <n v="10016"/>
    <n v="39729"/>
    <n v="5560"/>
    <n v="0.11177002713840586"/>
    <n v="5846"/>
    <n v="4991"/>
    <n v="13"/>
    <n v="23"/>
    <n v="819"/>
    <s v=" "/>
    <m/>
    <n v="5560"/>
    <n v="203427"/>
    <n v="104.68"/>
    <n v="1.37"/>
    <n v="5388"/>
    <n v="0.02"/>
    <m/>
    <m/>
  </r>
  <r>
    <n v="1.01546735236377E+16"/>
    <n v="2016"/>
    <s v="2016 Q3"/>
    <x v="20"/>
    <d v="2016-09-09T08:00:01"/>
    <s v="FIL ROUGE"/>
    <s v="Perrier x Digital Artist"/>
    <n v="6"/>
    <s v="Perrier keeps your relaxation time well balanced.   © Pablo Alfieri - 2016"/>
    <n v="191492"/>
    <n v="32891"/>
    <n v="158601"/>
    <n v="43734"/>
    <n v="0.22838552002172416"/>
    <n v="44961"/>
    <n v="41527"/>
    <n v="29"/>
    <n v="20"/>
    <n v="3385"/>
    <s v=" "/>
    <m/>
    <n v="43734"/>
    <n v="203790"/>
    <n v="200"/>
    <n v="0.77"/>
    <n v="41638"/>
    <n v="0"/>
    <m/>
    <m/>
  </r>
  <r>
    <n v="1.01546714633977E+16"/>
    <n v="2016"/>
    <s v="2016 Q3"/>
    <x v="20"/>
    <d v="2016-09-12T08:00:01"/>
    <s v="FIL ROUGE"/>
    <s v="Perrier Art"/>
    <n v="3"/>
    <s v="Pampered. #DrinkExtraordinaire"/>
    <n v="206034"/>
    <n v="38671"/>
    <n v="167363"/>
    <n v="35967"/>
    <n v="0.17456827513905471"/>
    <n v="36793"/>
    <n v="31527"/>
    <n v="18"/>
    <n v="28"/>
    <n v="5220"/>
    <s v=" "/>
    <m/>
    <n v="35967"/>
    <n v="204064"/>
    <n v="200"/>
    <n v="0.9"/>
    <n v="34121"/>
    <n v="0.01"/>
    <m/>
    <m/>
  </r>
  <r>
    <n v="1.01547835409877E+16"/>
    <n v="2016"/>
    <s v="2016 Q3"/>
    <x v="20"/>
    <d v="2016-09-14T08:00:01"/>
    <s v="FIL ROUGE"/>
    <s v="Perrier x Digital Artist"/>
    <n v="6"/>
    <s v="Decades of Perrierin'! Perrier ad from 1984 #WayBackWednesday   © Villemot - 1984"/>
    <n v="155698"/>
    <n v="25067"/>
    <n v="130631"/>
    <n v="36649"/>
    <n v="0.23538516872406839"/>
    <n v="37015"/>
    <n v="35482"/>
    <n v="14"/>
    <n v="10"/>
    <n v="1509"/>
    <s v=" "/>
    <m/>
    <n v="36649"/>
    <n v="204139"/>
    <n v="1000"/>
    <n v="0.48"/>
    <n v="1090589"/>
    <n v="0"/>
    <m/>
    <m/>
  </r>
  <r>
    <n v="1.01547778484227E+16"/>
    <n v="2016"/>
    <s v="2016 Q3"/>
    <x v="20"/>
    <d v="2016-09-16T08:00:01"/>
    <s v="FIL ROUGE"/>
    <s v="Perrier x Digital Artist"/>
    <n v="6"/>
    <s v="Let's get experimental! #DrinkExtraordinaire   © Vanessa McKeown - 2016"/>
    <n v="190200"/>
    <n v="27296"/>
    <n v="162904"/>
    <n v="44509"/>
    <n v="0.23401156677181914"/>
    <n v="45828"/>
    <n v="42730"/>
    <n v="28"/>
    <n v="40"/>
    <n v="3030"/>
    <s v=" "/>
    <m/>
    <n v="44509"/>
    <n v="204318"/>
    <n v="1000"/>
    <n v="1.39"/>
    <n v="145214"/>
    <n v="0.01"/>
    <m/>
    <m/>
  </r>
  <r>
    <n v="1.01547778607577E+16"/>
    <n v="2016"/>
    <s v="2016 Q3"/>
    <x v="20"/>
    <d v="2016-09-20T08:00:01"/>
    <s v="FIL ROUGE"/>
    <s v="Perrier Art"/>
    <n v="3"/>
    <s v="Be prepared on how to sparkle in a conversation at Paris Fashion Week!"/>
    <n v="116581"/>
    <n v="22298"/>
    <n v="94283"/>
    <n v="21616"/>
    <n v="0.18541614842898929"/>
    <n v="22502"/>
    <n v="21475"/>
    <n v="11"/>
    <n v="9"/>
    <n v="1007"/>
    <s v=" "/>
    <m/>
    <n v="21616"/>
    <n v="204697"/>
    <n v="1000"/>
    <n v="1.21"/>
    <n v="153969"/>
    <n v="0.01"/>
    <m/>
    <m/>
  </r>
  <r>
    <n v="1.01547949427777E+16"/>
    <n v="2016"/>
    <s v="2016 Q3"/>
    <x v="20"/>
    <d v="2016-09-22T08:00:01"/>
    <s v="FIL ROUGE"/>
    <s v="Perrier x Digital Artist"/>
    <n v="6"/>
    <s v="Fall in love with Perrier. #Equinox    © Jonah Nigro / www.popsicleillusion.com - 2016"/>
    <n v="40096"/>
    <n v="6823"/>
    <n v="33273"/>
    <n v="5343"/>
    <n v="0.13325518754988028"/>
    <n v="5362"/>
    <n v="4999"/>
    <n v="10"/>
    <n v="6"/>
    <n v="347"/>
    <s v=" "/>
    <m/>
    <n v="5343"/>
    <n v="204834"/>
    <n v="529.42999999999995"/>
    <n v="1.21"/>
    <n v="79405"/>
    <n v="0.01"/>
    <m/>
    <m/>
  </r>
  <r>
    <n v="1.01547778665027E+16"/>
    <n v="2016"/>
    <s v="2016 Q3"/>
    <x v="20"/>
    <d v="2016-09-24T08:00:01"/>
    <s v="FIL ROUGE"/>
    <s v="Perrier x Digital Artist"/>
    <n v="6"/>
    <s v="Perrier x 100% natural x 0% sugar. #DrinkNatural"/>
    <n v="138366"/>
    <n v="19688"/>
    <n v="118678"/>
    <n v="20255"/>
    <n v="0.14638711822268477"/>
    <n v="21479"/>
    <n v="19708"/>
    <n v="25"/>
    <n v="31"/>
    <n v="1715"/>
    <s v=" "/>
    <m/>
    <n v="20255"/>
    <n v="204954"/>
    <n v="999.54"/>
    <n v="1.94"/>
    <n v="104996"/>
    <n v="0.01"/>
    <m/>
    <m/>
  </r>
  <r>
    <n v="1.01548298417127E+16"/>
    <n v="2016"/>
    <s v="2016 Q3"/>
    <x v="20"/>
    <d v="2016-09-26T08:00:01"/>
    <s v="FIL ROUGE"/>
    <s v="Perrier Magazine"/>
    <n v="8"/>
    <s v="Daily life can be hard to juggle, so make it extraordinaire with Perrier!   © A.L.Crego / Mutante Creativo - 2016"/>
    <n v="185640"/>
    <n v="28403"/>
    <n v="157237"/>
    <n v="38246"/>
    <n v="0.20602240896358542"/>
    <n v="40484"/>
    <n v="37614"/>
    <n v="12"/>
    <n v="38"/>
    <n v="2820"/>
    <s v=" "/>
    <m/>
    <n v="38246"/>
    <n v="205229"/>
    <n v="999"/>
    <n v="1.76"/>
    <n v="97511"/>
    <n v="0.01"/>
    <m/>
    <m/>
  </r>
  <r>
    <n v="1.01547800049427E+16"/>
    <n v="2016"/>
    <s v="2016 Q3"/>
    <x v="20"/>
    <d v="2016-09-29T08:00:01"/>
    <s v="FIL ROUGE"/>
    <s v="Perrier x Digital Artist"/>
    <n v="6"/>
    <s v="A swift burst of bubbles. #DrinkNatural   © Que Duong / queduong.com - 2016 #quedidit"/>
    <n v="223573"/>
    <n v="28049"/>
    <n v="195524"/>
    <n v="33948"/>
    <n v="0.1518430221896204"/>
    <n v="35548"/>
    <n v="31164"/>
    <n v="27"/>
    <n v="19"/>
    <n v="4338"/>
    <s v=" "/>
    <m/>
    <n v="33948"/>
    <n v="205453"/>
    <n v="1000"/>
    <n v="1.17"/>
    <n v="148154"/>
    <n v="0.01"/>
    <m/>
    <m/>
  </r>
  <r>
    <n v="1.01547800054977E+16"/>
    <n v="2016"/>
    <s v="2016 Q4"/>
    <x v="21"/>
    <d v="2016-10-01T01:00:00"/>
    <s v="FIL ROUGE"/>
    <s v="Perrier x Digital Artist"/>
    <n v="6"/>
    <m/>
    <n v="1087983"/>
    <n v="20642"/>
    <n v="1067341"/>
    <n v="321296"/>
    <n v="0.29531343780187741"/>
    <n v="193309"/>
    <n v="2664"/>
    <n v="52"/>
    <n v="141"/>
    <n v="33984"/>
    <n v="156468"/>
    <m/>
    <n v="321296"/>
    <n v="205631"/>
    <n v="1000"/>
    <n v="0.28999999999999998"/>
    <n v="4188969"/>
    <n v="0"/>
    <m/>
    <m/>
  </r>
  <r>
    <n v="1.01547800142877E+16"/>
    <n v="2016"/>
    <s v="2016 Q4"/>
    <x v="21"/>
    <d v="2016-10-04T08:00:01"/>
    <s v="FIL ROUGE"/>
    <s v="Perrier x Digital Artist"/>
    <n v="6"/>
    <s v="A pop icon. #ExtraordinairePerrier  © Pablo Alfieri - 2016"/>
    <n v="527332"/>
    <n v="73688"/>
    <n v="453644"/>
    <n v="59283"/>
    <n v="0.11242063823170223"/>
    <n v="62458"/>
    <n v="55356"/>
    <n v="26"/>
    <n v="19"/>
    <n v="7057"/>
    <s v=" "/>
    <m/>
    <n v="59283"/>
    <n v="205631"/>
    <n v="1000"/>
    <n v="0.72"/>
    <n v="266870"/>
    <n v="0.01"/>
    <m/>
    <m/>
  </r>
  <r>
    <n v="1.01547800184177E+16"/>
    <n v="2016"/>
    <s v="2016 Q4"/>
    <x v="21"/>
    <d v="2016-10-07T08:00:00"/>
    <s v="FIL ROUGE"/>
    <s v="Perrier x Digital Artist"/>
    <n v="6"/>
    <s v="Mr. &amp; Ms. Know-It-All. #DrinkExtraordinaire"/>
    <n v="593430"/>
    <n v="47615"/>
    <n v="545815"/>
    <n v="11135"/>
    <n v="1.8763796909492272E-2"/>
    <n v="11725"/>
    <n v="5491"/>
    <n v="3"/>
    <n v="2"/>
    <n v="6229"/>
    <s v=" "/>
    <m/>
    <n v="11135"/>
    <n v="205631"/>
    <n v="1000"/>
    <n v="0.84"/>
    <n v="201288"/>
    <n v="0.01"/>
    <m/>
    <m/>
  </r>
  <r>
    <n v="1.01547800197077E+16"/>
    <n v="2016"/>
    <s v="2016 Q4"/>
    <x v="21"/>
    <d v="2016-10-10T08:00:00"/>
    <s v="FIL ROUGE"/>
    <s v="Perrier 100% Natural"/>
    <n v="7"/>
    <s v="Add a touch of autumn to your fizz! #DrinkExtraordinaire  © Beautiful Booze - 2016"/>
    <n v="352342"/>
    <n v="45069"/>
    <n v="307273"/>
    <n v="6985"/>
    <n v="1.9824488706994908E-2"/>
    <n v="8348"/>
    <n v="2630"/>
    <n v="3"/>
    <n v="5"/>
    <n v="5710"/>
    <s v=" "/>
    <m/>
    <n v="6985"/>
    <n v="205631"/>
    <n v="1000"/>
    <n v="1.1499999999999999"/>
    <n v="149425"/>
    <n v="0.01"/>
    <m/>
    <m/>
  </r>
  <r>
    <n v="1.01548712378027E+16"/>
    <n v="2016"/>
    <s v="2016 Q4"/>
    <x v="21"/>
    <d v="2016-10-12T08:00:01"/>
    <s v="FIL ROUGE"/>
    <s v="Perrier Anytime"/>
    <n v="2"/>
    <s v="Add a burst of flavor to your bubbles by adding a slice of fruit anytime you like!   Illustration by: © Audry Leroy - 2016  Fan photo by: @entretules  If you would like to see your photo doodled on by an artist be sure to use #MyPerrier on Instagram! Your photo might get featured!"/>
    <n v="413041"/>
    <n v="61524"/>
    <n v="351517"/>
    <n v="8957"/>
    <n v="2.1685498534043834E-2"/>
    <n v="10219"/>
    <n v="4813"/>
    <n v="12"/>
    <n v="12"/>
    <n v="5382"/>
    <s v=" "/>
    <m/>
    <n v="8957"/>
    <n v="205631"/>
    <m/>
    <m/>
    <m/>
    <m/>
    <m/>
    <m/>
  </r>
  <r>
    <n v="1.01548708367477E+16"/>
    <n v="2016"/>
    <s v="2016 Q4"/>
    <x v="21"/>
    <d v="2016-10-14T08:00:06"/>
    <s v="FIL ROUGE"/>
    <s v="Perrier x Digital Artist"/>
    <n v="6"/>
    <s v="[CONTEST] Show off your spooky photo skills for your chance to win a Perrier prize! Discover the article to learn more!"/>
    <n v="453158"/>
    <n v="49081"/>
    <n v="404077"/>
    <n v="66769"/>
    <n v="0.14734154533297436"/>
    <n v="70395"/>
    <n v="66950"/>
    <n v="24"/>
    <n v="25"/>
    <n v="3396"/>
    <s v=" "/>
    <m/>
    <n v="66769"/>
    <n v="205631"/>
    <m/>
    <m/>
    <m/>
    <m/>
    <m/>
    <m/>
  </r>
  <r>
    <n v="1.01548702720977E+16"/>
    <n v="2016"/>
    <s v="2016 Q4"/>
    <x v="21"/>
    <d v="2016-10-17T08:00:01"/>
    <s v="FIL ROUGE"/>
    <s v="Perrier x Digital Artist"/>
    <n v="6"/>
    <s v="Our bubbles got game. #DrinkExtraordinaire   © A.L.Crego - 2016"/>
    <n v="731103"/>
    <n v="80761"/>
    <n v="650342"/>
    <n v="104422"/>
    <n v="0.14282802833526875"/>
    <n v="106818"/>
    <n v="98785"/>
    <n v="49"/>
    <n v="111"/>
    <n v="7873"/>
    <s v=" "/>
    <m/>
    <n v="104422"/>
    <n v="205631"/>
    <n v="1000"/>
    <n v="1.51"/>
    <n v="115812"/>
    <n v="0.01"/>
    <m/>
    <m/>
  </r>
  <r>
    <n v="1.01548702747427E+16"/>
    <n v="2016"/>
    <s v="2016 Q4"/>
    <x v="21"/>
    <d v="2016-10-19T08:00:00"/>
    <s v="FIL ROUGE"/>
    <s v="Perrier x Digital Artist"/>
    <n v="6"/>
    <s v="Now that's a stroke of good fortune! #ExtraordinairePerrier   Extraordinaire work by © Tee Ken Ng - 2016"/>
    <n v="2744188"/>
    <n v="54602"/>
    <n v="2689586"/>
    <n v="924457"/>
    <n v="0.33687815849351427"/>
    <n v="771060"/>
    <n v="7291"/>
    <n v="180"/>
    <n v="1543"/>
    <n v="104545"/>
    <n v="657501"/>
    <m/>
    <n v="924457"/>
    <n v="205631"/>
    <n v="1000"/>
    <n v="1.26"/>
    <n v="172179"/>
    <n v="0.01"/>
    <m/>
    <m/>
  </r>
  <r>
    <n v="1.01549021255527E+16"/>
    <n v="2016"/>
    <s v="2016 Q4"/>
    <x v="21"/>
    <d v="2016-10-21T08:00:01"/>
    <s v="FIL ROUGE"/>
    <s v="Perrier Anytime"/>
    <n v="2"/>
    <s v="Fall got you down? Take a vacay with Perrier!   Illustration: © Cari Vander Yacht - 2016   Fan photo by: @mairatag"/>
    <n v="1066159"/>
    <n v="98041"/>
    <n v="968118"/>
    <n v="143350"/>
    <n v="0.13445461699427572"/>
    <n v="153626"/>
    <n v="131993"/>
    <n v="210"/>
    <n v="192"/>
    <n v="21231"/>
    <s v=" "/>
    <m/>
    <n v="143350"/>
    <n v="205631"/>
    <n v="1000"/>
    <n v="0.62"/>
    <n v="813663"/>
    <n v="0"/>
    <m/>
    <m/>
  </r>
  <r>
    <n v="1.01548734071277E+16"/>
    <n v="2016"/>
    <s v="2016 Q4"/>
    <x v="21"/>
    <d v="2016-10-24T08:00:01"/>
    <s v="FIL ROUGE"/>
    <s v="Perrier x Digital Artist"/>
    <n v="6"/>
    <s v="Can't quite pin what makes this post so striking.   © Vanessa McKeown - 2016"/>
    <n v="1006962"/>
    <n v="98598"/>
    <n v="908364"/>
    <n v="119365"/>
    <n v="0.11853972642463172"/>
    <n v="122466"/>
    <n v="108510"/>
    <n v="126"/>
    <n v="131"/>
    <n v="13699"/>
    <s v=" "/>
    <m/>
    <n v="119365"/>
    <n v="205631"/>
    <n v="998.46"/>
    <n v="1.39"/>
    <n v="146395"/>
    <n v="0.01"/>
    <m/>
    <m/>
  </r>
  <r>
    <n v="1.01548702846927E+16"/>
    <n v="2016"/>
    <s v="2016 Q4"/>
    <x v="21"/>
    <d v="2016-10-26T08:00:01"/>
    <s v="FIL ROUGE"/>
    <s v="Perrier iconic"/>
    <n v="1"/>
    <s v="Sparkling mineral water. Crisp natural strawberry flavor. 0 calories. #DrinkNatural"/>
    <n v="736798"/>
    <n v="64149"/>
    <n v="672649"/>
    <n v="98109"/>
    <n v="0.13315589890309149"/>
    <n v="102821"/>
    <n v="96298"/>
    <n v="89"/>
    <n v="101"/>
    <n v="6333"/>
    <s v=" "/>
    <m/>
    <n v="98109"/>
    <n v="205631"/>
    <n v="1000"/>
    <n v="1.71"/>
    <n v="125908"/>
    <n v="0.01"/>
    <m/>
    <m/>
  </r>
  <r>
    <n v="1.01548733863877E+16"/>
    <n v="2016"/>
    <s v="2016 Q4"/>
    <x v="21"/>
    <d v="2016-10-28T08:00:01"/>
    <s v="FIL ROUGE"/>
    <s v="Perrier x Digital Artist"/>
    <n v="6"/>
    <s v="You'll go batty over it! #DrinkExtraordinaire  Discover the recipe here: bit.ly/Bloody_Perrier"/>
    <n v="442560"/>
    <n v="42439"/>
    <n v="400121"/>
    <n v="63077"/>
    <n v="0.14252756688358639"/>
    <n v="65291"/>
    <n v="60199"/>
    <n v="46"/>
    <n v="110"/>
    <n v="4936"/>
    <s v=" "/>
    <m/>
    <n v="63077"/>
    <n v="205631"/>
    <n v="999.85"/>
    <n v="0.75"/>
    <n v="973666"/>
    <n v="0"/>
    <m/>
    <m/>
  </r>
  <r>
    <n v="1.01548702859427E+16"/>
    <n v="2016"/>
    <s v="2016 Q4"/>
    <x v="21"/>
    <d v="2016-10-31T09:00:00"/>
    <s v="FIL ROUGE"/>
    <s v="Perrier x Digital Artist"/>
    <n v="6"/>
    <s v="We've seen some stranger things before! #HappyHalloween  Deadline for the #PerrierChallenge is November 07! Learn more here: http://bit.ly/Perrier_Halloween"/>
    <n v="697586"/>
    <n v="31518"/>
    <n v="666068"/>
    <n v="40585"/>
    <n v="5.8179206578113665E-2"/>
    <n v="42789"/>
    <n v="36622"/>
    <n v="33"/>
    <n v="112"/>
    <n v="6022"/>
    <s v=" "/>
    <m/>
    <n v="40585"/>
    <n v="205631"/>
    <n v="1000"/>
    <n v="1.57"/>
    <n v="140501"/>
    <n v="0.01"/>
    <m/>
    <m/>
  </r>
  <r>
    <n v="1.01548702886527E+16"/>
    <n v="2016"/>
    <s v="2016 Q4"/>
    <x v="22"/>
    <d v="2016-11-01T09:00:00"/>
    <s v="FIL ROUGE"/>
    <s v="Perrier 100% Natural"/>
    <n v="7"/>
    <s v="Even the invisible man's Perrier stash has a stache. #Movember #ExtraordinariePerrier  © Jonah Nigro / www.popsicleillusion.com - 2016"/>
    <n v="546989"/>
    <n v="73091"/>
    <n v="473898"/>
    <n v="78605"/>
    <n v="0.1437049008298156"/>
    <n v="82873"/>
    <n v="76522"/>
    <n v="43"/>
    <n v="45"/>
    <n v="6263"/>
    <s v=" "/>
    <m/>
    <n v="78605"/>
    <n v="205631"/>
    <n v="1000"/>
    <n v="2.02"/>
    <n v="113341"/>
    <n v="0.01"/>
    <m/>
    <m/>
  </r>
  <r>
    <n v="1.01548702915227E+16"/>
    <n v="2016"/>
    <s v="2016 Q4"/>
    <x v="22"/>
    <d v="2016-11-03T09:00:00"/>
    <s v="FIL ROUGE"/>
    <s v="Perrier x Digital Artist"/>
    <n v="6"/>
    <s v="Premium natural sparkling mineral water. A work of art. #ExtraordinairePerrier   © Pablo Alfieri - 2016"/>
    <n v="547589"/>
    <n v="77502"/>
    <n v="470087"/>
    <n v="125934"/>
    <n v="0.22997905363329066"/>
    <n v="134001"/>
    <n v="126581"/>
    <n v="79"/>
    <n v="119"/>
    <n v="7222"/>
    <s v=" "/>
    <m/>
    <n v="125934"/>
    <n v="205631"/>
    <n v="1000"/>
    <n v="1.67"/>
    <n v="125444"/>
    <n v="0.01"/>
    <m/>
    <m/>
  </r>
  <r>
    <n v="1.01548702978477E+16"/>
    <n v="2016"/>
    <s v="2016 Q4"/>
    <x v="22"/>
    <d v="2016-11-05T09:00:00"/>
    <s v="FIL ROUGE"/>
    <s v="Perrier 100% Natural"/>
    <n v="7"/>
    <s v="You'll pounce on it!"/>
    <n v="1099275"/>
    <n v="30371"/>
    <n v="1068904"/>
    <n v="249727"/>
    <n v="0.2271742739532874"/>
    <n v="153677"/>
    <n v="38402"/>
    <n v="49"/>
    <n v="294"/>
    <n v="25044"/>
    <n v="89888"/>
    <m/>
    <n v="249727"/>
    <n v="205631"/>
    <n v="1000"/>
    <n v="1.1000000000000001"/>
    <n v="155005"/>
    <n v="0.01"/>
    <m/>
    <m/>
  </r>
  <r>
    <n v="1.01548703002427E+16"/>
    <n v="2016"/>
    <s v="2016 Q4"/>
    <x v="22"/>
    <d v="2016-11-07T08:00:00"/>
    <s v="FIL ROUGE"/>
    <s v="Perrier Since 1863 "/>
    <n v="4"/>
    <s v="Turn over a new leaf with Perrier! #DrinkNatural   © A.L.Crego / Mutante Creativo - 2016"/>
    <n v="582469"/>
    <n v="76798"/>
    <n v="505671"/>
    <n v="109113"/>
    <n v="0.18732842434532995"/>
    <n v="109429"/>
    <n v="100044"/>
    <n v="37"/>
    <n v="84"/>
    <n v="9264"/>
    <s v=" "/>
    <m/>
    <n v="109113"/>
    <n v="205631"/>
    <n v="1000"/>
    <n v="1.9"/>
    <n v="120052"/>
    <n v="0.01"/>
    <m/>
    <m/>
  </r>
  <r>
    <n v="1.01548703389427E+16"/>
    <n v="2016"/>
    <s v="2016 Q4"/>
    <x v="22"/>
    <d v="2016-11-09T08:00:00"/>
    <s v="FIL ROUGE"/>
    <s v="Perrier x Digital Artist"/>
    <n v="6"/>
    <s v="Making memories that sparkle! #ExtraordinairePerrier"/>
    <n v="489855"/>
    <n v="74662"/>
    <n v="415193"/>
    <n v="95461"/>
    <n v="0.19487603474497556"/>
    <n v="96736"/>
    <n v="91786"/>
    <n v="56"/>
    <n v="79"/>
    <n v="4815"/>
    <s v=" "/>
    <m/>
    <n v="95461"/>
    <n v="205631"/>
    <n v="1000"/>
    <n v="1.64"/>
    <n v="140183"/>
    <n v="0.01"/>
    <m/>
    <m/>
  </r>
  <r>
    <n v="1.01548703459927E+16"/>
    <n v="2016"/>
    <s v="2016 Q4"/>
    <x v="22"/>
    <d v="2016-11-11T08:00:00"/>
    <s v="FIL ROUGE"/>
    <s v="Perrier Anytime"/>
    <n v="2"/>
    <s v="No smoke and mirrors behind this flavor! #ExtraordinairePerrier  Extraordinaire work by © Tee Ken Ng - 2016"/>
    <n v="1175916"/>
    <n v="19394"/>
    <n v="1156522"/>
    <n v="278336"/>
    <n v="0.23669717905020426"/>
    <n v="173444"/>
    <n v="10954"/>
    <n v="81"/>
    <n v="373"/>
    <n v="39692"/>
    <n v="122344"/>
    <m/>
    <n v="278336"/>
    <n v="205631"/>
    <n v="772.69"/>
    <n v="1.64"/>
    <n v="111630"/>
    <n v="0.01"/>
    <m/>
    <m/>
  </r>
  <r>
    <n v="1.01546735276477E+16"/>
    <n v="2016"/>
    <s v="2016 Q4"/>
    <x v="22"/>
    <d v="2016-11-14T08:00:00"/>
    <s v="FIL ROUGE"/>
    <s v="Perrier Since 1863 "/>
    <n v="4"/>
    <s v="Add some sparkle to your night! #ExtraordinairePerrier  © Que Duong / queduong.com - 2016 #quedidit"/>
    <n v="542792"/>
    <n v="63831"/>
    <n v="478961"/>
    <n v="104304"/>
    <n v="0.19216200680923817"/>
    <n v="108557"/>
    <n v="101705"/>
    <n v="117"/>
    <n v="106"/>
    <n v="6629"/>
    <s v=" "/>
    <m/>
    <n v="104304"/>
    <n v="205631"/>
    <n v="200"/>
    <n v="1.04"/>
    <n v="35130"/>
    <n v="0.01"/>
    <m/>
    <m/>
  </r>
  <r>
    <n v="1.01546735296577E+16"/>
    <n v="2016"/>
    <s v="2016 Q4"/>
    <x v="22"/>
    <d v="2016-11-16T08:00:00"/>
    <s v="FIL ROUGE"/>
    <s v="Perrier x Digital Artist"/>
    <n v="6"/>
    <s v="100% natural sparkling mineral water with a hint of natural pink grapefruit.   Click to discover what other flavors Perrier has bubbling up!"/>
    <n v="412179"/>
    <n v="62146"/>
    <n v="350033"/>
    <n v="89686"/>
    <n v="0.21758993058840939"/>
    <n v="91349"/>
    <n v="88344"/>
    <n v="39"/>
    <n v="39"/>
    <n v="2927"/>
    <s v=" "/>
    <m/>
    <n v="89686"/>
    <n v="205631"/>
    <n v="200"/>
    <n v="0.66"/>
    <n v="42795"/>
    <n v="0"/>
    <m/>
    <m/>
  </r>
  <r>
    <n v="1.01547527843327E+16"/>
    <n v="2016"/>
    <s v="2016 Q4"/>
    <x v="22"/>
    <d v="2016-11-18T08:00:00"/>
    <s v="FIL ROUGE"/>
    <s v="Perrier Magazine"/>
    <n v="8"/>
    <s v="Irresistible. #ExtraordinairePerrier   Illustration: © Cari Vander Yacht - 2016   Fan photo by: @kevinliulay on Instagram"/>
    <n v="500505"/>
    <n v="56752"/>
    <n v="443753"/>
    <n v="94621"/>
    <n v="0.18905105843098471"/>
    <n v="95079"/>
    <n v="89004"/>
    <n v="60"/>
    <n v="64"/>
    <n v="5951"/>
    <s v=" "/>
    <m/>
    <n v="94621"/>
    <n v="205631"/>
    <n v="200"/>
    <n v="1.41"/>
    <n v="21582"/>
    <n v="0.01"/>
    <m/>
    <m/>
  </r>
  <r>
    <n v="1.01546714645377E+16"/>
    <n v="2016"/>
    <s v="2016 Q4"/>
    <x v="22"/>
    <d v="2016-11-21T08:00:00"/>
    <s v="FIL ROUGE"/>
    <s v="Perrier x Digital Artist"/>
    <n v="6"/>
    <s v="A burst of nature! #DrinkNatural"/>
    <n v="728855"/>
    <n v="48261"/>
    <n v="680594"/>
    <n v="106110"/>
    <n v="0.14558451269456887"/>
    <n v="106494"/>
    <n v="92822"/>
    <n v="78"/>
    <n v="214"/>
    <n v="13380"/>
    <s v=" "/>
    <m/>
    <n v="106110"/>
    <n v="205631"/>
    <n v="100"/>
    <n v="1.58"/>
    <n v="5116"/>
    <n v="0.02"/>
    <m/>
    <m/>
  </r>
  <r>
    <n v="1.01546735314827E+16"/>
    <n v="2016"/>
    <s v="2016 Q4"/>
    <x v="22"/>
    <d v="2016-11-23T08:02:15"/>
    <s v="FIL ROUGE"/>
    <s v="Perrier 100% Natural"/>
    <n v="7"/>
    <s v="Click to discover Perrier's source! It's been making bubbles since dinosaurs stomped the Earth! #WayBackWednesday  © MGI Studio"/>
    <n v="452525"/>
    <n v="64187"/>
    <n v="388338"/>
    <n v="94709"/>
    <n v="0.20929009446991878"/>
    <n v="95086"/>
    <n v="91122"/>
    <n v="35"/>
    <n v="34"/>
    <n v="3895"/>
    <s v=" "/>
    <m/>
    <n v="94709"/>
    <n v="205631"/>
    <n v="200"/>
    <n v="1.2"/>
    <n v="20125"/>
    <n v="0.01"/>
    <m/>
    <m/>
  </r>
  <r>
    <n v="1.01546714678727E+16"/>
    <n v="2016"/>
    <s v="2016 Q4"/>
    <x v="22"/>
    <d v="2016-11-25T08:01:05"/>
    <s v="FIL ROUGE"/>
    <s v="Perrier x Digital Artist"/>
    <n v="6"/>
    <s v="Add some strawberries to your Perrier and be the life of the party! #ExtraordinairePerrier   © Vanessa McKeown - 2016"/>
    <n v="494798"/>
    <n v="68103"/>
    <n v="426695"/>
    <n v="103326"/>
    <n v="0.20882461125550225"/>
    <n v="107301"/>
    <n v="100067"/>
    <n v="107"/>
    <n v="99"/>
    <n v="7028"/>
    <s v=" "/>
    <m/>
    <n v="103326"/>
    <n v="205631"/>
    <n v="200"/>
    <n v="0.84"/>
    <n v="39870"/>
    <n v="0.01"/>
    <m/>
    <m/>
  </r>
  <r>
    <n v="1.01546738835827E+16"/>
    <n v="2016"/>
    <s v="2016 Q4"/>
    <x v="22"/>
    <d v="2016-11-28T08:00:00"/>
    <s v="FIL ROUGE"/>
    <s v="Perrier x Digital Artist"/>
    <n v="6"/>
    <s v="Feelings after a Perrier Guarana Boost. #DrinkExtraordinaire"/>
    <n v="526469"/>
    <n v="71381"/>
    <n v="455088"/>
    <n v="99685"/>
    <n v="0.18934638126841277"/>
    <n v="102128"/>
    <n v="96043"/>
    <n v="98"/>
    <n v="104"/>
    <n v="5883"/>
    <s v=" "/>
    <m/>
    <n v="99685"/>
    <n v="205631"/>
    <n v="200"/>
    <n v="0.8"/>
    <n v="50463"/>
    <n v="0.01"/>
    <m/>
    <m/>
  </r>
</pivotCacheRecords>
</file>

<file path=xl/pivotCache/pivotCacheRecords3.xml><?xml version="1.0" encoding="utf-8"?>
<pivotCacheRecords xmlns="http://schemas.openxmlformats.org/spreadsheetml/2006/main" xmlns:r="http://schemas.openxmlformats.org/officeDocument/2006/relationships" count="281">
  <r>
    <n v="1.01530569177177E+16"/>
    <n v="2015"/>
    <s v="2015 Q1"/>
    <x v="0"/>
    <d v="2015-01-01T12:00:02"/>
    <m/>
    <x v="0"/>
    <m/>
    <x v="0"/>
    <n v="2383872"/>
    <n v="2048"/>
    <n v="2381824"/>
    <n v="119744"/>
    <n v="5.0230884879725088E-2"/>
    <n v="135226"/>
    <n v="100275"/>
    <n v="416"/>
    <n v="217"/>
    <n v="34318"/>
    <s v=" "/>
    <m/>
    <n v="119744"/>
    <e v="#N/A"/>
    <m/>
    <m/>
    <m/>
    <m/>
    <m/>
    <m/>
  </r>
  <r>
    <n v="1.01530909717927E+16"/>
    <n v="2015"/>
    <s v="2015 Q1"/>
    <x v="0"/>
    <d v="2015-01-06T12:00:00"/>
    <m/>
    <x v="0"/>
    <m/>
    <x v="1"/>
    <n v="2699"/>
    <n v="2699"/>
    <n v="0"/>
    <n v="352"/>
    <n v="0.13041867358280845"/>
    <n v="469"/>
    <n v="298"/>
    <n v="4"/>
    <n v="17"/>
    <n v="150"/>
    <s v=" "/>
    <m/>
    <n v="352"/>
    <e v="#N/A"/>
    <m/>
    <m/>
    <m/>
    <m/>
    <m/>
    <m/>
  </r>
  <r>
    <n v="1.01531049863127E+16"/>
    <n v="2015"/>
    <s v="2015 Q1"/>
    <x v="0"/>
    <d v="2015-01-12T12:00:01"/>
    <m/>
    <x v="0"/>
    <m/>
    <x v="2"/>
    <n v="1895"/>
    <n v="1895"/>
    <n v="0"/>
    <n v="176"/>
    <n v="9.2875989445910287E-2"/>
    <n v="237"/>
    <n v="134"/>
    <s v=" "/>
    <n v="6"/>
    <n v="97"/>
    <s v=" "/>
    <m/>
    <n v="176"/>
    <e v="#N/A"/>
    <m/>
    <m/>
    <m/>
    <m/>
    <m/>
    <m/>
  </r>
  <r>
    <n v="1.01531071595227E+16"/>
    <n v="2015"/>
    <s v="2015 Q1"/>
    <x v="0"/>
    <d v="2015-01-13T12:00:01"/>
    <m/>
    <x v="0"/>
    <m/>
    <x v="3"/>
    <n v="2315"/>
    <n v="2315"/>
    <n v="0"/>
    <n v="250"/>
    <n v="0.10799136069114471"/>
    <n v="324"/>
    <n v="203"/>
    <n v="3"/>
    <n v="10"/>
    <n v="108"/>
    <s v=" "/>
    <m/>
    <n v="250"/>
    <e v="#N/A"/>
    <m/>
    <m/>
    <m/>
    <m/>
    <m/>
    <m/>
  </r>
  <r>
    <n v="1.01531091781727E+16"/>
    <n v="2015"/>
    <s v="2015 Q1"/>
    <x v="0"/>
    <d v="2015-01-14T12:00:02"/>
    <m/>
    <x v="0"/>
    <m/>
    <x v="4"/>
    <n v="2800"/>
    <n v="2800"/>
    <n v="0"/>
    <n v="314"/>
    <n v="0.11214285714285714"/>
    <n v="400"/>
    <n v="273"/>
    <n v="3"/>
    <n v="15"/>
    <n v="109"/>
    <s v=" "/>
    <m/>
    <n v="314"/>
    <e v="#N/A"/>
    <m/>
    <m/>
    <m/>
    <m/>
    <m/>
    <m/>
  </r>
  <r>
    <n v="1.01531132413627E+16"/>
    <n v="2015"/>
    <s v="2015 Q1"/>
    <x v="0"/>
    <d v="2015-01-15T03:00:00"/>
    <m/>
    <x v="0"/>
    <m/>
    <x v="5"/>
    <n v="60"/>
    <n v="60"/>
    <n v="0"/>
    <n v="38"/>
    <n v="0.6333333333333333"/>
    <n v="64"/>
    <n v="16"/>
    <n v="2"/>
    <n v="1"/>
    <n v="45"/>
    <s v=" "/>
    <m/>
    <n v="38"/>
    <e v="#N/A"/>
    <m/>
    <m/>
    <m/>
    <m/>
    <m/>
    <m/>
  </r>
  <r>
    <n v="1.01531200611177E+16"/>
    <n v="2015"/>
    <s v="2015 Q1"/>
    <x v="0"/>
    <d v="2015-01-19T12:00:02"/>
    <m/>
    <x v="0"/>
    <m/>
    <x v="6"/>
    <n v="2842"/>
    <n v="2842"/>
    <n v="0"/>
    <n v="298"/>
    <n v="0.10485573539760731"/>
    <n v="383"/>
    <n v="256"/>
    <s v=" "/>
    <n v="15"/>
    <n v="112"/>
    <s v=" "/>
    <m/>
    <n v="298"/>
    <e v="#N/A"/>
    <m/>
    <m/>
    <m/>
    <m/>
    <m/>
    <m/>
  </r>
  <r>
    <n v="1.01531243982627E+16"/>
    <n v="2015"/>
    <s v="2015 Q1"/>
    <x v="0"/>
    <d v="2015-01-21T12:00:00"/>
    <m/>
    <x v="0"/>
    <m/>
    <x v="7"/>
    <n v="2293"/>
    <n v="2293"/>
    <n v="0"/>
    <n v="199"/>
    <n v="8.6785870039249896E-2"/>
    <n v="271"/>
    <n v="172"/>
    <n v="1"/>
    <n v="9"/>
    <n v="89"/>
    <s v=" "/>
    <m/>
    <n v="199"/>
    <e v="#N/A"/>
    <m/>
    <m/>
    <m/>
    <m/>
    <m/>
    <m/>
  </r>
  <r>
    <n v="1.01531354676877E+16"/>
    <n v="2015"/>
    <s v="2015 Q1"/>
    <x v="0"/>
    <d v="2015-01-26T12:00:01"/>
    <m/>
    <x v="0"/>
    <m/>
    <x v="8"/>
    <n v="2318"/>
    <n v="2318"/>
    <n v="0"/>
    <n v="244"/>
    <n v="0.10526315789473684"/>
    <n v="322"/>
    <n v="207"/>
    <n v="1"/>
    <n v="7"/>
    <n v="107"/>
    <s v=" "/>
    <m/>
    <n v="244"/>
    <e v="#N/A"/>
    <m/>
    <m/>
    <m/>
    <m/>
    <m/>
    <m/>
  </r>
  <r>
    <n v="1.01531420136827E+16"/>
    <n v="2015"/>
    <s v="2015 Q1"/>
    <x v="0"/>
    <d v="2015-01-29T12:00:01"/>
    <m/>
    <x v="0"/>
    <m/>
    <x v="9"/>
    <n v="1371"/>
    <n v="1371"/>
    <n v="0"/>
    <n v="113"/>
    <n v="8.2421590080233406E-2"/>
    <n v="162"/>
    <n v="76"/>
    <s v=" "/>
    <n v="4"/>
    <n v="82"/>
    <s v=" "/>
    <m/>
    <n v="113"/>
    <e v="#N/A"/>
    <m/>
    <m/>
    <m/>
    <m/>
    <m/>
    <m/>
  </r>
  <r>
    <n v="1.01531438994477E+16"/>
    <n v="2015"/>
    <s v="2015 Q1"/>
    <x v="0"/>
    <d v="2015-01-30T11:00:01"/>
    <m/>
    <x v="0"/>
    <m/>
    <x v="10"/>
    <n v="2359"/>
    <n v="2359"/>
    <n v="0"/>
    <n v="203"/>
    <n v="8.6053412462908013E-2"/>
    <n v="258"/>
    <n v="28"/>
    <s v=" "/>
    <n v="3"/>
    <n v="124"/>
    <n v="103"/>
    <m/>
    <n v="203"/>
    <e v="#N/A"/>
    <m/>
    <m/>
    <m/>
    <m/>
    <m/>
    <m/>
  </r>
  <r>
    <n v="1.01531519909427E+16"/>
    <n v="2015"/>
    <s v="2015 Q1"/>
    <x v="1"/>
    <d v="2015-02-02T12:00:01"/>
    <m/>
    <x v="0"/>
    <m/>
    <x v="11"/>
    <n v="3098"/>
    <n v="3098"/>
    <n v="0"/>
    <n v="256"/>
    <n v="8.2633957391865714E-2"/>
    <n v="364"/>
    <n v="204"/>
    <n v="4"/>
    <n v="21"/>
    <n v="135"/>
    <s v=" "/>
    <m/>
    <n v="256"/>
    <e v="#N/A"/>
    <m/>
    <m/>
    <m/>
    <m/>
    <m/>
    <m/>
  </r>
  <r>
    <n v="1.01531610964527E+16"/>
    <n v="2015"/>
    <s v="2015 Q1"/>
    <x v="1"/>
    <d v="2015-02-06T12:00:02"/>
    <m/>
    <x v="0"/>
    <m/>
    <x v="12"/>
    <n v="4916"/>
    <n v="4916"/>
    <n v="0"/>
    <n v="562"/>
    <n v="0.11432058584214809"/>
    <n v="763"/>
    <n v="466"/>
    <n v="7"/>
    <n v="33"/>
    <n v="257"/>
    <s v=" "/>
    <m/>
    <n v="562"/>
    <e v="#N/A"/>
    <m/>
    <m/>
    <m/>
    <m/>
    <m/>
    <m/>
  </r>
  <r>
    <n v="1.01531687069427E+16"/>
    <n v="2015"/>
    <s v="2015 Q1"/>
    <x v="1"/>
    <d v="2015-02-09T12:51:33"/>
    <m/>
    <x v="0"/>
    <m/>
    <x v="13"/>
    <n v="1937"/>
    <n v="1937"/>
    <n v="0"/>
    <n v="190"/>
    <n v="9.8089829633453793E-2"/>
    <n v="269"/>
    <n v="143"/>
    <n v="3"/>
    <n v="12"/>
    <n v="111"/>
    <s v=" "/>
    <m/>
    <n v="190"/>
    <e v="#N/A"/>
    <m/>
    <m/>
    <m/>
    <m/>
    <m/>
    <m/>
  </r>
  <r>
    <n v="1.01531728710477E+16"/>
    <n v="2015"/>
    <s v="2015 Q1"/>
    <x v="1"/>
    <d v="2015-02-11T12:00:02"/>
    <m/>
    <x v="0"/>
    <m/>
    <x v="14"/>
    <n v="2982"/>
    <n v="2982"/>
    <n v="0"/>
    <n v="288"/>
    <n v="9.6579476861166996E-2"/>
    <n v="417"/>
    <n v="227"/>
    <n v="20"/>
    <n v="13"/>
    <n v="157"/>
    <s v=" "/>
    <m/>
    <n v="288"/>
    <e v="#N/A"/>
    <m/>
    <m/>
    <m/>
    <m/>
    <m/>
    <m/>
  </r>
  <r>
    <n v="1.01531798076677E+16"/>
    <n v="2015"/>
    <s v="2015 Q1"/>
    <x v="1"/>
    <d v="2015-02-14T09:00:00"/>
    <m/>
    <x v="0"/>
    <m/>
    <x v="15"/>
    <n v="2838"/>
    <n v="2838"/>
    <n v="0"/>
    <n v="277"/>
    <n v="9.7603946441155748E-2"/>
    <n v="383"/>
    <n v="225"/>
    <n v="4"/>
    <n v="16"/>
    <n v="138"/>
    <s v=" "/>
    <m/>
    <n v="277"/>
    <e v="#N/A"/>
    <m/>
    <m/>
    <m/>
    <m/>
    <m/>
    <m/>
  </r>
  <r>
    <n v="1.01531855346627E+16"/>
    <n v="2015"/>
    <s v="2015 Q1"/>
    <x v="1"/>
    <d v="2015-02-16T12:00:01"/>
    <m/>
    <x v="0"/>
    <m/>
    <x v="16"/>
    <n v="1916"/>
    <n v="1916"/>
    <n v="0"/>
    <n v="179"/>
    <n v="9.3423799582463468E-2"/>
    <n v="252"/>
    <n v="158"/>
    <s v=" "/>
    <n v="5"/>
    <n v="89"/>
    <s v=" "/>
    <m/>
    <n v="179"/>
    <e v="#N/A"/>
    <m/>
    <m/>
    <m/>
    <m/>
    <m/>
    <m/>
  </r>
  <r>
    <n v="1.01531930335477E+16"/>
    <n v="2015"/>
    <s v="2015 Q1"/>
    <x v="1"/>
    <d v="2015-02-19T12:00:01"/>
    <m/>
    <x v="0"/>
    <m/>
    <x v="17"/>
    <n v="1722"/>
    <n v="1722"/>
    <n v="0"/>
    <n v="143"/>
    <n v="8.3042973286875724E-2"/>
    <n v="184"/>
    <n v="107"/>
    <s v=" "/>
    <n v="9"/>
    <n v="68"/>
    <s v=" "/>
    <m/>
    <n v="143"/>
    <e v="#N/A"/>
    <m/>
    <m/>
    <m/>
    <m/>
    <m/>
    <m/>
  </r>
  <r>
    <n v="1.01532033421877E+16"/>
    <n v="2015"/>
    <s v="2015 Q1"/>
    <x v="1"/>
    <d v="2015-02-23T12:00:01"/>
    <m/>
    <x v="0"/>
    <m/>
    <x v="18"/>
    <n v="1848"/>
    <n v="1848"/>
    <n v="0"/>
    <n v="166"/>
    <n v="8.9826839826839824E-2"/>
    <n v="255"/>
    <n v="124"/>
    <n v="2"/>
    <n v="14"/>
    <n v="115"/>
    <s v=" "/>
    <m/>
    <n v="166"/>
    <e v="#N/A"/>
    <m/>
    <m/>
    <m/>
    <m/>
    <m/>
    <m/>
  </r>
  <r>
    <n v="1.01532077273127E+16"/>
    <n v="2015"/>
    <s v="2015 Q1"/>
    <x v="1"/>
    <d v="2015-02-25T12:00:01"/>
    <m/>
    <x v="0"/>
    <m/>
    <x v="19"/>
    <n v="2054"/>
    <n v="2054"/>
    <n v="0"/>
    <n v="163"/>
    <n v="7.9357351509250246E-2"/>
    <n v="269"/>
    <n v="142"/>
    <n v="6"/>
    <n v="11"/>
    <n v="110"/>
    <s v=" "/>
    <m/>
    <n v="163"/>
    <e v="#N/A"/>
    <m/>
    <m/>
    <m/>
    <m/>
    <m/>
    <m/>
  </r>
  <r>
    <n v="1.01532123283777E+16"/>
    <n v="2015"/>
    <s v="2015 Q1"/>
    <x v="1"/>
    <d v="2015-02-27T12:00:02"/>
    <m/>
    <x v="0"/>
    <m/>
    <x v="20"/>
    <n v="2264"/>
    <n v="2264"/>
    <n v="0"/>
    <n v="210"/>
    <n v="9.2756183745583046E-2"/>
    <n v="281"/>
    <n v="168"/>
    <n v="1"/>
    <n v="7"/>
    <n v="105"/>
    <s v=" "/>
    <m/>
    <n v="210"/>
    <e v="#N/A"/>
    <m/>
    <m/>
    <m/>
    <m/>
    <m/>
    <m/>
  </r>
  <r>
    <n v="1.01532194250177E+16"/>
    <n v="2015"/>
    <s v="2015 Q1"/>
    <x v="2"/>
    <d v="2015-03-02T12:00:01"/>
    <m/>
    <x v="0"/>
    <m/>
    <x v="21"/>
    <n v="1487"/>
    <n v="1487"/>
    <n v="0"/>
    <n v="108"/>
    <n v="7.2629455279085403E-2"/>
    <n v="145"/>
    <n v="83"/>
    <s v=" "/>
    <n v="5"/>
    <n v="57"/>
    <s v=" "/>
    <m/>
    <n v="108"/>
    <e v="#N/A"/>
    <m/>
    <m/>
    <m/>
    <m/>
    <m/>
    <m/>
  </r>
  <r>
    <n v="1.01532295040577E+16"/>
    <n v="2015"/>
    <s v="2015 Q1"/>
    <x v="2"/>
    <d v="2015-03-06T12:00:07"/>
    <m/>
    <x v="0"/>
    <m/>
    <x v="22"/>
    <n v="2616"/>
    <n v="2616"/>
    <n v="0"/>
    <n v="227"/>
    <n v="8.67737003058104E-2"/>
    <n v="299"/>
    <n v="186"/>
    <n v="1"/>
    <n v="8"/>
    <n v="104"/>
    <s v=" "/>
    <m/>
    <n v="227"/>
    <e v="#N/A"/>
    <m/>
    <m/>
    <m/>
    <m/>
    <m/>
    <m/>
  </r>
  <r>
    <n v="1.01532345556427E+16"/>
    <n v="2015"/>
    <s v="2015 Q1"/>
    <x v="2"/>
    <d v="2015-03-08T12:00:01"/>
    <m/>
    <x v="0"/>
    <m/>
    <x v="23"/>
    <n v="1918"/>
    <n v="1918"/>
    <n v="0"/>
    <n v="146"/>
    <n v="7.6120959332638169E-2"/>
    <n v="190"/>
    <n v="127"/>
    <n v="1"/>
    <n v="9"/>
    <n v="53"/>
    <s v=" "/>
    <m/>
    <n v="146"/>
    <e v="#N/A"/>
    <m/>
    <m/>
    <m/>
    <m/>
    <m/>
    <m/>
  </r>
  <r>
    <n v="1.01532418560627E+16"/>
    <n v="2015"/>
    <s v="2015 Q1"/>
    <x v="2"/>
    <d v="2015-03-11T13:00:02"/>
    <m/>
    <x v="0"/>
    <m/>
    <x v="24"/>
    <n v="1306"/>
    <n v="1306"/>
    <n v="0"/>
    <n v="72"/>
    <n v="5.5130168453292494E-2"/>
    <n v="85"/>
    <n v="51"/>
    <s v=" "/>
    <n v="3"/>
    <n v="31"/>
    <s v=" "/>
    <m/>
    <n v="72"/>
    <e v="#N/A"/>
    <m/>
    <m/>
    <m/>
    <m/>
    <m/>
    <m/>
  </r>
  <r>
    <n v="1.01532564069777E+16"/>
    <n v="2015"/>
    <s v="2015 Q1"/>
    <x v="2"/>
    <d v="2015-03-16T13:00:03"/>
    <m/>
    <x v="0"/>
    <m/>
    <x v="25"/>
    <n v="2234"/>
    <n v="2234"/>
    <n v="0"/>
    <n v="205"/>
    <n v="9.1763652641002683E-2"/>
    <n v="276"/>
    <n v="171"/>
    <n v="5"/>
    <n v="12"/>
    <n v="88"/>
    <s v=" "/>
    <m/>
    <n v="205"/>
    <e v="#N/A"/>
    <m/>
    <m/>
    <m/>
    <m/>
    <m/>
    <m/>
  </r>
  <r>
    <n v="1.01532668156327E+16"/>
    <n v="2015"/>
    <s v="2015 Q1"/>
    <x v="2"/>
    <d v="2015-03-20T13:00:02"/>
    <m/>
    <x v="0"/>
    <m/>
    <x v="26"/>
    <n v="4178"/>
    <n v="4178"/>
    <n v="0"/>
    <n v="362"/>
    <n v="8.6644327429392057E-2"/>
    <n v="448"/>
    <n v="283"/>
    <n v="1"/>
    <n v="21"/>
    <n v="143"/>
    <s v=" "/>
    <m/>
    <n v="362"/>
    <e v="#N/A"/>
    <m/>
    <m/>
    <m/>
    <m/>
    <m/>
    <m/>
  </r>
  <r>
    <n v="1.01532761131477E+16"/>
    <n v="2015"/>
    <s v="2015 Q1"/>
    <x v="2"/>
    <d v="2015-03-23T13:30:00"/>
    <m/>
    <x v="0"/>
    <m/>
    <x v="27"/>
    <n v="2811"/>
    <n v="2811"/>
    <n v="0"/>
    <n v="286"/>
    <n v="0.10174315190323728"/>
    <n v="370"/>
    <n v="232"/>
    <n v="1"/>
    <n v="12"/>
    <n v="125"/>
    <s v=" "/>
    <m/>
    <n v="286"/>
    <e v="#N/A"/>
    <m/>
    <m/>
    <m/>
    <m/>
    <m/>
    <m/>
  </r>
  <r>
    <n v="1.01532865968527E+16"/>
    <n v="2015"/>
    <s v="2015 Q1"/>
    <x v="2"/>
    <d v="2015-03-27T13:00:01"/>
    <m/>
    <x v="0"/>
    <m/>
    <x v="28"/>
    <n v="1330"/>
    <n v="1330"/>
    <n v="0"/>
    <n v="114"/>
    <n v="8.5714285714285715E-2"/>
    <n v="156"/>
    <n v="93"/>
    <n v="1"/>
    <n v="8"/>
    <n v="54"/>
    <s v=" "/>
    <m/>
    <n v="114"/>
    <e v="#N/A"/>
    <m/>
    <m/>
    <m/>
    <m/>
    <m/>
    <m/>
  </r>
  <r>
    <n v="1.01533040183277E+16"/>
    <n v="2015"/>
    <s v="2015 Q2"/>
    <x v="3"/>
    <d v="2015-04-03T12:00:01"/>
    <m/>
    <x v="0"/>
    <m/>
    <x v="29"/>
    <n v="1860"/>
    <n v="1860"/>
    <n v="0"/>
    <n v="183"/>
    <n v="9.838709677419355E-2"/>
    <n v="247"/>
    <n v="143"/>
    <n v="2"/>
    <n v="13"/>
    <n v="89"/>
    <s v=" "/>
    <m/>
    <n v="183"/>
    <e v="#N/A"/>
    <m/>
    <m/>
    <m/>
    <m/>
    <m/>
    <m/>
  </r>
  <r>
    <n v="1.01533062502527E+16"/>
    <n v="2015"/>
    <s v="2015 Q2"/>
    <x v="3"/>
    <d v="2015-04-04T11:00:05"/>
    <m/>
    <x v="0"/>
    <m/>
    <x v="30"/>
    <n v="1365"/>
    <n v="1365"/>
    <n v="0"/>
    <n v="116"/>
    <n v="8.4981684981684985E-2"/>
    <n v="147"/>
    <n v="92"/>
    <s v=" "/>
    <n v="5"/>
    <n v="50"/>
    <s v=" "/>
    <m/>
    <n v="116"/>
    <e v="#N/A"/>
    <m/>
    <m/>
    <m/>
    <m/>
    <m/>
    <m/>
  </r>
  <r>
    <n v="1.01533132079927E+16"/>
    <n v="2015"/>
    <s v="2015 Q2"/>
    <x v="3"/>
    <d v="2015-04-06T04:00:00"/>
    <m/>
    <x v="0"/>
    <m/>
    <x v="31"/>
    <n v="1308"/>
    <n v="1308"/>
    <n v="0"/>
    <n v="112"/>
    <n v="8.5626911314984705E-2"/>
    <n v="154"/>
    <n v="90"/>
    <s v=" "/>
    <n v="4"/>
    <n v="60"/>
    <s v=" "/>
    <m/>
    <n v="112"/>
    <e v="#N/A"/>
    <m/>
    <m/>
    <m/>
    <m/>
    <m/>
    <m/>
  </r>
  <r>
    <n v="1.01533196170927E+16"/>
    <n v="2015"/>
    <s v="2015 Q2"/>
    <x v="3"/>
    <d v="2015-04-08T12:00:01"/>
    <m/>
    <x v="0"/>
    <m/>
    <x v="32"/>
    <n v="1511"/>
    <n v="1511"/>
    <n v="0"/>
    <n v="122"/>
    <n v="8.0741230972865646E-2"/>
    <n v="162"/>
    <n v="96"/>
    <n v="1"/>
    <n v="5"/>
    <n v="60"/>
    <s v=" "/>
    <m/>
    <n v="122"/>
    <e v="#N/A"/>
    <m/>
    <m/>
    <m/>
    <m/>
    <m/>
    <m/>
  </r>
  <r>
    <n v="1.01533243777727E+16"/>
    <n v="2015"/>
    <s v="2015 Q2"/>
    <x v="3"/>
    <d v="2015-04-10T12:00:07"/>
    <m/>
    <x v="0"/>
    <m/>
    <x v="33"/>
    <n v="1094"/>
    <n v="1094"/>
    <n v="0"/>
    <n v="94"/>
    <n v="8.5923217550274225E-2"/>
    <n v="126"/>
    <n v="68"/>
    <n v="2"/>
    <n v="4"/>
    <n v="52"/>
    <s v=" "/>
    <m/>
    <n v="94"/>
    <e v="#N/A"/>
    <m/>
    <m/>
    <m/>
    <m/>
    <m/>
    <m/>
  </r>
  <r>
    <n v="1.01533328957577E+16"/>
    <n v="2015"/>
    <s v="2015 Q2"/>
    <x v="3"/>
    <d v="2015-04-13T12:30:02"/>
    <m/>
    <x v="0"/>
    <m/>
    <x v="34"/>
    <n v="1295"/>
    <n v="1295"/>
    <n v="0"/>
    <n v="131"/>
    <n v="0.10115830115830116"/>
    <n v="162"/>
    <n v="97"/>
    <s v=" "/>
    <n v="4"/>
    <n v="61"/>
    <s v=" "/>
    <m/>
    <n v="131"/>
    <e v="#N/A"/>
    <m/>
    <m/>
    <m/>
    <m/>
    <m/>
    <m/>
  </r>
  <r>
    <n v="1.01533380695927E+16"/>
    <n v="2015"/>
    <s v="2015 Q2"/>
    <x v="3"/>
    <d v="2015-04-15T12:30:01"/>
    <m/>
    <x v="0"/>
    <m/>
    <x v="35"/>
    <n v="3088"/>
    <n v="3088"/>
    <n v="0"/>
    <n v="348"/>
    <n v="0.11269430051813471"/>
    <n v="505"/>
    <n v="278"/>
    <n v="7"/>
    <n v="19"/>
    <n v="201"/>
    <s v=" "/>
    <m/>
    <n v="348"/>
    <e v="#N/A"/>
    <m/>
    <m/>
    <m/>
    <m/>
    <m/>
    <m/>
  </r>
  <r>
    <n v="1.01533433949027E+16"/>
    <n v="2015"/>
    <s v="2015 Q2"/>
    <x v="3"/>
    <d v="2015-04-17T12:30:00"/>
    <m/>
    <x v="0"/>
    <m/>
    <x v="36"/>
    <n v="2752"/>
    <n v="2752"/>
    <n v="0"/>
    <n v="250"/>
    <n v="9.0843023255813948E-2"/>
    <n v="353"/>
    <n v="187"/>
    <n v="7"/>
    <n v="21"/>
    <n v="138"/>
    <s v=" "/>
    <m/>
    <n v="250"/>
    <e v="#N/A"/>
    <m/>
    <m/>
    <m/>
    <m/>
    <m/>
    <m/>
  </r>
  <r>
    <n v="1.01533509100977E+16"/>
    <n v="2015"/>
    <s v="2015 Q2"/>
    <x v="3"/>
    <d v="2015-04-20T11:30:01"/>
    <m/>
    <x v="0"/>
    <m/>
    <x v="37"/>
    <n v="3224"/>
    <n v="3224"/>
    <n v="0"/>
    <n v="296"/>
    <n v="9.1811414392059559E-2"/>
    <n v="415"/>
    <n v="212"/>
    <n v="9"/>
    <n v="22"/>
    <n v="172"/>
    <s v=" "/>
    <m/>
    <n v="296"/>
    <e v="#N/A"/>
    <m/>
    <m/>
    <m/>
    <m/>
    <m/>
    <m/>
  </r>
  <r>
    <n v="1.01533561350677E+16"/>
    <n v="2015"/>
    <s v="2015 Q2"/>
    <x v="3"/>
    <d v="2015-04-22T12:30:01"/>
    <m/>
    <x v="0"/>
    <m/>
    <x v="38"/>
    <n v="2512"/>
    <n v="2512"/>
    <n v="0"/>
    <n v="240"/>
    <n v="9.5541401273885357E-2"/>
    <n v="299"/>
    <n v="157"/>
    <n v="5"/>
    <n v="8"/>
    <n v="129"/>
    <s v=" "/>
    <m/>
    <n v="240"/>
    <e v="#N/A"/>
    <m/>
    <m/>
    <m/>
    <m/>
    <m/>
    <m/>
  </r>
  <r>
    <n v="1.01533612810477E+16"/>
    <n v="2015"/>
    <s v="2015 Q2"/>
    <x v="3"/>
    <d v="2015-04-24T12:30:01"/>
    <m/>
    <x v="0"/>
    <m/>
    <x v="39"/>
    <n v="1591"/>
    <n v="1591"/>
    <n v="0"/>
    <n v="137"/>
    <n v="8.6109365179132619E-2"/>
    <n v="172"/>
    <n v="80"/>
    <n v="4"/>
    <n v="3"/>
    <n v="85"/>
    <s v=" "/>
    <m/>
    <n v="137"/>
    <e v="#N/A"/>
    <m/>
    <m/>
    <m/>
    <m/>
    <m/>
    <m/>
  </r>
  <r>
    <n v="1.01533724281177E+16"/>
    <n v="2015"/>
    <s v="2015 Q2"/>
    <x v="3"/>
    <d v="2015-04-28T12:30:00"/>
    <m/>
    <x v="0"/>
    <m/>
    <x v="40"/>
    <n v="2473"/>
    <n v="2473"/>
    <n v="0"/>
    <n v="259"/>
    <n v="0.10473109583501819"/>
    <n v="346"/>
    <n v="167"/>
    <n v="3"/>
    <n v="13"/>
    <n v="163"/>
    <s v=" "/>
    <m/>
    <n v="259"/>
    <e v="#N/A"/>
    <m/>
    <m/>
    <m/>
    <m/>
    <m/>
    <m/>
  </r>
  <r>
    <n v="1.01533688565327E+16"/>
    <n v="2015"/>
    <s v="2015 Q2"/>
    <x v="4"/>
    <d v="2015-05-01T12:30:00"/>
    <m/>
    <x v="0"/>
    <m/>
    <x v="41"/>
    <n v="1794"/>
    <n v="1794"/>
    <n v="0"/>
    <n v="155"/>
    <n v="8.6399108138238576E-2"/>
    <n v="203"/>
    <n v="85"/>
    <s v=" "/>
    <n v="6"/>
    <n v="112"/>
    <s v=" "/>
    <m/>
    <n v="155"/>
    <e v="#N/A"/>
    <m/>
    <m/>
    <m/>
    <m/>
    <m/>
    <m/>
  </r>
  <r>
    <n v="1.01533777714577E+16"/>
    <n v="2015"/>
    <s v="2015 Q2"/>
    <x v="4"/>
    <d v="2015-05-04T11:00:04"/>
    <m/>
    <x v="0"/>
    <m/>
    <x v="42"/>
    <n v="2000"/>
    <n v="2000"/>
    <n v="0"/>
    <n v="171"/>
    <n v="8.5500000000000007E-2"/>
    <n v="251"/>
    <n v="85"/>
    <n v="1"/>
    <n v="7"/>
    <n v="158"/>
    <s v=" "/>
    <m/>
    <n v="171"/>
    <e v="#N/A"/>
    <m/>
    <m/>
    <m/>
    <m/>
    <m/>
    <m/>
  </r>
  <r>
    <n v="1.01533853889377E+16"/>
    <n v="2015"/>
    <s v="2015 Q2"/>
    <x v="4"/>
    <d v="2015-05-05T10:12:00"/>
    <m/>
    <x v="0"/>
    <m/>
    <x v="43"/>
    <n v="1659"/>
    <n v="1659"/>
    <n v="0"/>
    <n v="140"/>
    <n v="8.4388185654008435E-2"/>
    <n v="196"/>
    <n v="35"/>
    <s v=" "/>
    <n v="3"/>
    <n v="158"/>
    <s v=" "/>
    <m/>
    <n v="140"/>
    <e v="#N/A"/>
    <m/>
    <m/>
    <m/>
    <m/>
    <m/>
    <m/>
  </r>
  <r>
    <n v="1.01533969218627E+16"/>
    <n v="2015"/>
    <s v="2015 Q2"/>
    <x v="4"/>
    <d v="2015-05-10T03:07:02"/>
    <m/>
    <x v="0"/>
    <m/>
    <x v="44"/>
    <n v="2410"/>
    <n v="2410"/>
    <n v="0"/>
    <n v="244"/>
    <n v="0.1012448132780083"/>
    <n v="340"/>
    <n v="106"/>
    <n v="1"/>
    <n v="10"/>
    <n v="223"/>
    <s v=" "/>
    <m/>
    <n v="244"/>
    <n v="636976"/>
    <m/>
    <m/>
    <m/>
    <m/>
    <m/>
    <m/>
  </r>
  <r>
    <n v="1.01533993165527E+16"/>
    <n v="2015"/>
    <s v="2015 Q2"/>
    <x v="4"/>
    <d v="2015-05-11T03:27:03"/>
    <m/>
    <x v="0"/>
    <m/>
    <x v="45"/>
    <n v="45600"/>
    <n v="4624"/>
    <n v="40976"/>
    <n v="5774"/>
    <n v="0.12662280701754386"/>
    <n v="6819"/>
    <n v="4664"/>
    <n v="41"/>
    <n v="77"/>
    <n v="2037"/>
    <s v=" "/>
    <m/>
    <n v="5774"/>
    <n v="636992"/>
    <m/>
    <m/>
    <m/>
    <m/>
    <m/>
    <m/>
  </r>
  <r>
    <n v="1.01534034630227E+16"/>
    <n v="2015"/>
    <s v="2015 Q2"/>
    <x v="4"/>
    <d v="2015-05-14T11:30:00"/>
    <m/>
    <x v="0"/>
    <m/>
    <x v="46"/>
    <n v="46736"/>
    <n v="3792"/>
    <n v="42944"/>
    <n v="3614"/>
    <n v="7.7327969873331057E-2"/>
    <n v="4183"/>
    <n v="2711"/>
    <n v="24"/>
    <n v="37"/>
    <n v="1411"/>
    <s v=" "/>
    <m/>
    <n v="3614"/>
    <n v="636890"/>
    <m/>
    <m/>
    <m/>
    <m/>
    <m/>
    <m/>
  </r>
  <r>
    <n v="1.01534034866127E+16"/>
    <n v="2015"/>
    <s v="2015 Q2"/>
    <x v="4"/>
    <d v="2015-05-15T11:30:00"/>
    <m/>
    <x v="0"/>
    <m/>
    <x v="47"/>
    <n v="50352"/>
    <n v="7088"/>
    <n v="43264"/>
    <n v="5442"/>
    <n v="0.1080791229742612"/>
    <n v="6405"/>
    <n v="4586"/>
    <n v="40"/>
    <n v="99"/>
    <n v="1680"/>
    <s v=" "/>
    <m/>
    <n v="5442"/>
    <n v="615487"/>
    <m/>
    <m/>
    <m/>
    <m/>
    <m/>
    <m/>
  </r>
  <r>
    <n v="1.01534179108577E+16"/>
    <n v="2015"/>
    <s v="2015 Q2"/>
    <x v="4"/>
    <d v="2015-05-19T12:30:00"/>
    <m/>
    <x v="0"/>
    <m/>
    <x v="48"/>
    <n v="46896"/>
    <n v="4032"/>
    <n v="42864"/>
    <n v="5150"/>
    <n v="0.10981746844080519"/>
    <n v="5858"/>
    <n v="4245"/>
    <n v="54"/>
    <n v="67"/>
    <n v="1492"/>
    <s v=" "/>
    <m/>
    <n v="5150"/>
    <n v="99762"/>
    <m/>
    <m/>
    <m/>
    <m/>
    <m/>
    <m/>
  </r>
  <r>
    <n v="1.01534179676977E+16"/>
    <n v="2015"/>
    <s v="2015 Q2"/>
    <x v="4"/>
    <d v="2015-05-22T12:30:00"/>
    <m/>
    <x v="0"/>
    <m/>
    <x v="49"/>
    <n v="44928"/>
    <n v="2912"/>
    <n v="42016"/>
    <n v="4024"/>
    <n v="8.9565527065527062E-2"/>
    <n v="4722"/>
    <n v="3159"/>
    <n v="21"/>
    <n v="63"/>
    <n v="1479"/>
    <s v=" "/>
    <m/>
    <n v="4024"/>
    <n v="99574"/>
    <m/>
    <m/>
    <m/>
    <m/>
    <m/>
    <m/>
  </r>
  <r>
    <n v="1.01534179168327E+16"/>
    <n v="2015"/>
    <s v="2015 Q2"/>
    <x v="4"/>
    <d v="2015-05-24T12:30:01"/>
    <m/>
    <x v="0"/>
    <m/>
    <x v="50"/>
    <n v="43520"/>
    <n v="3840"/>
    <n v="39680"/>
    <n v="4492"/>
    <n v="0.10321691176470588"/>
    <n v="5369"/>
    <n v="4032"/>
    <n v="35"/>
    <n v="44"/>
    <n v="1258"/>
    <s v=" "/>
    <m/>
    <n v="4492"/>
    <n v="99581"/>
    <m/>
    <m/>
    <m/>
    <m/>
    <m/>
    <m/>
  </r>
  <r>
    <n v="1.01534482800427E+16"/>
    <n v="2015"/>
    <s v="2015 Q2"/>
    <x v="4"/>
    <d v="2015-05-28T08:30:00"/>
    <m/>
    <x v="0"/>
    <m/>
    <x v="51"/>
    <n v="27152"/>
    <n v="2656"/>
    <n v="24496"/>
    <n v="2173"/>
    <n v="8.0030936947554504E-2"/>
    <n v="2645"/>
    <n v="1730"/>
    <n v="13"/>
    <n v="59"/>
    <n v="843"/>
    <s v=" "/>
    <m/>
    <n v="2173"/>
    <n v="99449"/>
    <m/>
    <m/>
    <m/>
    <m/>
    <m/>
    <m/>
  </r>
  <r>
    <n v="1.01534388051277E+16"/>
    <n v="2015"/>
    <s v="2015 Q2"/>
    <x v="4"/>
    <d v="2015-05-28T12:30:00"/>
    <m/>
    <x v="0"/>
    <m/>
    <x v="52"/>
    <n v="28704"/>
    <n v="3264"/>
    <n v="25440"/>
    <n v="2112"/>
    <n v="7.3578595317725759E-2"/>
    <n v="2518"/>
    <n v="1604"/>
    <n v="26"/>
    <n v="54"/>
    <n v="834"/>
    <s v=" "/>
    <m/>
    <n v="2112"/>
    <n v="99449"/>
    <m/>
    <m/>
    <m/>
    <m/>
    <m/>
    <m/>
  </r>
  <r>
    <n v="1.01534558738377E+16"/>
    <n v="2015"/>
    <s v="2015 Q2"/>
    <x v="4"/>
    <d v="2015-05-29T12:30:00"/>
    <m/>
    <x v="0"/>
    <m/>
    <x v="53"/>
    <n v="13408"/>
    <n v="1624"/>
    <n v="11784"/>
    <n v="1902"/>
    <n v="0.14185560859188545"/>
    <n v="2179"/>
    <n v="57"/>
    <n v="1"/>
    <n v="3"/>
    <n v="264"/>
    <n v="1854"/>
    <m/>
    <n v="1902"/>
    <n v="99458"/>
    <m/>
    <m/>
    <m/>
    <m/>
    <m/>
    <m/>
  </r>
  <r>
    <n v="1.01534689075177E+16"/>
    <n v="2015"/>
    <s v="2015 Q2"/>
    <x v="5"/>
    <d v="2015-06-02T12:30:01"/>
    <m/>
    <x v="0"/>
    <m/>
    <x v="54"/>
    <n v="30032"/>
    <n v="3392"/>
    <n v="26640"/>
    <n v="2468"/>
    <n v="8.2179009057005856E-2"/>
    <n v="3106"/>
    <n v="2002"/>
    <n v="29"/>
    <n v="63"/>
    <n v="1012"/>
    <s v=" "/>
    <m/>
    <n v="2468"/>
    <n v="99554"/>
    <m/>
    <m/>
    <m/>
    <m/>
    <m/>
    <m/>
  </r>
  <r>
    <n v="1.01534751778527E+16"/>
    <n v="2015"/>
    <s v="2015 Q2"/>
    <x v="5"/>
    <d v="2015-06-05T08:30:00"/>
    <m/>
    <x v="0"/>
    <m/>
    <x v="55"/>
    <n v="26280"/>
    <n v="1264"/>
    <n v="25016"/>
    <n v="1315"/>
    <n v="5.0038051750380515E-2"/>
    <n v="1513"/>
    <n v="1000"/>
    <n v="8"/>
    <n v="12"/>
    <n v="493"/>
    <s v=" "/>
    <m/>
    <n v="1315"/>
    <n v="99678"/>
    <m/>
    <m/>
    <m/>
    <m/>
    <m/>
    <m/>
  </r>
  <r>
    <n v="1.01534805840877E+16"/>
    <n v="2015"/>
    <s v="2015 Q2"/>
    <x v="5"/>
    <d v="2015-06-07T09:27:02"/>
    <m/>
    <x v="0"/>
    <m/>
    <x v="56"/>
    <n v="1480"/>
    <n v="1480"/>
    <n v="0"/>
    <n v="110"/>
    <n v="7.4324324324324328E-2"/>
    <n v="146"/>
    <n v="46"/>
    <n v="1"/>
    <n v="1"/>
    <n v="98"/>
    <s v=" "/>
    <m/>
    <n v="110"/>
    <n v="99753"/>
    <m/>
    <m/>
    <m/>
    <m/>
    <m/>
    <m/>
  </r>
  <r>
    <n v="1.01534374170177E+16"/>
    <n v="2015"/>
    <s v="2015 Q2"/>
    <x v="5"/>
    <d v="2015-06-08T12:30:00"/>
    <m/>
    <x v="0"/>
    <m/>
    <x v="57"/>
    <n v="26992"/>
    <n v="1536"/>
    <n v="25456"/>
    <n v="1751"/>
    <n v="6.4871072910492003E-2"/>
    <n v="2017"/>
    <n v="1359"/>
    <n v="9"/>
    <n v="22"/>
    <n v="627"/>
    <s v=" "/>
    <m/>
    <n v="1751"/>
    <n v="99504"/>
    <m/>
    <m/>
    <m/>
    <m/>
    <m/>
    <m/>
  </r>
  <r>
    <n v="1.01534752200377E+16"/>
    <n v="2015"/>
    <s v="2015 Q2"/>
    <x v="5"/>
    <d v="2015-06-10T12:31:01"/>
    <m/>
    <x v="0"/>
    <m/>
    <x v="58"/>
    <n v="26384"/>
    <n v="2376"/>
    <n v="24008"/>
    <n v="1713"/>
    <n v="6.4925712553062467E-2"/>
    <n v="1984"/>
    <n v="1189"/>
    <n v="17"/>
    <n v="24"/>
    <n v="754"/>
    <s v=" "/>
    <m/>
    <n v="1713"/>
    <n v="99549"/>
    <m/>
    <m/>
    <m/>
    <m/>
    <m/>
    <m/>
  </r>
  <r>
    <n v="1.01534924787227E+16"/>
    <n v="2015"/>
    <s v="2015 Q2"/>
    <x v="5"/>
    <d v="2015-06-12T12:30:01"/>
    <m/>
    <x v="0"/>
    <m/>
    <x v="59"/>
    <n v="28128"/>
    <n v="3792"/>
    <n v="24336"/>
    <n v="2236"/>
    <n v="7.949374288964732E-2"/>
    <n v="2625"/>
    <n v="1639"/>
    <n v="12"/>
    <n v="30"/>
    <n v="944"/>
    <s v=" "/>
    <m/>
    <n v="2236"/>
    <n v="99604"/>
    <m/>
    <m/>
    <m/>
    <m/>
    <m/>
    <m/>
  </r>
  <r>
    <n v="1.01535007926127E+16"/>
    <n v="2015"/>
    <s v="2015 Q2"/>
    <x v="5"/>
    <d v="2015-06-16T12:30:00"/>
    <m/>
    <x v="0"/>
    <m/>
    <x v="60"/>
    <n v="26112"/>
    <n v="3624"/>
    <n v="22488"/>
    <n v="5592"/>
    <n v="0.21415441176470587"/>
    <n v="6563"/>
    <n v="501"/>
    <n v="14"/>
    <n v="23"/>
    <n v="1603"/>
    <n v="4422"/>
    <m/>
    <n v="5592"/>
    <n v="99436"/>
    <m/>
    <m/>
    <m/>
    <m/>
    <m/>
    <m/>
  </r>
  <r>
    <n v="1.01535090223077E+16"/>
    <n v="2015"/>
    <s v="2015 Q2"/>
    <x v="5"/>
    <d v="2015-06-21T12:30:01"/>
    <m/>
    <x v="0"/>
    <m/>
    <x v="61"/>
    <n v="15730"/>
    <n v="2653"/>
    <n v="13077"/>
    <n v="932"/>
    <n v="5.9249841068022883E-2"/>
    <n v="1151"/>
    <n v="503"/>
    <n v="5"/>
    <n v="10"/>
    <n v="633"/>
    <s v=" "/>
    <m/>
    <n v="932"/>
    <n v="99531"/>
    <m/>
    <m/>
    <m/>
    <m/>
    <m/>
    <m/>
  </r>
  <r>
    <n v="1.01535166422427E+16"/>
    <n v="2015"/>
    <s v="2015 Q2"/>
    <x v="5"/>
    <d v="2015-06-24T12:30:00"/>
    <m/>
    <x v="0"/>
    <m/>
    <x v="62"/>
    <n v="31231"/>
    <n v="6007"/>
    <n v="25224"/>
    <n v="2395"/>
    <n v="7.6686625468284711E-2"/>
    <n v="3070"/>
    <n v="1642"/>
    <n v="36"/>
    <n v="103"/>
    <n v="1289"/>
    <s v=" "/>
    <m/>
    <n v="2395"/>
    <n v="99630"/>
    <m/>
    <m/>
    <m/>
    <m/>
    <m/>
    <m/>
  </r>
  <r>
    <n v="1.01535285048427E+16"/>
    <n v="2015"/>
    <s v="2015 Q2"/>
    <x v="5"/>
    <d v="2015-06-26T12:30:01"/>
    <m/>
    <x v="0"/>
    <m/>
    <x v="63"/>
    <n v="26499"/>
    <n v="2053"/>
    <n v="24446"/>
    <n v="1700"/>
    <n v="6.4153364277897279E-2"/>
    <n v="2188"/>
    <n v="1176"/>
    <n v="14"/>
    <n v="18"/>
    <n v="980"/>
    <s v=" "/>
    <m/>
    <n v="1700"/>
    <n v="99453"/>
    <m/>
    <m/>
    <m/>
    <m/>
    <m/>
    <m/>
  </r>
  <r>
    <n v="1.01535284078127E+16"/>
    <n v="2015"/>
    <s v="2015 Q2"/>
    <x v="5"/>
    <d v="2015-06-29T12:30:00"/>
    <m/>
    <x v="0"/>
    <m/>
    <x v="64"/>
    <n v="27452"/>
    <n v="1966"/>
    <n v="25486"/>
    <n v="2231"/>
    <n v="8.1269124289669245E-2"/>
    <n v="2833"/>
    <n v="1529"/>
    <n v="18"/>
    <n v="13"/>
    <n v="1273"/>
    <s v=" "/>
    <m/>
    <n v="2231"/>
    <n v="99522"/>
    <m/>
    <m/>
    <m/>
    <m/>
    <m/>
    <m/>
  </r>
  <r>
    <n v="1.01535389373427E+16"/>
    <n v="2015"/>
    <s v="2015 Q3"/>
    <x v="6"/>
    <d v="2015-07-04T12:30:01"/>
    <m/>
    <x v="0"/>
    <m/>
    <x v="65"/>
    <n v="26342"/>
    <n v="1654"/>
    <n v="24688"/>
    <n v="1428"/>
    <n v="5.4210006833194137E-2"/>
    <n v="1697"/>
    <n v="897"/>
    <n v="7"/>
    <n v="12"/>
    <n v="781"/>
    <s v=" "/>
    <m/>
    <n v="1428"/>
    <n v="99608"/>
    <m/>
    <m/>
    <m/>
    <m/>
    <m/>
    <m/>
  </r>
  <r>
    <n v="1.01535558245077E+16"/>
    <n v="2015"/>
    <s v="2015 Q3"/>
    <x v="6"/>
    <d v="2015-07-07T12:30:01"/>
    <m/>
    <x v="0"/>
    <m/>
    <x v="66"/>
    <n v="26803"/>
    <n v="2177"/>
    <n v="24626"/>
    <n v="1850"/>
    <n v="6.9022124389060927E-2"/>
    <n v="2340"/>
    <n v="982"/>
    <n v="7"/>
    <n v="18"/>
    <n v="1333"/>
    <s v=" "/>
    <m/>
    <n v="1850"/>
    <n v="99628"/>
    <m/>
    <m/>
    <m/>
    <m/>
    <m/>
    <m/>
  </r>
  <r>
    <n v="1.01535558228927E+16"/>
    <n v="2015"/>
    <s v="2015 Q3"/>
    <x v="6"/>
    <d v="2015-07-08T12:30:01"/>
    <m/>
    <x v="0"/>
    <m/>
    <x v="67"/>
    <n v="27566"/>
    <n v="3088"/>
    <n v="24478"/>
    <n v="1173"/>
    <n v="4.2552419647391718E-2"/>
    <n v="1379"/>
    <n v="718"/>
    <n v="13"/>
    <n v="26"/>
    <n v="622"/>
    <s v=" "/>
    <m/>
    <n v="1173"/>
    <n v="99650"/>
    <m/>
    <m/>
    <m/>
    <m/>
    <m/>
    <m/>
  </r>
  <r>
    <n v="1.01535558230977E+16"/>
    <n v="2015"/>
    <s v="2015 Q3"/>
    <x v="6"/>
    <d v="2015-07-10T12:30:01"/>
    <m/>
    <x v="0"/>
    <m/>
    <x v="68"/>
    <n v="27637"/>
    <n v="3035"/>
    <n v="24602"/>
    <n v="1760"/>
    <n v="6.368274414733871E-2"/>
    <n v="2032"/>
    <n v="1109"/>
    <n v="9"/>
    <n v="36"/>
    <n v="878"/>
    <s v=" "/>
    <m/>
    <n v="1760"/>
    <n v="99660"/>
    <m/>
    <m/>
    <m/>
    <m/>
    <m/>
    <m/>
  </r>
  <r>
    <n v="1.01535615351627E+16"/>
    <n v="2015"/>
    <s v="2015 Q3"/>
    <x v="6"/>
    <d v="2015-07-14T12:30:00"/>
    <m/>
    <x v="0"/>
    <m/>
    <x v="69"/>
    <n v="24420"/>
    <n v="2356"/>
    <n v="22064"/>
    <n v="1277"/>
    <n v="5.2293202293202293E-2"/>
    <n v="1427"/>
    <n v="735"/>
    <s v=" "/>
    <n v="18"/>
    <n v="674"/>
    <s v=" "/>
    <m/>
    <n v="1277"/>
    <n v="99618"/>
    <m/>
    <m/>
    <m/>
    <m/>
    <m/>
    <m/>
  </r>
  <r>
    <n v="1.01535558233827E+16"/>
    <n v="2015"/>
    <s v="2015 Q3"/>
    <x v="6"/>
    <d v="2015-07-15T12:30:01"/>
    <m/>
    <x v="0"/>
    <m/>
    <x v="70"/>
    <n v="27732"/>
    <n v="2456"/>
    <n v="25276"/>
    <n v="1196"/>
    <n v="4.31270734169912E-2"/>
    <n v="1344"/>
    <n v="755"/>
    <n v="7"/>
    <n v="16"/>
    <n v="566"/>
    <s v=" "/>
    <m/>
    <n v="1196"/>
    <n v="99617"/>
    <m/>
    <m/>
    <m/>
    <m/>
    <m/>
    <m/>
  </r>
  <r>
    <n v="1.01535746810527E+16"/>
    <n v="2015"/>
    <s v="2015 Q3"/>
    <x v="6"/>
    <d v="2015-07-17T12:30:01"/>
    <m/>
    <x v="0"/>
    <m/>
    <x v="71"/>
    <n v="26317"/>
    <n v="1804"/>
    <n v="24513"/>
    <n v="1196"/>
    <n v="4.5445909488163544E-2"/>
    <n v="1404"/>
    <n v="667"/>
    <n v="5"/>
    <n v="4"/>
    <n v="728"/>
    <s v=" "/>
    <m/>
    <n v="1196"/>
    <n v="99983"/>
    <m/>
    <m/>
    <m/>
    <m/>
    <m/>
    <m/>
  </r>
  <r>
    <n v="1.01535617827427E+16"/>
    <n v="2015"/>
    <s v="2015 Q3"/>
    <x v="6"/>
    <d v="2015-07-20T12:30:01"/>
    <m/>
    <x v="0"/>
    <m/>
    <x v="72"/>
    <n v="27091"/>
    <n v="1888"/>
    <n v="25203"/>
    <n v="1493"/>
    <n v="5.511055332029087E-2"/>
    <n v="1740"/>
    <n v="849"/>
    <n v="1"/>
    <n v="14"/>
    <n v="876"/>
    <s v=" "/>
    <m/>
    <n v="1493"/>
    <n v="100050"/>
    <m/>
    <m/>
    <m/>
    <m/>
    <m/>
    <m/>
  </r>
  <r>
    <n v="1.01535563710377E+16"/>
    <n v="2015"/>
    <s v="2015 Q3"/>
    <x v="6"/>
    <d v="2015-07-22T12:59:00"/>
    <m/>
    <x v="0"/>
    <m/>
    <x v="73"/>
    <n v="27633"/>
    <n v="2304"/>
    <n v="25329"/>
    <n v="1480"/>
    <n v="5.3559150291318351E-2"/>
    <n v="1793"/>
    <n v="853"/>
    <n v="13"/>
    <n v="28"/>
    <n v="899"/>
    <s v=" "/>
    <m/>
    <n v="1480"/>
    <n v="100051"/>
    <m/>
    <m/>
    <m/>
    <m/>
    <m/>
    <m/>
  </r>
  <r>
    <n v="1.01535854685727E+16"/>
    <n v="2015"/>
    <s v="2015 Q3"/>
    <x v="6"/>
    <d v="2015-07-24T05:00:01"/>
    <m/>
    <x v="0"/>
    <m/>
    <x v="74"/>
    <n v="25765"/>
    <n v="2018"/>
    <n v="23747"/>
    <n v="1646"/>
    <n v="6.388511546671842E-2"/>
    <n v="1905"/>
    <n v="1027"/>
    <n v="12"/>
    <n v="36"/>
    <n v="830"/>
    <s v=" "/>
    <m/>
    <n v="1646"/>
    <n v="100062"/>
    <m/>
    <m/>
    <m/>
    <m/>
    <m/>
    <m/>
  </r>
  <r>
    <n v="1.01535558235327E+16"/>
    <n v="2015"/>
    <s v="2015 Q3"/>
    <x v="6"/>
    <d v="2015-07-28T12:30:01"/>
    <m/>
    <x v="0"/>
    <m/>
    <x v="75"/>
    <n v="26529"/>
    <n v="1540"/>
    <n v="24989"/>
    <n v="1537"/>
    <n v="5.7936597685551663E-2"/>
    <n v="1837"/>
    <n v="910"/>
    <n v="7"/>
    <n v="21"/>
    <n v="899"/>
    <s v=" "/>
    <m/>
    <n v="1537"/>
    <n v="100140"/>
    <m/>
    <m/>
    <m/>
    <m/>
    <m/>
    <m/>
  </r>
  <r>
    <n v="1.01535574326177E+16"/>
    <n v="2015"/>
    <s v="2015 Q3"/>
    <x v="6"/>
    <d v="2015-07-30T12:30:01"/>
    <m/>
    <x v="0"/>
    <m/>
    <x v="76"/>
    <n v="25188"/>
    <n v="1675"/>
    <n v="23513"/>
    <n v="1462"/>
    <n v="5.8043512783865332E-2"/>
    <n v="1753"/>
    <n v="868"/>
    <n v="6"/>
    <n v="11"/>
    <n v="868"/>
    <s v=" "/>
    <m/>
    <n v="1462"/>
    <n v="99119"/>
    <m/>
    <m/>
    <m/>
    <m/>
    <m/>
    <m/>
  </r>
  <r>
    <n v="1.01536010796877E+16"/>
    <n v="2015"/>
    <s v="2015 Q3"/>
    <x v="7"/>
    <d v="2015-08-02T05:00:01"/>
    <m/>
    <x v="0"/>
    <m/>
    <x v="77"/>
    <n v="28151"/>
    <n v="2478"/>
    <n v="25673"/>
    <n v="2570"/>
    <n v="9.1293382117864377E-2"/>
    <n v="3403"/>
    <n v="1463"/>
    <n v="10"/>
    <n v="24"/>
    <n v="1906"/>
    <s v=" "/>
    <m/>
    <n v="2570"/>
    <n v="99151"/>
    <m/>
    <m/>
    <m/>
    <m/>
    <m/>
    <m/>
  </r>
  <r>
    <n v="1.01535949602977E+16"/>
    <n v="2015"/>
    <s v="2015 Q3"/>
    <x v="7"/>
    <d v="2015-08-05T05:00:01"/>
    <m/>
    <x v="0"/>
    <m/>
    <x v="78"/>
    <n v="28164"/>
    <n v="3264"/>
    <n v="24900"/>
    <n v="2044"/>
    <n v="7.2574918335463715E-2"/>
    <n v="2456"/>
    <n v="1255"/>
    <n v="9"/>
    <n v="38"/>
    <n v="1154"/>
    <s v=" "/>
    <m/>
    <n v="2044"/>
    <n v="99186"/>
    <m/>
    <m/>
    <m/>
    <m/>
    <m/>
    <m/>
  </r>
  <r>
    <n v="1.01536011730477E+16"/>
    <n v="2015"/>
    <s v="2015 Q3"/>
    <x v="7"/>
    <d v="2015-08-07T05:00:00"/>
    <m/>
    <x v="0"/>
    <m/>
    <x v="79"/>
    <n v="28126"/>
    <n v="3874"/>
    <n v="24252"/>
    <n v="1464"/>
    <n v="5.2051482613951504E-2"/>
    <n v="1772"/>
    <n v="916"/>
    <n v="5"/>
    <n v="26"/>
    <n v="825"/>
    <s v=" "/>
    <m/>
    <n v="1464"/>
    <n v="99203"/>
    <m/>
    <m/>
    <m/>
    <m/>
    <m/>
    <m/>
  </r>
  <r>
    <n v="1.01536010858027E+16"/>
    <n v="2015"/>
    <s v="2015 Q3"/>
    <x v="7"/>
    <d v="2015-08-12T05:00:01"/>
    <m/>
    <x v="0"/>
    <m/>
    <x v="80"/>
    <n v="31941"/>
    <n v="5919"/>
    <n v="26022"/>
    <n v="2001"/>
    <n v="6.2646754954447256E-2"/>
    <n v="2427"/>
    <n v="1285"/>
    <n v="17"/>
    <n v="50"/>
    <n v="1075"/>
    <s v=" "/>
    <m/>
    <n v="2001"/>
    <n v="99294"/>
    <m/>
    <m/>
    <m/>
    <m/>
    <m/>
    <m/>
  </r>
  <r>
    <n v="1.01535949641377E+16"/>
    <n v="2015"/>
    <s v="2015 Q3"/>
    <x v="7"/>
    <d v="2015-08-14T05:00:01"/>
    <m/>
    <x v="0"/>
    <m/>
    <x v="81"/>
    <n v="30167"/>
    <n v="4184"/>
    <n v="25983"/>
    <n v="1491"/>
    <n v="4.9424868233500181E-2"/>
    <n v="1725"/>
    <n v="935"/>
    <n v="3"/>
    <n v="17"/>
    <n v="770"/>
    <s v=" "/>
    <m/>
    <n v="1491"/>
    <n v="99322"/>
    <m/>
    <m/>
    <m/>
    <m/>
    <m/>
    <m/>
  </r>
  <r>
    <n v="1.01535949584477E+16"/>
    <n v="2015"/>
    <s v="2015 Q3"/>
    <x v="7"/>
    <d v="2015-08-16T07:38:01"/>
    <m/>
    <x v="0"/>
    <m/>
    <x v="82"/>
    <n v="33575"/>
    <n v="6219"/>
    <n v="27356"/>
    <n v="2341"/>
    <n v="6.9724497393894261E-2"/>
    <n v="2777"/>
    <n v="1591"/>
    <n v="8"/>
    <n v="24"/>
    <n v="1154"/>
    <s v=" "/>
    <m/>
    <n v="2341"/>
    <n v="99318"/>
    <m/>
    <m/>
    <m/>
    <m/>
    <m/>
    <m/>
  </r>
  <r>
    <n v="1.01535949615927E+16"/>
    <n v="2015"/>
    <s v="2015 Q3"/>
    <x v="7"/>
    <d v="2015-08-18T05:00:01"/>
    <m/>
    <x v="0"/>
    <m/>
    <x v="83"/>
    <n v="33146"/>
    <n v="6361"/>
    <n v="26785"/>
    <n v="2006"/>
    <n v="6.0520123091775777E-2"/>
    <n v="2379"/>
    <n v="1382"/>
    <n v="16"/>
    <n v="36"/>
    <n v="945"/>
    <s v=" "/>
    <m/>
    <n v="2006"/>
    <n v="99298"/>
    <m/>
    <m/>
    <m/>
    <m/>
    <m/>
    <m/>
  </r>
  <r>
    <n v="1.01536578598527E+16"/>
    <n v="2015"/>
    <s v="2015 Q3"/>
    <x v="7"/>
    <d v="2015-08-20T05:00:01"/>
    <m/>
    <x v="0"/>
    <m/>
    <x v="84"/>
    <n v="30723"/>
    <n v="6073"/>
    <n v="24650"/>
    <n v="1464"/>
    <n v="4.7651596523776978E-2"/>
    <n v="1761"/>
    <n v="821"/>
    <n v="3"/>
    <n v="24"/>
    <n v="913"/>
    <s v=" "/>
    <m/>
    <n v="1464"/>
    <n v="99325"/>
    <m/>
    <m/>
    <m/>
    <m/>
    <m/>
    <m/>
  </r>
  <r>
    <n v="1.01535947187927E+16"/>
    <n v="2015"/>
    <s v="2015 Q3"/>
    <x v="7"/>
    <d v="2015-08-24T05:00:00"/>
    <m/>
    <x v="0"/>
    <m/>
    <x v="85"/>
    <n v="33053"/>
    <n v="5570"/>
    <n v="27483"/>
    <n v="2052"/>
    <n v="6.2082110549723173E-2"/>
    <n v="2495"/>
    <n v="1391"/>
    <n v="12"/>
    <n v="44"/>
    <n v="1048"/>
    <s v=" "/>
    <m/>
    <n v="2052"/>
    <n v="99799"/>
    <m/>
    <m/>
    <m/>
    <m/>
    <m/>
    <m/>
  </r>
  <r>
    <n v="1.01536578239727E+16"/>
    <n v="2015"/>
    <s v="2015 Q3"/>
    <x v="7"/>
    <d v="2015-08-27T05:00:00"/>
    <m/>
    <x v="0"/>
    <m/>
    <x v="86"/>
    <n v="33331"/>
    <n v="5969"/>
    <n v="27362"/>
    <n v="2976"/>
    <n v="8.9286250037502624E-2"/>
    <n v="3641"/>
    <n v="2095"/>
    <n v="16"/>
    <n v="69"/>
    <n v="1461"/>
    <s v=" "/>
    <m/>
    <n v="2976"/>
    <n v="99982"/>
    <m/>
    <m/>
    <m/>
    <m/>
    <m/>
    <m/>
  </r>
  <r>
    <n v="1.01536577775227E+16"/>
    <n v="2015"/>
    <s v="2015 Q3"/>
    <x v="7"/>
    <d v="2015-08-30T05:00:02"/>
    <m/>
    <x v="0"/>
    <m/>
    <x v="87"/>
    <n v="30069"/>
    <n v="3664"/>
    <n v="26405"/>
    <n v="1414"/>
    <n v="4.702517542984469E-2"/>
    <n v="1657"/>
    <n v="823"/>
    <n v="12"/>
    <n v="14"/>
    <n v="808"/>
    <s v=" "/>
    <m/>
    <n v="1414"/>
    <n v="100059"/>
    <m/>
    <m/>
    <m/>
    <m/>
    <m/>
    <m/>
  </r>
  <r>
    <n v="1.01536764198977E+16"/>
    <n v="2015"/>
    <s v="2015 Q3"/>
    <x v="8"/>
    <d v="2015-09-01T09:00:01"/>
    <m/>
    <x v="0"/>
    <m/>
    <x v="88"/>
    <n v="31190"/>
    <n v="4003"/>
    <n v="27187"/>
    <n v="2549"/>
    <n v="8.1724911830714966E-2"/>
    <n v="3193"/>
    <n v="1495"/>
    <n v="13"/>
    <n v="23"/>
    <n v="1662"/>
    <s v=" "/>
    <m/>
    <n v="2549"/>
    <n v="100118"/>
    <m/>
    <m/>
    <m/>
    <m/>
    <m/>
    <m/>
  </r>
  <r>
    <n v="1.01536764190727E+16"/>
    <n v="2015"/>
    <s v="2015 Q3"/>
    <x v="8"/>
    <d v="2015-09-04T05:00:01"/>
    <m/>
    <x v="0"/>
    <m/>
    <x v="89"/>
    <n v="31558"/>
    <n v="5067"/>
    <n v="26491"/>
    <n v="1953"/>
    <n v="6.1886051080550099E-2"/>
    <n v="2370"/>
    <n v="1259"/>
    <n v="13"/>
    <n v="20"/>
    <n v="1078"/>
    <s v=" "/>
    <m/>
    <n v="1953"/>
    <n v="100202"/>
    <m/>
    <m/>
    <m/>
    <m/>
    <m/>
    <m/>
  </r>
  <r>
    <n v="1.01536764191477E+16"/>
    <n v="2015"/>
    <s v="2015 Q3"/>
    <x v="8"/>
    <d v="2015-09-07T09:00:00"/>
    <m/>
    <x v="0"/>
    <m/>
    <x v="90"/>
    <n v="30528"/>
    <n v="3757"/>
    <n v="26771"/>
    <n v="2184"/>
    <n v="7.1540880503144652E-2"/>
    <n v="2693"/>
    <n v="1466"/>
    <n v="18"/>
    <n v="60"/>
    <n v="1149"/>
    <s v=" "/>
    <m/>
    <n v="2184"/>
    <n v="100325"/>
    <m/>
    <m/>
    <m/>
    <m/>
    <m/>
    <m/>
  </r>
  <r>
    <n v="1.01536764192127E+16"/>
    <n v="2015"/>
    <s v="2015 Q3"/>
    <x v="8"/>
    <d v="2015-09-09T09:00:00"/>
    <m/>
    <x v="0"/>
    <m/>
    <x v="91"/>
    <n v="30538"/>
    <n v="4917"/>
    <n v="25621"/>
    <n v="2025"/>
    <n v="6.6310825856310165E-2"/>
    <n v="2364"/>
    <n v="1308"/>
    <n v="10"/>
    <n v="44"/>
    <n v="1002"/>
    <s v=" "/>
    <m/>
    <n v="2025"/>
    <n v="100368"/>
    <m/>
    <m/>
    <m/>
    <m/>
    <m/>
    <m/>
  </r>
  <r>
    <n v="1.01536764192677E+16"/>
    <n v="2015"/>
    <s v="2015 Q3"/>
    <x v="8"/>
    <d v="2015-09-11T05:00:02"/>
    <m/>
    <x v="0"/>
    <m/>
    <x v="92"/>
    <n v="28783"/>
    <n v="2744"/>
    <n v="26039"/>
    <n v="1468"/>
    <n v="5.1002327762915613E-2"/>
    <n v="1726"/>
    <n v="863"/>
    <n v="5"/>
    <n v="16"/>
    <n v="842"/>
    <s v=" "/>
    <m/>
    <n v="1468"/>
    <n v="100361"/>
    <m/>
    <m/>
    <m/>
    <m/>
    <m/>
    <m/>
  </r>
  <r>
    <n v="1.01537089131077E+16"/>
    <n v="2015"/>
    <s v="2015 Q3"/>
    <x v="8"/>
    <d v="2015-09-14T09:00:01"/>
    <m/>
    <x v="0"/>
    <m/>
    <x v="93"/>
    <n v="29580"/>
    <n v="3313"/>
    <n v="26267"/>
    <n v="1880"/>
    <n v="6.3556457065584854E-2"/>
    <n v="2223"/>
    <n v="1039"/>
    <n v="8"/>
    <n v="23"/>
    <n v="1153"/>
    <s v=" "/>
    <m/>
    <n v="1880"/>
    <n v="100410"/>
    <m/>
    <m/>
    <m/>
    <m/>
    <m/>
    <m/>
  </r>
  <r>
    <n v="1.01536764193477E+16"/>
    <n v="2015"/>
    <s v="2015 Q3"/>
    <x v="8"/>
    <d v="2015-09-16T08:00:01"/>
    <m/>
    <x v="0"/>
    <m/>
    <x v="94"/>
    <n v="29665"/>
    <n v="3138"/>
    <n v="26527"/>
    <n v="2044"/>
    <n v="6.890274734535648E-2"/>
    <n v="2567"/>
    <n v="1260"/>
    <n v="19"/>
    <n v="29"/>
    <n v="1259"/>
    <s v=" "/>
    <m/>
    <n v="2044"/>
    <n v="100443"/>
    <m/>
    <m/>
    <m/>
    <m/>
    <m/>
    <m/>
  </r>
  <r>
    <n v="1.01536765506227E+16"/>
    <n v="2015"/>
    <s v="2015 Q3"/>
    <x v="8"/>
    <d v="2015-09-18T05:00:01"/>
    <m/>
    <x v="0"/>
    <m/>
    <x v="95"/>
    <n v="26455"/>
    <n v="2902"/>
    <n v="23553"/>
    <n v="2196"/>
    <n v="8.3008883008883011E-2"/>
    <n v="2704"/>
    <n v="1440"/>
    <n v="12"/>
    <n v="37"/>
    <n v="1215"/>
    <s v=" "/>
    <m/>
    <n v="2196"/>
    <n v="99661"/>
    <m/>
    <m/>
    <m/>
    <m/>
    <m/>
    <m/>
  </r>
  <r>
    <n v="1.01536765539877E+16"/>
    <n v="2015"/>
    <s v="2015 Q3"/>
    <x v="8"/>
    <d v="2015-09-21T08:00:01"/>
    <m/>
    <x v="0"/>
    <m/>
    <x v="96"/>
    <n v="27075"/>
    <n v="3190"/>
    <n v="23885"/>
    <n v="2398"/>
    <n v="8.8568790397045238E-2"/>
    <n v="2794"/>
    <n v="1451"/>
    <n v="8"/>
    <n v="51"/>
    <n v="1284"/>
    <s v=" "/>
    <m/>
    <n v="2398"/>
    <n v="99685"/>
    <m/>
    <m/>
    <m/>
    <m/>
    <m/>
    <m/>
  </r>
  <r>
    <n v="1.01536764196677E+16"/>
    <n v="2015"/>
    <s v="2015 Q3"/>
    <x v="8"/>
    <d v="2015-09-23T08:00:09"/>
    <m/>
    <x v="0"/>
    <m/>
    <x v="97"/>
    <n v="25397"/>
    <n v="2943"/>
    <n v="22454"/>
    <n v="1115"/>
    <n v="4.3902823168090722E-2"/>
    <n v="1401"/>
    <n v="628"/>
    <s v=" "/>
    <n v="9"/>
    <n v="764"/>
    <s v=" "/>
    <m/>
    <n v="1115"/>
    <n v="99697"/>
    <m/>
    <m/>
    <m/>
    <m/>
    <m/>
    <m/>
  </r>
  <r>
    <n v="1.01537089130377E+16"/>
    <n v="2015"/>
    <s v="2015 Q3"/>
    <x v="8"/>
    <d v="2015-09-25T09:00:06"/>
    <m/>
    <x v="0"/>
    <m/>
    <x v="98"/>
    <n v="193151"/>
    <n v="4432"/>
    <n v="188719"/>
    <n v="42807"/>
    <n v="0.22162453210182706"/>
    <n v="42611"/>
    <n v="40281"/>
    <n v="20"/>
    <n v="18"/>
    <n v="2292"/>
    <s v=" "/>
    <m/>
    <n v="42807"/>
    <n v="100343"/>
    <m/>
    <m/>
    <m/>
    <m/>
    <m/>
    <m/>
  </r>
  <r>
    <n v="1.01537089140027E+16"/>
    <n v="2015"/>
    <s v="2015 Q3"/>
    <x v="8"/>
    <d v="2015-09-28T09:00:01"/>
    <m/>
    <x v="0"/>
    <m/>
    <x v="99"/>
    <n v="241542"/>
    <n v="8453"/>
    <n v="233089"/>
    <n v="39547"/>
    <n v="0.16372721928277484"/>
    <n v="39926"/>
    <n v="37114"/>
    <n v="20"/>
    <n v="19"/>
    <n v="2773"/>
    <s v=" "/>
    <m/>
    <n v="39547"/>
    <n v="102156"/>
    <m/>
    <m/>
    <m/>
    <m/>
    <m/>
    <m/>
  </r>
  <r>
    <n v="1.01536764197377E+16"/>
    <n v="2015"/>
    <s v="2015 Q3"/>
    <x v="8"/>
    <d v="2015-09-30T08:00:00"/>
    <m/>
    <x v="0"/>
    <m/>
    <x v="100"/>
    <n v="176380"/>
    <n v="10377"/>
    <n v="166003"/>
    <n v="44097"/>
    <n v="0.25001133915409912"/>
    <n v="44830"/>
    <n v="42494"/>
    <n v="13"/>
    <n v="29"/>
    <n v="2294"/>
    <s v=" "/>
    <m/>
    <n v="44097"/>
    <n v="103062"/>
    <m/>
    <m/>
    <m/>
    <m/>
    <m/>
    <m/>
  </r>
  <r>
    <n v="1.01537447066127E+16"/>
    <n v="2015"/>
    <s v="2015 Q4"/>
    <x v="9"/>
    <d v="2015-10-02T09:00:03"/>
    <m/>
    <x v="0"/>
    <m/>
    <x v="101"/>
    <n v="239863"/>
    <n v="6365"/>
    <n v="233498"/>
    <n v="41585"/>
    <n v="0.17336979859336371"/>
    <n v="44383"/>
    <n v="39625"/>
    <n v="15"/>
    <n v="41"/>
    <n v="4702"/>
    <s v=" "/>
    <m/>
    <n v="41585"/>
    <n v="103729"/>
    <m/>
    <m/>
    <m/>
    <m/>
    <m/>
    <m/>
  </r>
  <r>
    <n v="1.01537519842977E+16"/>
    <n v="2015"/>
    <s v="2015 Q4"/>
    <x v="9"/>
    <d v="2015-10-05T08:00:01"/>
    <m/>
    <x v="0"/>
    <m/>
    <x v="102"/>
    <n v="238410"/>
    <n v="6871"/>
    <n v="231539"/>
    <n v="39618"/>
    <n v="0.1661759154397886"/>
    <n v="40326"/>
    <n v="36858"/>
    <n v="18"/>
    <n v="19"/>
    <n v="3431"/>
    <s v=" "/>
    <m/>
    <n v="39618"/>
    <n v="104710"/>
    <m/>
    <m/>
    <m/>
    <m/>
    <m/>
    <m/>
  </r>
  <r>
    <n v="1.01537520210227E+16"/>
    <n v="2015"/>
    <s v="2015 Q4"/>
    <x v="9"/>
    <d v="2015-10-07T05:00:00"/>
    <m/>
    <x v="0"/>
    <m/>
    <x v="103"/>
    <n v="1052936"/>
    <n v="5233"/>
    <n v="1047703"/>
    <n v="340403"/>
    <n v="0.32328935471861536"/>
    <n v="179102"/>
    <n v="1349"/>
    <n v="64"/>
    <n v="127"/>
    <n v="9665"/>
    <n v="167897"/>
    <m/>
    <n v="340403"/>
    <n v="106634"/>
    <m/>
    <m/>
    <m/>
    <m/>
    <m/>
    <m/>
  </r>
  <r>
    <n v="1.01537447053677E+16"/>
    <n v="2015"/>
    <s v="2015 Q4"/>
    <x v="9"/>
    <d v="2015-10-09T05:00:00"/>
    <m/>
    <x v="0"/>
    <m/>
    <x v="104"/>
    <n v="372739"/>
    <n v="11004"/>
    <n v="361735"/>
    <n v="61242"/>
    <n v="0.16430263535610709"/>
    <n v="63806"/>
    <n v="53479"/>
    <n v="70"/>
    <n v="81"/>
    <n v="10176"/>
    <s v=" "/>
    <m/>
    <n v="61242"/>
    <n v="107587"/>
    <m/>
    <m/>
    <m/>
    <m/>
    <m/>
    <m/>
  </r>
  <r>
    <n v="1.01537682214427E+16"/>
    <n v="2015"/>
    <s v="2015 Q4"/>
    <x v="9"/>
    <d v="2015-10-12T08:00:00"/>
    <m/>
    <x v="0"/>
    <m/>
    <x v="105"/>
    <n v="1058330"/>
    <n v="15417"/>
    <n v="1042913"/>
    <n v="40581"/>
    <n v="3.8344372738181851E-2"/>
    <n v="43667"/>
    <n v="2074"/>
    <n v="63"/>
    <n v="233"/>
    <n v="23033"/>
    <n v="18264"/>
    <m/>
    <n v="40581"/>
    <n v="108151"/>
    <m/>
    <m/>
    <m/>
    <m/>
    <m/>
    <m/>
  </r>
  <r>
    <n v="1.01537520211427E+16"/>
    <n v="2015"/>
    <s v="2015 Q4"/>
    <x v="9"/>
    <d v="2015-10-14T08:00:01"/>
    <m/>
    <x v="0"/>
    <m/>
    <x v="106"/>
    <n v="178981"/>
    <n v="8663"/>
    <n v="170318"/>
    <n v="44588"/>
    <n v="0.24912141512227554"/>
    <n v="46268"/>
    <n v="43706"/>
    <n v="31"/>
    <n v="38"/>
    <n v="2493"/>
    <s v=" "/>
    <m/>
    <n v="44588"/>
    <n v="108448"/>
    <m/>
    <m/>
    <m/>
    <m/>
    <m/>
    <m/>
  </r>
  <r>
    <n v="1.01537520188477E+16"/>
    <n v="2015"/>
    <s v="2015 Q4"/>
    <x v="9"/>
    <d v="2015-10-16T09:00:01"/>
    <m/>
    <x v="0"/>
    <m/>
    <x v="107"/>
    <n v="238678"/>
    <n v="10345"/>
    <n v="228333"/>
    <n v="55377"/>
    <n v="0.2320155188161456"/>
    <n v="56068"/>
    <n v="52145"/>
    <n v="35"/>
    <n v="37"/>
    <n v="3851"/>
    <s v=" "/>
    <m/>
    <n v="55377"/>
    <n v="109384"/>
    <m/>
    <m/>
    <m/>
    <m/>
    <m/>
    <m/>
  </r>
  <r>
    <n v="1.01537667598177E+16"/>
    <n v="2015"/>
    <s v="2015 Q4"/>
    <x v="9"/>
    <d v="2015-10-19T09:00:01"/>
    <m/>
    <x v="0"/>
    <m/>
    <x v="108"/>
    <n v="347115"/>
    <n v="9498"/>
    <n v="337617"/>
    <n v="39531"/>
    <n v="0.11388444751739338"/>
    <n v="43662"/>
    <n v="34730"/>
    <n v="129"/>
    <n v="167"/>
    <n v="8636"/>
    <s v=" "/>
    <m/>
    <n v="39531"/>
    <n v="112739"/>
    <m/>
    <m/>
    <m/>
    <m/>
    <m/>
    <m/>
  </r>
  <r>
    <n v="1.01537665801277E+16"/>
    <n v="2015"/>
    <s v="2015 Q4"/>
    <x v="9"/>
    <d v="2015-10-21T02:00:01"/>
    <m/>
    <x v="0"/>
    <m/>
    <x v="109"/>
    <n v="620891"/>
    <n v="8368"/>
    <n v="612523"/>
    <n v="12642"/>
    <n v="2.0361061764464294E-2"/>
    <n v="163698"/>
    <n v="1535"/>
    <n v="25"/>
    <n v="94"/>
    <n v="16773"/>
    <n v="145271"/>
    <m/>
    <n v="12642"/>
    <n v="114601"/>
    <m/>
    <m/>
    <m/>
    <m/>
    <m/>
    <m/>
  </r>
  <r>
    <n v="1.01537448974227E+16"/>
    <n v="2015"/>
    <s v="2015 Q4"/>
    <x v="9"/>
    <d v="2015-10-23T05:00:01"/>
    <m/>
    <x v="0"/>
    <m/>
    <x v="110"/>
    <n v="219594"/>
    <n v="11257"/>
    <n v="208337"/>
    <n v="54848"/>
    <n v="0.24977003014654317"/>
    <n v="55509"/>
    <n v="51976"/>
    <n v="33"/>
    <n v="38"/>
    <n v="3462"/>
    <s v=" "/>
    <m/>
    <n v="54848"/>
    <n v="114919"/>
    <m/>
    <m/>
    <m/>
    <m/>
    <m/>
    <m/>
  </r>
  <r>
    <n v="1.01537501245477E+16"/>
    <n v="2015"/>
    <s v="2015 Q4"/>
    <x v="9"/>
    <d v="2015-10-26T10:00:01"/>
    <m/>
    <x v="0"/>
    <m/>
    <x v="111"/>
    <n v="285231"/>
    <n v="9828"/>
    <n v="275403"/>
    <n v="48379"/>
    <n v="0.16961340106790637"/>
    <n v="52568"/>
    <n v="47578"/>
    <n v="49"/>
    <n v="121"/>
    <n v="4820"/>
    <s v=" "/>
    <m/>
    <n v="48379"/>
    <n v="116420"/>
    <m/>
    <m/>
    <m/>
    <m/>
    <m/>
    <m/>
  </r>
  <r>
    <n v="1.01538023846777E+16"/>
    <n v="2015"/>
    <s v="2015 Q4"/>
    <x v="9"/>
    <d v="2015-10-27T09:30:00"/>
    <m/>
    <x v="0"/>
    <m/>
    <x v="112"/>
    <n v="162585"/>
    <n v="9989"/>
    <n v="152596"/>
    <n v="43991"/>
    <n v="0.27057231601931298"/>
    <n v="43207"/>
    <n v="41856"/>
    <n v="29"/>
    <n v="22"/>
    <n v="1300"/>
    <s v=" "/>
    <m/>
    <n v="43991"/>
    <n v="117267"/>
    <m/>
    <m/>
    <m/>
    <m/>
    <m/>
    <m/>
  </r>
  <r>
    <n v="1.01537519841477E+16"/>
    <n v="2015"/>
    <s v="2015 Q4"/>
    <x v="9"/>
    <d v="2015-10-28T06:00:01"/>
    <m/>
    <x v="0"/>
    <m/>
    <x v="113"/>
    <n v="453749"/>
    <n v="20999"/>
    <n v="432750"/>
    <n v="47777"/>
    <n v="0.10529389596450901"/>
    <n v="53930"/>
    <n v="41079"/>
    <n v="128"/>
    <n v="255"/>
    <n v="12468"/>
    <s v=" "/>
    <m/>
    <n v="47777"/>
    <n v="119395"/>
    <m/>
    <m/>
    <m/>
    <m/>
    <m/>
    <m/>
  </r>
  <r>
    <n v="1.01537501246277E+16"/>
    <n v="2015"/>
    <s v="2015 Q4"/>
    <x v="9"/>
    <d v="2015-10-31T06:00:01"/>
    <m/>
    <x v="0"/>
    <m/>
    <x v="114"/>
    <n v="163397"/>
    <n v="19970"/>
    <n v="143427"/>
    <n v="44558"/>
    <n v="0.27269778514905413"/>
    <n v="46944"/>
    <n v="44906"/>
    <n v="16"/>
    <n v="42"/>
    <n v="1980"/>
    <s v=" "/>
    <m/>
    <n v="44558"/>
    <n v="120358"/>
    <m/>
    <m/>
    <m/>
    <m/>
    <m/>
    <m/>
  </r>
  <r>
    <n v="1.01538037224027E+16"/>
    <n v="2015"/>
    <s v="2015 Q4"/>
    <x v="10"/>
    <d v="2015-11-04T05:00:00"/>
    <m/>
    <x v="0"/>
    <m/>
    <x v="115"/>
    <n v="188790"/>
    <n v="10429"/>
    <n v="178361"/>
    <n v="53586"/>
    <n v="0.2838391863975846"/>
    <n v="56159"/>
    <n v="53257"/>
    <n v="32"/>
    <n v="36"/>
    <n v="2834"/>
    <s v=" "/>
    <m/>
    <n v="53586"/>
    <n v="121620"/>
    <m/>
    <m/>
    <m/>
    <m/>
    <m/>
    <m/>
  </r>
  <r>
    <n v="1.01538186220627E+16"/>
    <n v="2015"/>
    <s v="2015 Q4"/>
    <x v="10"/>
    <d v="2015-11-05T11:00:00"/>
    <m/>
    <x v="0"/>
    <m/>
    <x v="116"/>
    <n v="1039643"/>
    <n v="438085"/>
    <n v="601558"/>
    <n v="37114"/>
    <n v="3.5698792758668121E-2"/>
    <n v="43708"/>
    <n v="3166"/>
    <n v="62"/>
    <n v="222"/>
    <n v="17941"/>
    <n v="22317"/>
    <m/>
    <n v="37114"/>
    <n v="121865"/>
    <m/>
    <m/>
    <m/>
    <m/>
    <m/>
    <m/>
  </r>
  <r>
    <n v="1.01538253798777E+16"/>
    <n v="2015"/>
    <s v="2015 Q4"/>
    <x v="10"/>
    <d v="2015-11-09T08:00:00"/>
    <m/>
    <x v="0"/>
    <m/>
    <x v="117"/>
    <n v="174493"/>
    <n v="14094"/>
    <n v="160399"/>
    <n v="53965"/>
    <n v="0.30926742046958905"/>
    <n v="56087"/>
    <n v="53865"/>
    <n v="29"/>
    <n v="56"/>
    <n v="2137"/>
    <s v=" "/>
    <m/>
    <n v="53965"/>
    <n v="122965"/>
    <m/>
    <m/>
    <m/>
    <m/>
    <m/>
    <m/>
  </r>
  <r>
    <n v="1.01538037224877E+16"/>
    <n v="2015"/>
    <s v="2015 Q4"/>
    <x v="10"/>
    <d v="2015-11-11T09:00:02"/>
    <m/>
    <x v="0"/>
    <m/>
    <x v="118"/>
    <n v="338153"/>
    <n v="11685"/>
    <n v="326468"/>
    <n v="43835"/>
    <n v="0.12963067014043939"/>
    <n v="47720"/>
    <n v="36743"/>
    <n v="187"/>
    <n v="219"/>
    <n v="10571"/>
    <s v=" "/>
    <m/>
    <n v="43835"/>
    <n v="123996"/>
    <m/>
    <m/>
    <m/>
    <m/>
    <m/>
    <m/>
  </r>
  <r>
    <n v="1.01538037227677E+16"/>
    <n v="2015"/>
    <s v="2015 Q4"/>
    <x v="10"/>
    <d v="2015-11-13T08:00:01"/>
    <m/>
    <x v="0"/>
    <m/>
    <x v="119"/>
    <n v="3450"/>
    <n v="3450"/>
    <n v="0"/>
    <n v="565"/>
    <n v="0.16376811594202897"/>
    <n v="687"/>
    <n v="103"/>
    <n v="1"/>
    <n v="7"/>
    <n v="576"/>
    <s v=" "/>
    <m/>
    <n v="565"/>
    <n v="124629"/>
    <m/>
    <m/>
    <m/>
    <m/>
    <m/>
    <m/>
  </r>
  <r>
    <n v="1.01538392468977E+16"/>
    <n v="2015"/>
    <s v="2015 Q4"/>
    <x v="10"/>
    <d v="2015-11-18T05:00:02"/>
    <m/>
    <x v="0"/>
    <m/>
    <x v="120"/>
    <n v="344856"/>
    <n v="9715"/>
    <n v="335141"/>
    <n v="55060"/>
    <n v="0.15966084394645882"/>
    <n v="60014"/>
    <n v="48910"/>
    <n v="121"/>
    <n v="84"/>
    <n v="10899"/>
    <s v=" "/>
    <m/>
    <n v="55060"/>
    <n v="124512"/>
    <m/>
    <m/>
    <m/>
    <m/>
    <m/>
    <m/>
  </r>
  <r>
    <n v="1.01538037201777E+16"/>
    <n v="2015"/>
    <s v="2015 Q4"/>
    <x v="10"/>
    <d v="2015-11-21T08:00:02"/>
    <m/>
    <x v="0"/>
    <m/>
    <x v="121"/>
    <n v="230232"/>
    <n v="9027"/>
    <n v="221205"/>
    <n v="58258"/>
    <n v="0.25304041141109834"/>
    <n v="59922"/>
    <n v="56742"/>
    <n v="34"/>
    <n v="28"/>
    <n v="3118"/>
    <s v=" "/>
    <m/>
    <n v="58258"/>
    <n v="126225"/>
    <m/>
    <m/>
    <m/>
    <m/>
    <m/>
    <m/>
  </r>
  <r>
    <n v="1.01538037189827E+16"/>
    <n v="2015"/>
    <s v="2015 Q4"/>
    <x v="10"/>
    <d v="2015-11-23T05:00:01"/>
    <m/>
    <x v="0"/>
    <m/>
    <x v="122"/>
    <n v="234565"/>
    <n v="9735"/>
    <n v="224830"/>
    <n v="55533"/>
    <n v="0.23674887557819793"/>
    <n v="55690"/>
    <n v="52387"/>
    <n v="23"/>
    <n v="47"/>
    <n v="3233"/>
    <s v=" "/>
    <m/>
    <n v="55533"/>
    <n v="126951"/>
    <m/>
    <m/>
    <m/>
    <m/>
    <m/>
    <m/>
  </r>
  <r>
    <n v="1.01538037210277E+16"/>
    <n v="2015"/>
    <s v="2015 Q4"/>
    <x v="10"/>
    <d v="2015-11-25T05:00:01"/>
    <m/>
    <x v="0"/>
    <m/>
    <x v="123"/>
    <n v="230074"/>
    <n v="6420"/>
    <n v="223654"/>
    <n v="52321"/>
    <n v="0.2274094421794727"/>
    <n v="54002"/>
    <n v="50810"/>
    <n v="28"/>
    <n v="47"/>
    <n v="3117"/>
    <s v=" "/>
    <m/>
    <n v="52321"/>
    <n v="128193"/>
    <m/>
    <m/>
    <m/>
    <m/>
    <m/>
    <m/>
  </r>
  <r>
    <n v="1.01538037190977E+16"/>
    <n v="2015"/>
    <s v="2015 Q4"/>
    <x v="10"/>
    <d v="2015-11-27T05:00:01"/>
    <m/>
    <x v="0"/>
    <m/>
    <x v="124"/>
    <n v="192920"/>
    <n v="10266"/>
    <n v="182654"/>
    <n v="48476"/>
    <n v="0.25127513995438522"/>
    <n v="47163"/>
    <n v="44820"/>
    <n v="32"/>
    <n v="41"/>
    <n v="2270"/>
    <s v=" "/>
    <m/>
    <n v="48476"/>
    <n v="128687"/>
    <m/>
    <m/>
    <m/>
    <m/>
    <m/>
    <m/>
  </r>
  <r>
    <n v="1.01538543553177E+16"/>
    <n v="2015"/>
    <s v="2015 Q4"/>
    <x v="10"/>
    <d v="2015-11-30T08:00:05"/>
    <m/>
    <x v="0"/>
    <m/>
    <x v="125"/>
    <n v="198137"/>
    <n v="10542"/>
    <n v="187595"/>
    <n v="36307"/>
    <n v="0.18324189828250151"/>
    <n v="37169"/>
    <n v="32778"/>
    <n v="55"/>
    <n v="86"/>
    <n v="4250"/>
    <s v=" "/>
    <m/>
    <n v="36307"/>
    <n v="129188"/>
    <m/>
    <m/>
    <m/>
    <m/>
    <m/>
    <m/>
  </r>
  <r>
    <n v="1.01538543800477E+16"/>
    <n v="2015"/>
    <s v="2015 Q4"/>
    <x v="11"/>
    <d v="2015-12-02T08:00:00"/>
    <m/>
    <x v="0"/>
    <m/>
    <x v="126"/>
    <n v="182786"/>
    <n v="6848"/>
    <n v="175938"/>
    <n v="41119"/>
    <n v="0.22495705360366769"/>
    <n v="43454"/>
    <n v="41845"/>
    <n v="40"/>
    <n v="23"/>
    <n v="1546"/>
    <s v=" "/>
    <m/>
    <n v="41119"/>
    <n v="129493"/>
    <m/>
    <m/>
    <m/>
    <m/>
    <m/>
    <m/>
  </r>
  <r>
    <n v="1.01538544994477E+16"/>
    <n v="2015"/>
    <s v="2015 Q4"/>
    <x v="11"/>
    <d v="2015-12-04T09:00:02"/>
    <m/>
    <x v="0"/>
    <m/>
    <x v="127"/>
    <n v="201815"/>
    <n v="9493"/>
    <n v="192322"/>
    <n v="50160"/>
    <n v="0.24854445903426406"/>
    <n v="51330"/>
    <n v="48647"/>
    <n v="20"/>
    <n v="57"/>
    <n v="2606"/>
    <s v=" "/>
    <m/>
    <n v="50160"/>
    <n v="130198"/>
    <m/>
    <m/>
    <m/>
    <m/>
    <m/>
    <m/>
  </r>
  <r>
    <n v="1.01538545137127E+16"/>
    <n v="2015"/>
    <s v="2015 Q4"/>
    <x v="11"/>
    <d v="2015-12-07T08:00:01"/>
    <m/>
    <x v="0"/>
    <m/>
    <x v="128"/>
    <n v="194704"/>
    <n v="8601"/>
    <n v="186103"/>
    <n v="49060"/>
    <n v="0.25197222450488949"/>
    <n v="50860"/>
    <n v="47938"/>
    <n v="21"/>
    <n v="22"/>
    <n v="2879"/>
    <s v=" "/>
    <m/>
    <n v="49060"/>
    <n v="130516"/>
    <m/>
    <m/>
    <m/>
    <m/>
    <m/>
    <m/>
  </r>
  <r>
    <n v="1.01538544980677E+16"/>
    <n v="2015"/>
    <s v="2015 Q4"/>
    <x v="11"/>
    <d v="2015-12-09T05:00:02"/>
    <m/>
    <x v="0"/>
    <m/>
    <x v="129"/>
    <n v="155153"/>
    <n v="7897"/>
    <n v="147256"/>
    <n v="44387"/>
    <n v="0.28608534801131785"/>
    <n v="44180"/>
    <n v="41387"/>
    <n v="35"/>
    <n v="27"/>
    <n v="2731"/>
    <s v=" "/>
    <m/>
    <n v="44387"/>
    <n v="131110"/>
    <m/>
    <m/>
    <m/>
    <m/>
    <m/>
    <m/>
  </r>
  <r>
    <n v="1.01538544982177E+16"/>
    <n v="2015"/>
    <s v="2015 Q4"/>
    <x v="11"/>
    <d v="2015-12-11T05:00:02"/>
    <m/>
    <x v="0"/>
    <m/>
    <x v="130"/>
    <n v="148978"/>
    <n v="10224"/>
    <n v="138754"/>
    <n v="33243"/>
    <n v="0.22314032944461598"/>
    <n v="34091"/>
    <n v="30888"/>
    <n v="28"/>
    <n v="42"/>
    <n v="3133"/>
    <s v=" "/>
    <m/>
    <n v="33243"/>
    <n v="131513"/>
    <m/>
    <m/>
    <m/>
    <m/>
    <m/>
    <m/>
  </r>
  <r>
    <n v="1.01538543775377E+16"/>
    <n v="2015"/>
    <s v="2015 Q4"/>
    <x v="11"/>
    <d v="2015-12-14T08:00:01"/>
    <m/>
    <x v="0"/>
    <m/>
    <x v="131"/>
    <n v="191788"/>
    <n v="30063"/>
    <n v="161725"/>
    <n v="49072"/>
    <n v="0.25586585187811545"/>
    <n v="48710"/>
    <n v="46693"/>
    <n v="35"/>
    <n v="69"/>
    <n v="1913"/>
    <s v=" "/>
    <m/>
    <n v="49072"/>
    <n v="131660"/>
    <m/>
    <m/>
    <m/>
    <m/>
    <m/>
    <m/>
  </r>
  <r>
    <n v="1.01538544982977E+16"/>
    <n v="2015"/>
    <s v="2015 Q4"/>
    <x v="11"/>
    <d v="2015-12-16T09:00:27"/>
    <m/>
    <x v="0"/>
    <m/>
    <x v="132"/>
    <n v="99396"/>
    <n v="7364"/>
    <n v="92032"/>
    <n v="29653"/>
    <n v="0.29833192482594872"/>
    <n v="29517"/>
    <n v="27847"/>
    <n v="19"/>
    <n v="28"/>
    <n v="1623"/>
    <s v=" "/>
    <m/>
    <n v="29653"/>
    <n v="132201"/>
    <m/>
    <m/>
    <m/>
    <m/>
    <m/>
    <m/>
  </r>
  <r>
    <n v="1.01538543637527E+16"/>
    <n v="2015"/>
    <s v="2015 Q4"/>
    <x v="11"/>
    <d v="2015-12-18T05:00:01"/>
    <m/>
    <x v="0"/>
    <m/>
    <x v="133"/>
    <n v="119659"/>
    <n v="26668"/>
    <n v="92991"/>
    <n v="32553"/>
    <n v="0.27204806993205694"/>
    <n v="34044"/>
    <n v="31999"/>
    <n v="35"/>
    <n v="82"/>
    <n v="1928"/>
    <s v=" "/>
    <m/>
    <n v="32553"/>
    <n v="132439"/>
    <m/>
    <m/>
    <m/>
    <m/>
    <m/>
    <m/>
  </r>
  <r>
    <n v="1.01538661573227E+16"/>
    <n v="2015"/>
    <s v="2015 Q4"/>
    <x v="11"/>
    <d v="2015-12-20T08:00:18"/>
    <m/>
    <x v="0"/>
    <m/>
    <x v="134"/>
    <n v="218323"/>
    <n v="7386"/>
    <n v="210937"/>
    <n v="35129"/>
    <n v="0.16090379850038705"/>
    <n v="36451"/>
    <n v="26589"/>
    <n v="16"/>
    <n v="14"/>
    <n v="9832"/>
    <s v=" "/>
    <m/>
    <n v="35129"/>
    <n v="132736"/>
    <m/>
    <m/>
    <m/>
    <m/>
    <m/>
    <m/>
  </r>
  <r>
    <n v="1.01538545011277E+16"/>
    <n v="2015"/>
    <s v="2015 Q4"/>
    <x v="11"/>
    <d v="2015-12-22T05:00:02"/>
    <m/>
    <x v="0"/>
    <m/>
    <x v="135"/>
    <n v="268800"/>
    <n v="21509"/>
    <n v="247291"/>
    <n v="32180"/>
    <n v="0.11971726190476191"/>
    <n v="32948"/>
    <n v="29689"/>
    <n v="30"/>
    <n v="28"/>
    <n v="3201"/>
    <s v=" "/>
    <m/>
    <n v="32180"/>
    <n v="133660"/>
    <m/>
    <m/>
    <m/>
    <m/>
    <m/>
    <m/>
  </r>
  <r>
    <n v="1.01538543665227E+16"/>
    <n v="2015"/>
    <s v="2015 Q4"/>
    <x v="11"/>
    <d v="2015-12-25T01:00:01"/>
    <m/>
    <x v="0"/>
    <m/>
    <x v="136"/>
    <n v="11751"/>
    <n v="11751"/>
    <n v="0"/>
    <n v="343"/>
    <n v="2.9189005191047571E-2"/>
    <n v="439"/>
    <n v="284"/>
    <n v="12"/>
    <n v="35"/>
    <n v="108"/>
    <s v=" "/>
    <m/>
    <n v="343"/>
    <n v="133591"/>
    <m/>
    <m/>
    <m/>
    <m/>
    <m/>
    <m/>
  </r>
  <r>
    <n v="1.01538544968127E+16"/>
    <n v="2015"/>
    <s v="2015 Q4"/>
    <x v="11"/>
    <d v="2015-12-28T09:00:01"/>
    <m/>
    <x v="0"/>
    <m/>
    <x v="137"/>
    <n v="157531"/>
    <n v="7353"/>
    <n v="150178"/>
    <n v="35772"/>
    <n v="0.22707911458697019"/>
    <n v="37354"/>
    <n v="34798"/>
    <n v="20"/>
    <n v="93"/>
    <n v="2443"/>
    <s v=" "/>
    <m/>
    <n v="35772"/>
    <n v="133882"/>
    <m/>
    <m/>
    <m/>
    <m/>
    <m/>
    <m/>
  </r>
  <r>
    <n v="1.01538543712177E+16"/>
    <n v="2015"/>
    <s v="2015 Q4"/>
    <x v="11"/>
    <d v="2015-12-31T05:00:00"/>
    <m/>
    <x v="0"/>
    <m/>
    <x v="138"/>
    <n v="8808"/>
    <n v="8808"/>
    <n v="0"/>
    <n v="203"/>
    <n v="2.3047229791099001E-2"/>
    <n v="241"/>
    <n v="166"/>
    <n v="3"/>
    <n v="15"/>
    <n v="57"/>
    <s v=" "/>
    <m/>
    <n v="203"/>
    <n v="134065"/>
    <m/>
    <m/>
    <m/>
    <m/>
    <m/>
    <m/>
  </r>
  <r>
    <n v="1.01539167916377E+16"/>
    <n v="2016"/>
    <s v="2016 Q1"/>
    <x v="12"/>
    <d v="2016-01-04T05:00:00"/>
    <m/>
    <x v="0"/>
    <m/>
    <x v="139"/>
    <n v="157156"/>
    <n v="37552"/>
    <n v="119604"/>
    <n v="31157"/>
    <n v="0.19825523683473745"/>
    <n v="32162"/>
    <n v="30589"/>
    <n v="21"/>
    <n v="24"/>
    <n v="1528"/>
    <s v=" "/>
    <m/>
    <n v="31157"/>
    <n v="134263"/>
    <m/>
    <m/>
    <m/>
    <m/>
    <m/>
    <m/>
  </r>
  <r>
    <n v="1.01539168785977E+16"/>
    <n v="2016"/>
    <s v="2016 Q1"/>
    <x v="12"/>
    <d v="2016-01-06T08:00:00"/>
    <m/>
    <x v="0"/>
    <m/>
    <x v="140"/>
    <n v="162536"/>
    <n v="7168"/>
    <n v="155368"/>
    <n v="36428"/>
    <n v="0.22412265590392283"/>
    <n v="37267"/>
    <n v="34573"/>
    <n v="25"/>
    <n v="28"/>
    <n v="2641"/>
    <s v=" "/>
    <m/>
    <n v="36428"/>
    <n v="134640"/>
    <m/>
    <m/>
    <m/>
    <m/>
    <m/>
    <m/>
  </r>
  <r>
    <n v="1.01539168796327E+16"/>
    <n v="2016"/>
    <s v="2016 Q1"/>
    <x v="12"/>
    <d v="2016-01-08T08:00:00"/>
    <m/>
    <x v="0"/>
    <m/>
    <x v="141"/>
    <n v="335877"/>
    <n v="7354"/>
    <n v="328523"/>
    <n v="45219"/>
    <n v="0.13462964120794219"/>
    <n v="48808"/>
    <n v="35304"/>
    <n v="87"/>
    <n v="98"/>
    <n v="13319"/>
    <s v=" "/>
    <m/>
    <n v="45219"/>
    <n v="135350"/>
    <m/>
    <m/>
    <m/>
    <m/>
    <m/>
    <m/>
  </r>
  <r>
    <n v="1.01539167955527E+16"/>
    <n v="2016"/>
    <s v="2016 Q1"/>
    <x v="12"/>
    <d v="2016-01-11T05:00:00"/>
    <m/>
    <x v="0"/>
    <m/>
    <x v="142"/>
    <n v="217598"/>
    <n v="43550"/>
    <n v="174048"/>
    <n v="39723"/>
    <n v="0.18255222934034321"/>
    <n v="40381"/>
    <n v="37766"/>
    <n v="34"/>
    <n v="57"/>
    <n v="2524"/>
    <s v=" "/>
    <m/>
    <n v="39723"/>
    <n v="136113"/>
    <m/>
    <m/>
    <m/>
    <m/>
    <m/>
    <m/>
  </r>
  <r>
    <n v="1.01539168544627E+16"/>
    <n v="2016"/>
    <s v="2016 Q1"/>
    <x v="12"/>
    <d v="2016-01-13T08:00:00"/>
    <m/>
    <x v="0"/>
    <m/>
    <x v="143"/>
    <n v="259355"/>
    <n v="30275"/>
    <n v="229080"/>
    <n v="60659"/>
    <n v="0.23388405852981434"/>
    <n v="62903"/>
    <n v="59986"/>
    <n v="37"/>
    <n v="15"/>
    <n v="2865"/>
    <s v=" "/>
    <m/>
    <n v="60659"/>
    <n v="136481"/>
    <m/>
    <m/>
    <m/>
    <m/>
    <m/>
    <m/>
  </r>
  <r>
    <n v="1.01539168955027E+16"/>
    <n v="2016"/>
    <s v="2016 Q1"/>
    <x v="12"/>
    <d v="2016-01-15T08:02:10"/>
    <m/>
    <x v="0"/>
    <m/>
    <x v="144"/>
    <n v="3654"/>
    <n v="3654"/>
    <n v="0"/>
    <n v="378"/>
    <n v="0.10344827586206896"/>
    <n v="478"/>
    <n v="59"/>
    <n v="1"/>
    <s v=" "/>
    <n v="418"/>
    <s v=" "/>
    <m/>
    <n v="378"/>
    <n v="136831"/>
    <m/>
    <m/>
    <m/>
    <m/>
    <m/>
    <m/>
  </r>
  <r>
    <n v="1.01539471931227E+16"/>
    <n v="2016"/>
    <s v="2016 Q1"/>
    <x v="12"/>
    <d v="2016-01-18T06:26:00"/>
    <m/>
    <x v="0"/>
    <m/>
    <x v="145"/>
    <n v="157988"/>
    <n v="11847"/>
    <n v="146141"/>
    <n v="35254"/>
    <n v="0.22314352988834596"/>
    <n v="37136"/>
    <n v="35221"/>
    <n v="30"/>
    <n v="27"/>
    <n v="1858"/>
    <s v=" "/>
    <m/>
    <n v="35254"/>
    <n v="140074"/>
    <m/>
    <m/>
    <m/>
    <m/>
    <m/>
    <m/>
  </r>
  <r>
    <n v="1.01539169332627E+16"/>
    <n v="2016"/>
    <s v="2016 Q1"/>
    <x v="12"/>
    <d v="2016-01-20T08:00:00"/>
    <m/>
    <x v="0"/>
    <m/>
    <x v="146"/>
    <n v="11875"/>
    <n v="11875"/>
    <n v="0"/>
    <n v="583"/>
    <n v="4.909473684210526E-2"/>
    <n v="747"/>
    <n v="163"/>
    <n v="2"/>
    <n v="10"/>
    <n v="572"/>
    <s v=" "/>
    <m/>
    <n v="583"/>
    <n v="162634"/>
    <m/>
    <m/>
    <m/>
    <m/>
    <m/>
    <m/>
  </r>
  <r>
    <n v="1.01539169431577E+16"/>
    <n v="2016"/>
    <s v="2016 Q1"/>
    <x v="12"/>
    <d v="2016-01-22T08:00:00"/>
    <m/>
    <x v="0"/>
    <m/>
    <x v="147"/>
    <n v="119988"/>
    <n v="22302"/>
    <n v="97686"/>
    <n v="22558"/>
    <n v="0.18800213354668799"/>
    <n v="24005"/>
    <n v="21724"/>
    <n v="27"/>
    <n v="16"/>
    <n v="2238"/>
    <s v=" "/>
    <m/>
    <n v="22558"/>
    <n v="164483"/>
    <m/>
    <m/>
    <m/>
    <m/>
    <m/>
    <m/>
  </r>
  <r>
    <n v="1.01539472477777E+16"/>
    <n v="2016"/>
    <s v="2016 Q1"/>
    <x v="12"/>
    <d v="2016-01-25T09:00:00"/>
    <m/>
    <x v="0"/>
    <m/>
    <x v="148"/>
    <n v="199217"/>
    <n v="50194"/>
    <n v="149023"/>
    <n v="28558"/>
    <n v="0.14335122002640338"/>
    <n v="28982"/>
    <n v="26710"/>
    <n v="24"/>
    <n v="62"/>
    <n v="2186"/>
    <s v=" "/>
    <m/>
    <n v="28558"/>
    <n v="165922"/>
    <m/>
    <m/>
    <m/>
    <m/>
    <m/>
    <m/>
  </r>
  <r>
    <n v="1.01539169549227E+16"/>
    <n v="2016"/>
    <s v="2016 Q1"/>
    <x v="12"/>
    <d v="2016-01-27T08:00:00"/>
    <m/>
    <x v="0"/>
    <m/>
    <x v="149"/>
    <n v="213771"/>
    <n v="17183"/>
    <n v="196588"/>
    <n v="34199"/>
    <n v="0.15997960434296513"/>
    <n v="34484"/>
    <n v="30582"/>
    <n v="34"/>
    <n v="42"/>
    <n v="3826"/>
    <s v=" "/>
    <m/>
    <n v="34199"/>
    <n v="166762"/>
    <m/>
    <m/>
    <m/>
    <m/>
    <m/>
    <m/>
  </r>
  <r>
    <n v="1.01539835975177E+16"/>
    <n v="2016"/>
    <s v="2016 Q1"/>
    <x v="12"/>
    <d v="2016-01-29T08:00:01"/>
    <m/>
    <x v="0"/>
    <m/>
    <x v="150"/>
    <n v="184742"/>
    <n v="18383"/>
    <n v="166359"/>
    <n v="30236"/>
    <n v="0.16366608567624039"/>
    <n v="31456"/>
    <n v="28105"/>
    <n v="28"/>
    <n v="30"/>
    <n v="3293"/>
    <s v=" "/>
    <m/>
    <n v="30236"/>
    <n v="167315"/>
    <m/>
    <m/>
    <m/>
    <m/>
    <m/>
    <m/>
  </r>
  <r>
    <n v="1.01539893640627E+16"/>
    <n v="2016"/>
    <s v="2016 Q1"/>
    <x v="13"/>
    <d v="2016-02-02T08:00:00"/>
    <m/>
    <x v="0"/>
    <m/>
    <x v="151"/>
    <n v="117663"/>
    <n v="13980"/>
    <n v="103683"/>
    <n v="24663"/>
    <n v="0.20960709823818874"/>
    <n v="24891"/>
    <n v="22287"/>
    <n v="17"/>
    <n v="47"/>
    <n v="2540"/>
    <s v=" "/>
    <m/>
    <n v="24663"/>
    <n v="168561"/>
    <m/>
    <m/>
    <m/>
    <m/>
    <m/>
    <m/>
  </r>
  <r>
    <n v="1.01539841465727E+16"/>
    <n v="2016"/>
    <s v="2016 Q1"/>
    <x v="13"/>
    <d v="2016-02-04T08:00:46"/>
    <m/>
    <x v="0"/>
    <m/>
    <x v="152"/>
    <n v="127591"/>
    <n v="17388"/>
    <n v="110203"/>
    <n v="23549"/>
    <n v="0.18456630953593905"/>
    <n v="24586"/>
    <n v="22843"/>
    <n v="13"/>
    <n v="66"/>
    <n v="1664"/>
    <s v=" "/>
    <m/>
    <n v="23549"/>
    <n v="169136"/>
    <m/>
    <m/>
    <m/>
    <m/>
    <m/>
    <m/>
  </r>
  <r>
    <n v="1.01539893641077E+16"/>
    <n v="2016"/>
    <s v="2016 Q1"/>
    <x v="13"/>
    <d v="2016-02-07T08:00:04"/>
    <m/>
    <x v="0"/>
    <m/>
    <x v="153"/>
    <n v="341502"/>
    <n v="14829"/>
    <n v="326673"/>
    <n v="47317"/>
    <n v="0.13855555750771592"/>
    <n v="58303"/>
    <n v="16303"/>
    <n v="94"/>
    <n v="59"/>
    <n v="41847"/>
    <s v=" "/>
    <m/>
    <n v="47317"/>
    <n v="169060"/>
    <m/>
    <m/>
    <m/>
    <m/>
    <m/>
    <m/>
  </r>
  <r>
    <n v="1.01539841489377E+16"/>
    <n v="2016"/>
    <s v="2016 Q1"/>
    <x v="13"/>
    <d v="2016-02-09T08:00:01"/>
    <m/>
    <x v="0"/>
    <m/>
    <x v="154"/>
    <n v="107034"/>
    <n v="25849"/>
    <n v="81185"/>
    <n v="22416"/>
    <n v="0.20942877964011436"/>
    <n v="23575"/>
    <n v="22069"/>
    <n v="13"/>
    <n v="22"/>
    <n v="1471"/>
    <s v=" "/>
    <m/>
    <n v="22416"/>
    <n v="169850"/>
    <m/>
    <m/>
    <m/>
    <m/>
    <m/>
    <m/>
  </r>
  <r>
    <n v="1.01539841504677E+16"/>
    <n v="2016"/>
    <s v="2016 Q1"/>
    <x v="13"/>
    <d v="2016-02-11T08:00:00"/>
    <m/>
    <x v="0"/>
    <m/>
    <x v="155"/>
    <n v="127689"/>
    <n v="31995"/>
    <n v="95694"/>
    <n v="22202"/>
    <n v="0.17387558834355349"/>
    <n v="23399"/>
    <n v="20786"/>
    <n v="18"/>
    <n v="52"/>
    <n v="2543"/>
    <s v=" "/>
    <m/>
    <n v="22202"/>
    <n v="171600"/>
    <m/>
    <m/>
    <m/>
    <m/>
    <m/>
    <m/>
  </r>
  <r>
    <n v="1.01540238710277E+16"/>
    <n v="2016"/>
    <s v="2016 Q1"/>
    <x v="13"/>
    <d v="2016-02-14T02:00:00"/>
    <m/>
    <x v="0"/>
    <m/>
    <x v="156"/>
    <n v="190586"/>
    <n v="37409"/>
    <n v="153177"/>
    <n v="24066"/>
    <n v="0.12627370321009937"/>
    <n v="25985"/>
    <n v="22415"/>
    <n v="37"/>
    <n v="120"/>
    <n v="3413"/>
    <s v=" "/>
    <m/>
    <n v="24066"/>
    <n v="172914"/>
    <m/>
    <m/>
    <m/>
    <m/>
    <m/>
    <m/>
  </r>
  <r>
    <n v="1.01539893660377E+16"/>
    <n v="2016"/>
    <s v="2016 Q1"/>
    <x v="13"/>
    <d v="2016-02-16T02:00:00"/>
    <m/>
    <x v="0"/>
    <m/>
    <x v="157"/>
    <n v="113308"/>
    <n v="7950"/>
    <n v="105358"/>
    <n v="21683"/>
    <n v="0.19136336357538744"/>
    <n v="21961"/>
    <n v="20764"/>
    <n v="10"/>
    <n v="9"/>
    <n v="1178"/>
    <s v=" "/>
    <m/>
    <n v="21683"/>
    <n v="173596"/>
    <m/>
    <m/>
    <m/>
    <m/>
    <m/>
    <m/>
  </r>
  <r>
    <n v="1.01539893661377E+16"/>
    <n v="2016"/>
    <s v="2016 Q1"/>
    <x v="13"/>
    <d v="2016-02-18T08:00:01"/>
    <m/>
    <x v="0"/>
    <m/>
    <x v="158"/>
    <n v="118985"/>
    <n v="20619"/>
    <n v="98366"/>
    <n v="24929"/>
    <n v="0.2095138042610413"/>
    <n v="25403"/>
    <n v="23579"/>
    <n v="34"/>
    <n v="37"/>
    <n v="1753"/>
    <s v=" "/>
    <m/>
    <n v="24929"/>
    <n v="174012"/>
    <m/>
    <m/>
    <m/>
    <m/>
    <m/>
    <m/>
  </r>
  <r>
    <n v="1.01539841561777E+16"/>
    <n v="2016"/>
    <s v="2016 Q1"/>
    <x v="13"/>
    <d v="2016-02-21T08:00:01"/>
    <m/>
    <x v="0"/>
    <m/>
    <x v="159"/>
    <n v="127563"/>
    <n v="17002"/>
    <n v="110561"/>
    <n v="25958"/>
    <n v="0.20349160806817024"/>
    <n v="27750"/>
    <n v="24633"/>
    <n v="17"/>
    <n v="58"/>
    <n v="3042"/>
    <s v=" "/>
    <m/>
    <n v="25958"/>
    <n v="174556"/>
    <m/>
    <m/>
    <m/>
    <m/>
    <m/>
    <m/>
  </r>
  <r>
    <n v="1.01539893661577E+16"/>
    <n v="2016"/>
    <s v="2016 Q1"/>
    <x v="13"/>
    <d v="2016-02-23T08:00:01"/>
    <m/>
    <x v="0"/>
    <m/>
    <x v="160"/>
    <n v="106474"/>
    <n v="6729"/>
    <n v="99745"/>
    <n v="20350"/>
    <n v="0.19112647219039389"/>
    <n v="21823"/>
    <n v="20110"/>
    <n v="22"/>
    <n v="19"/>
    <n v="1672"/>
    <s v=" "/>
    <m/>
    <n v="20350"/>
    <n v="174980"/>
    <m/>
    <m/>
    <m/>
    <m/>
    <m/>
    <m/>
  </r>
  <r>
    <n v="1.01539943059077E+16"/>
    <n v="2016"/>
    <s v="2016 Q1"/>
    <x v="13"/>
    <d v="2016-02-25T08:00:01"/>
    <m/>
    <x v="0"/>
    <m/>
    <x v="161"/>
    <n v="100899"/>
    <n v="3626"/>
    <n v="97273"/>
    <n v="21585"/>
    <n v="0.21392679808521392"/>
    <n v="22056"/>
    <n v="20520"/>
    <n v="19"/>
    <n v="19"/>
    <n v="1498"/>
    <s v=" "/>
    <m/>
    <n v="21585"/>
    <n v="175112"/>
    <m/>
    <m/>
    <m/>
    <m/>
    <m/>
    <m/>
  </r>
  <r>
    <n v="1.01539981890727E+16"/>
    <n v="2016"/>
    <s v="2016 Q1"/>
    <x v="13"/>
    <d v="2016-02-27T08:00:01"/>
    <m/>
    <x v="0"/>
    <m/>
    <x v="162"/>
    <n v="170013"/>
    <n v="5227"/>
    <n v="164786"/>
    <n v="27563"/>
    <n v="0.16212289648438649"/>
    <n v="29360"/>
    <n v="25674"/>
    <n v="45"/>
    <n v="91"/>
    <n v="3550"/>
    <s v=" "/>
    <m/>
    <n v="27563"/>
    <n v="175419"/>
    <m/>
    <m/>
    <m/>
    <m/>
    <m/>
    <m/>
  </r>
  <r>
    <n v="1.01539893579077E+16"/>
    <n v="2016"/>
    <s v="2016 Q1"/>
    <x v="13"/>
    <d v="2016-02-29T08:00:01"/>
    <m/>
    <x v="0"/>
    <m/>
    <x v="163"/>
    <n v="88988"/>
    <n v="3907"/>
    <n v="85081"/>
    <n v="21229"/>
    <n v="0.23856025531532341"/>
    <n v="22332"/>
    <n v="21170"/>
    <n v="14"/>
    <n v="13"/>
    <n v="1135"/>
    <s v=" "/>
    <m/>
    <n v="21229"/>
    <n v="175721"/>
    <m/>
    <m/>
    <m/>
    <m/>
    <m/>
    <m/>
  </r>
  <r>
    <n v="1.01540506848377E+16"/>
    <n v="2016"/>
    <s v="2016 Q1"/>
    <x v="14"/>
    <d v="2016-03-01T08:00:01"/>
    <m/>
    <x v="0"/>
    <m/>
    <x v="164"/>
    <n v="123573"/>
    <n v="17350"/>
    <n v="106223"/>
    <n v="22803"/>
    <n v="0.184530601344954"/>
    <n v="23019"/>
    <n v="20219"/>
    <n v="21"/>
    <n v="69"/>
    <n v="2710"/>
    <s v=" "/>
    <m/>
    <n v="22803"/>
    <n v="175998"/>
    <m/>
    <m/>
    <m/>
    <m/>
    <m/>
    <m/>
  </r>
  <r>
    <n v="1.01540507095527E+16"/>
    <n v="2016"/>
    <s v="2016 Q1"/>
    <x v="14"/>
    <d v="2016-03-03T08:00:02"/>
    <m/>
    <x v="0"/>
    <m/>
    <x v="165"/>
    <n v="174957"/>
    <n v="3531"/>
    <n v="171426"/>
    <n v="27522"/>
    <n v="0.15730722406076922"/>
    <n v="29824"/>
    <n v="24639"/>
    <n v="60"/>
    <n v="36"/>
    <n v="5089"/>
    <s v=" "/>
    <m/>
    <n v="27522"/>
    <n v="176271"/>
    <m/>
    <m/>
    <m/>
    <m/>
    <m/>
    <m/>
  </r>
  <r>
    <n v="1.01540506876277E+16"/>
    <n v="2016"/>
    <s v="2016 Q1"/>
    <x v="14"/>
    <d v="2016-03-06T08:00:01"/>
    <m/>
    <x v="0"/>
    <m/>
    <x v="166"/>
    <n v="144707"/>
    <n v="15120"/>
    <n v="129587"/>
    <n v="22053"/>
    <n v="0.15239760343314421"/>
    <n v="24630"/>
    <n v="21093"/>
    <n v="19"/>
    <n v="32"/>
    <n v="3486"/>
    <s v=" "/>
    <m/>
    <n v="22053"/>
    <n v="176655"/>
    <m/>
    <m/>
    <m/>
    <m/>
    <m/>
    <m/>
  </r>
  <r>
    <n v="1.01540507106027E+16"/>
    <n v="2016"/>
    <s v="2016 Q1"/>
    <x v="14"/>
    <d v="2016-03-08T08:00:01"/>
    <m/>
    <x v="0"/>
    <m/>
    <x v="167"/>
    <n v="174551"/>
    <n v="2493"/>
    <n v="172058"/>
    <n v="28559"/>
    <n v="0.16361407267789929"/>
    <n v="29378"/>
    <n v="26280"/>
    <n v="27"/>
    <n v="59"/>
    <n v="3012"/>
    <s v=" "/>
    <m/>
    <n v="28559"/>
    <n v="176886"/>
    <m/>
    <m/>
    <m/>
    <m/>
    <m/>
    <m/>
  </r>
  <r>
    <n v="1.01540506886727E+16"/>
    <n v="2016"/>
    <s v="2016 Q1"/>
    <x v="14"/>
    <d v="2016-03-10T08:00:00"/>
    <m/>
    <x v="0"/>
    <m/>
    <x v="168"/>
    <n v="141207"/>
    <n v="12913"/>
    <n v="128294"/>
    <n v="24826"/>
    <n v="0.17581281381234642"/>
    <n v="28441"/>
    <n v="24317"/>
    <n v="40"/>
    <n v="52"/>
    <n v="4032"/>
    <s v=" "/>
    <m/>
    <n v="24826"/>
    <n v="177148"/>
    <m/>
    <m/>
    <m/>
    <m/>
    <m/>
    <m/>
  </r>
  <r>
    <n v="1.01540507108377E+16"/>
    <n v="2016"/>
    <s v="2016 Q1"/>
    <x v="14"/>
    <d v="2016-03-13T09:00:00"/>
    <m/>
    <x v="0"/>
    <m/>
    <x v="169"/>
    <n v="162984"/>
    <n v="1691"/>
    <n v="161293"/>
    <n v="25704"/>
    <n v="0.15770873214548667"/>
    <n v="26758"/>
    <n v="23661"/>
    <n v="24"/>
    <n v="28"/>
    <n v="3045"/>
    <s v=" "/>
    <m/>
    <n v="25704"/>
    <n v="177381"/>
    <m/>
    <m/>
    <m/>
    <m/>
    <m/>
    <m/>
  </r>
  <r>
    <n v="1.01540506905927E+16"/>
    <n v="2016"/>
    <s v="2016 Q1"/>
    <x v="14"/>
    <d v="2016-03-15T09:00:01"/>
    <m/>
    <x v="0"/>
    <m/>
    <x v="170"/>
    <n v="150688"/>
    <n v="19978"/>
    <n v="130710"/>
    <n v="23173"/>
    <n v="0.15378132299851349"/>
    <n v="24984"/>
    <n v="20692"/>
    <n v="36"/>
    <n v="71"/>
    <n v="4185"/>
    <s v=" "/>
    <m/>
    <n v="23173"/>
    <n v="177787"/>
    <m/>
    <m/>
    <m/>
    <m/>
    <m/>
    <m/>
  </r>
  <r>
    <n v="1.01540551350827E+16"/>
    <n v="2016"/>
    <s v="2016 Q1"/>
    <x v="14"/>
    <d v="2016-03-17T03:00:01"/>
    <m/>
    <x v="0"/>
    <m/>
    <x v="171"/>
    <n v="132983"/>
    <n v="7148"/>
    <n v="125835"/>
    <n v="29528"/>
    <n v="0.22204341908364228"/>
    <n v="30973"/>
    <n v="28792"/>
    <n v="27"/>
    <n v="33"/>
    <n v="2121"/>
    <s v=" "/>
    <m/>
    <n v="29528"/>
    <n v="178025"/>
    <m/>
    <m/>
    <m/>
    <m/>
    <m/>
    <m/>
  </r>
  <r>
    <n v="1.01540551389177E+16"/>
    <n v="2016"/>
    <s v="2016 Q1"/>
    <x v="14"/>
    <d v="2016-03-20T03:00:01"/>
    <m/>
    <x v="0"/>
    <m/>
    <x v="172"/>
    <n v="125406"/>
    <n v="6369"/>
    <n v="119037"/>
    <n v="28677"/>
    <n v="0.22867326922156836"/>
    <n v="29764"/>
    <n v="27862"/>
    <n v="34"/>
    <n v="46"/>
    <n v="1822"/>
    <s v=" "/>
    <m/>
    <n v="28677"/>
    <n v="178406"/>
    <m/>
    <m/>
    <m/>
    <m/>
    <m/>
    <m/>
  </r>
  <r>
    <n v="1.01540693711677E+16"/>
    <n v="2016"/>
    <s v="2016 Q1"/>
    <x v="14"/>
    <d v="2016-03-22T09:00:01"/>
    <m/>
    <x v="0"/>
    <m/>
    <x v="173"/>
    <n v="108216"/>
    <n v="6922"/>
    <n v="101294"/>
    <n v="22383"/>
    <n v="0.20683632734530938"/>
    <n v="23048"/>
    <n v="21559"/>
    <n v="18"/>
    <n v="32"/>
    <n v="1439"/>
    <s v=" "/>
    <m/>
    <n v="22383"/>
    <n v="178638"/>
    <m/>
    <m/>
    <m/>
    <m/>
    <m/>
    <m/>
  </r>
  <r>
    <n v="1.01540506926027E+16"/>
    <n v="2016"/>
    <s v="2016 Q1"/>
    <x v="14"/>
    <d v="2016-03-24T09:00:00"/>
    <m/>
    <x v="0"/>
    <m/>
    <x v="174"/>
    <n v="87839"/>
    <n v="3984"/>
    <n v="83855"/>
    <n v="21958"/>
    <n v="0.24998007718667106"/>
    <n v="24337"/>
    <n v="22924"/>
    <n v="13"/>
    <n v="26"/>
    <n v="1374"/>
    <s v=" "/>
    <m/>
    <n v="21958"/>
    <n v="178907"/>
    <m/>
    <m/>
    <m/>
    <m/>
    <m/>
    <m/>
  </r>
  <r>
    <n v="1.01540506963577E+16"/>
    <n v="2016"/>
    <s v="2016 Q1"/>
    <x v="14"/>
    <d v="2016-03-27T02:00:01"/>
    <m/>
    <x v="0"/>
    <m/>
    <x v="175"/>
    <n v="142775"/>
    <n v="15863"/>
    <n v="126912"/>
    <n v="26528"/>
    <n v="0.18580283663106287"/>
    <n v="28997"/>
    <n v="24207"/>
    <n v="13"/>
    <n v="34"/>
    <n v="4743"/>
    <s v=" "/>
    <m/>
    <n v="26528"/>
    <n v="179201"/>
    <m/>
    <m/>
    <m/>
    <m/>
    <m/>
    <m/>
  </r>
  <r>
    <n v="1.01540507003377E+16"/>
    <n v="2016"/>
    <s v="2016 Q1"/>
    <x v="14"/>
    <d v="2016-03-29T08:00:00"/>
    <m/>
    <x v="0"/>
    <m/>
    <x v="176"/>
    <n v="165771"/>
    <n v="17446"/>
    <n v="148325"/>
    <n v="30066"/>
    <n v="0.18137068606692364"/>
    <n v="32185"/>
    <n v="26567"/>
    <n v="19"/>
    <n v="44"/>
    <n v="5555"/>
    <s v=" "/>
    <m/>
    <n v="30066"/>
    <n v="179377"/>
    <m/>
    <m/>
    <m/>
    <m/>
    <m/>
    <m/>
  </r>
  <r>
    <n v="1.01541285997477E+16"/>
    <n v="2016"/>
    <s v="2016 Q2"/>
    <x v="15"/>
    <d v="2016-04-01T02:00:52"/>
    <m/>
    <x v="0"/>
    <m/>
    <x v="177"/>
    <n v="149640"/>
    <n v="28891"/>
    <n v="120749"/>
    <n v="28995"/>
    <n v="0.19376503608660786"/>
    <n v="31882"/>
    <n v="27316"/>
    <n v="18"/>
    <n v="57"/>
    <n v="4491"/>
    <s v=" "/>
    <m/>
    <n v="28995"/>
    <n v="179735"/>
    <m/>
    <m/>
    <m/>
    <m/>
    <m/>
    <m/>
  </r>
  <r>
    <n v="1.01541286119727E+16"/>
    <n v="2016"/>
    <s v="2016 Q2"/>
    <x v="15"/>
    <d v="2016-04-04T07:00:01"/>
    <m/>
    <x v="0"/>
    <m/>
    <x v="178"/>
    <n v="139504"/>
    <n v="14363"/>
    <n v="125141"/>
    <n v="26907"/>
    <n v="0.19287618993003786"/>
    <n v="30479"/>
    <n v="24462"/>
    <n v="12"/>
    <n v="23"/>
    <n v="5982"/>
    <s v=" "/>
    <m/>
    <n v="26907"/>
    <n v="179735"/>
    <m/>
    <m/>
    <m/>
    <m/>
    <m/>
    <m/>
  </r>
  <r>
    <n v="1.01541286222877E+16"/>
    <n v="2016"/>
    <s v="2016 Q2"/>
    <x v="15"/>
    <d v="2016-04-06T08:00:07"/>
    <m/>
    <x v="0"/>
    <m/>
    <x v="179"/>
    <n v="313462"/>
    <n v="16842"/>
    <n v="296620"/>
    <n v="31322"/>
    <n v="9.9922797659684426E-2"/>
    <n v="44027"/>
    <n v="17477"/>
    <n v="32"/>
    <n v="85"/>
    <n v="26433"/>
    <s v=" "/>
    <m/>
    <n v="31322"/>
    <n v="182972"/>
    <m/>
    <m/>
    <m/>
    <m/>
    <m/>
    <m/>
  </r>
  <r>
    <n v="1.01541286275077E+16"/>
    <n v="2016"/>
    <s v="2016 Q2"/>
    <x v="15"/>
    <d v="2016-04-08T08:00:01"/>
    <m/>
    <x v="0"/>
    <m/>
    <x v="180"/>
    <n v="136255"/>
    <n v="13548"/>
    <n v="122707"/>
    <n v="28810"/>
    <n v="0.21144178195295585"/>
    <n v="31735"/>
    <n v="27273"/>
    <n v="19"/>
    <n v="64"/>
    <n v="4379"/>
    <s v=" "/>
    <m/>
    <n v="28810"/>
    <n v="182972"/>
    <m/>
    <m/>
    <m/>
    <m/>
    <m/>
    <m/>
  </r>
  <r>
    <n v="1.01541937745827E+16"/>
    <n v="2016"/>
    <s v="2016 Q2"/>
    <x v="15"/>
    <d v="2016-04-11T08:00:01"/>
    <m/>
    <x v="0"/>
    <m/>
    <x v="181"/>
    <n v="152075"/>
    <n v="22925"/>
    <n v="129150"/>
    <n v="25517"/>
    <n v="0.1677922077922078"/>
    <n v="28395"/>
    <n v="23047"/>
    <n v="24"/>
    <n v="39"/>
    <n v="5285"/>
    <s v=" "/>
    <m/>
    <n v="25517"/>
    <n v="182972"/>
    <m/>
    <m/>
    <m/>
    <m/>
    <m/>
    <m/>
  </r>
  <r>
    <n v="1.01541286382027E+16"/>
    <n v="2016"/>
    <s v="2016 Q2"/>
    <x v="15"/>
    <d v="2016-04-13T08:00:01"/>
    <m/>
    <x v="0"/>
    <m/>
    <x v="182"/>
    <n v="217677"/>
    <n v="23957"/>
    <n v="193720"/>
    <n v="29556"/>
    <n v="0.13577915902920382"/>
    <n v="33696"/>
    <n v="25375"/>
    <n v="47"/>
    <n v="273"/>
    <n v="8001"/>
    <s v=" "/>
    <m/>
    <n v="29556"/>
    <n v="182972"/>
    <m/>
    <m/>
    <m/>
    <m/>
    <m/>
    <m/>
  </r>
  <r>
    <n v="1.01541286524727E+16"/>
    <n v="2016"/>
    <s v="2016 Q2"/>
    <x v="15"/>
    <d v="2016-04-15T08:00:00"/>
    <m/>
    <x v="0"/>
    <m/>
    <x v="183"/>
    <n v="117042"/>
    <n v="10732"/>
    <n v="106310"/>
    <n v="27042"/>
    <n v="0.23104526580201978"/>
    <n v="29064"/>
    <n v="25961"/>
    <n v="10"/>
    <n v="8"/>
    <n v="3085"/>
    <s v=" "/>
    <m/>
    <n v="27042"/>
    <n v="182972"/>
    <m/>
    <m/>
    <m/>
    <m/>
    <m/>
    <m/>
  </r>
  <r>
    <n v="1.01541327612177E+16"/>
    <n v="2016"/>
    <s v="2016 Q2"/>
    <x v="15"/>
    <d v="2016-04-18T08:00:01"/>
    <m/>
    <x v="0"/>
    <m/>
    <x v="184"/>
    <n v="114222"/>
    <n v="7773"/>
    <n v="106449"/>
    <n v="28446"/>
    <n v="0.24904134054735516"/>
    <n v="29306"/>
    <n v="27358"/>
    <n v="25"/>
    <n v="12"/>
    <n v="1911"/>
    <s v=" "/>
    <m/>
    <n v="28446"/>
    <n v="182972"/>
    <m/>
    <m/>
    <m/>
    <m/>
    <m/>
    <m/>
  </r>
  <r>
    <n v="1.01542229994877E+16"/>
    <n v="2016"/>
    <s v="2016 Q2"/>
    <x v="15"/>
    <d v="2016-04-20T08:00:52"/>
    <m/>
    <x v="0"/>
    <m/>
    <x v="185"/>
    <n v="95516"/>
    <n v="7029"/>
    <n v="88487"/>
    <n v="23467"/>
    <n v="0.2456865865404749"/>
    <n v="23492"/>
    <n v="22197"/>
    <n v="14"/>
    <n v="21"/>
    <n v="1260"/>
    <s v=" "/>
    <m/>
    <n v="23467"/>
    <n v="182972"/>
    <m/>
    <m/>
    <m/>
    <m/>
    <m/>
    <m/>
  </r>
  <r>
    <n v="1.01542229993677E+16"/>
    <n v="2016"/>
    <s v="2016 Q2"/>
    <x v="15"/>
    <d v="2016-04-22T08:00:01"/>
    <m/>
    <x v="0"/>
    <m/>
    <x v="186"/>
    <n v="96684"/>
    <n v="4012"/>
    <n v="92672"/>
    <n v="23866"/>
    <n v="0.24684539323983284"/>
    <n v="24656"/>
    <n v="23255"/>
    <n v="15"/>
    <n v="19"/>
    <n v="1367"/>
    <s v=" "/>
    <m/>
    <n v="23866"/>
    <n v="182972"/>
    <m/>
    <m/>
    <m/>
    <m/>
    <m/>
    <m/>
  </r>
  <r>
    <n v="1.01542304137677E+16"/>
    <n v="2016"/>
    <s v="2016 Q2"/>
    <x v="15"/>
    <d v="2016-04-25T08:00:01"/>
    <m/>
    <x v="0"/>
    <m/>
    <x v="187"/>
    <n v="111117"/>
    <n v="9283"/>
    <n v="101834"/>
    <n v="25576"/>
    <n v="0.23017180089455258"/>
    <n v="26834"/>
    <n v="24444"/>
    <n v="30"/>
    <n v="58"/>
    <n v="2302"/>
    <s v=" "/>
    <m/>
    <n v="25576"/>
    <n v="182972"/>
    <m/>
    <m/>
    <m/>
    <m/>
    <m/>
    <m/>
  </r>
  <r>
    <n v="1.01541286604627E+16"/>
    <n v="2016"/>
    <s v="2016 Q2"/>
    <x v="15"/>
    <d v="2016-04-27T08:00:00"/>
    <m/>
    <x v="0"/>
    <m/>
    <x v="188"/>
    <n v="104914"/>
    <n v="16417"/>
    <n v="88497"/>
    <n v="28180"/>
    <n v="0.26860094934899059"/>
    <n v="29787"/>
    <n v="27531"/>
    <n v="25"/>
    <n v="81"/>
    <n v="2150"/>
    <s v=" "/>
    <m/>
    <n v="28180"/>
    <n v="182972"/>
    <m/>
    <m/>
    <m/>
    <m/>
    <m/>
    <m/>
  </r>
  <r>
    <n v="1.01542449897327E+16"/>
    <n v="2016"/>
    <s v="2016 Q2"/>
    <x v="15"/>
    <d v="2016-04-29T08:00:01"/>
    <m/>
    <x v="0"/>
    <m/>
    <x v="189"/>
    <n v="159704"/>
    <n v="30085"/>
    <n v="129619"/>
    <n v="30713"/>
    <n v="0.19231202725041327"/>
    <n v="31508"/>
    <n v="29198"/>
    <n v="38"/>
    <n v="38"/>
    <n v="2234"/>
    <s v=" "/>
    <m/>
    <n v="30713"/>
    <n v="182972"/>
    <m/>
    <m/>
    <m/>
    <m/>
    <m/>
    <m/>
  </r>
  <r>
    <n v="1.01542450098477E+16"/>
    <n v="2016"/>
    <s v="2016 Q2"/>
    <x v="16"/>
    <d v="2016-05-01T08:00:30"/>
    <m/>
    <x v="0"/>
    <m/>
    <x v="190"/>
    <n v="106469"/>
    <n v="5588"/>
    <n v="100881"/>
    <n v="28222"/>
    <n v="0.2650724624068978"/>
    <n v="28739"/>
    <n v="27277"/>
    <n v="23"/>
    <n v="26"/>
    <n v="1413"/>
    <s v=" "/>
    <m/>
    <n v="28222"/>
    <n v="185786"/>
    <m/>
    <m/>
    <m/>
    <m/>
    <m/>
    <m/>
  </r>
  <r>
    <n v="1.01542449536627E+16"/>
    <n v="2016"/>
    <s v="2016 Q2"/>
    <x v="16"/>
    <d v="2016-05-03T08:00:00"/>
    <m/>
    <x v="0"/>
    <m/>
    <x v="191"/>
    <n v="193868"/>
    <n v="6569"/>
    <n v="187299"/>
    <n v="57971"/>
    <n v="0.29902304660903295"/>
    <n v="7355"/>
    <n v="839"/>
    <n v="12"/>
    <n v="49"/>
    <n v="2134"/>
    <n v="4321"/>
    <m/>
    <n v="57971"/>
    <n v="185966"/>
    <m/>
    <m/>
    <m/>
    <m/>
    <m/>
    <m/>
  </r>
  <r>
    <n v="1.01542426205527E+16"/>
    <n v="2016"/>
    <s v="2016 Q2"/>
    <x v="16"/>
    <d v="2016-05-05T08:00:02"/>
    <m/>
    <x v="0"/>
    <m/>
    <x v="192"/>
    <n v="123951"/>
    <n v="24694"/>
    <n v="99257"/>
    <n v="33418"/>
    <n v="0.26960653806746215"/>
    <n v="33536"/>
    <n v="31270"/>
    <n v="20"/>
    <n v="43"/>
    <n v="2203"/>
    <s v=" "/>
    <m/>
    <n v="33418"/>
    <n v="185984"/>
    <m/>
    <m/>
    <m/>
    <m/>
    <m/>
    <m/>
  </r>
  <r>
    <n v="1.01542426292527E+16"/>
    <n v="2016"/>
    <s v="2016 Q2"/>
    <x v="16"/>
    <d v="2016-05-08T08:00:00"/>
    <m/>
    <x v="0"/>
    <m/>
    <x v="193"/>
    <n v="124290"/>
    <n v="6608"/>
    <n v="117682"/>
    <n v="27109"/>
    <n v="0.21811086974012389"/>
    <n v="28696"/>
    <n v="25407"/>
    <n v="27"/>
    <n v="31"/>
    <n v="3231"/>
    <s v=" "/>
    <m/>
    <n v="27109"/>
    <n v="185588"/>
    <m/>
    <m/>
    <m/>
    <m/>
    <m/>
    <m/>
  </r>
  <r>
    <n v="1.01542450264977E+16"/>
    <n v="2016"/>
    <s v="2016 Q2"/>
    <x v="16"/>
    <d v="2016-05-10T08:00:00"/>
    <m/>
    <x v="0"/>
    <m/>
    <x v="194"/>
    <n v="191536"/>
    <n v="18532"/>
    <n v="173004"/>
    <n v="28313"/>
    <n v="0.14782077520674963"/>
    <n v="37510"/>
    <n v="18452"/>
    <n v="20"/>
    <n v="24"/>
    <n v="19014"/>
    <s v=" "/>
    <m/>
    <n v="28313"/>
    <n v="185655"/>
    <m/>
    <m/>
    <m/>
    <m/>
    <m/>
    <m/>
  </r>
  <r>
    <n v="1.01542449061327E+16"/>
    <n v="2016"/>
    <s v="2016 Q2"/>
    <x v="16"/>
    <d v="2016-05-13T08:00:00"/>
    <m/>
    <x v="0"/>
    <m/>
    <x v="195"/>
    <n v="112165"/>
    <n v="5020"/>
    <n v="107145"/>
    <n v="33114"/>
    <n v="0.29522578344403333"/>
    <n v="33309"/>
    <n v="31624"/>
    <n v="12"/>
    <n v="18"/>
    <n v="1655"/>
    <s v=" "/>
    <m/>
    <n v="33114"/>
    <n v="185730"/>
    <m/>
    <m/>
    <m/>
    <m/>
    <m/>
    <m/>
  </r>
  <r>
    <n v="1.01542449072527E+16"/>
    <n v="2016"/>
    <s v="2016 Q2"/>
    <x v="16"/>
    <d v="2016-05-16T08:00:01"/>
    <m/>
    <x v="0"/>
    <m/>
    <x v="196"/>
    <n v="103917"/>
    <n v="8313"/>
    <n v="95604"/>
    <n v="27793"/>
    <n v="0.26745383334776796"/>
    <n v="28106"/>
    <n v="26641"/>
    <n v="20"/>
    <n v="25"/>
    <n v="1420"/>
    <s v=" "/>
    <m/>
    <n v="27793"/>
    <n v="185832"/>
    <m/>
    <m/>
    <m/>
    <m/>
    <m/>
    <m/>
  </r>
  <r>
    <n v="1.01542992590727E+16"/>
    <n v="2016"/>
    <s v="2016 Q2"/>
    <x v="16"/>
    <d v="2016-05-18T08:00:00"/>
    <m/>
    <x v="0"/>
    <m/>
    <x v="197"/>
    <n v="105250"/>
    <n v="6050"/>
    <n v="99200"/>
    <n v="27008"/>
    <n v="0.2566080760095012"/>
    <n v="27964"/>
    <n v="26581"/>
    <n v="12"/>
    <n v="18"/>
    <n v="1353"/>
    <s v=" "/>
    <m/>
    <n v="27008"/>
    <n v="186044"/>
    <m/>
    <m/>
    <m/>
    <m/>
    <m/>
    <m/>
  </r>
  <r>
    <n v="1.01542426887577E+16"/>
    <n v="2016"/>
    <s v="2016 Q2"/>
    <x v="16"/>
    <d v="2016-05-20T08:00:00"/>
    <m/>
    <x v="0"/>
    <m/>
    <x v="198"/>
    <n v="172470"/>
    <n v="27578"/>
    <n v="144892"/>
    <n v="28677"/>
    <n v="0.16627239519916506"/>
    <n v="31965"/>
    <n v="26579"/>
    <n v="20"/>
    <n v="64"/>
    <n v="5302"/>
    <s v=" "/>
    <m/>
    <n v="28677"/>
    <n v="186227"/>
    <m/>
    <m/>
    <m/>
    <m/>
    <m/>
    <m/>
  </r>
  <r>
    <n v="1.01542426911277E+16"/>
    <n v="2016"/>
    <s v="2016 Q2"/>
    <x v="16"/>
    <d v="2016-05-22T08:00:00"/>
    <m/>
    <x v="0"/>
    <m/>
    <x v="199"/>
    <n v="602167"/>
    <n v="34308"/>
    <n v="567859"/>
    <n v="29943"/>
    <n v="4.9725408399995348E-2"/>
    <n v="124885"/>
    <n v="1472"/>
    <n v="29"/>
    <n v="46"/>
    <n v="25080"/>
    <n v="98258"/>
    <m/>
    <n v="29943"/>
    <n v="186381"/>
    <m/>
    <m/>
    <m/>
    <m/>
    <m/>
    <m/>
  </r>
  <r>
    <n v="1.01543191462927E+16"/>
    <n v="2016"/>
    <s v="2016 Q2"/>
    <x v="16"/>
    <d v="2016-05-25T08:00:00"/>
    <m/>
    <x v="0"/>
    <m/>
    <x v="200"/>
    <n v="88163"/>
    <n v="8434"/>
    <n v="79729"/>
    <n v="22371"/>
    <n v="0.25374590247609541"/>
    <n v="23450"/>
    <n v="22226"/>
    <n v="15"/>
    <n v="13"/>
    <n v="1196"/>
    <s v=" "/>
    <m/>
    <n v="22371"/>
    <n v="186538"/>
    <m/>
    <m/>
    <m/>
    <m/>
    <m/>
    <m/>
  </r>
  <r>
    <n v="1.01542427112677E+16"/>
    <n v="2016"/>
    <s v="2016 Q2"/>
    <x v="16"/>
    <d v="2016-05-27T08:00:01"/>
    <m/>
    <x v="0"/>
    <m/>
    <x v="201"/>
    <n v="254506"/>
    <n v="22474"/>
    <n v="232032"/>
    <n v="39115"/>
    <n v="0.15368989336204256"/>
    <n v="45071"/>
    <n v="30684"/>
    <n v="23"/>
    <n v="85"/>
    <n v="14279"/>
    <s v=" "/>
    <m/>
    <n v="39115"/>
    <n v="186707"/>
    <m/>
    <m/>
    <m/>
    <m/>
    <m/>
    <m/>
  </r>
  <r>
    <n v="1.01543324202477E+16"/>
    <n v="2016"/>
    <s v="2016 Q2"/>
    <x v="16"/>
    <d v="2016-05-30T08:00:00"/>
    <m/>
    <x v="0"/>
    <m/>
    <x v="202"/>
    <n v="73148"/>
    <n v="4301"/>
    <n v="68847"/>
    <n v="18190"/>
    <n v="0.24867392136490404"/>
    <n v="18657"/>
    <n v="17775"/>
    <n v="7"/>
    <n v="8"/>
    <n v="867"/>
    <s v=" "/>
    <m/>
    <n v="18190"/>
    <n v="186930"/>
    <m/>
    <m/>
    <m/>
    <m/>
    <m/>
    <m/>
  </r>
  <r>
    <n v="1.01543242938177E+16"/>
    <n v="2016"/>
    <s v="2016 Q2"/>
    <x v="17"/>
    <d v="2016-06-01T08:00:00"/>
    <m/>
    <x v="0"/>
    <m/>
    <x v="203"/>
    <n v="85948"/>
    <n v="4909"/>
    <n v="81039"/>
    <n v="19685"/>
    <n v="0.22903383441150463"/>
    <n v="20272"/>
    <n v="19257"/>
    <n v="10"/>
    <n v="11"/>
    <n v="994"/>
    <s v=" "/>
    <m/>
    <n v="19685"/>
    <n v="187258"/>
    <m/>
    <m/>
    <m/>
    <m/>
    <m/>
    <m/>
  </r>
  <r>
    <n v="1.01543242210177E+16"/>
    <n v="2016"/>
    <s v="2016 Q2"/>
    <x v="17"/>
    <d v="2016-06-03T08:00:00"/>
    <m/>
    <x v="0"/>
    <m/>
    <x v="204"/>
    <n v="100655"/>
    <n v="17734"/>
    <n v="82921"/>
    <n v="31018"/>
    <n v="0.30816154190055139"/>
    <n v="31889"/>
    <n v="29557"/>
    <n v="17"/>
    <n v="15"/>
    <n v="2300"/>
    <s v=" "/>
    <m/>
    <n v="31018"/>
    <n v="187501"/>
    <m/>
    <m/>
    <m/>
    <m/>
    <m/>
    <m/>
  </r>
  <r>
    <n v="1.01543242286727E+16"/>
    <n v="2016"/>
    <s v="2016 Q2"/>
    <x v="17"/>
    <d v="2016-06-06T08:00:00"/>
    <m/>
    <x v="0"/>
    <m/>
    <x v="205"/>
    <n v="97314"/>
    <n v="23008"/>
    <n v="74306"/>
    <n v="28076"/>
    <n v="0.28850936144850692"/>
    <n v="29544"/>
    <n v="28182"/>
    <n v="11"/>
    <n v="19"/>
    <n v="1332"/>
    <s v=" "/>
    <m/>
    <n v="28076"/>
    <n v="187765"/>
    <m/>
    <m/>
    <m/>
    <m/>
    <m/>
    <m/>
  </r>
  <r>
    <n v="1.01543242754177E+16"/>
    <n v="2016"/>
    <s v="2016 Q2"/>
    <x v="17"/>
    <d v="2016-06-08T08:00:00"/>
    <m/>
    <x v="0"/>
    <m/>
    <x v="206"/>
    <n v="93274"/>
    <n v="8445"/>
    <n v="84829"/>
    <n v="29083"/>
    <n v="0.31180178827969207"/>
    <n v="30645"/>
    <n v="28934"/>
    <n v="19"/>
    <n v="26"/>
    <n v="1666"/>
    <s v=" "/>
    <m/>
    <n v="29083"/>
    <n v="187909"/>
    <m/>
    <m/>
    <m/>
    <m/>
    <m/>
    <m/>
  </r>
  <r>
    <n v="1.01543242837027E+16"/>
    <n v="2016"/>
    <s v="2016 Q2"/>
    <x v="17"/>
    <d v="2016-06-10T08:00:00"/>
    <m/>
    <x v="0"/>
    <m/>
    <x v="207"/>
    <n v="104867"/>
    <n v="6083"/>
    <n v="98784"/>
    <n v="37456"/>
    <n v="0.35717623275196203"/>
    <n v="38807"/>
    <n v="36501"/>
    <n v="29"/>
    <n v="31"/>
    <n v="2246"/>
    <s v=" "/>
    <m/>
    <n v="37456"/>
    <n v="188110"/>
    <m/>
    <m/>
    <m/>
    <m/>
    <m/>
    <m/>
  </r>
  <r>
    <n v="1.01543242861477E+16"/>
    <n v="2016"/>
    <s v="2016 Q2"/>
    <x v="17"/>
    <d v="2016-06-13T08:00:00"/>
    <m/>
    <x v="0"/>
    <m/>
    <x v="208"/>
    <n v="111893"/>
    <n v="4718"/>
    <n v="107175"/>
    <n v="35413"/>
    <n v="0.31648986084920416"/>
    <n v="35875"/>
    <n v="34605"/>
    <n v="11"/>
    <n v="12"/>
    <n v="1247"/>
    <s v=" "/>
    <m/>
    <n v="35413"/>
    <n v="188425"/>
    <m/>
    <m/>
    <m/>
    <m/>
    <m/>
    <m/>
  </r>
  <r>
    <n v="1.01543244314977E+16"/>
    <n v="2016"/>
    <s v="2016 Q2"/>
    <x v="17"/>
    <d v="2016-06-15T08:00:00"/>
    <m/>
    <x v="0"/>
    <m/>
    <x v="209"/>
    <n v="140639"/>
    <n v="5316"/>
    <n v="135323"/>
    <n v="34049"/>
    <n v="0.24210211961120315"/>
    <n v="35604"/>
    <n v="31608"/>
    <n v="19"/>
    <n v="50"/>
    <n v="3927"/>
    <s v=" "/>
    <m/>
    <n v="34049"/>
    <n v="188641"/>
    <m/>
    <m/>
    <m/>
    <m/>
    <m/>
    <m/>
  </r>
  <r>
    <n v="1.01543244328727E+16"/>
    <n v="2016"/>
    <s v="2016 Q2"/>
    <x v="17"/>
    <d v="2016-06-17T08:00:01"/>
    <m/>
    <x v="0"/>
    <m/>
    <x v="210"/>
    <n v="113842"/>
    <n v="6665"/>
    <n v="107177"/>
    <n v="44548"/>
    <n v="0.39131427768310467"/>
    <n v="43379"/>
    <n v="41852"/>
    <n v="21"/>
    <n v="8"/>
    <n v="1498"/>
    <s v=" "/>
    <m/>
    <n v="44548"/>
    <n v="188748"/>
    <m/>
    <m/>
    <m/>
    <m/>
    <m/>
    <m/>
  </r>
  <r>
    <n v="1.01543244345927E+16"/>
    <n v="2016"/>
    <s v="2016 Q2"/>
    <x v="17"/>
    <d v="2016-06-20T01:00:00"/>
    <m/>
    <x v="0"/>
    <m/>
    <x v="211"/>
    <n v="107697"/>
    <n v="9894"/>
    <n v="97803"/>
    <n v="33115"/>
    <n v="0.30748303109650221"/>
    <n v="33243"/>
    <n v="31792"/>
    <n v="13"/>
    <n v="13"/>
    <n v="1425"/>
    <s v=" "/>
    <m/>
    <n v="33115"/>
    <n v="189123"/>
    <m/>
    <m/>
    <m/>
    <m/>
    <m/>
    <m/>
  </r>
  <r>
    <n v="1.01544104399927E+16"/>
    <n v="2016"/>
    <s v="2016 Q2"/>
    <x v="17"/>
    <d v="2016-06-22T08:00:00"/>
    <m/>
    <x v="0"/>
    <m/>
    <x v="212"/>
    <n v="91135"/>
    <n v="13783"/>
    <n v="77352"/>
    <n v="25983"/>
    <n v="0.28510451527953035"/>
    <n v="25647"/>
    <n v="24536"/>
    <n v="9"/>
    <n v="11"/>
    <n v="1091"/>
    <s v=" "/>
    <m/>
    <n v="25983"/>
    <n v="189226"/>
    <m/>
    <m/>
    <m/>
    <m/>
    <m/>
    <m/>
  </r>
  <r>
    <n v="1.01543244626527E+16"/>
    <n v="2016"/>
    <s v="2016 Q2"/>
    <x v="17"/>
    <d v="2016-06-24T08:00:00"/>
    <m/>
    <x v="0"/>
    <m/>
    <x v="213"/>
    <n v="127365"/>
    <n v="20655"/>
    <n v="106710"/>
    <n v="35249"/>
    <n v="0.27675578063047146"/>
    <n v="36782"/>
    <n v="33493"/>
    <n v="16"/>
    <n v="21"/>
    <n v="3252"/>
    <s v=" "/>
    <m/>
    <n v="35249"/>
    <n v="189648"/>
    <m/>
    <m/>
    <m/>
    <m/>
    <m/>
    <m/>
  </r>
  <r>
    <n v="1.01543244682977E+16"/>
    <n v="2016"/>
    <s v="2016 Q2"/>
    <x v="17"/>
    <d v="2016-06-27T08:00:00"/>
    <m/>
    <x v="0"/>
    <m/>
    <x v="214"/>
    <n v="118784"/>
    <n v="28506"/>
    <n v="90278"/>
    <n v="31237"/>
    <n v="0.26297312769396552"/>
    <n v="32594"/>
    <n v="30064"/>
    <n v="18"/>
    <n v="21"/>
    <n v="2491"/>
    <s v=" "/>
    <m/>
    <n v="31237"/>
    <n v="189919"/>
    <m/>
    <m/>
    <m/>
    <m/>
    <m/>
    <m/>
  </r>
  <r>
    <n v="1.01543244727927E+16"/>
    <n v="2016"/>
    <s v="2016 Q2"/>
    <x v="17"/>
    <d v="2016-06-29T08:00:00"/>
    <m/>
    <x v="0"/>
    <m/>
    <x v="215"/>
    <n v="139576"/>
    <n v="28699"/>
    <n v="110877"/>
    <n v="33264"/>
    <n v="0.23832177451710895"/>
    <n v="33886"/>
    <n v="30516"/>
    <n v="17"/>
    <n v="37"/>
    <n v="3316"/>
    <s v=" "/>
    <m/>
    <n v="33264"/>
    <n v="190281"/>
    <m/>
    <m/>
    <m/>
    <m/>
    <m/>
    <m/>
  </r>
  <r>
    <n v="1.01544103615727E+16"/>
    <n v="2016"/>
    <s v="2016 Q3"/>
    <x v="18"/>
    <d v="2016-07-01T08:00:00"/>
    <m/>
    <x v="0"/>
    <m/>
    <x v="216"/>
    <n v="186409"/>
    <n v="8525"/>
    <n v="177884"/>
    <n v="44444"/>
    <n v="0.23842196460471329"/>
    <n v="45698"/>
    <n v="38823"/>
    <n v="20"/>
    <n v="75"/>
    <n v="6780"/>
    <s v=" "/>
    <m/>
    <n v="44444"/>
    <n v="190529"/>
    <m/>
    <m/>
    <m/>
    <m/>
    <m/>
    <m/>
  </r>
  <r>
    <n v="1.01544103697877E+16"/>
    <n v="2016"/>
    <s v="2016 Q3"/>
    <x v="18"/>
    <d v="2016-07-04T01:00:00"/>
    <m/>
    <x v="0"/>
    <m/>
    <x v="217"/>
    <n v="141392"/>
    <n v="14138"/>
    <n v="127254"/>
    <n v="36939"/>
    <n v="0.26125240466221566"/>
    <n v="38136"/>
    <n v="36243"/>
    <n v="16"/>
    <n v="35"/>
    <n v="1842"/>
    <s v=" "/>
    <m/>
    <n v="36939"/>
    <n v="191175"/>
    <m/>
    <m/>
    <m/>
    <m/>
    <m/>
    <m/>
  </r>
  <r>
    <n v="1.01544103816277E+16"/>
    <n v="2016"/>
    <s v="2016 Q3"/>
    <x v="18"/>
    <d v="2016-07-06T08:00:00"/>
    <m/>
    <x v="0"/>
    <m/>
    <x v="218"/>
    <n v="100147"/>
    <n v="6663"/>
    <n v="93484"/>
    <n v="29378"/>
    <n v="0.29334877729737285"/>
    <n v="30260"/>
    <n v="28855"/>
    <n v="18"/>
    <n v="15"/>
    <n v="1372"/>
    <s v=" "/>
    <m/>
    <n v="29378"/>
    <n v="191311"/>
    <m/>
    <m/>
    <m/>
    <m/>
    <m/>
    <m/>
  </r>
  <r>
    <n v="1.01544103887127E+16"/>
    <n v="2016"/>
    <s v="2016 Q3"/>
    <x v="18"/>
    <d v="2016-07-09T08:00:00"/>
    <m/>
    <x v="0"/>
    <m/>
    <x v="219"/>
    <n v="130856"/>
    <n v="5371"/>
    <n v="125485"/>
    <n v="37355"/>
    <n v="0.28546646695604327"/>
    <n v="37668"/>
    <n v="35389"/>
    <n v="17"/>
    <n v="22"/>
    <n v="2240"/>
    <s v=" "/>
    <m/>
    <n v="37355"/>
    <n v="191967"/>
    <m/>
    <m/>
    <m/>
    <m/>
    <m/>
    <m/>
  </r>
  <r>
    <n v="1.01544103921277E+16"/>
    <n v="2016"/>
    <s v="2016 Q3"/>
    <x v="18"/>
    <d v="2016-07-10T01:00:00"/>
    <m/>
    <x v="0"/>
    <m/>
    <x v="220"/>
    <n v="47147"/>
    <n v="2587"/>
    <n v="44560"/>
    <n v="3601"/>
    <n v="7.6378136466795338E-2"/>
    <n v="3900"/>
    <n v="3406"/>
    <n v="12"/>
    <n v="16"/>
    <n v="466"/>
    <s v=" "/>
    <m/>
    <n v="3601"/>
    <n v="192097"/>
    <m/>
    <m/>
    <m/>
    <m/>
    <m/>
    <m/>
  </r>
  <r>
    <n v="1.01544103932427E+16"/>
    <n v="2016"/>
    <s v="2016 Q3"/>
    <x v="18"/>
    <d v="2016-07-12T02:09:00"/>
    <m/>
    <x v="0"/>
    <m/>
    <x v="221"/>
    <n v="105683"/>
    <n v="16236"/>
    <n v="89447"/>
    <n v="15893"/>
    <n v="0.15038369463395249"/>
    <n v="16917"/>
    <n v="13322"/>
    <n v="23"/>
    <n v="45"/>
    <n v="3527"/>
    <s v=" "/>
    <m/>
    <n v="15893"/>
    <n v="192194"/>
    <m/>
    <m/>
    <m/>
    <m/>
    <m/>
    <m/>
  </r>
  <r>
    <n v="1.01544103962277E+16"/>
    <n v="2016"/>
    <s v="2016 Q3"/>
    <x v="18"/>
    <d v="2016-07-14T08:00:01"/>
    <m/>
    <x v="0"/>
    <m/>
    <x v="222"/>
    <n v="114592"/>
    <n v="11346"/>
    <n v="103246"/>
    <n v="25048"/>
    <n v="0.21858419435911758"/>
    <n v="26059"/>
    <n v="24218"/>
    <n v="16"/>
    <n v="32"/>
    <n v="1793"/>
    <s v=" "/>
    <m/>
    <n v="25048"/>
    <n v="192456"/>
    <m/>
    <m/>
    <m/>
    <m/>
    <m/>
    <m/>
  </r>
  <r>
    <n v="1.01544104064127E+16"/>
    <n v="2016"/>
    <s v="2016 Q3"/>
    <x v="18"/>
    <d v="2016-07-20T08:00:01"/>
    <m/>
    <x v="0"/>
    <m/>
    <x v="223"/>
    <n v="136194"/>
    <n v="20067"/>
    <n v="116127"/>
    <n v="29415"/>
    <n v="0.21597867747477861"/>
    <n v="31133"/>
    <n v="27231"/>
    <n v="18"/>
    <n v="24"/>
    <n v="3860"/>
    <s v=" "/>
    <m/>
    <n v="29415"/>
    <n v="197356"/>
    <m/>
    <m/>
    <m/>
    <m/>
    <m/>
    <m/>
  </r>
  <r>
    <n v="1.01544104090877E+16"/>
    <n v="2016"/>
    <s v="2016 Q3"/>
    <x v="18"/>
    <d v="2016-07-22T08:00:01"/>
    <m/>
    <x v="0"/>
    <m/>
    <x v="224"/>
    <n v="250753"/>
    <n v="22008"/>
    <n v="228745"/>
    <n v="38413"/>
    <n v="0.1531905899430914"/>
    <n v="41539"/>
    <n v="32234"/>
    <n v="160"/>
    <n v="73"/>
    <n v="9072"/>
    <s v=" "/>
    <m/>
    <n v="38413"/>
    <n v="197724"/>
    <m/>
    <m/>
    <m/>
    <m/>
    <m/>
    <m/>
  </r>
  <r>
    <n v="1.01544104155227E+16"/>
    <n v="2016"/>
    <s v="2016 Q3"/>
    <x v="18"/>
    <d v="2016-07-25T08:00:01"/>
    <m/>
    <x v="0"/>
    <m/>
    <x v="225"/>
    <n v="143336"/>
    <n v="20565"/>
    <n v="122771"/>
    <n v="29221"/>
    <n v="0.2038636490483898"/>
    <n v="30349"/>
    <n v="27239"/>
    <n v="18"/>
    <n v="21"/>
    <n v="3071"/>
    <s v=" "/>
    <m/>
    <n v="29221"/>
    <n v="199508"/>
    <m/>
    <m/>
    <m/>
    <m/>
    <m/>
    <m/>
  </r>
  <r>
    <n v="1.01544104178677E+16"/>
    <n v="2016"/>
    <s v="2016 Q3"/>
    <x v="18"/>
    <d v="2016-07-27T08:00:01"/>
    <m/>
    <x v="0"/>
    <m/>
    <x v="226"/>
    <n v="192792"/>
    <n v="22173"/>
    <n v="170619"/>
    <n v="36234"/>
    <n v="0.18794348313208017"/>
    <n v="39437"/>
    <n v="30955"/>
    <n v="25"/>
    <n v="39"/>
    <n v="8418"/>
    <s v=" "/>
    <m/>
    <n v="36234"/>
    <n v="199740"/>
    <m/>
    <m/>
    <m/>
    <m/>
    <m/>
    <m/>
  </r>
  <r>
    <n v="1.01544104207177E+16"/>
    <n v="2016"/>
    <s v="2016 Q3"/>
    <x v="18"/>
    <d v="2016-07-29T08:00:01"/>
    <m/>
    <x v="0"/>
    <m/>
    <x v="227"/>
    <n v="2373"/>
    <n v="2373"/>
    <n v="0"/>
    <n v="74"/>
    <n v="3.1184155077960386E-2"/>
    <n v="97"/>
    <n v="55"/>
    <n v="1"/>
    <n v="5"/>
    <n v="36"/>
    <s v=" "/>
    <m/>
    <n v="74"/>
    <n v="200020"/>
    <m/>
    <m/>
    <m/>
    <m/>
    <m/>
    <m/>
  </r>
  <r>
    <n v="1.01545374727777E+16"/>
    <n v="2016"/>
    <s v="2016 Q3"/>
    <x v="19"/>
    <d v="2016-08-01T08:00:01"/>
    <m/>
    <x v="0"/>
    <m/>
    <x v="228"/>
    <n v="218133"/>
    <n v="28863"/>
    <n v="189270"/>
    <n v="39044"/>
    <n v="0.1789917160631358"/>
    <n v="40319"/>
    <n v="36666"/>
    <n v="34"/>
    <n v="63"/>
    <n v="3556"/>
    <s v=" "/>
    <m/>
    <n v="39044"/>
    <n v="200357"/>
    <m/>
    <m/>
    <m/>
    <m/>
    <m/>
    <m/>
  </r>
  <r>
    <n v="1.01545568351777E+16"/>
    <n v="2016"/>
    <s v="2016 Q3"/>
    <x v="19"/>
    <d v="2016-08-03T08:00:01"/>
    <m/>
    <x v="0"/>
    <m/>
    <x v="229"/>
    <n v="134660"/>
    <n v="16161"/>
    <n v="118499"/>
    <n v="31368"/>
    <n v="0.23294222486261695"/>
    <n v="32247"/>
    <n v="30269"/>
    <n v="19"/>
    <n v="21"/>
    <n v="1938"/>
    <s v=" "/>
    <m/>
    <n v="31368"/>
    <n v="200638"/>
    <m/>
    <m/>
    <m/>
    <m/>
    <m/>
    <m/>
  </r>
  <r>
    <n v="1.01545374780127E+16"/>
    <n v="2016"/>
    <s v="2016 Q3"/>
    <x v="19"/>
    <d v="2016-08-05T08:00:01"/>
    <m/>
    <x v="0"/>
    <m/>
    <x v="230"/>
    <n v="51204"/>
    <n v="6102"/>
    <n v="45102"/>
    <n v="6440"/>
    <n v="0.12577142410749159"/>
    <n v="6820"/>
    <n v="5853"/>
    <n v="13"/>
    <n v="22"/>
    <n v="932"/>
    <s v=" "/>
    <m/>
    <n v="6440"/>
    <n v="200798"/>
    <m/>
    <m/>
    <m/>
    <m/>
    <m/>
    <m/>
  </r>
  <r>
    <n v="1.01545375256977E+16"/>
    <n v="2016"/>
    <s v="2016 Q3"/>
    <x v="19"/>
    <d v="2016-08-07T08:00:01"/>
    <m/>
    <x v="0"/>
    <m/>
    <x v="231"/>
    <n v="128594"/>
    <n v="20406"/>
    <n v="108188"/>
    <n v="27875"/>
    <n v="0.21676750081652332"/>
    <n v="29641"/>
    <n v="26864"/>
    <n v="10"/>
    <n v="23"/>
    <n v="2744"/>
    <s v=" "/>
    <m/>
    <n v="27875"/>
    <n v="200842"/>
    <m/>
    <m/>
    <m/>
    <m/>
    <m/>
    <m/>
  </r>
  <r>
    <n v="1.01545375276177E+16"/>
    <n v="2016"/>
    <s v="2016 Q3"/>
    <x v="19"/>
    <d v="2016-08-08T08:00:01"/>
    <m/>
    <x v="0"/>
    <m/>
    <x v="232"/>
    <n v="135256"/>
    <n v="21658"/>
    <n v="113598"/>
    <n v="28325"/>
    <n v="0.20941769681197137"/>
    <n v="29683"/>
    <n v="27136"/>
    <n v="16"/>
    <n v="16"/>
    <n v="2515"/>
    <s v=" "/>
    <m/>
    <n v="28325"/>
    <n v="200903"/>
    <m/>
    <m/>
    <m/>
    <m/>
    <m/>
    <m/>
  </r>
  <r>
    <n v="1.01545375299027E+16"/>
    <n v="2016"/>
    <s v="2016 Q3"/>
    <x v="19"/>
    <d v="2016-08-10T08:00:01"/>
    <m/>
    <x v="0"/>
    <m/>
    <x v="233"/>
    <n v="160589"/>
    <n v="21676"/>
    <n v="138913"/>
    <n v="34875"/>
    <n v="0.21716929553082714"/>
    <n v="37215"/>
    <n v="31684"/>
    <n v="27"/>
    <n v="32"/>
    <n v="5472"/>
    <s v=" "/>
    <m/>
    <n v="34875"/>
    <n v="201077"/>
    <m/>
    <m/>
    <m/>
    <m/>
    <m/>
    <m/>
  </r>
  <r>
    <n v="1.01545375316427E+16"/>
    <n v="2016"/>
    <s v="2016 Q3"/>
    <x v="19"/>
    <d v="2016-08-12T08:00:01"/>
    <m/>
    <x v="0"/>
    <m/>
    <x v="234"/>
    <n v="172400"/>
    <n v="23698"/>
    <n v="148702"/>
    <n v="30645"/>
    <n v="0.17775522041763342"/>
    <n v="31758"/>
    <n v="27576"/>
    <n v="33"/>
    <n v="28"/>
    <n v="4121"/>
    <s v=" "/>
    <m/>
    <n v="30645"/>
    <n v="201200"/>
    <m/>
    <m/>
    <m/>
    <m/>
    <m/>
    <m/>
  </r>
  <r>
    <n v="1.01545568237127E+16"/>
    <n v="2016"/>
    <s v="2016 Q3"/>
    <x v="19"/>
    <d v="2016-08-15T08:00:01"/>
    <m/>
    <x v="0"/>
    <m/>
    <x v="235"/>
    <n v="152028"/>
    <n v="23957"/>
    <n v="128071"/>
    <n v="31929"/>
    <n v="0.21002052253532244"/>
    <n v="33768"/>
    <n v="30950"/>
    <n v="14"/>
    <n v="44"/>
    <n v="2760"/>
    <s v=" "/>
    <m/>
    <n v="31929"/>
    <n v="201252"/>
    <m/>
    <m/>
    <m/>
    <m/>
    <m/>
    <m/>
  </r>
  <r>
    <n v="1.01545375354527E+16"/>
    <n v="2016"/>
    <s v="2016 Q3"/>
    <x v="19"/>
    <d v="2016-08-17T08:00:01"/>
    <m/>
    <x v="0"/>
    <m/>
    <x v="236"/>
    <n v="158732"/>
    <n v="24188"/>
    <n v="134544"/>
    <n v="37454"/>
    <n v="0.23595746289343045"/>
    <n v="39844"/>
    <n v="36762"/>
    <n v="35"/>
    <n v="35"/>
    <n v="3012"/>
    <s v=" "/>
    <m/>
    <n v="37454"/>
    <n v="201494"/>
    <m/>
    <m/>
    <m/>
    <m/>
    <m/>
    <m/>
  </r>
  <r>
    <n v="1.01545375435627E+16"/>
    <n v="2016"/>
    <s v="2016 Q3"/>
    <x v="19"/>
    <d v="2016-08-19T08:00:01"/>
    <m/>
    <x v="0"/>
    <m/>
    <x v="237"/>
    <n v="109678"/>
    <n v="20860"/>
    <n v="88818"/>
    <n v="28674"/>
    <n v="0.26143802768102992"/>
    <n v="28888"/>
    <n v="27560"/>
    <n v="8"/>
    <n v="20"/>
    <n v="1300"/>
    <s v=" "/>
    <m/>
    <n v="28674"/>
    <n v="201701"/>
    <m/>
    <m/>
    <m/>
    <m/>
    <m/>
    <m/>
  </r>
  <r>
    <n v="1.01545375494127E+16"/>
    <n v="2016"/>
    <s v="2016 Q3"/>
    <x v="19"/>
    <d v="2016-08-22T08:00:01"/>
    <m/>
    <x v="0"/>
    <m/>
    <x v="238"/>
    <n v="220044"/>
    <n v="26229"/>
    <n v="193815"/>
    <n v="31067"/>
    <n v="0.1411853992837796"/>
    <n v="34125"/>
    <n v="28188"/>
    <n v="42"/>
    <n v="248"/>
    <n v="5647"/>
    <s v=" "/>
    <m/>
    <n v="31067"/>
    <n v="202078"/>
    <m/>
    <m/>
    <m/>
    <m/>
    <m/>
    <m/>
  </r>
  <r>
    <n v="1.01545375501077E+16"/>
    <n v="2016"/>
    <s v="2016 Q3"/>
    <x v="19"/>
    <d v="2016-08-24T08:00:01"/>
    <m/>
    <x v="0"/>
    <m/>
    <x v="239"/>
    <n v="123310"/>
    <n v="19136"/>
    <n v="104174"/>
    <n v="35747"/>
    <n v="0.28989538561349443"/>
    <n v="37075"/>
    <n v="35391"/>
    <n v="15"/>
    <n v="17"/>
    <n v="1652"/>
    <s v=" "/>
    <m/>
    <n v="35747"/>
    <n v="202239"/>
    <m/>
    <m/>
    <m/>
    <m/>
    <m/>
    <m/>
  </r>
  <r>
    <n v="1.01545375529027E+16"/>
    <n v="2016"/>
    <s v="2016 Q3"/>
    <x v="19"/>
    <d v="2016-08-26T08:00:01"/>
    <m/>
    <x v="0"/>
    <m/>
    <x v="240"/>
    <n v="263134"/>
    <n v="30085"/>
    <n v="233049"/>
    <n v="31550"/>
    <n v="0.11990088700053965"/>
    <n v="34848"/>
    <n v="27264"/>
    <n v="30"/>
    <n v="110"/>
    <n v="7444"/>
    <s v=" "/>
    <m/>
    <n v="31550"/>
    <n v="202451"/>
    <m/>
    <m/>
    <m/>
    <m/>
    <m/>
    <m/>
  </r>
  <r>
    <n v="1.01546741054577E+16"/>
    <n v="2016"/>
    <s v="2016 Q3"/>
    <x v="19"/>
    <d v="2016-08-30T08:00:01"/>
    <m/>
    <x v="0"/>
    <m/>
    <x v="241"/>
    <n v="114646"/>
    <n v="20299"/>
    <n v="94347"/>
    <n v="30003"/>
    <n v="0.26170123685082775"/>
    <n v="30593"/>
    <n v="29179"/>
    <n v="11"/>
    <n v="15"/>
    <n v="1388"/>
    <s v=" "/>
    <m/>
    <n v="30003"/>
    <n v="202844"/>
    <m/>
    <m/>
    <m/>
    <m/>
    <m/>
    <m/>
  </r>
  <r>
    <n v="1.01546714602127E+16"/>
    <n v="2016"/>
    <s v="2016 Q3"/>
    <x v="20"/>
    <d v="2016-09-01T08:00:01"/>
    <m/>
    <x v="0"/>
    <m/>
    <x v="242"/>
    <n v="264455"/>
    <n v="40557"/>
    <n v="223898"/>
    <n v="40284"/>
    <n v="0.15232837344727837"/>
    <n v="42825"/>
    <n v="36327"/>
    <n v="19"/>
    <n v="125"/>
    <n v="6354"/>
    <s v=" "/>
    <m/>
    <n v="40284"/>
    <n v="202982"/>
    <m/>
    <m/>
    <m/>
    <m/>
    <m/>
    <m/>
  </r>
  <r>
    <n v="1.01546734901577E+16"/>
    <n v="2016"/>
    <s v="2016 Q3"/>
    <x v="20"/>
    <d v="2016-09-03T08:00:01"/>
    <m/>
    <x v="0"/>
    <m/>
    <x v="243"/>
    <n v="323537"/>
    <n v="36075"/>
    <n v="287462"/>
    <n v="38225"/>
    <n v="0.1181472289104492"/>
    <n v="42788"/>
    <n v="29183"/>
    <n v="75"/>
    <n v="63"/>
    <n v="13467"/>
    <s v=" "/>
    <m/>
    <n v="38225"/>
    <n v="203104"/>
    <m/>
    <m/>
    <m/>
    <m/>
    <m/>
    <m/>
  </r>
  <r>
    <n v="1.01546735214327E+16"/>
    <n v="2016"/>
    <s v="2016 Q3"/>
    <x v="20"/>
    <d v="2016-09-05T08:00:01"/>
    <m/>
    <x v="0"/>
    <m/>
    <x v="244"/>
    <n v="49745"/>
    <n v="10016"/>
    <n v="39729"/>
    <n v="5560"/>
    <n v="0.11177002713840586"/>
    <n v="5846"/>
    <n v="4991"/>
    <n v="13"/>
    <n v="23"/>
    <n v="819"/>
    <s v=" "/>
    <m/>
    <n v="5560"/>
    <n v="203427"/>
    <m/>
    <m/>
    <m/>
    <m/>
    <m/>
    <m/>
  </r>
  <r>
    <n v="1.01546735236377E+16"/>
    <n v="2016"/>
    <s v="2016 Q3"/>
    <x v="20"/>
    <d v="2016-09-09T08:00:01"/>
    <m/>
    <x v="0"/>
    <m/>
    <x v="245"/>
    <n v="191492"/>
    <n v="32891"/>
    <n v="158601"/>
    <n v="43734"/>
    <n v="0.22838552002172416"/>
    <n v="44961"/>
    <n v="41527"/>
    <n v="29"/>
    <n v="20"/>
    <n v="3385"/>
    <s v=" "/>
    <m/>
    <n v="43734"/>
    <n v="203790"/>
    <m/>
    <m/>
    <m/>
    <m/>
    <m/>
    <m/>
  </r>
  <r>
    <n v="1.01546714633977E+16"/>
    <n v="2016"/>
    <s v="2016 Q3"/>
    <x v="20"/>
    <d v="2016-09-12T08:00:01"/>
    <m/>
    <x v="0"/>
    <m/>
    <x v="246"/>
    <n v="206034"/>
    <n v="38671"/>
    <n v="167363"/>
    <n v="35967"/>
    <n v="0.17456827513905471"/>
    <n v="36793"/>
    <n v="31527"/>
    <n v="18"/>
    <n v="28"/>
    <n v="5220"/>
    <s v=" "/>
    <m/>
    <n v="35967"/>
    <n v="204064"/>
    <m/>
    <m/>
    <m/>
    <m/>
    <m/>
    <m/>
  </r>
  <r>
    <n v="1.01547835409877E+16"/>
    <n v="2016"/>
    <s v="2016 Q3"/>
    <x v="20"/>
    <d v="2016-09-14T08:00:01"/>
    <m/>
    <x v="0"/>
    <m/>
    <x v="247"/>
    <n v="155698"/>
    <n v="25067"/>
    <n v="130631"/>
    <n v="36649"/>
    <n v="0.23538516872406839"/>
    <n v="37015"/>
    <n v="35482"/>
    <n v="14"/>
    <n v="10"/>
    <n v="1509"/>
    <s v=" "/>
    <m/>
    <n v="36649"/>
    <n v="204139"/>
    <m/>
    <m/>
    <m/>
    <m/>
    <m/>
    <m/>
  </r>
  <r>
    <n v="1.01547778484227E+16"/>
    <n v="2016"/>
    <s v="2016 Q3"/>
    <x v="20"/>
    <d v="2016-09-16T08:00:01"/>
    <m/>
    <x v="0"/>
    <m/>
    <x v="248"/>
    <n v="190200"/>
    <n v="27296"/>
    <n v="162904"/>
    <n v="44509"/>
    <n v="0.23401156677181914"/>
    <n v="45828"/>
    <n v="42730"/>
    <n v="28"/>
    <n v="40"/>
    <n v="3030"/>
    <s v=" "/>
    <m/>
    <n v="44509"/>
    <n v="204318"/>
    <m/>
    <m/>
    <m/>
    <m/>
    <m/>
    <m/>
  </r>
  <r>
    <n v="1.01547778607577E+16"/>
    <n v="2016"/>
    <s v="2016 Q3"/>
    <x v="20"/>
    <d v="2016-09-20T08:00:01"/>
    <m/>
    <x v="0"/>
    <m/>
    <x v="249"/>
    <n v="116581"/>
    <n v="22298"/>
    <n v="94283"/>
    <n v="21616"/>
    <n v="0.18541614842898929"/>
    <n v="22502"/>
    <n v="21475"/>
    <n v="11"/>
    <n v="9"/>
    <n v="1007"/>
    <s v=" "/>
    <m/>
    <n v="21616"/>
    <n v="204697"/>
    <m/>
    <m/>
    <m/>
    <m/>
    <m/>
    <m/>
  </r>
  <r>
    <n v="1.01547949427777E+16"/>
    <n v="2016"/>
    <s v="2016 Q3"/>
    <x v="20"/>
    <d v="2016-09-22T08:00:01"/>
    <m/>
    <x v="0"/>
    <m/>
    <x v="250"/>
    <n v="40096"/>
    <n v="6823"/>
    <n v="33273"/>
    <n v="5343"/>
    <n v="0.13325518754988028"/>
    <n v="5362"/>
    <n v="4999"/>
    <n v="10"/>
    <n v="6"/>
    <n v="347"/>
    <s v=" "/>
    <m/>
    <n v="5343"/>
    <n v="204834"/>
    <m/>
    <m/>
    <m/>
    <m/>
    <m/>
    <m/>
  </r>
  <r>
    <n v="1.01547778665027E+16"/>
    <n v="2016"/>
    <s v="2016 Q3"/>
    <x v="20"/>
    <d v="2016-09-24T08:00:01"/>
    <m/>
    <x v="0"/>
    <m/>
    <x v="251"/>
    <n v="138366"/>
    <n v="19688"/>
    <n v="118678"/>
    <n v="20255"/>
    <n v="0.14638711822268477"/>
    <n v="21479"/>
    <n v="19708"/>
    <n v="25"/>
    <n v="31"/>
    <n v="1715"/>
    <s v=" "/>
    <m/>
    <n v="20255"/>
    <n v="204954"/>
    <m/>
    <m/>
    <m/>
    <m/>
    <m/>
    <m/>
  </r>
  <r>
    <n v="1.01548298417127E+16"/>
    <n v="2016"/>
    <s v="2016 Q3"/>
    <x v="20"/>
    <d v="2016-09-26T08:00:01"/>
    <m/>
    <x v="0"/>
    <m/>
    <x v="252"/>
    <n v="185640"/>
    <n v="28403"/>
    <n v="157237"/>
    <n v="38246"/>
    <n v="0.20602240896358542"/>
    <n v="40484"/>
    <n v="37614"/>
    <n v="12"/>
    <n v="38"/>
    <n v="2820"/>
    <s v=" "/>
    <m/>
    <n v="38246"/>
    <n v="205229"/>
    <m/>
    <m/>
    <m/>
    <m/>
    <m/>
    <m/>
  </r>
  <r>
    <n v="1.01547800049427E+16"/>
    <n v="2016"/>
    <s v="2016 Q3"/>
    <x v="20"/>
    <d v="2016-09-29T08:00:01"/>
    <m/>
    <x v="0"/>
    <m/>
    <x v="253"/>
    <n v="223573"/>
    <n v="28049"/>
    <n v="195524"/>
    <n v="33948"/>
    <n v="0.1518430221896204"/>
    <n v="35548"/>
    <n v="31164"/>
    <n v="27"/>
    <n v="19"/>
    <n v="4338"/>
    <s v=" "/>
    <m/>
    <n v="33948"/>
    <n v="205453"/>
    <m/>
    <m/>
    <m/>
    <m/>
    <m/>
    <m/>
  </r>
  <r>
    <n v="1.01547800054977E+16"/>
    <n v="2016"/>
    <s v="2016 Q4"/>
    <x v="21"/>
    <d v="2016-10-01T01:00:00"/>
    <m/>
    <x v="0"/>
    <m/>
    <x v="254"/>
    <n v="1087983"/>
    <n v="20642"/>
    <n v="1067341"/>
    <n v="321296"/>
    <n v="0.29531343780187741"/>
    <n v="193309"/>
    <n v="2664"/>
    <n v="52"/>
    <n v="141"/>
    <n v="33984"/>
    <n v="156468"/>
    <m/>
    <n v="321296"/>
    <n v="205631"/>
    <m/>
    <m/>
    <m/>
    <m/>
    <m/>
    <m/>
  </r>
  <r>
    <n v="1.01547800142877E+16"/>
    <n v="2016"/>
    <s v="2016 Q4"/>
    <x v="21"/>
    <d v="2016-10-04T08:00:01"/>
    <m/>
    <x v="0"/>
    <m/>
    <x v="255"/>
    <n v="527332"/>
    <n v="73688"/>
    <n v="453644"/>
    <n v="59283"/>
    <n v="0.11242063823170223"/>
    <n v="62458"/>
    <n v="55356"/>
    <n v="26"/>
    <n v="19"/>
    <n v="7057"/>
    <s v=" "/>
    <m/>
    <n v="59283"/>
    <n v="205631"/>
    <m/>
    <m/>
    <m/>
    <m/>
    <m/>
    <m/>
  </r>
  <r>
    <n v="1.01547800184177E+16"/>
    <n v="2016"/>
    <s v="2016 Q4"/>
    <x v="21"/>
    <d v="2016-10-07T08:00:00"/>
    <m/>
    <x v="0"/>
    <m/>
    <x v="256"/>
    <n v="593430"/>
    <n v="47615"/>
    <n v="545815"/>
    <n v="11135"/>
    <n v="1.8763796909492272E-2"/>
    <n v="11725"/>
    <n v="5491"/>
    <n v="3"/>
    <n v="2"/>
    <n v="6229"/>
    <s v=" "/>
    <m/>
    <n v="11135"/>
    <n v="205631"/>
    <m/>
    <m/>
    <m/>
    <m/>
    <m/>
    <m/>
  </r>
  <r>
    <n v="1.01547800197077E+16"/>
    <n v="2016"/>
    <s v="2016 Q4"/>
    <x v="21"/>
    <d v="2016-10-10T08:00:00"/>
    <m/>
    <x v="0"/>
    <m/>
    <x v="257"/>
    <n v="352342"/>
    <n v="45069"/>
    <n v="307273"/>
    <n v="6985"/>
    <n v="1.9824488706994908E-2"/>
    <n v="8348"/>
    <n v="2630"/>
    <n v="3"/>
    <n v="5"/>
    <n v="5710"/>
    <s v=" "/>
    <m/>
    <n v="6985"/>
    <n v="205631"/>
    <m/>
    <m/>
    <m/>
    <m/>
    <m/>
    <m/>
  </r>
  <r>
    <n v="1.01548712378027E+16"/>
    <n v="2016"/>
    <s v="2016 Q4"/>
    <x v="21"/>
    <d v="2016-10-12T08:00:01"/>
    <m/>
    <x v="0"/>
    <m/>
    <x v="258"/>
    <n v="413041"/>
    <n v="61524"/>
    <n v="351517"/>
    <n v="8957"/>
    <n v="2.1685498534043834E-2"/>
    <n v="10219"/>
    <n v="4813"/>
    <n v="12"/>
    <n v="12"/>
    <n v="5382"/>
    <s v=" "/>
    <m/>
    <n v="8957"/>
    <n v="205631"/>
    <m/>
    <m/>
    <m/>
    <m/>
    <m/>
    <m/>
  </r>
  <r>
    <n v="1.01548708367477E+16"/>
    <n v="2016"/>
    <s v="2016 Q4"/>
    <x v="21"/>
    <d v="2016-10-14T08:00:06"/>
    <m/>
    <x v="0"/>
    <m/>
    <x v="259"/>
    <n v="453158"/>
    <n v="49081"/>
    <n v="404077"/>
    <n v="66769"/>
    <n v="0.14734154533297436"/>
    <n v="70395"/>
    <n v="66950"/>
    <n v="24"/>
    <n v="25"/>
    <n v="3396"/>
    <s v=" "/>
    <m/>
    <n v="66769"/>
    <n v="205631"/>
    <m/>
    <m/>
    <m/>
    <m/>
    <m/>
    <m/>
  </r>
  <r>
    <n v="1.01548702720977E+16"/>
    <n v="2016"/>
    <s v="2016 Q4"/>
    <x v="21"/>
    <d v="2016-10-17T08:00:01"/>
    <m/>
    <x v="0"/>
    <m/>
    <x v="260"/>
    <n v="731103"/>
    <n v="80761"/>
    <n v="650342"/>
    <n v="104422"/>
    <n v="0.14282802833526875"/>
    <n v="106818"/>
    <n v="98785"/>
    <n v="49"/>
    <n v="111"/>
    <n v="7873"/>
    <s v=" "/>
    <m/>
    <n v="104422"/>
    <n v="205631"/>
    <m/>
    <m/>
    <m/>
    <m/>
    <m/>
    <m/>
  </r>
  <r>
    <n v="1.01548702747427E+16"/>
    <n v="2016"/>
    <s v="2016 Q4"/>
    <x v="21"/>
    <d v="2016-10-19T08:00:00"/>
    <m/>
    <x v="0"/>
    <m/>
    <x v="261"/>
    <n v="2744188"/>
    <n v="54602"/>
    <n v="2689586"/>
    <n v="924457"/>
    <n v="0.33687815849351427"/>
    <n v="771060"/>
    <n v="7291"/>
    <n v="180"/>
    <n v="1543"/>
    <n v="104545"/>
    <n v="657501"/>
    <m/>
    <n v="924457"/>
    <n v="205631"/>
    <m/>
    <m/>
    <m/>
    <m/>
    <m/>
    <m/>
  </r>
  <r>
    <n v="1.01549021255527E+16"/>
    <n v="2016"/>
    <s v="2016 Q4"/>
    <x v="21"/>
    <d v="2016-10-21T08:00:01"/>
    <m/>
    <x v="0"/>
    <m/>
    <x v="262"/>
    <n v="1066159"/>
    <n v="98041"/>
    <n v="968118"/>
    <n v="143350"/>
    <n v="0.13445461699427572"/>
    <n v="153626"/>
    <n v="131993"/>
    <n v="210"/>
    <n v="192"/>
    <n v="21231"/>
    <s v=" "/>
    <m/>
    <n v="143350"/>
    <n v="205631"/>
    <m/>
    <m/>
    <m/>
    <m/>
    <m/>
    <m/>
  </r>
  <r>
    <n v="1.01548734071277E+16"/>
    <n v="2016"/>
    <s v="2016 Q4"/>
    <x v="21"/>
    <d v="2016-10-24T08:00:01"/>
    <m/>
    <x v="0"/>
    <m/>
    <x v="263"/>
    <n v="1006962"/>
    <n v="98598"/>
    <n v="908364"/>
    <n v="119365"/>
    <n v="0.11853972642463172"/>
    <n v="122466"/>
    <n v="108510"/>
    <n v="126"/>
    <n v="131"/>
    <n v="13699"/>
    <s v=" "/>
    <m/>
    <n v="119365"/>
    <n v="205631"/>
    <m/>
    <m/>
    <m/>
    <m/>
    <m/>
    <m/>
  </r>
  <r>
    <n v="1.01548702846927E+16"/>
    <n v="2016"/>
    <s v="2016 Q4"/>
    <x v="21"/>
    <d v="2016-10-26T08:00:01"/>
    <m/>
    <x v="0"/>
    <m/>
    <x v="264"/>
    <n v="736798"/>
    <n v="64149"/>
    <n v="672649"/>
    <n v="98109"/>
    <n v="0.13315589890309149"/>
    <n v="102821"/>
    <n v="96298"/>
    <n v="89"/>
    <n v="101"/>
    <n v="6333"/>
    <s v=" "/>
    <m/>
    <n v="98109"/>
    <n v="205631"/>
    <m/>
    <m/>
    <m/>
    <m/>
    <m/>
    <m/>
  </r>
  <r>
    <n v="1.01548733863877E+16"/>
    <n v="2016"/>
    <s v="2016 Q4"/>
    <x v="21"/>
    <d v="2016-10-28T08:00:01"/>
    <m/>
    <x v="0"/>
    <m/>
    <x v="265"/>
    <n v="442560"/>
    <n v="42439"/>
    <n v="400121"/>
    <n v="63077"/>
    <n v="0.14252756688358639"/>
    <n v="65291"/>
    <n v="60199"/>
    <n v="46"/>
    <n v="110"/>
    <n v="4936"/>
    <s v=" "/>
    <m/>
    <n v="63077"/>
    <n v="205631"/>
    <m/>
    <m/>
    <m/>
    <m/>
    <m/>
    <m/>
  </r>
  <r>
    <n v="1.01548702859427E+16"/>
    <n v="2016"/>
    <s v="2016 Q4"/>
    <x v="21"/>
    <d v="2016-10-31T09:00:00"/>
    <m/>
    <x v="0"/>
    <m/>
    <x v="266"/>
    <n v="697586"/>
    <n v="31518"/>
    <n v="666068"/>
    <n v="40585"/>
    <n v="5.8179206578113665E-2"/>
    <n v="42789"/>
    <n v="36622"/>
    <n v="33"/>
    <n v="112"/>
    <n v="6022"/>
    <s v=" "/>
    <m/>
    <n v="40585"/>
    <n v="205631"/>
    <m/>
    <m/>
    <m/>
    <m/>
    <m/>
    <m/>
  </r>
  <r>
    <n v="1.01548702886527E+16"/>
    <n v="2016"/>
    <s v="2016 Q4"/>
    <x v="22"/>
    <d v="2016-11-01T09:00:00"/>
    <m/>
    <x v="0"/>
    <m/>
    <x v="267"/>
    <n v="546989"/>
    <n v="73091"/>
    <n v="473898"/>
    <n v="78605"/>
    <n v="0.1437049008298156"/>
    <n v="82873"/>
    <n v="76522"/>
    <n v="43"/>
    <n v="45"/>
    <n v="6263"/>
    <s v=" "/>
    <m/>
    <n v="78605"/>
    <n v="205631"/>
    <m/>
    <m/>
    <m/>
    <m/>
    <m/>
    <m/>
  </r>
  <r>
    <n v="1.01548702915227E+16"/>
    <n v="2016"/>
    <s v="2016 Q4"/>
    <x v="22"/>
    <d v="2016-11-03T09:00:00"/>
    <m/>
    <x v="0"/>
    <m/>
    <x v="268"/>
    <n v="547589"/>
    <n v="77502"/>
    <n v="470087"/>
    <n v="125934"/>
    <n v="0.22997905363329066"/>
    <n v="134001"/>
    <n v="126581"/>
    <n v="79"/>
    <n v="119"/>
    <n v="7222"/>
    <s v=" "/>
    <m/>
    <n v="125934"/>
    <n v="205631"/>
    <m/>
    <m/>
    <m/>
    <m/>
    <m/>
    <m/>
  </r>
  <r>
    <n v="1.01548702978477E+16"/>
    <n v="2016"/>
    <s v="2016 Q4"/>
    <x v="22"/>
    <d v="2016-11-05T09:00:00"/>
    <m/>
    <x v="0"/>
    <m/>
    <x v="269"/>
    <n v="1099275"/>
    <n v="30371"/>
    <n v="1068904"/>
    <n v="249727"/>
    <n v="0.2271742739532874"/>
    <n v="153677"/>
    <n v="38402"/>
    <n v="49"/>
    <n v="294"/>
    <n v="25044"/>
    <n v="89888"/>
    <m/>
    <n v="249727"/>
    <n v="205631"/>
    <m/>
    <m/>
    <m/>
    <m/>
    <m/>
    <m/>
  </r>
  <r>
    <n v="1.01548703002427E+16"/>
    <n v="2016"/>
    <s v="2016 Q4"/>
    <x v="22"/>
    <d v="2016-11-07T08:00:00"/>
    <m/>
    <x v="0"/>
    <m/>
    <x v="270"/>
    <n v="582469"/>
    <n v="76798"/>
    <n v="505671"/>
    <n v="109113"/>
    <n v="0.18732842434532995"/>
    <n v="109429"/>
    <n v="100044"/>
    <n v="37"/>
    <n v="84"/>
    <n v="9264"/>
    <s v=" "/>
    <m/>
    <n v="109113"/>
    <n v="205631"/>
    <m/>
    <m/>
    <m/>
    <m/>
    <m/>
    <m/>
  </r>
  <r>
    <n v="1.01548703389427E+16"/>
    <n v="2016"/>
    <s v="2016 Q4"/>
    <x v="22"/>
    <d v="2016-11-09T08:00:00"/>
    <m/>
    <x v="0"/>
    <m/>
    <x v="271"/>
    <n v="489855"/>
    <n v="74662"/>
    <n v="415193"/>
    <n v="95461"/>
    <n v="0.19487603474497556"/>
    <n v="96736"/>
    <n v="91786"/>
    <n v="56"/>
    <n v="79"/>
    <n v="4815"/>
    <s v=" "/>
    <m/>
    <n v="95461"/>
    <n v="205631"/>
    <m/>
    <m/>
    <m/>
    <m/>
    <m/>
    <m/>
  </r>
  <r>
    <n v="1.01548703459927E+16"/>
    <n v="2016"/>
    <s v="2016 Q4"/>
    <x v="22"/>
    <d v="2016-11-11T08:00:00"/>
    <m/>
    <x v="0"/>
    <m/>
    <x v="272"/>
    <n v="1175916"/>
    <n v="19394"/>
    <n v="1156522"/>
    <n v="278336"/>
    <n v="0.23669717905020426"/>
    <n v="173444"/>
    <n v="10954"/>
    <n v="81"/>
    <n v="373"/>
    <n v="39692"/>
    <n v="122344"/>
    <m/>
    <n v="278336"/>
    <n v="205631"/>
    <m/>
    <m/>
    <m/>
    <m/>
    <m/>
    <m/>
  </r>
  <r>
    <n v="1.01546735276477E+16"/>
    <n v="2016"/>
    <s v="2016 Q4"/>
    <x v="22"/>
    <d v="2016-11-14T08:00:00"/>
    <m/>
    <x v="0"/>
    <m/>
    <x v="273"/>
    <n v="542792"/>
    <n v="63831"/>
    <n v="478961"/>
    <n v="104304"/>
    <n v="0.19216200680923817"/>
    <n v="108557"/>
    <n v="101705"/>
    <n v="117"/>
    <n v="106"/>
    <n v="6629"/>
    <s v=" "/>
    <m/>
    <n v="104304"/>
    <n v="205631"/>
    <m/>
    <m/>
    <m/>
    <m/>
    <m/>
    <m/>
  </r>
  <r>
    <n v="1.01546735296577E+16"/>
    <n v="2016"/>
    <s v="2016 Q4"/>
    <x v="22"/>
    <d v="2016-11-16T08:00:00"/>
    <m/>
    <x v="0"/>
    <m/>
    <x v="274"/>
    <n v="412179"/>
    <n v="62146"/>
    <n v="350033"/>
    <n v="89686"/>
    <n v="0.21758993058840939"/>
    <n v="91349"/>
    <n v="88344"/>
    <n v="39"/>
    <n v="39"/>
    <n v="2927"/>
    <s v=" "/>
    <m/>
    <n v="89686"/>
    <n v="205631"/>
    <m/>
    <m/>
    <m/>
    <m/>
    <m/>
    <m/>
  </r>
  <r>
    <n v="1.01547527843327E+16"/>
    <n v="2016"/>
    <s v="2016 Q4"/>
    <x v="22"/>
    <d v="2016-11-18T08:00:00"/>
    <m/>
    <x v="0"/>
    <m/>
    <x v="275"/>
    <n v="500505"/>
    <n v="56752"/>
    <n v="443753"/>
    <n v="94621"/>
    <n v="0.18905105843098471"/>
    <n v="95079"/>
    <n v="89004"/>
    <n v="60"/>
    <n v="64"/>
    <n v="5951"/>
    <s v=" "/>
    <m/>
    <n v="94621"/>
    <n v="205631"/>
    <m/>
    <m/>
    <m/>
    <m/>
    <m/>
    <m/>
  </r>
  <r>
    <n v="1.01546714645377E+16"/>
    <n v="2016"/>
    <s v="2016 Q4"/>
    <x v="22"/>
    <d v="2016-11-21T08:00:00"/>
    <m/>
    <x v="0"/>
    <m/>
    <x v="276"/>
    <n v="728855"/>
    <n v="48261"/>
    <n v="680594"/>
    <n v="106110"/>
    <n v="0.14558451269456887"/>
    <n v="106494"/>
    <n v="92822"/>
    <n v="78"/>
    <n v="214"/>
    <n v="13380"/>
    <s v=" "/>
    <m/>
    <n v="106110"/>
    <n v="205631"/>
    <m/>
    <m/>
    <m/>
    <m/>
    <m/>
    <m/>
  </r>
  <r>
    <n v="1.01546735314827E+16"/>
    <n v="2016"/>
    <s v="2016 Q4"/>
    <x v="22"/>
    <d v="2016-11-23T08:02:15"/>
    <m/>
    <x v="0"/>
    <m/>
    <x v="277"/>
    <n v="452525"/>
    <n v="64187"/>
    <n v="388338"/>
    <n v="94709"/>
    <n v="0.20929009446991878"/>
    <n v="95086"/>
    <n v="91122"/>
    <n v="35"/>
    <n v="34"/>
    <n v="3895"/>
    <s v=" "/>
    <m/>
    <n v="94709"/>
    <n v="205631"/>
    <m/>
    <m/>
    <m/>
    <m/>
    <m/>
    <m/>
  </r>
  <r>
    <n v="1.01546714678727E+16"/>
    <n v="2016"/>
    <s v="2016 Q4"/>
    <x v="22"/>
    <d v="2016-11-25T08:01:05"/>
    <m/>
    <x v="0"/>
    <m/>
    <x v="278"/>
    <n v="494798"/>
    <n v="68103"/>
    <n v="426695"/>
    <n v="103326"/>
    <n v="0.20882461125550225"/>
    <n v="107301"/>
    <n v="100067"/>
    <n v="107"/>
    <n v="99"/>
    <n v="7028"/>
    <s v=" "/>
    <m/>
    <n v="103326"/>
    <n v="205631"/>
    <m/>
    <m/>
    <m/>
    <m/>
    <m/>
    <m/>
  </r>
  <r>
    <n v="1.01546738835827E+16"/>
    <n v="2016"/>
    <s v="2016 Q4"/>
    <x v="22"/>
    <d v="2016-11-28T08:00:00"/>
    <m/>
    <x v="0"/>
    <m/>
    <x v="279"/>
    <n v="526469"/>
    <n v="71381"/>
    <n v="455088"/>
    <n v="99685"/>
    <n v="0.18934638126841277"/>
    <n v="102128"/>
    <n v="96043"/>
    <n v="98"/>
    <n v="104"/>
    <n v="5883"/>
    <s v=" "/>
    <m/>
    <n v="99685"/>
    <n v="205631"/>
    <m/>
    <m/>
    <m/>
    <m/>
    <m/>
    <m/>
  </r>
  <r>
    <m/>
    <m/>
    <m/>
    <x v="23"/>
    <m/>
    <m/>
    <x v="0"/>
    <m/>
    <x v="280"/>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itemPrintTitles="1" createdVersion="4" indent="0" outline="1" outlineData="1" gridDropZones="1" multipleFieldFilters="0">
  <location ref="A3:J31" firstHeaderRow="1" firstDataRow="2" firstDataCol="1"/>
  <pivotFields count="21">
    <pivotField axis="axisRow" subtotalTop="0" showAll="0" insertBlankRow="1">
      <items count="3">
        <item x="1"/>
        <item x="0"/>
        <item t="default"/>
      </items>
    </pivotField>
    <pivotField numFmtId="17" subtotalTop="0" showAll="0" insertBlankRow="1"/>
    <pivotField subtotalTop="0" showAll="0" insertBlankRow="1"/>
    <pivotField axis="axisRow" dataField="1" subtotalTop="0" showAll="0" insertBlankRow="1">
      <items count="13">
        <item x="2"/>
        <item x="11"/>
        <item x="4"/>
        <item x="0"/>
        <item x="1"/>
        <item x="6"/>
        <item x="7"/>
        <item x="5"/>
        <item x="3"/>
        <item x="9"/>
        <item x="8"/>
        <item x="10"/>
        <item t="default"/>
      </items>
    </pivotField>
    <pivotField subtotalTop="0" showAll="0" insertBlankRow="1"/>
    <pivotField subtotalTop="0" showAll="0" insertBlankRow="1"/>
    <pivotField dataField="1" subtotalTop="0" showAll="0" insertBlankRow="1"/>
    <pivotField dataField="1" subtotalTop="0" showAll="0" insertBlankRow="1"/>
    <pivotField dataField="1" subtotalTop="0" showAll="0" insertBlankRow="1"/>
    <pivotField subtotalTop="0" showAll="0" insertBlankRow="1"/>
    <pivotField dataField="1" subtotalTop="0" showAll="0" insertBlankRow="1"/>
    <pivotField numFmtId="168" subtotalTop="0" showAll="0" insertBlankRow="1"/>
    <pivotField dataField="1" numFmtId="3" subtotalTop="0" showAll="0" insertBlankRow="1"/>
    <pivotField subtotalTop="0" showAll="0" insertBlankRow="1"/>
    <pivotField subtotalTop="0" showAll="0" insertBlankRow="1"/>
    <pivotField subtotalTop="0" showAll="0" insertBlankRow="1"/>
    <pivotField subtotalTop="0" showAll="0" insertBlankRow="1"/>
    <pivotField subtotalTop="0" showAll="0" insertBlankRow="1"/>
    <pivotField subtotalTop="0" dragToRow="0" dragToCol="0" dragToPage="0" showAll="0"/>
    <pivotField subtotalTop="0" dragToRow="0" dragToCol="0" dragToPage="0" showAll="0"/>
    <pivotField dataField="1" subtotalTop="0" dragToRow="0" dragToCol="0" dragToPage="0" showAll="0"/>
  </pivotFields>
  <rowFields count="2">
    <field x="0"/>
    <field x="3"/>
  </rowFields>
  <rowItems count="27">
    <i>
      <x/>
    </i>
    <i r="1">
      <x/>
    </i>
    <i r="1">
      <x v="1"/>
    </i>
    <i r="1">
      <x v="2"/>
    </i>
    <i r="1">
      <x v="4"/>
    </i>
    <i r="1">
      <x v="5"/>
    </i>
    <i r="1">
      <x v="6"/>
    </i>
    <i r="1">
      <x v="8"/>
    </i>
    <i r="1">
      <x v="9"/>
    </i>
    <i r="1">
      <x v="11"/>
    </i>
    <i t="default">
      <x/>
    </i>
    <i t="blank">
      <x/>
    </i>
    <i>
      <x v="1"/>
    </i>
    <i r="1">
      <x/>
    </i>
    <i r="1">
      <x v="2"/>
    </i>
    <i r="1">
      <x v="3"/>
    </i>
    <i r="1">
      <x v="4"/>
    </i>
    <i r="1">
      <x v="5"/>
    </i>
    <i r="1">
      <x v="6"/>
    </i>
    <i r="1">
      <x v="7"/>
    </i>
    <i r="1">
      <x v="8"/>
    </i>
    <i r="1">
      <x v="9"/>
    </i>
    <i r="1">
      <x v="10"/>
    </i>
    <i r="1">
      <x v="11"/>
    </i>
    <i t="default">
      <x v="1"/>
    </i>
    <i t="blank">
      <x v="1"/>
    </i>
    <i t="grand">
      <x/>
    </i>
  </rowItems>
  <colFields count="1">
    <field x="-2"/>
  </colFields>
  <colItems count="9">
    <i>
      <x/>
    </i>
    <i i="1">
      <x v="1"/>
    </i>
    <i i="2">
      <x v="2"/>
    </i>
    <i i="3">
      <x v="3"/>
    </i>
    <i i="4">
      <x v="4"/>
    </i>
    <i i="5">
      <x v="5"/>
    </i>
    <i i="6">
      <x v="6"/>
    </i>
    <i i="7">
      <x v="7"/>
    </i>
    <i i="8">
      <x v="8"/>
    </i>
  </colItems>
  <dataFields count="9">
    <dataField name="TOTAL REACH" fld="6" baseField="0" baseItem="0"/>
    <dataField name="TOTAL REACH ORGANIQUE" fld="7" baseField="0" baseItem="0"/>
    <dataField name="TOTAL PAID REACH" fld="8" baseField="0" baseItem="0"/>
    <dataField name="AVERAGE REACH" fld="6" subtotal="average" baseField="0" baseItem="0"/>
    <dataField name="TOTAL ENGAGED USERS" fld="10" baseField="0" baseItem="0"/>
    <dataField name="AVERAGE ENGAGED USERS" fld="10" subtotal="average" baseField="0" baseItem="0"/>
    <dataField name="TOTAL ENGAGEMENTS" fld="12" baseField="0" baseItem="0"/>
    <dataField name="NB posts" fld="3" subtotal="count" baseField="0" baseItem="0"/>
    <dataField name="TAUX ENGAGEMENTok" fld="20" subtotal="average" baseField="0" baseItem="0"/>
  </dataFields>
  <formats count="13">
    <format dxfId="37">
      <pivotArea outline="0" collapsedLevelsAreSubtotals="1" fieldPosition="0"/>
    </format>
    <format dxfId="36">
      <pivotArea dataOnly="0" labelOnly="1" outline="0" fieldPosition="0">
        <references count="1">
          <reference field="4294967294" count="8">
            <x v="0"/>
            <x v="1"/>
            <x v="2"/>
            <x v="3"/>
            <x v="4"/>
            <x v="5"/>
            <x v="6"/>
            <x v="7"/>
          </reference>
        </references>
      </pivotArea>
    </format>
    <format dxfId="35">
      <pivotArea dataOnly="0" labelOnly="1" outline="0" fieldPosition="0">
        <references count="1">
          <reference field="4294967294" count="8">
            <x v="0"/>
            <x v="1"/>
            <x v="2"/>
            <x v="3"/>
            <x v="4"/>
            <x v="5"/>
            <x v="6"/>
            <x v="7"/>
          </reference>
        </references>
      </pivotArea>
    </format>
    <format dxfId="34">
      <pivotArea type="all" dataOnly="0" outline="0" fieldPosition="0"/>
    </format>
    <format dxfId="33">
      <pivotArea outline="0" collapsedLevelsAreSubtotals="1" fieldPosition="0">
        <references count="1">
          <reference field="4294967294" count="1" selected="0">
            <x v="2"/>
          </reference>
        </references>
      </pivotArea>
    </format>
    <format dxfId="32">
      <pivotArea dataOnly="0" labelOnly="1" outline="0" fieldPosition="0">
        <references count="1">
          <reference field="4294967294" count="1">
            <x v="8"/>
          </reference>
        </references>
      </pivotArea>
    </format>
    <format dxfId="31">
      <pivotArea collapsedLevelsAreSubtotals="1" fieldPosition="0">
        <references count="3">
          <reference field="4294967294" count="1" selected="0">
            <x v="8"/>
          </reference>
          <reference field="0" count="1" selected="0">
            <x v="0"/>
          </reference>
          <reference field="3" count="9">
            <x v="0"/>
            <x v="1"/>
            <x v="2"/>
            <x v="4"/>
            <x v="5"/>
            <x v="6"/>
            <x v="8"/>
            <x v="9"/>
            <x v="11"/>
          </reference>
        </references>
      </pivotArea>
    </format>
    <format dxfId="30">
      <pivotArea collapsedLevelsAreSubtotals="1" fieldPosition="0">
        <references count="2">
          <reference field="4294967294" count="1" selected="0">
            <x v="8"/>
          </reference>
          <reference field="0" count="1">
            <x v="0"/>
          </reference>
        </references>
      </pivotArea>
    </format>
    <format dxfId="29">
      <pivotArea collapsedLevelsAreSubtotals="1" fieldPosition="0">
        <references count="2">
          <reference field="4294967294" count="1" selected="0">
            <x v="8"/>
          </reference>
          <reference field="0" count="1">
            <x v="1"/>
          </reference>
        </references>
      </pivotArea>
    </format>
    <format dxfId="28">
      <pivotArea collapsedLevelsAreSubtotals="1" fieldPosition="0">
        <references count="3">
          <reference field="4294967294" count="1" selected="0">
            <x v="8"/>
          </reference>
          <reference field="0" count="1" selected="0">
            <x v="1"/>
          </reference>
          <reference field="3" count="11">
            <x v="0"/>
            <x v="2"/>
            <x v="3"/>
            <x v="4"/>
            <x v="5"/>
            <x v="6"/>
            <x v="7"/>
            <x v="8"/>
            <x v="9"/>
            <x v="10"/>
            <x v="11"/>
          </reference>
        </references>
      </pivotArea>
    </format>
    <format dxfId="27">
      <pivotArea collapsedLevelsAreSubtotals="1" fieldPosition="0">
        <references count="2">
          <reference field="4294967294" count="1" selected="0">
            <x v="8"/>
          </reference>
          <reference field="0" count="1">
            <x v="1"/>
          </reference>
        </references>
      </pivotArea>
    </format>
    <format dxfId="26">
      <pivotArea field="0" grandRow="1" outline="0" collapsedLevelsAreSubtotals="1" axis="axisRow" fieldPosition="0">
        <references count="1">
          <reference field="4294967294" count="1" selected="0">
            <x v="8"/>
          </reference>
        </references>
      </pivotArea>
    </format>
    <format dxfId="25">
      <pivotArea collapsedLevelsAreSubtotals="1" fieldPosition="0">
        <references count="2">
          <reference field="4294967294" count="1" selected="0">
            <x v="8"/>
          </reference>
          <reference field="0" count="1">
            <x v="0"/>
          </reference>
        </references>
      </pivotArea>
    </format>
  </formats>
  <pivotTableStyleInfo name="PivotStyleMedium4"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6" cacheId="2" applyNumberFormats="0" applyBorderFormats="0" applyFontFormats="0" applyPatternFormats="0" applyAlignmentFormats="0" applyWidthHeightFormats="1" dataCaption="Valeurs" updatedVersion="4" minRefreshableVersion="3" useAutoFormatting="1" rowGrandTotals="0" colGrandTotals="0" itemPrintTitles="1" createdVersion="4" indent="0" outline="1" outlineData="1" multipleFieldFilters="0" rowHeaderCaption="CATEGORY / POST MESSAGE" fieldListSortAscending="1">
  <location ref="A8:F21" firstHeaderRow="0" firstDataRow="1" firstDataCol="1" rowPageCount="1" colPageCount="1"/>
  <pivotFields count="36">
    <pivotField dataField="1" numFmtId="1" showAll="0" defaultSubtotal="0"/>
    <pivotField showAll="0" defaultSubtotal="0"/>
    <pivotField showAll="0" defaultSubtotal="0"/>
    <pivotField axis="axisPage" numFmtId="17" multipleItemSelectionAllowed="1" showAll="0">
      <items count="25">
        <item h="1" x="23"/>
        <item h="1" x="18"/>
        <item h="1" x="0"/>
        <item h="1" x="1"/>
        <item h="1" x="2"/>
        <item h="1" x="3"/>
        <item h="1" x="4"/>
        <item h="1" x="5"/>
        <item h="1" x="6"/>
        <item h="1" x="7"/>
        <item h="1" x="8"/>
        <item h="1" x="9"/>
        <item h="1" x="10"/>
        <item h="1" x="11"/>
        <item h="1" x="12"/>
        <item h="1" x="13"/>
        <item h="1" x="14"/>
        <item h="1" x="15"/>
        <item h="1" x="16"/>
        <item h="1" x="17"/>
        <item h="1" x="19"/>
        <item x="20"/>
        <item h="1" x="21"/>
        <item h="1" x="22"/>
        <item t="default"/>
      </items>
    </pivotField>
    <pivotField numFmtId="165" showAll="0" defaultSubtotal="0"/>
    <pivotField showAll="0" defaultSubtotal="0"/>
    <pivotField axis="axisRow" showAll="0" defaultSubtotal="0">
      <items count="1">
        <item x="0"/>
      </items>
    </pivotField>
    <pivotField name="CATEGORIES2" showAll="0" defaultSubtotal="0"/>
    <pivotField axis="axisRow" showAll="0" defaultSubtotal="0">
      <items count="281">
        <item x="280"/>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s>
    </pivotField>
    <pivotField dataField="1" numFmtId="3" showAll="0" defaultSubtotal="0"/>
    <pivotField numFmtId="3" showAll="0" defaultSubtotal="0"/>
    <pivotField dataField="1" numFmtId="3" showAll="0" defaultSubtotal="0"/>
    <pivotField numFmtId="3" showAll="0" defaultSubtotal="0"/>
    <pivotField showAll="0" defaultSubtotal="0"/>
    <pivotField showAll="0" defaultSubtotal="0"/>
    <pivotField numFmtId="3" showAll="0" defaultSubtotal="0"/>
    <pivotField showAll="0" defaultSubtotal="0"/>
    <pivotField showAll="0" defaultSubtotal="0"/>
    <pivotField numFmtId="3" showAll="0" defaultSubtotal="0"/>
    <pivotField showAll="0" defaultSubtotal="0"/>
    <pivotField showAll="0" defaultSubtotal="0"/>
    <pivotField numFmtId="3"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ataField="1" dragToRow="0" dragToCol="0" dragToPage="0" showAll="0" defaultSubtotal="0"/>
    <pivotField dragToRow="0" dragToCol="0" dragToPage="0" showAll="0" defaultSubtotal="0"/>
    <pivotField dataField="1" dragToRow="0" dragToCol="0" dragToPage="0" showAll="0" defaultSubtotal="0"/>
  </pivotFields>
  <rowFields count="2">
    <field x="6"/>
    <field x="8"/>
  </rowFields>
  <rowItems count="13">
    <i>
      <x/>
    </i>
    <i r="1">
      <x v="243"/>
    </i>
    <i r="1">
      <x v="244"/>
    </i>
    <i r="1">
      <x v="245"/>
    </i>
    <i r="1">
      <x v="246"/>
    </i>
    <i r="1">
      <x v="247"/>
    </i>
    <i r="1">
      <x v="248"/>
    </i>
    <i r="1">
      <x v="249"/>
    </i>
    <i r="1">
      <x v="250"/>
    </i>
    <i r="1">
      <x v="251"/>
    </i>
    <i r="1">
      <x v="252"/>
    </i>
    <i r="1">
      <x v="253"/>
    </i>
    <i r="1">
      <x v="254"/>
    </i>
  </rowItems>
  <colFields count="1">
    <field x="-2"/>
  </colFields>
  <colItems count="5">
    <i>
      <x/>
    </i>
    <i i="1">
      <x v="1"/>
    </i>
    <i i="2">
      <x v="2"/>
    </i>
    <i i="3">
      <x v="3"/>
    </i>
    <i i="4">
      <x v="4"/>
    </i>
  </colItems>
  <pageFields count="1">
    <pageField fld="3" hier="-1"/>
  </pageFields>
  <dataFields count="5">
    <dataField name="TOTAL POST REACH" fld="9" baseField="0" baseItem="0" numFmtId="167"/>
    <dataField name="OF WHICH PAID" fld="11" baseField="0" baseItem="0" numFmtId="167"/>
    <dataField name="AVERAGE FANBASE POST COVERAGE" fld="33" baseField="0" baseItem="0" numFmtId="168"/>
    <dataField name="Average ENGAGEMENT RATE" fld="35" baseField="0" baseItem="0" numFmtId="3"/>
    <dataField name="POST ID*" fld="0" baseField="0" baseItem="0" numFmtId="1"/>
  </dataFields>
  <formats count="5">
    <format dxfId="10">
      <pivotArea outline="0" collapsedLevelsAreSubtotals="1" fieldPosition="0">
        <references count="1">
          <reference field="4294967294" count="1" selected="0">
            <x v="4"/>
          </reference>
        </references>
      </pivotArea>
    </format>
    <format dxfId="9">
      <pivotArea dataOnly="0" labelOnly="1" outline="0" fieldPosition="0">
        <references count="1">
          <reference field="4294967294" count="1">
            <x v="4"/>
          </reference>
        </references>
      </pivotArea>
    </format>
    <format dxfId="8">
      <pivotArea dataOnly="0" labelOnly="1" outline="0" fieldPosition="0">
        <references count="1">
          <reference field="4294967294" count="1">
            <x v="4"/>
          </reference>
        </references>
      </pivotArea>
    </format>
    <format dxfId="7">
      <pivotArea dataOnly="0" labelOnly="1" outline="0" fieldPosition="0">
        <references count="1">
          <reference field="4294967294" count="1">
            <x v="4"/>
          </reference>
        </references>
      </pivotArea>
    </format>
    <format dxfId="1">
      <pivotArea collapsedLevelsAreSubtotals="1" fieldPosition="0">
        <references count="3">
          <reference field="4294967294" count="1" selected="0">
            <x v="3"/>
          </reference>
          <reference field="6" count="0" selected="0"/>
          <reference field="8" count="12">
            <x v="243"/>
            <x v="244"/>
            <x v="245"/>
            <x v="246"/>
            <x v="247"/>
            <x v="248"/>
            <x v="249"/>
            <x v="250"/>
            <x v="251"/>
            <x v="252"/>
            <x v="253"/>
            <x v="254"/>
          </reference>
        </references>
      </pivotArea>
    </format>
  </formats>
  <conditionalFormats count="4">
    <conditionalFormat priority="1">
      <pivotAreas count="1">
        <pivotArea type="data" outline="0" collapsedLevelsAreSubtotals="1" fieldPosition="0">
          <references count="1">
            <reference field="4294967294" count="1" selected="0">
              <x v="3"/>
            </reference>
          </references>
        </pivotArea>
      </pivotAreas>
    </conditionalFormat>
    <conditionalFormat priority="2">
      <pivotAreas count="1">
        <pivotArea type="data" outline="0" collapsedLevelsAreSubtotals="1" fieldPosition="0">
          <references count="1">
            <reference field="4294967294" count="1" selected="0">
              <x v="3"/>
            </reference>
          </references>
        </pivotArea>
      </pivotAreas>
    </conditionalFormat>
    <conditionalFormat priority="5">
      <pivotAreas count="1">
        <pivotArea outline="0" fieldPosition="0">
          <references count="1">
            <reference field="4294967294" count="1">
              <x v="2"/>
            </reference>
          </references>
        </pivotArea>
      </pivotAreas>
    </conditionalFormat>
    <conditionalFormat priority="6">
      <pivotAreas count="1">
        <pivotArea outline="0" fieldPosition="0">
          <references count="1">
            <reference field="4294967294" count="1">
              <x v="2"/>
            </reference>
          </references>
        </pivotArea>
      </pivotAreas>
    </conditionalFormat>
  </conditionalFormats>
  <pivotTableStyleInfo name="Template TDC"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1" cacheId="1" applyNumberFormats="0" applyBorderFormats="0" applyFontFormats="0" applyPatternFormats="0" applyAlignmentFormats="0" applyWidthHeightFormats="1" dataCaption="Valeurs" updatedVersion="4" minRefreshableVersion="3" useAutoFormatting="1" rowGrandTotals="0" colGrandTotals="0" itemPrintTitles="1" createdVersion="4" indent="0" outline="1" outlineData="1" multipleFieldFilters="0" rowHeaderCaption="MONTH">
  <location ref="H8:L10" firstHeaderRow="0" firstDataRow="1" firstDataCol="1"/>
  <pivotFields count="32">
    <pivotField numFmtId="1" showAll="0" defaultSubtotal="0"/>
    <pivotField subtotalTop="0" showAll="0"/>
    <pivotField showAll="0" defaultSubtotal="0"/>
    <pivotField axis="axisRow" numFmtId="17" subtotalTop="0" showAll="0" sortType="ascending">
      <items count="24">
        <item h="1" x="0"/>
        <item h="1" x="1"/>
        <item h="1" x="2"/>
        <item h="1" x="3"/>
        <item h="1" x="4"/>
        <item h="1" x="5"/>
        <item h="1" x="6"/>
        <item h="1" x="7"/>
        <item h="1" x="8"/>
        <item h="1" x="9"/>
        <item h="1" x="10"/>
        <item h="1" x="11"/>
        <item h="1" x="12"/>
        <item h="1" x="13"/>
        <item h="1" x="14"/>
        <item h="1" x="15"/>
        <item h="1" x="16"/>
        <item h="1" x="17"/>
        <item x="18"/>
        <item x="19"/>
        <item h="1" x="20"/>
        <item h="1" x="21"/>
        <item h="1" x="22"/>
        <item t="default"/>
      </items>
    </pivotField>
    <pivotField numFmtId="165" subtotalTop="0" showAll="0"/>
    <pivotField subtotalTop="0" showAll="0"/>
    <pivotField subtotalTop="0" showAll="0"/>
    <pivotField showAll="0" defaultSubtotal="0"/>
    <pivotField subtotalTop="0" showAll="0"/>
    <pivotField dataField="1" numFmtId="3" subtotalTop="0" showAll="0"/>
    <pivotField numFmtId="3" subtotalTop="0" showAll="0"/>
    <pivotField numFmtId="3" subtotalTop="0" showAll="0"/>
    <pivotField numFmtId="3" subtotalTop="0" showAll="0"/>
    <pivotField numFmtId="168" showAll="0" defaultSubtotal="0"/>
    <pivotField numFmtId="3" showAll="0" defaultSubtotal="0"/>
    <pivotField numFmtId="3" subtotalTop="0" showAll="0"/>
    <pivotField subtotalTop="0" showAll="0"/>
    <pivotField subtotalTop="0" showAll="0"/>
    <pivotField numFmtId="3" subtotalTop="0" showAll="0"/>
    <pivotField subtotalTop="0" showAll="0"/>
    <pivotField subtotalTop="0" showAll="0"/>
    <pivotField numFmtId="3" subtotalTop="0" showAll="0"/>
    <pivotField subtotalTop="0" showAll="0"/>
    <pivotField subtotalTop="0" showAll="0"/>
    <pivotField subtotalTop="0" showAll="0"/>
    <pivotField subtotalTop="0" showAll="0"/>
    <pivotField subtotalTop="0" showAll="0"/>
    <pivotField subtotalTop="0" showAll="0"/>
    <pivotField subtotalTop="0" showAll="0"/>
    <pivotField dataField="1" subtotalTop="0" dragToRow="0" dragToCol="0" dragToPage="0" showAll="0"/>
    <pivotField dataField="1" subtotalTop="0" dragToRow="0" dragToCol="0" dragToPage="0" showAll="0"/>
    <pivotField dataField="1" dragToRow="0" dragToCol="0" dragToPage="0" showAll="0" defaultSubtotal="0"/>
  </pivotFields>
  <rowFields count="1">
    <field x="3"/>
  </rowFields>
  <rowItems count="2">
    <i>
      <x v="18"/>
    </i>
    <i>
      <x v="19"/>
    </i>
  </rowItems>
  <colFields count="1">
    <field x="-2"/>
  </colFields>
  <colItems count="4">
    <i>
      <x/>
    </i>
    <i i="1">
      <x v="1"/>
    </i>
    <i i="2">
      <x v="2"/>
    </i>
    <i i="3">
      <x v="3"/>
    </i>
  </colItems>
  <dataFields count="4">
    <dataField name="AVERAGE REACH / POST*" fld="9" subtotal="average" baseField="0" baseItem="0" numFmtId="167"/>
    <dataField name="% AVERAGE PAID REACH*" fld="29" baseField="0" baseItem="0" numFmtId="168"/>
    <dataField name="AVERAGE FANBASE POST COVERAGE" fld="31" baseField="0" baseItem="0" numFmtId="168"/>
    <dataField name="AVERAGE ENGAGEMENT_x000d_RATE / POST*" fld="30" baseField="0" baseItem="0" numFmtId="168"/>
  </dataFields>
  <formats count="8">
    <format dxfId="18">
      <pivotArea field="3" type="button" dataOnly="0" labelOnly="1" outline="0" axis="axisRow" fieldPosition="0"/>
    </format>
    <format dxfId="17">
      <pivotArea field="3" type="button" dataOnly="0" labelOnly="1" outline="0" axis="axisRow" fieldPosition="0"/>
    </format>
    <format dxfId="16">
      <pivotArea dataOnly="0" labelOnly="1" outline="0" fieldPosition="0">
        <references count="1">
          <reference field="4294967294" count="4">
            <x v="0"/>
            <x v="1"/>
            <x v="2"/>
            <x v="3"/>
          </reference>
        </references>
      </pivotArea>
    </format>
    <format dxfId="15">
      <pivotArea field="3" type="button" dataOnly="0" labelOnly="1" outline="0" axis="axisRow" fieldPosition="0"/>
    </format>
    <format dxfId="14">
      <pivotArea dataOnly="0" outline="0" fieldPosition="0">
        <references count="1">
          <reference field="4294967294" count="4">
            <x v="0"/>
            <x v="1"/>
            <x v="2"/>
            <x v="3"/>
          </reference>
        </references>
      </pivotArea>
    </format>
    <format dxfId="13">
      <pivotArea dataOnly="0" outline="0" fieldPosition="0">
        <references count="1">
          <reference field="4294967294" count="4">
            <x v="0"/>
            <x v="1"/>
            <x v="2"/>
            <x v="3"/>
          </reference>
        </references>
      </pivotArea>
    </format>
    <format dxfId="12">
      <pivotArea dataOnly="0" labelOnly="1" fieldPosition="0">
        <references count="1">
          <reference field="3" count="0"/>
        </references>
      </pivotArea>
    </format>
    <format dxfId="11">
      <pivotArea dataOnly="0" labelOnly="1" fieldPosition="0">
        <references count="1">
          <reference field="3" count="0"/>
        </references>
      </pivotArea>
    </format>
  </formats>
  <pivotTableStyleInfo name="Template TDC"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pivotTable" Target="../pivotTables/pivotTable3.xml"/><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enableFormatConditionsCalculation="0">
    <tabColor rgb="FFFF0000"/>
  </sheetPr>
  <dimension ref="A1:AL202"/>
  <sheetViews>
    <sheetView topLeftCell="B1" workbookViewId="0">
      <pane ySplit="1" topLeftCell="A2" activePane="bottomLeft" state="frozen"/>
      <selection activeCell="R2" sqref="R2:R3"/>
      <selection pane="bottomLeft" activeCell="R2" sqref="R2:R3"/>
    </sheetView>
  </sheetViews>
  <sheetFormatPr baseColWidth="10" defaultRowHeight="14.4" x14ac:dyDescent="0.3"/>
  <cols>
    <col min="3" max="3" width="20.6640625" customWidth="1"/>
    <col min="4" max="4" width="31.33203125" customWidth="1"/>
    <col min="5" max="5" width="95.77734375" customWidth="1"/>
    <col min="19" max="22" width="10.77734375" style="66"/>
  </cols>
  <sheetData>
    <row r="1" spans="1:38" x14ac:dyDescent="0.3">
      <c r="A1" s="37" t="s">
        <v>596</v>
      </c>
      <c r="B1" s="37" t="s">
        <v>332</v>
      </c>
      <c r="C1" s="11" t="s">
        <v>6</v>
      </c>
      <c r="D1" s="13" t="s">
        <v>177</v>
      </c>
      <c r="E1" s="17" t="s">
        <v>170</v>
      </c>
      <c r="F1" s="17" t="s">
        <v>178</v>
      </c>
      <c r="G1" s="17" t="s">
        <v>179</v>
      </c>
      <c r="H1" s="17" t="s">
        <v>180</v>
      </c>
      <c r="I1" s="17" t="s">
        <v>181</v>
      </c>
      <c r="J1" s="16" t="s">
        <v>171</v>
      </c>
      <c r="K1" s="17" t="s">
        <v>182</v>
      </c>
      <c r="L1" s="16" t="s">
        <v>176</v>
      </c>
      <c r="M1" s="17" t="s">
        <v>183</v>
      </c>
      <c r="N1" s="17" t="s">
        <v>172</v>
      </c>
      <c r="O1" s="17" t="s">
        <v>173</v>
      </c>
      <c r="P1" s="17" t="s">
        <v>174</v>
      </c>
      <c r="Q1" s="17" t="s">
        <v>175</v>
      </c>
      <c r="R1" s="17" t="s">
        <v>512</v>
      </c>
      <c r="S1" s="61" t="s">
        <v>592</v>
      </c>
      <c r="T1" s="61" t="s">
        <v>593</v>
      </c>
      <c r="U1" s="61" t="s">
        <v>594</v>
      </c>
      <c r="V1" s="61" t="s">
        <v>595</v>
      </c>
    </row>
    <row r="2" spans="1:38" x14ac:dyDescent="0.3">
      <c r="A2">
        <v>2016</v>
      </c>
      <c r="B2" s="38">
        <v>42583</v>
      </c>
      <c r="C2" s="5">
        <v>42613.354166666664</v>
      </c>
      <c r="D2" t="s">
        <v>511</v>
      </c>
      <c r="E2" s="3" t="s">
        <v>526</v>
      </c>
      <c r="F2" s="4">
        <v>100144</v>
      </c>
      <c r="G2" s="4">
        <v>855286</v>
      </c>
      <c r="H2" s="4">
        <v>32513</v>
      </c>
      <c r="I2" s="4">
        <v>822773</v>
      </c>
      <c r="J2" s="34">
        <f t="shared" ref="J2:J15" si="0">G2/F2</f>
        <v>8.5405615913085153</v>
      </c>
      <c r="K2" s="4">
        <f>(5395+60827)-2779</f>
        <v>63443</v>
      </c>
      <c r="L2" s="40">
        <f t="shared" ref="L2:L15" si="1">K2/G2</f>
        <v>7.4177526581751599E-2</v>
      </c>
      <c r="M2" s="18">
        <f t="shared" ref="M2:M55" si="2">SUM(N2:R2)</f>
        <v>69358</v>
      </c>
      <c r="N2" s="4">
        <v>1420</v>
      </c>
      <c r="O2" s="4">
        <v>178</v>
      </c>
      <c r="P2" s="4">
        <v>340</v>
      </c>
      <c r="Q2" s="45">
        <v>3920</v>
      </c>
      <c r="R2" s="4">
        <v>63500</v>
      </c>
      <c r="S2" s="68"/>
      <c r="T2" s="65"/>
      <c r="U2" s="65"/>
      <c r="V2" s="65"/>
      <c r="W2" s="4"/>
      <c r="X2" s="4"/>
      <c r="Y2" s="4"/>
      <c r="Z2" s="40"/>
      <c r="AA2" s="4"/>
      <c r="AB2" s="40"/>
      <c r="AC2" s="50"/>
      <c r="AD2" s="4"/>
      <c r="AE2" s="4"/>
      <c r="AF2" s="4"/>
      <c r="AG2" s="45"/>
      <c r="AH2" s="3"/>
      <c r="AI2" s="47"/>
      <c r="AJ2" s="47"/>
    </row>
    <row r="3" spans="1:38" x14ac:dyDescent="0.3">
      <c r="A3">
        <v>2016</v>
      </c>
      <c r="B3" s="38">
        <v>42583</v>
      </c>
      <c r="C3" s="5">
        <v>42611.392418981479</v>
      </c>
      <c r="D3" t="s">
        <v>511</v>
      </c>
      <c r="E3" s="3" t="s">
        <v>528</v>
      </c>
      <c r="F3" s="4">
        <v>100115</v>
      </c>
      <c r="G3" s="4">
        <v>2071806</v>
      </c>
      <c r="H3" s="4">
        <v>28329</v>
      </c>
      <c r="I3" s="4">
        <v>2043477</v>
      </c>
      <c r="J3" s="34">
        <f t="shared" si="0"/>
        <v>20.694261599160964</v>
      </c>
      <c r="K3" s="4">
        <f>(5887+45306)-4221</f>
        <v>46972</v>
      </c>
      <c r="L3" s="40">
        <f t="shared" si="1"/>
        <v>2.2672006935012257E-2</v>
      </c>
      <c r="M3" s="18">
        <f t="shared" si="2"/>
        <v>48890</v>
      </c>
      <c r="N3" s="4">
        <v>888</v>
      </c>
      <c r="O3" s="4">
        <v>105</v>
      </c>
      <c r="P3" s="4">
        <v>45</v>
      </c>
      <c r="Q3" s="45">
        <v>2539</v>
      </c>
      <c r="R3" s="4">
        <v>45313</v>
      </c>
      <c r="S3" s="68"/>
      <c r="T3" s="65"/>
      <c r="U3" s="65"/>
      <c r="V3" s="65"/>
      <c r="W3" s="4"/>
      <c r="X3" s="4"/>
      <c r="Y3" s="4"/>
      <c r="Z3" s="40"/>
      <c r="AA3" s="4"/>
      <c r="AB3" s="40"/>
      <c r="AC3" s="50"/>
      <c r="AD3" s="4"/>
      <c r="AE3" s="4"/>
      <c r="AF3" s="4"/>
      <c r="AG3" s="45"/>
      <c r="AH3" s="3"/>
      <c r="AI3" s="47"/>
      <c r="AJ3" s="4"/>
    </row>
    <row r="4" spans="1:38" hidden="1" x14ac:dyDescent="0.3">
      <c r="A4">
        <v>2016</v>
      </c>
      <c r="B4" s="38">
        <v>42583</v>
      </c>
      <c r="C4" s="5">
        <v>42608.38685185185</v>
      </c>
      <c r="D4" t="s">
        <v>457</v>
      </c>
      <c r="E4" s="3" t="s">
        <v>529</v>
      </c>
      <c r="F4" s="4">
        <v>99983</v>
      </c>
      <c r="G4" s="4">
        <v>123570</v>
      </c>
      <c r="H4" s="4">
        <v>24089</v>
      </c>
      <c r="I4" s="4">
        <v>99481</v>
      </c>
      <c r="J4" s="34">
        <f t="shared" si="0"/>
        <v>1.235910104717802</v>
      </c>
      <c r="K4" s="4">
        <v>3187</v>
      </c>
      <c r="L4" s="40">
        <f t="shared" si="1"/>
        <v>2.5791049607509914E-2</v>
      </c>
      <c r="M4" s="18">
        <f t="shared" si="2"/>
        <v>6168</v>
      </c>
      <c r="N4" s="4">
        <v>2242</v>
      </c>
      <c r="O4" s="4">
        <v>926</v>
      </c>
      <c r="P4" s="4">
        <v>318</v>
      </c>
      <c r="Q4" s="45">
        <v>2682</v>
      </c>
      <c r="R4" s="45"/>
      <c r="S4" s="64"/>
      <c r="T4" s="65"/>
      <c r="U4" s="65"/>
      <c r="V4" s="65"/>
      <c r="W4" s="4"/>
      <c r="X4" s="4"/>
      <c r="Y4" s="4"/>
      <c r="Z4" s="40"/>
      <c r="AA4" s="4"/>
      <c r="AB4" s="40"/>
      <c r="AC4" s="50"/>
      <c r="AD4" s="4"/>
      <c r="AE4" s="4"/>
      <c r="AF4" s="4"/>
      <c r="AG4" s="45"/>
      <c r="AH4" s="3"/>
      <c r="AI4" s="47"/>
      <c r="AJ4" s="4"/>
    </row>
    <row r="5" spans="1:38" hidden="1" x14ac:dyDescent="0.3">
      <c r="A5">
        <v>2016</v>
      </c>
      <c r="B5" s="38">
        <v>42583</v>
      </c>
      <c r="C5" s="5">
        <v>42606.34375</v>
      </c>
      <c r="D5" t="s">
        <v>273</v>
      </c>
      <c r="E5" s="3" t="s">
        <v>530</v>
      </c>
      <c r="F5" s="4">
        <v>99958</v>
      </c>
      <c r="G5" s="4">
        <v>51079</v>
      </c>
      <c r="H5" s="4">
        <v>5938</v>
      </c>
      <c r="I5" s="4">
        <v>45141</v>
      </c>
      <c r="J5" s="34">
        <f t="shared" si="0"/>
        <v>0.51100462194121532</v>
      </c>
      <c r="K5" s="4">
        <v>1382</v>
      </c>
      <c r="L5" s="40">
        <f t="shared" si="1"/>
        <v>2.705612874175297E-2</v>
      </c>
      <c r="M5" s="18">
        <f t="shared" si="2"/>
        <v>1570</v>
      </c>
      <c r="N5" s="4">
        <v>1166</v>
      </c>
      <c r="O5" s="4">
        <v>13</v>
      </c>
      <c r="P5" s="4">
        <v>56</v>
      </c>
      <c r="Q5" s="45">
        <v>335</v>
      </c>
      <c r="R5" s="45"/>
      <c r="S5" s="64"/>
      <c r="T5" s="65"/>
      <c r="U5" s="65"/>
      <c r="V5" s="65"/>
      <c r="W5" s="4"/>
      <c r="X5" s="4"/>
      <c r="Y5" s="4"/>
      <c r="Z5" s="40"/>
      <c r="AA5" s="4"/>
      <c r="AB5" s="40"/>
      <c r="AC5" s="50"/>
      <c r="AD5" s="4"/>
      <c r="AE5" s="4"/>
      <c r="AF5" s="4"/>
      <c r="AG5" s="45"/>
      <c r="AH5" s="3"/>
      <c r="AI5" s="47"/>
      <c r="AJ5" s="4"/>
    </row>
    <row r="6" spans="1:38" x14ac:dyDescent="0.3">
      <c r="A6">
        <v>2016</v>
      </c>
      <c r="B6" s="38">
        <v>42583</v>
      </c>
      <c r="C6" s="5">
        <v>42604.34375</v>
      </c>
      <c r="D6" t="s">
        <v>511</v>
      </c>
      <c r="E6" s="3" t="s">
        <v>531</v>
      </c>
      <c r="F6" s="4">
        <v>99999</v>
      </c>
      <c r="G6" s="4">
        <v>4290271</v>
      </c>
      <c r="H6" s="4">
        <v>60350</v>
      </c>
      <c r="I6" s="4">
        <v>4229921</v>
      </c>
      <c r="J6" s="34">
        <f t="shared" si="0"/>
        <v>42.903139031390317</v>
      </c>
      <c r="K6" s="4">
        <f>(10804+81264)-7417</f>
        <v>84651</v>
      </c>
      <c r="L6" s="40">
        <f t="shared" si="1"/>
        <v>1.9730921426641814E-2</v>
      </c>
      <c r="M6" s="18">
        <f t="shared" si="2"/>
        <v>91815</v>
      </c>
      <c r="N6" s="4">
        <v>1933</v>
      </c>
      <c r="O6" s="4">
        <v>222</v>
      </c>
      <c r="P6" s="4">
        <v>168</v>
      </c>
      <c r="Q6" s="45">
        <v>8219</v>
      </c>
      <c r="R6" s="4">
        <v>81273</v>
      </c>
      <c r="S6" s="68"/>
      <c r="T6" s="65"/>
      <c r="U6" s="65"/>
      <c r="V6" s="65"/>
      <c r="W6" s="4"/>
      <c r="X6" s="4"/>
      <c r="Y6" s="4"/>
      <c r="Z6" s="40"/>
      <c r="AA6" s="4"/>
      <c r="AB6" s="40"/>
      <c r="AC6" s="50"/>
      <c r="AD6" s="4"/>
      <c r="AE6" s="4"/>
      <c r="AF6" s="4"/>
      <c r="AG6" s="45"/>
      <c r="AH6" s="3"/>
      <c r="AI6" s="47"/>
      <c r="AJ6" s="4"/>
    </row>
    <row r="7" spans="1:38" x14ac:dyDescent="0.3">
      <c r="A7">
        <v>2016</v>
      </c>
      <c r="B7" s="38">
        <v>42583</v>
      </c>
      <c r="C7" s="5">
        <v>42601.34375</v>
      </c>
      <c r="D7" t="s">
        <v>511</v>
      </c>
      <c r="E7" s="3" t="s">
        <v>532</v>
      </c>
      <c r="F7" s="4">
        <v>99925</v>
      </c>
      <c r="G7" s="4">
        <v>4157399</v>
      </c>
      <c r="H7" s="4">
        <v>23568</v>
      </c>
      <c r="I7" s="4">
        <v>4133831</v>
      </c>
      <c r="J7" s="34">
        <f t="shared" si="0"/>
        <v>41.605193895421564</v>
      </c>
      <c r="K7" s="4">
        <f>(9910+58018)-6766</f>
        <v>61162</v>
      </c>
      <c r="L7" s="40">
        <f t="shared" si="1"/>
        <v>1.4711602133930373E-2</v>
      </c>
      <c r="M7" s="18">
        <f t="shared" si="2"/>
        <v>69824</v>
      </c>
      <c r="N7" s="4">
        <v>2031</v>
      </c>
      <c r="O7" s="4">
        <v>151</v>
      </c>
      <c r="P7" s="4">
        <v>215</v>
      </c>
      <c r="Q7" s="45">
        <v>8602</v>
      </c>
      <c r="R7" s="4">
        <v>58825</v>
      </c>
      <c r="S7" s="68"/>
      <c r="T7" s="65"/>
      <c r="U7" s="65"/>
      <c r="V7" s="65"/>
      <c r="W7" s="4"/>
      <c r="X7" s="4"/>
      <c r="Y7" s="4"/>
      <c r="Z7" s="40"/>
      <c r="AA7" s="4"/>
      <c r="AB7" s="40"/>
      <c r="AC7" s="50"/>
      <c r="AD7" s="4"/>
      <c r="AE7" s="4"/>
      <c r="AF7" s="4"/>
      <c r="AG7" s="45"/>
      <c r="AH7" s="3"/>
      <c r="AI7" s="47"/>
      <c r="AJ7" s="4"/>
    </row>
    <row r="8" spans="1:38" hidden="1" x14ac:dyDescent="0.3">
      <c r="A8">
        <v>2016</v>
      </c>
      <c r="B8" s="38">
        <v>42583</v>
      </c>
      <c r="C8" s="5">
        <v>42599.34375</v>
      </c>
      <c r="D8" t="s">
        <v>273</v>
      </c>
      <c r="E8" s="3" t="s">
        <v>533</v>
      </c>
      <c r="F8" s="4">
        <v>99761</v>
      </c>
      <c r="G8" s="4">
        <v>61944</v>
      </c>
      <c r="H8" s="4">
        <v>11738</v>
      </c>
      <c r="I8" s="4">
        <v>50206</v>
      </c>
      <c r="J8" s="34">
        <f t="shared" si="0"/>
        <v>0.62092400838002826</v>
      </c>
      <c r="K8" s="4">
        <v>2392</v>
      </c>
      <c r="L8" s="40">
        <f t="shared" si="1"/>
        <v>3.8615523698824747E-2</v>
      </c>
      <c r="M8" s="18">
        <f t="shared" si="2"/>
        <v>2826</v>
      </c>
      <c r="N8" s="4">
        <v>1979</v>
      </c>
      <c r="O8" s="4">
        <v>15</v>
      </c>
      <c r="P8" s="4">
        <v>109</v>
      </c>
      <c r="Q8" s="45">
        <v>723</v>
      </c>
      <c r="R8" s="45"/>
      <c r="S8" s="64"/>
      <c r="T8" s="65"/>
      <c r="U8" s="65"/>
      <c r="V8" s="65"/>
      <c r="W8" s="4"/>
      <c r="X8" s="4"/>
      <c r="Y8" s="4"/>
      <c r="Z8" s="40"/>
      <c r="AA8" s="4"/>
      <c r="AB8" s="40"/>
      <c r="AC8" s="50"/>
      <c r="AD8" s="4"/>
      <c r="AE8" s="4"/>
      <c r="AF8" s="4"/>
      <c r="AG8" s="45"/>
      <c r="AH8" s="3"/>
      <c r="AI8" s="47"/>
      <c r="AJ8" s="4"/>
    </row>
    <row r="9" spans="1:38" hidden="1" x14ac:dyDescent="0.3">
      <c r="A9">
        <v>2016</v>
      </c>
      <c r="B9" s="38">
        <v>42583</v>
      </c>
      <c r="C9" s="5">
        <v>42597.197928240741</v>
      </c>
      <c r="D9" t="s">
        <v>273</v>
      </c>
      <c r="E9" s="3" t="s">
        <v>534</v>
      </c>
      <c r="F9" s="4">
        <v>99698</v>
      </c>
      <c r="G9" s="4">
        <v>90249</v>
      </c>
      <c r="H9" s="4">
        <v>9765</v>
      </c>
      <c r="I9" s="4">
        <v>80484</v>
      </c>
      <c r="J9" s="34">
        <f t="shared" si="0"/>
        <v>0.90522377580292479</v>
      </c>
      <c r="K9" s="4">
        <v>3164</v>
      </c>
      <c r="L9" s="40">
        <f t="shared" si="1"/>
        <v>3.5058560205653247E-2</v>
      </c>
      <c r="M9" s="18">
        <f t="shared" si="2"/>
        <v>3697</v>
      </c>
      <c r="N9" s="4">
        <v>2610</v>
      </c>
      <c r="O9" s="4">
        <v>32</v>
      </c>
      <c r="P9" s="4">
        <v>103</v>
      </c>
      <c r="Q9" s="45">
        <v>952</v>
      </c>
      <c r="R9" s="45"/>
      <c r="S9" s="64"/>
      <c r="T9" s="65"/>
      <c r="U9" s="65"/>
      <c r="V9" s="65"/>
      <c r="W9" s="4"/>
      <c r="X9" s="4"/>
      <c r="Y9" s="4"/>
      <c r="Z9" s="40"/>
      <c r="AA9" s="4"/>
      <c r="AB9" s="40"/>
      <c r="AC9" s="50"/>
      <c r="AD9" s="4"/>
      <c r="AE9" s="4"/>
      <c r="AF9" s="4"/>
      <c r="AG9" s="45"/>
      <c r="AH9" s="3"/>
      <c r="AI9" s="47"/>
      <c r="AJ9" s="4"/>
    </row>
    <row r="10" spans="1:38" hidden="1" x14ac:dyDescent="0.3">
      <c r="A10">
        <v>2016</v>
      </c>
      <c r="B10" s="38">
        <v>42583</v>
      </c>
      <c r="C10" s="5">
        <v>42595.197916666664</v>
      </c>
      <c r="D10" t="s">
        <v>458</v>
      </c>
      <c r="E10" s="3" t="s">
        <v>535</v>
      </c>
      <c r="F10" s="4">
        <v>99674</v>
      </c>
      <c r="G10" s="4">
        <v>73662</v>
      </c>
      <c r="H10" s="4">
        <v>8712</v>
      </c>
      <c r="I10" s="4">
        <v>64950</v>
      </c>
      <c r="J10" s="34">
        <f t="shared" si="0"/>
        <v>0.73902923530710118</v>
      </c>
      <c r="K10" s="4">
        <v>1735</v>
      </c>
      <c r="L10" s="40">
        <f t="shared" si="1"/>
        <v>2.3553528277809453E-2</v>
      </c>
      <c r="M10" s="18">
        <f t="shared" si="2"/>
        <v>2052</v>
      </c>
      <c r="N10" s="4">
        <v>1406</v>
      </c>
      <c r="O10" s="4">
        <v>33</v>
      </c>
      <c r="P10" s="4">
        <v>120</v>
      </c>
      <c r="Q10" s="45">
        <v>493</v>
      </c>
      <c r="R10" s="45"/>
      <c r="S10" s="64"/>
      <c r="T10" s="65"/>
      <c r="U10" s="65"/>
      <c r="V10" s="65"/>
      <c r="W10" s="4"/>
      <c r="X10" s="4"/>
      <c r="Y10" s="4"/>
      <c r="Z10" s="40"/>
      <c r="AA10" s="4"/>
      <c r="AB10" s="40"/>
      <c r="AC10" s="50"/>
      <c r="AD10" s="4"/>
      <c r="AE10" s="4"/>
      <c r="AF10" s="4"/>
      <c r="AG10" s="45"/>
      <c r="AH10" s="3"/>
      <c r="AI10" s="47"/>
      <c r="AJ10" s="4"/>
    </row>
    <row r="11" spans="1:38" hidden="1" x14ac:dyDescent="0.3">
      <c r="A11">
        <v>2016</v>
      </c>
      <c r="B11" s="38">
        <v>42583</v>
      </c>
      <c r="C11" s="5">
        <v>42592.343761574077</v>
      </c>
      <c r="D11" t="s">
        <v>459</v>
      </c>
      <c r="E11" s="3" t="s">
        <v>536</v>
      </c>
      <c r="F11" s="4">
        <v>99582</v>
      </c>
      <c r="G11" s="4">
        <v>52118</v>
      </c>
      <c r="H11" s="4">
        <v>9031</v>
      </c>
      <c r="I11" s="4">
        <v>43087</v>
      </c>
      <c r="J11" s="34">
        <f t="shared" si="0"/>
        <v>0.52336767688939767</v>
      </c>
      <c r="K11" s="4">
        <v>1639</v>
      </c>
      <c r="L11" s="40">
        <f t="shared" si="1"/>
        <v>3.1447868298860281E-2</v>
      </c>
      <c r="M11" s="18">
        <f t="shared" si="2"/>
        <v>1905</v>
      </c>
      <c r="N11" s="4">
        <v>1357</v>
      </c>
      <c r="O11" s="4">
        <v>31</v>
      </c>
      <c r="P11" s="4">
        <v>113</v>
      </c>
      <c r="Q11" s="45">
        <v>404</v>
      </c>
      <c r="R11" s="45"/>
      <c r="S11" s="64"/>
      <c r="T11" s="65"/>
      <c r="U11" s="65"/>
      <c r="V11" s="65"/>
      <c r="W11" s="4"/>
      <c r="X11" s="4"/>
      <c r="Y11" s="4"/>
      <c r="Z11" s="40"/>
      <c r="AA11" s="4"/>
      <c r="AB11" s="40"/>
      <c r="AC11" s="50"/>
      <c r="AD11" s="4"/>
      <c r="AE11" s="4"/>
      <c r="AF11" s="4"/>
      <c r="AG11" s="45"/>
      <c r="AH11" s="3"/>
      <c r="AI11" s="47"/>
      <c r="AJ11" s="4"/>
    </row>
    <row r="12" spans="1:38" hidden="1" x14ac:dyDescent="0.3">
      <c r="A12">
        <v>2016</v>
      </c>
      <c r="B12" s="38">
        <v>42583</v>
      </c>
      <c r="C12" s="5">
        <v>42590.28125</v>
      </c>
      <c r="D12" t="s">
        <v>591</v>
      </c>
      <c r="E12" s="3" t="s">
        <v>537</v>
      </c>
      <c r="F12" s="4">
        <v>99506</v>
      </c>
      <c r="G12" s="4">
        <v>87295</v>
      </c>
      <c r="H12" s="4">
        <v>17449</v>
      </c>
      <c r="I12" s="4">
        <v>69846</v>
      </c>
      <c r="J12" s="34">
        <f t="shared" si="0"/>
        <v>0.87728378188249956</v>
      </c>
      <c r="K12" s="4">
        <v>3381</v>
      </c>
      <c r="L12" s="40">
        <f t="shared" si="1"/>
        <v>3.873074059224469E-2</v>
      </c>
      <c r="M12" s="18">
        <f t="shared" si="2"/>
        <v>4314</v>
      </c>
      <c r="N12" s="4">
        <v>2851</v>
      </c>
      <c r="O12" s="4">
        <v>48</v>
      </c>
      <c r="P12" s="4">
        <v>194</v>
      </c>
      <c r="Q12" s="45">
        <v>1221</v>
      </c>
      <c r="R12" s="45"/>
      <c r="S12" s="64"/>
      <c r="T12" s="65"/>
      <c r="U12" s="65"/>
      <c r="V12" s="65"/>
      <c r="W12" s="4"/>
      <c r="X12" s="4"/>
      <c r="Y12" s="4"/>
      <c r="Z12" s="40"/>
      <c r="AA12" s="4"/>
      <c r="AB12" s="40"/>
      <c r="AC12" s="50"/>
      <c r="AD12" s="4"/>
      <c r="AE12" s="4"/>
      <c r="AF12" s="4"/>
      <c r="AG12" s="45"/>
      <c r="AH12" s="3"/>
      <c r="AI12" s="47"/>
      <c r="AJ12" s="4"/>
    </row>
    <row r="13" spans="1:38" x14ac:dyDescent="0.3">
      <c r="A13">
        <v>2016</v>
      </c>
      <c r="B13" s="38">
        <v>42583</v>
      </c>
      <c r="C13" s="5">
        <v>42587.34375</v>
      </c>
      <c r="D13" t="s">
        <v>511</v>
      </c>
      <c r="E13" s="3" t="s">
        <v>538</v>
      </c>
      <c r="F13" s="4">
        <v>99542</v>
      </c>
      <c r="G13" s="4">
        <v>51626</v>
      </c>
      <c r="H13" s="4">
        <v>5720</v>
      </c>
      <c r="I13" s="4">
        <v>45906</v>
      </c>
      <c r="J13" s="34">
        <f t="shared" si="0"/>
        <v>0.51863534990255367</v>
      </c>
      <c r="K13" s="4">
        <v>1198</v>
      </c>
      <c r="L13" s="40">
        <f t="shared" si="1"/>
        <v>2.320536163948398E-2</v>
      </c>
      <c r="M13" s="18">
        <f t="shared" si="2"/>
        <v>1404</v>
      </c>
      <c r="N13" s="4">
        <v>982</v>
      </c>
      <c r="O13" s="4">
        <v>28</v>
      </c>
      <c r="P13" s="4">
        <v>71</v>
      </c>
      <c r="Q13" s="45">
        <v>323</v>
      </c>
      <c r="R13" s="45"/>
      <c r="S13" s="68"/>
      <c r="T13" s="65"/>
      <c r="U13" s="65"/>
      <c r="V13" s="65"/>
      <c r="W13" s="4"/>
      <c r="X13" s="4"/>
      <c r="Y13" s="4"/>
      <c r="Z13" s="34"/>
      <c r="AA13" s="4"/>
      <c r="AB13" s="40"/>
      <c r="AC13" s="18"/>
      <c r="AD13" s="4"/>
      <c r="AE13" s="4"/>
      <c r="AF13" s="4"/>
      <c r="AG13" s="45"/>
      <c r="AH13" s="3"/>
      <c r="AJ13" s="4"/>
    </row>
    <row r="14" spans="1:38" hidden="1" x14ac:dyDescent="0.3">
      <c r="A14">
        <v>2016</v>
      </c>
      <c r="B14" s="49">
        <v>42583</v>
      </c>
      <c r="C14" s="5">
        <v>42585.34375</v>
      </c>
      <c r="D14" s="47" t="s">
        <v>273</v>
      </c>
      <c r="E14" s="3" t="s">
        <v>539</v>
      </c>
      <c r="F14" s="4">
        <v>99567</v>
      </c>
      <c r="G14" s="4">
        <v>79753</v>
      </c>
      <c r="H14" s="4">
        <v>8807</v>
      </c>
      <c r="I14" s="4">
        <v>70946</v>
      </c>
      <c r="J14" s="40">
        <f t="shared" si="0"/>
        <v>0.80099832273745319</v>
      </c>
      <c r="K14" s="4">
        <v>2077</v>
      </c>
      <c r="L14" s="40">
        <f t="shared" si="1"/>
        <v>2.6042907476834729E-2</v>
      </c>
      <c r="M14" s="18">
        <f t="shared" si="2"/>
        <v>2326</v>
      </c>
      <c r="N14" s="4">
        <v>1502</v>
      </c>
      <c r="O14" s="4">
        <v>15</v>
      </c>
      <c r="P14" s="4">
        <v>123</v>
      </c>
      <c r="Q14" s="45">
        <v>686</v>
      </c>
      <c r="R14" s="45"/>
      <c r="S14" s="64"/>
      <c r="T14" s="65"/>
      <c r="U14" s="65"/>
      <c r="V14" s="65"/>
      <c r="W14" s="4"/>
      <c r="X14" s="4"/>
      <c r="Y14" s="4"/>
      <c r="Z14" s="40"/>
      <c r="AA14" s="4"/>
      <c r="AB14" s="40"/>
      <c r="AC14" s="50"/>
      <c r="AD14" s="4"/>
      <c r="AE14" s="4"/>
      <c r="AF14" s="4"/>
      <c r="AG14" s="45"/>
      <c r="AH14" s="3"/>
      <c r="AI14" s="47"/>
      <c r="AJ14" s="45"/>
      <c r="AK14" s="47"/>
      <c r="AL14" s="47"/>
    </row>
    <row r="15" spans="1:38" hidden="1" x14ac:dyDescent="0.3">
      <c r="A15">
        <v>2016</v>
      </c>
      <c r="B15" s="49">
        <v>42583</v>
      </c>
      <c r="C15" s="5">
        <v>42583.28125</v>
      </c>
      <c r="D15" s="47" t="s">
        <v>457</v>
      </c>
      <c r="E15" s="3" t="s">
        <v>540</v>
      </c>
      <c r="F15" s="4">
        <v>99588</v>
      </c>
      <c r="G15" s="4">
        <v>82265</v>
      </c>
      <c r="H15" s="4">
        <v>12263</v>
      </c>
      <c r="I15" s="4">
        <v>70002</v>
      </c>
      <c r="J15" s="40">
        <f t="shared" si="0"/>
        <v>0.82605333975981043</v>
      </c>
      <c r="K15" s="4">
        <v>2234</v>
      </c>
      <c r="L15" s="40">
        <f t="shared" si="1"/>
        <v>2.7156141737069227E-2</v>
      </c>
      <c r="M15" s="18">
        <f t="shared" si="2"/>
        <v>2606</v>
      </c>
      <c r="N15" s="4">
        <v>1735</v>
      </c>
      <c r="O15" s="4">
        <v>31</v>
      </c>
      <c r="P15" s="4">
        <v>183</v>
      </c>
      <c r="Q15" s="45">
        <v>657</v>
      </c>
      <c r="R15" s="45"/>
      <c r="S15" s="64"/>
      <c r="T15" s="65"/>
      <c r="U15" s="65"/>
      <c r="V15" s="65"/>
      <c r="W15" s="4"/>
      <c r="X15" s="4"/>
      <c r="Y15" s="4"/>
      <c r="Z15" s="40"/>
      <c r="AA15" s="4"/>
      <c r="AB15" s="40"/>
      <c r="AC15" s="50"/>
      <c r="AD15" s="4"/>
      <c r="AE15" s="4"/>
      <c r="AF15" s="4"/>
      <c r="AG15" s="45"/>
      <c r="AH15" s="3"/>
      <c r="AI15" s="47"/>
      <c r="AJ15" s="47"/>
      <c r="AK15" s="47"/>
      <c r="AL15" s="47"/>
    </row>
    <row r="16" spans="1:38" hidden="1" x14ac:dyDescent="0.3">
      <c r="A16">
        <v>2016</v>
      </c>
      <c r="B16" s="49">
        <v>42552</v>
      </c>
      <c r="C16" s="5">
        <v>42580.354178240741</v>
      </c>
      <c r="D16" s="47" t="s">
        <v>273</v>
      </c>
      <c r="E16" s="3" t="s">
        <v>513</v>
      </c>
      <c r="F16" s="4">
        <v>99617</v>
      </c>
      <c r="G16" s="4">
        <v>88205</v>
      </c>
      <c r="H16" s="4">
        <v>11540</v>
      </c>
      <c r="I16" s="4">
        <v>76665</v>
      </c>
      <c r="J16" s="40">
        <f>G16/F16</f>
        <v>0.8854412399490047</v>
      </c>
      <c r="K16" s="4">
        <v>2434</v>
      </c>
      <c r="L16" s="40">
        <f>K16/G16</f>
        <v>2.7594807550592369E-2</v>
      </c>
      <c r="M16" s="18">
        <f t="shared" si="2"/>
        <v>2784</v>
      </c>
      <c r="N16" s="4">
        <v>1473</v>
      </c>
      <c r="O16" s="4">
        <v>23</v>
      </c>
      <c r="P16" s="4">
        <v>138</v>
      </c>
      <c r="Q16" s="45">
        <v>1150</v>
      </c>
      <c r="R16" s="45"/>
      <c r="S16" s="64"/>
      <c r="T16" s="65"/>
      <c r="U16" s="65"/>
      <c r="V16" s="65"/>
      <c r="W16" s="4"/>
      <c r="X16" s="4"/>
      <c r="Y16" s="4"/>
      <c r="Z16" s="40"/>
      <c r="AA16" s="4"/>
      <c r="AB16" s="40"/>
      <c r="AC16" s="50"/>
      <c r="AD16" s="4"/>
      <c r="AE16" s="4"/>
      <c r="AF16" s="4"/>
      <c r="AG16" s="45"/>
      <c r="AH16" s="3"/>
      <c r="AI16" s="47"/>
      <c r="AJ16" s="47"/>
      <c r="AK16" s="47"/>
      <c r="AL16" s="47"/>
    </row>
    <row r="17" spans="1:38" hidden="1" x14ac:dyDescent="0.3">
      <c r="A17">
        <v>2016</v>
      </c>
      <c r="B17" s="49">
        <v>42552</v>
      </c>
      <c r="C17" s="5">
        <v>42578.34375</v>
      </c>
      <c r="D17" s="47" t="s">
        <v>460</v>
      </c>
      <c r="E17" s="3" t="s">
        <v>514</v>
      </c>
      <c r="F17" s="4">
        <v>99629</v>
      </c>
      <c r="G17" s="4">
        <v>51985</v>
      </c>
      <c r="H17" s="4">
        <v>7815</v>
      </c>
      <c r="I17" s="4">
        <v>44170</v>
      </c>
      <c r="J17" s="40">
        <f t="shared" ref="J17:J45" si="3">G17/F17</f>
        <v>0.52178582541227958</v>
      </c>
      <c r="K17" s="4">
        <v>1388</v>
      </c>
      <c r="L17" s="40">
        <f t="shared" ref="L17:L45" si="4">K17/G17</f>
        <v>2.6700009618159083E-2</v>
      </c>
      <c r="M17" s="18">
        <f t="shared" si="2"/>
        <v>1571</v>
      </c>
      <c r="N17" s="4">
        <v>1160</v>
      </c>
      <c r="O17" s="4">
        <v>10</v>
      </c>
      <c r="P17" s="4">
        <v>77</v>
      </c>
      <c r="Q17" s="45">
        <v>324</v>
      </c>
      <c r="R17" s="45"/>
      <c r="S17" s="64"/>
      <c r="T17" s="65"/>
      <c r="U17" s="65"/>
      <c r="V17" s="65"/>
      <c r="W17" s="4"/>
      <c r="X17" s="4"/>
      <c r="Y17" s="4"/>
      <c r="Z17" s="40"/>
      <c r="AA17" s="4"/>
      <c r="AB17" s="40"/>
      <c r="AC17" s="50"/>
      <c r="AD17" s="4"/>
      <c r="AE17" s="4"/>
      <c r="AF17" s="4"/>
      <c r="AG17" s="45"/>
      <c r="AH17" s="3"/>
      <c r="AI17" s="47"/>
      <c r="AJ17" s="47"/>
      <c r="AK17" s="47"/>
      <c r="AL17" s="47"/>
    </row>
    <row r="18" spans="1:38" x14ac:dyDescent="0.3">
      <c r="A18">
        <v>2016</v>
      </c>
      <c r="B18" s="49">
        <v>42552</v>
      </c>
      <c r="C18" s="5">
        <v>42576.34375</v>
      </c>
      <c r="D18" s="47" t="s">
        <v>511</v>
      </c>
      <c r="E18" s="3" t="s">
        <v>515</v>
      </c>
      <c r="F18" s="4">
        <v>99622</v>
      </c>
      <c r="G18" s="4">
        <v>68698</v>
      </c>
      <c r="H18" s="4">
        <v>8548</v>
      </c>
      <c r="I18" s="4">
        <v>60150</v>
      </c>
      <c r="J18" s="40">
        <f t="shared" si="3"/>
        <v>0.68958663748971116</v>
      </c>
      <c r="K18" s="4">
        <v>1833</v>
      </c>
      <c r="L18" s="40">
        <f t="shared" si="4"/>
        <v>2.6681999475967277E-2</v>
      </c>
      <c r="M18" s="18">
        <f t="shared" si="2"/>
        <v>2253</v>
      </c>
      <c r="N18" s="4">
        <v>1616</v>
      </c>
      <c r="O18" s="4">
        <v>16</v>
      </c>
      <c r="P18" s="4">
        <v>58</v>
      </c>
      <c r="Q18" s="45">
        <v>563</v>
      </c>
      <c r="R18" s="45"/>
      <c r="S18" s="68"/>
      <c r="T18" s="65"/>
      <c r="U18" s="65"/>
      <c r="V18" s="65"/>
      <c r="W18" s="4"/>
      <c r="X18" s="4"/>
      <c r="Y18" s="4"/>
      <c r="Z18" s="40"/>
      <c r="AA18" s="4"/>
      <c r="AB18" s="40"/>
      <c r="AC18" s="50"/>
      <c r="AD18" s="4"/>
      <c r="AE18" s="4"/>
      <c r="AF18" s="4"/>
      <c r="AG18" s="45"/>
      <c r="AH18" s="3"/>
      <c r="AI18" s="47"/>
      <c r="AJ18" s="47"/>
      <c r="AK18" s="47"/>
      <c r="AL18" s="47"/>
    </row>
    <row r="19" spans="1:38" hidden="1" x14ac:dyDescent="0.3">
      <c r="A19">
        <v>2016</v>
      </c>
      <c r="B19" s="49">
        <v>42552</v>
      </c>
      <c r="C19" s="5">
        <v>42573.343761574077</v>
      </c>
      <c r="D19" s="47" t="s">
        <v>457</v>
      </c>
      <c r="E19" s="3" t="s">
        <v>516</v>
      </c>
      <c r="F19" s="4">
        <v>99641</v>
      </c>
      <c r="G19" s="4">
        <v>60345</v>
      </c>
      <c r="H19" s="4">
        <v>7689</v>
      </c>
      <c r="I19" s="4">
        <v>52656</v>
      </c>
      <c r="J19" s="40">
        <f t="shared" si="3"/>
        <v>0.60562419084513408</v>
      </c>
      <c r="K19" s="4">
        <v>1995</v>
      </c>
      <c r="L19" s="40">
        <f t="shared" si="4"/>
        <v>3.3059905543127023E-2</v>
      </c>
      <c r="M19" s="18">
        <f t="shared" si="2"/>
        <v>2400</v>
      </c>
      <c r="N19" s="4">
        <v>1702</v>
      </c>
      <c r="O19" s="4">
        <v>14</v>
      </c>
      <c r="P19" s="4">
        <v>85</v>
      </c>
      <c r="Q19" s="45">
        <v>599</v>
      </c>
      <c r="R19" s="45"/>
      <c r="S19" s="64"/>
      <c r="T19" s="65"/>
      <c r="U19" s="65"/>
      <c r="V19" s="65"/>
      <c r="W19" s="4"/>
      <c r="X19" s="4"/>
      <c r="Y19" s="4"/>
      <c r="Z19" s="40"/>
      <c r="AA19" s="4"/>
      <c r="AB19" s="40"/>
      <c r="AC19" s="50"/>
      <c r="AD19" s="4"/>
      <c r="AE19" s="4"/>
      <c r="AF19" s="4"/>
      <c r="AG19" s="45"/>
      <c r="AH19" s="3"/>
      <c r="AI19" s="47"/>
      <c r="AJ19" s="47"/>
      <c r="AK19" s="47"/>
      <c r="AL19" s="47"/>
    </row>
    <row r="20" spans="1:38" hidden="1" x14ac:dyDescent="0.3">
      <c r="A20">
        <v>2016</v>
      </c>
      <c r="B20" s="49">
        <v>42552</v>
      </c>
      <c r="C20" s="5">
        <v>42571.343761574077</v>
      </c>
      <c r="D20" s="47" t="s">
        <v>456</v>
      </c>
      <c r="E20" s="3" t="s">
        <v>517</v>
      </c>
      <c r="F20" s="4">
        <v>99641</v>
      </c>
      <c r="G20" s="4">
        <v>82898</v>
      </c>
      <c r="H20" s="4">
        <v>9945</v>
      </c>
      <c r="I20" s="4">
        <v>72953</v>
      </c>
      <c r="J20" s="40">
        <f t="shared" si="3"/>
        <v>0.83196676067080821</v>
      </c>
      <c r="K20" s="4">
        <v>1801</v>
      </c>
      <c r="L20" s="40">
        <f t="shared" si="4"/>
        <v>2.1725493980554417E-2</v>
      </c>
      <c r="M20" s="18">
        <f t="shared" si="2"/>
        <v>2266</v>
      </c>
      <c r="N20" s="4">
        <v>1472</v>
      </c>
      <c r="O20" s="4">
        <v>25</v>
      </c>
      <c r="P20" s="4">
        <v>90</v>
      </c>
      <c r="Q20" s="45">
        <v>679</v>
      </c>
      <c r="R20" s="45"/>
      <c r="S20" s="64"/>
      <c r="T20" s="65"/>
      <c r="U20" s="65"/>
      <c r="V20" s="65"/>
      <c r="W20" s="4"/>
      <c r="X20" s="4"/>
      <c r="Y20" s="4"/>
      <c r="Z20" s="40"/>
      <c r="AA20" s="4"/>
      <c r="AB20" s="40"/>
      <c r="AC20" s="50"/>
      <c r="AD20" s="4"/>
      <c r="AE20" s="4"/>
      <c r="AF20" s="4"/>
      <c r="AG20" s="45"/>
      <c r="AH20" s="3"/>
      <c r="AI20" s="47"/>
      <c r="AJ20" s="47"/>
      <c r="AK20" s="47"/>
      <c r="AL20" s="47"/>
    </row>
    <row r="21" spans="1:38" x14ac:dyDescent="0.3">
      <c r="A21">
        <v>2016</v>
      </c>
      <c r="B21" s="49">
        <v>42552</v>
      </c>
      <c r="C21" s="5">
        <v>42570.354166666664</v>
      </c>
      <c r="D21" s="47" t="s">
        <v>511</v>
      </c>
      <c r="E21" s="3" t="s">
        <v>518</v>
      </c>
      <c r="F21" s="4">
        <v>99640</v>
      </c>
      <c r="G21" s="4">
        <v>70839</v>
      </c>
      <c r="H21" s="4">
        <v>5687</v>
      </c>
      <c r="I21" s="4">
        <v>65152</v>
      </c>
      <c r="J21" s="40">
        <f t="shared" si="3"/>
        <v>0.71094941790445609</v>
      </c>
      <c r="K21" s="4">
        <v>1416</v>
      </c>
      <c r="L21" s="40">
        <f t="shared" si="4"/>
        <v>1.9988989116164823E-2</v>
      </c>
      <c r="M21" s="18">
        <f t="shared" si="2"/>
        <v>1664</v>
      </c>
      <c r="N21" s="4">
        <v>1040</v>
      </c>
      <c r="O21" s="4">
        <v>17</v>
      </c>
      <c r="P21" s="4">
        <v>61</v>
      </c>
      <c r="Q21" s="46">
        <v>546</v>
      </c>
      <c r="R21" s="45"/>
      <c r="S21" s="68"/>
      <c r="T21" s="65"/>
      <c r="U21" s="65"/>
      <c r="V21" s="65"/>
      <c r="W21" s="4"/>
      <c r="X21" s="4"/>
      <c r="Y21" s="4"/>
      <c r="Z21" s="40"/>
      <c r="AA21" s="4"/>
      <c r="AB21" s="40"/>
      <c r="AC21" s="50"/>
      <c r="AD21" s="4"/>
      <c r="AE21" s="4"/>
      <c r="AF21" s="4"/>
      <c r="AG21" s="45"/>
      <c r="AH21" s="3"/>
      <c r="AI21" s="47"/>
      <c r="AJ21" s="47"/>
      <c r="AK21" s="47"/>
      <c r="AL21" s="47"/>
    </row>
    <row r="22" spans="1:38" hidden="1" x14ac:dyDescent="0.3">
      <c r="A22">
        <v>2016</v>
      </c>
      <c r="B22" s="49">
        <v>42552</v>
      </c>
      <c r="C22" s="5">
        <v>42565</v>
      </c>
      <c r="D22" s="47" t="s">
        <v>460</v>
      </c>
      <c r="E22" s="3" t="s">
        <v>519</v>
      </c>
      <c r="F22" s="4">
        <v>99708</v>
      </c>
      <c r="G22" s="4">
        <v>43590</v>
      </c>
      <c r="H22" s="4">
        <v>15393</v>
      </c>
      <c r="I22" s="4">
        <v>28197</v>
      </c>
      <c r="J22" s="40">
        <f t="shared" si="3"/>
        <v>0.43717655554218315</v>
      </c>
      <c r="K22" s="4">
        <v>1026</v>
      </c>
      <c r="L22" s="40">
        <f t="shared" si="4"/>
        <v>2.3537508602890573E-2</v>
      </c>
      <c r="M22" s="18">
        <f t="shared" si="2"/>
        <v>1463</v>
      </c>
      <c r="N22" s="4">
        <v>821</v>
      </c>
      <c r="O22" s="4">
        <v>24</v>
      </c>
      <c r="P22" s="4">
        <v>158</v>
      </c>
      <c r="Q22" s="45">
        <v>460</v>
      </c>
      <c r="R22" s="45"/>
      <c r="S22" s="64"/>
      <c r="T22" s="65"/>
      <c r="U22" s="65"/>
      <c r="V22" s="65"/>
      <c r="W22" s="4"/>
      <c r="X22" s="4"/>
      <c r="Y22" s="4"/>
      <c r="Z22" s="40"/>
      <c r="AA22" s="4"/>
      <c r="AB22" s="40"/>
      <c r="AC22" s="50"/>
      <c r="AD22" s="4"/>
      <c r="AE22" s="4"/>
      <c r="AF22" s="4"/>
      <c r="AG22" s="45"/>
      <c r="AH22" s="3"/>
      <c r="AI22" s="47"/>
      <c r="AJ22" s="47"/>
      <c r="AK22" s="47"/>
      <c r="AL22" s="47"/>
    </row>
    <row r="23" spans="1:38" x14ac:dyDescent="0.3">
      <c r="A23">
        <v>2016</v>
      </c>
      <c r="B23" s="49">
        <v>42552</v>
      </c>
      <c r="C23" s="5">
        <v>42563.343761574077</v>
      </c>
      <c r="D23" s="47" t="s">
        <v>511</v>
      </c>
      <c r="E23" s="3" t="s">
        <v>520</v>
      </c>
      <c r="F23" s="4">
        <v>99704</v>
      </c>
      <c r="G23" s="4">
        <v>70699</v>
      </c>
      <c r="H23" s="4">
        <v>6561</v>
      </c>
      <c r="I23" s="4">
        <v>64138</v>
      </c>
      <c r="J23" s="40">
        <f t="shared" si="3"/>
        <v>0.70908890315333384</v>
      </c>
      <c r="K23" s="4">
        <v>1543</v>
      </c>
      <c r="L23" s="40">
        <f t="shared" si="4"/>
        <v>2.1824919730123481E-2</v>
      </c>
      <c r="M23" s="18">
        <f t="shared" si="2"/>
        <v>1858</v>
      </c>
      <c r="N23" s="4">
        <v>1280</v>
      </c>
      <c r="O23" s="4">
        <v>30</v>
      </c>
      <c r="P23" s="4">
        <v>51</v>
      </c>
      <c r="Q23" s="45">
        <v>497</v>
      </c>
      <c r="R23" s="45"/>
      <c r="S23" s="68"/>
      <c r="T23" s="65"/>
      <c r="U23" s="65"/>
      <c r="V23" s="65"/>
      <c r="W23" s="4"/>
      <c r="X23" s="4"/>
      <c r="Y23" s="4"/>
      <c r="Z23" s="40"/>
      <c r="AA23" s="4"/>
      <c r="AB23" s="40"/>
      <c r="AC23" s="50"/>
      <c r="AD23" s="4"/>
      <c r="AE23" s="4"/>
      <c r="AF23" s="4"/>
      <c r="AG23" s="45"/>
      <c r="AH23" s="3"/>
      <c r="AI23" s="47"/>
      <c r="AJ23" s="47"/>
      <c r="AK23" s="47"/>
      <c r="AL23" s="47"/>
    </row>
    <row r="24" spans="1:38" hidden="1" x14ac:dyDescent="0.3">
      <c r="A24">
        <v>2016</v>
      </c>
      <c r="B24" s="49">
        <v>42552</v>
      </c>
      <c r="C24" s="5">
        <v>42561.03125</v>
      </c>
      <c r="D24" s="47" t="s">
        <v>460</v>
      </c>
      <c r="E24" s="3" t="s">
        <v>521</v>
      </c>
      <c r="F24" s="4">
        <v>99668</v>
      </c>
      <c r="G24" s="4">
        <v>69188</v>
      </c>
      <c r="H24" s="4">
        <v>7276</v>
      </c>
      <c r="I24" s="4">
        <v>61912</v>
      </c>
      <c r="J24" s="40">
        <f t="shared" si="3"/>
        <v>0.69418469318136211</v>
      </c>
      <c r="K24" s="4">
        <v>1558</v>
      </c>
      <c r="L24" s="40">
        <f t="shared" si="4"/>
        <v>2.2518355784240041E-2</v>
      </c>
      <c r="M24" s="18">
        <f t="shared" si="2"/>
        <v>1760</v>
      </c>
      <c r="N24" s="4">
        <v>1290</v>
      </c>
      <c r="O24" s="4">
        <v>9</v>
      </c>
      <c r="P24" s="4">
        <v>69</v>
      </c>
      <c r="Q24" s="45">
        <v>392</v>
      </c>
      <c r="R24" s="45"/>
      <c r="S24" s="64"/>
      <c r="T24" s="65"/>
      <c r="U24" s="65"/>
      <c r="V24" s="65"/>
      <c r="W24" s="4"/>
      <c r="X24" s="4"/>
      <c r="Y24" s="4"/>
      <c r="Z24" s="40"/>
      <c r="AA24" s="4"/>
      <c r="AB24" s="40"/>
      <c r="AC24" s="50"/>
      <c r="AD24" s="4"/>
      <c r="AE24" s="4"/>
      <c r="AF24" s="4"/>
      <c r="AG24" s="45"/>
      <c r="AH24" s="3"/>
      <c r="AI24" s="47"/>
      <c r="AJ24" s="47"/>
      <c r="AK24" s="47"/>
      <c r="AL24" s="47"/>
    </row>
    <row r="25" spans="1:38" hidden="1" x14ac:dyDescent="0.3">
      <c r="A25">
        <v>2016</v>
      </c>
      <c r="B25" s="49">
        <v>42552</v>
      </c>
      <c r="C25" s="5">
        <v>42557.34375</v>
      </c>
      <c r="D25" s="47" t="s">
        <v>459</v>
      </c>
      <c r="E25" s="3" t="s">
        <v>522</v>
      </c>
      <c r="F25" s="4">
        <v>99652</v>
      </c>
      <c r="G25" s="4">
        <v>67711</v>
      </c>
      <c r="H25" s="4">
        <v>8453</v>
      </c>
      <c r="I25" s="4">
        <v>59258</v>
      </c>
      <c r="J25" s="40">
        <f t="shared" si="3"/>
        <v>0.67947457150885082</v>
      </c>
      <c r="K25" s="4">
        <v>1905</v>
      </c>
      <c r="L25" s="40">
        <f t="shared" si="4"/>
        <v>2.8134276557723267E-2</v>
      </c>
      <c r="M25" s="18">
        <f t="shared" si="2"/>
        <v>2443</v>
      </c>
      <c r="N25" s="4">
        <v>1514</v>
      </c>
      <c r="O25" s="4">
        <v>38</v>
      </c>
      <c r="P25" s="4">
        <v>197</v>
      </c>
      <c r="Q25" s="45">
        <v>694</v>
      </c>
      <c r="R25" s="45"/>
      <c r="S25" s="64"/>
      <c r="T25" s="65"/>
      <c r="U25" s="65"/>
      <c r="V25" s="65"/>
      <c r="W25" s="4"/>
      <c r="X25" s="4"/>
      <c r="Y25" s="4"/>
      <c r="Z25" s="40"/>
      <c r="AA25" s="4"/>
      <c r="AB25" s="40"/>
      <c r="AC25" s="50"/>
      <c r="AD25" s="4"/>
      <c r="AE25" s="4"/>
      <c r="AF25" s="4"/>
      <c r="AG25" s="45"/>
      <c r="AH25" s="3"/>
      <c r="AI25" s="47"/>
      <c r="AJ25" s="47"/>
      <c r="AK25" s="47"/>
      <c r="AL25" s="47"/>
    </row>
    <row r="26" spans="1:38" x14ac:dyDescent="0.3">
      <c r="A26">
        <v>2016</v>
      </c>
      <c r="B26" s="49">
        <v>42552</v>
      </c>
      <c r="C26" s="5">
        <v>42555.34375</v>
      </c>
      <c r="D26" s="47" t="s">
        <v>511</v>
      </c>
      <c r="E26" s="3" t="s">
        <v>523</v>
      </c>
      <c r="F26" s="4">
        <v>99648</v>
      </c>
      <c r="G26" s="4">
        <v>64092</v>
      </c>
      <c r="H26" s="4">
        <v>6279</v>
      </c>
      <c r="I26" s="4">
        <v>57813</v>
      </c>
      <c r="J26" s="40">
        <f t="shared" si="3"/>
        <v>0.64318400770712914</v>
      </c>
      <c r="K26" s="4">
        <v>1693</v>
      </c>
      <c r="L26" s="40">
        <f t="shared" si="4"/>
        <v>2.6415153217250204E-2</v>
      </c>
      <c r="M26" s="18">
        <f t="shared" si="2"/>
        <v>1979</v>
      </c>
      <c r="N26" s="4">
        <v>1393</v>
      </c>
      <c r="O26" s="4">
        <v>23</v>
      </c>
      <c r="P26" s="4">
        <v>49</v>
      </c>
      <c r="Q26" s="45">
        <v>514</v>
      </c>
      <c r="R26" s="45"/>
      <c r="S26" s="68"/>
      <c r="T26" s="65"/>
      <c r="U26" s="65"/>
      <c r="V26" s="65"/>
      <c r="W26" s="4"/>
      <c r="X26" s="4"/>
      <c r="Y26" s="4"/>
      <c r="Z26" s="40"/>
      <c r="AA26" s="4"/>
      <c r="AB26" s="40"/>
      <c r="AC26" s="50"/>
      <c r="AD26" s="4"/>
      <c r="AE26" s="4"/>
      <c r="AF26" s="4"/>
      <c r="AG26" s="45"/>
      <c r="AH26" s="3"/>
      <c r="AI26" s="47"/>
      <c r="AJ26" s="47"/>
      <c r="AK26" s="47"/>
      <c r="AL26" s="47"/>
    </row>
    <row r="27" spans="1:38" x14ac:dyDescent="0.3">
      <c r="A27">
        <v>2016</v>
      </c>
      <c r="B27" s="49">
        <v>42552</v>
      </c>
      <c r="C27" s="5">
        <v>42552.197916666664</v>
      </c>
      <c r="D27" s="47" t="s">
        <v>511</v>
      </c>
      <c r="E27" s="3" t="s">
        <v>524</v>
      </c>
      <c r="F27" s="4">
        <v>99628</v>
      </c>
      <c r="G27" s="4">
        <v>68384</v>
      </c>
      <c r="H27" s="4">
        <v>7892</v>
      </c>
      <c r="I27" s="4">
        <v>60492</v>
      </c>
      <c r="J27" s="40">
        <f t="shared" si="3"/>
        <v>0.6863933833861966</v>
      </c>
      <c r="K27" s="4">
        <v>1728</v>
      </c>
      <c r="L27" s="40">
        <f t="shared" si="4"/>
        <v>2.5269068788020588E-2</v>
      </c>
      <c r="M27" s="18">
        <f t="shared" si="2"/>
        <v>2037</v>
      </c>
      <c r="N27" s="4">
        <v>1469</v>
      </c>
      <c r="O27" s="4">
        <v>56</v>
      </c>
      <c r="P27" s="4">
        <v>108</v>
      </c>
      <c r="Q27" s="45">
        <v>404</v>
      </c>
      <c r="R27" s="45"/>
      <c r="S27" s="68"/>
      <c r="T27" s="65"/>
      <c r="U27" s="65"/>
      <c r="V27" s="65"/>
      <c r="W27" s="4"/>
      <c r="X27" s="4"/>
      <c r="Y27" s="4"/>
      <c r="Z27" s="40"/>
      <c r="AA27" s="4"/>
      <c r="AB27" s="40"/>
      <c r="AC27" s="50"/>
      <c r="AD27" s="4"/>
      <c r="AE27" s="4"/>
      <c r="AF27" s="4"/>
      <c r="AG27" s="45"/>
      <c r="AH27" s="3"/>
      <c r="AI27" s="47"/>
      <c r="AJ27" s="47"/>
      <c r="AK27" s="47"/>
      <c r="AL27" s="47"/>
    </row>
    <row r="28" spans="1:38" hidden="1" x14ac:dyDescent="0.3">
      <c r="A28">
        <v>2016</v>
      </c>
      <c r="B28" s="49">
        <v>42522</v>
      </c>
      <c r="C28" s="5">
        <v>42550.364583333336</v>
      </c>
      <c r="D28" s="47" t="s">
        <v>459</v>
      </c>
      <c r="E28" s="3" t="s">
        <v>492</v>
      </c>
      <c r="F28" s="4">
        <v>99638</v>
      </c>
      <c r="G28" s="4">
        <v>44588</v>
      </c>
      <c r="H28" s="4">
        <v>7589</v>
      </c>
      <c r="I28" s="4">
        <v>36999</v>
      </c>
      <c r="J28" s="40">
        <f t="shared" si="3"/>
        <v>0.4474999498183424</v>
      </c>
      <c r="K28" s="4">
        <v>1242</v>
      </c>
      <c r="L28" s="40">
        <f t="shared" si="4"/>
        <v>2.785502825872432E-2</v>
      </c>
      <c r="M28" s="18">
        <f t="shared" si="2"/>
        <v>1504</v>
      </c>
      <c r="N28" s="4">
        <v>1042</v>
      </c>
      <c r="O28" s="54">
        <v>21</v>
      </c>
      <c r="P28" s="4">
        <v>90</v>
      </c>
      <c r="Q28" s="45">
        <v>351</v>
      </c>
      <c r="R28" s="45"/>
      <c r="S28" s="64"/>
      <c r="T28" s="65"/>
      <c r="U28" s="65"/>
      <c r="V28" s="65"/>
      <c r="W28" s="4"/>
      <c r="X28" s="4"/>
      <c r="Y28" s="4"/>
      <c r="Z28" s="40"/>
      <c r="AA28" s="4"/>
      <c r="AB28" s="40"/>
      <c r="AC28" s="50"/>
      <c r="AD28" s="4"/>
      <c r="AE28" s="4"/>
      <c r="AF28" s="4"/>
      <c r="AG28" s="45"/>
      <c r="AH28" s="3"/>
      <c r="AI28" s="47"/>
      <c r="AJ28" s="47"/>
      <c r="AK28" s="47"/>
      <c r="AL28" s="47"/>
    </row>
    <row r="29" spans="1:38" hidden="1" x14ac:dyDescent="0.3">
      <c r="A29">
        <v>2016</v>
      </c>
      <c r="B29" s="49">
        <v>42522</v>
      </c>
      <c r="C29" s="5">
        <v>42548.239583333336</v>
      </c>
      <c r="D29" s="47" t="s">
        <v>458</v>
      </c>
      <c r="E29" s="3" t="s">
        <v>493</v>
      </c>
      <c r="F29" s="4">
        <v>99632</v>
      </c>
      <c r="G29" s="4">
        <v>61839</v>
      </c>
      <c r="H29" s="4">
        <v>9722</v>
      </c>
      <c r="I29" s="4">
        <v>52117</v>
      </c>
      <c r="J29" s="40">
        <f t="shared" si="3"/>
        <v>0.62067408061666929</v>
      </c>
      <c r="K29" s="4">
        <v>1610</v>
      </c>
      <c r="L29" s="40">
        <f t="shared" si="4"/>
        <v>2.6035349860120637E-2</v>
      </c>
      <c r="M29" s="18">
        <f t="shared" si="2"/>
        <v>1911</v>
      </c>
      <c r="N29" s="4">
        <v>1263</v>
      </c>
      <c r="O29" s="54">
        <v>19</v>
      </c>
      <c r="P29" s="4">
        <v>116</v>
      </c>
      <c r="Q29" s="45">
        <v>513</v>
      </c>
      <c r="R29" s="45"/>
      <c r="S29" s="64"/>
      <c r="T29" s="65"/>
      <c r="U29" s="65"/>
      <c r="V29" s="65"/>
      <c r="W29" s="4"/>
      <c r="X29" s="4"/>
      <c r="Y29" s="4"/>
      <c r="Z29" s="40"/>
      <c r="AA29" s="4"/>
      <c r="AB29" s="40"/>
      <c r="AC29" s="50"/>
      <c r="AD29" s="4"/>
      <c r="AE29" s="4"/>
      <c r="AF29" s="4"/>
      <c r="AG29" s="45"/>
      <c r="AH29" s="3"/>
      <c r="AI29" s="47"/>
      <c r="AJ29" s="47"/>
      <c r="AK29" s="47"/>
      <c r="AL29" s="47"/>
    </row>
    <row r="30" spans="1:38" x14ac:dyDescent="0.3">
      <c r="A30">
        <v>2016</v>
      </c>
      <c r="B30" s="49">
        <v>42522</v>
      </c>
      <c r="C30" s="5">
        <v>42546.28125</v>
      </c>
      <c r="D30" s="47" t="s">
        <v>511</v>
      </c>
      <c r="E30" s="3" t="s">
        <v>494</v>
      </c>
      <c r="F30" s="4">
        <v>99605</v>
      </c>
      <c r="G30" s="4">
        <v>44263</v>
      </c>
      <c r="H30" s="4">
        <v>6815</v>
      </c>
      <c r="I30" s="4">
        <v>37448</v>
      </c>
      <c r="J30" s="40">
        <f t="shared" si="3"/>
        <v>0.44438532202198683</v>
      </c>
      <c r="K30" s="4">
        <v>1209</v>
      </c>
      <c r="L30" s="40">
        <f t="shared" si="4"/>
        <v>2.7314009443553305E-2</v>
      </c>
      <c r="M30" s="18">
        <f t="shared" si="2"/>
        <v>1261</v>
      </c>
      <c r="N30" s="4">
        <v>901</v>
      </c>
      <c r="O30" s="54">
        <v>14</v>
      </c>
      <c r="P30" s="4">
        <v>45</v>
      </c>
      <c r="Q30" s="45">
        <v>301</v>
      </c>
      <c r="R30" s="45"/>
      <c r="S30" s="68"/>
      <c r="T30" s="65"/>
      <c r="U30" s="65"/>
      <c r="V30" s="65"/>
      <c r="W30" s="4"/>
      <c r="X30" s="4"/>
      <c r="Y30" s="4"/>
      <c r="Z30" s="40"/>
      <c r="AA30" s="4"/>
      <c r="AB30" s="40"/>
      <c r="AC30" s="50"/>
      <c r="AD30" s="4"/>
      <c r="AE30" s="4"/>
      <c r="AF30" s="4"/>
      <c r="AG30" s="45"/>
      <c r="AH30" s="3"/>
      <c r="AI30" s="47"/>
      <c r="AJ30" s="47"/>
      <c r="AK30" s="47"/>
      <c r="AL30" s="47"/>
    </row>
    <row r="31" spans="1:38" hidden="1" x14ac:dyDescent="0.3">
      <c r="A31">
        <v>2016</v>
      </c>
      <c r="B31" s="49">
        <v>42522</v>
      </c>
      <c r="C31" s="5">
        <v>42545.333344907405</v>
      </c>
      <c r="D31" s="47" t="s">
        <v>459</v>
      </c>
      <c r="E31" s="3" t="s">
        <v>495</v>
      </c>
      <c r="F31" s="4">
        <v>99567</v>
      </c>
      <c r="G31" s="4">
        <v>6497</v>
      </c>
      <c r="H31" s="4">
        <v>6497</v>
      </c>
      <c r="I31" s="4">
        <v>0</v>
      </c>
      <c r="J31" s="40">
        <f t="shared" si="3"/>
        <v>6.5252543513413072E-2</v>
      </c>
      <c r="K31" s="4">
        <v>146</v>
      </c>
      <c r="L31" s="40">
        <f t="shared" si="4"/>
        <v>2.247191011235955E-2</v>
      </c>
      <c r="M31" s="18">
        <f t="shared" si="2"/>
        <v>208</v>
      </c>
      <c r="N31" s="4">
        <v>88</v>
      </c>
      <c r="O31" s="54">
        <v>2</v>
      </c>
      <c r="P31" s="4">
        <v>15</v>
      </c>
      <c r="Q31" s="45">
        <v>103</v>
      </c>
      <c r="R31" s="45"/>
      <c r="S31" s="64"/>
      <c r="T31" s="65"/>
      <c r="U31" s="65"/>
      <c r="V31" s="65"/>
      <c r="W31" s="4"/>
      <c r="X31" s="4"/>
      <c r="Y31" s="4"/>
      <c r="Z31" s="40"/>
      <c r="AA31" s="4"/>
      <c r="AB31" s="40"/>
      <c r="AC31" s="50"/>
      <c r="AD31" s="4"/>
      <c r="AE31" s="4"/>
      <c r="AF31" s="4"/>
      <c r="AG31" s="45"/>
      <c r="AH31" s="3"/>
      <c r="AI31" s="47"/>
      <c r="AJ31" s="47"/>
      <c r="AK31" s="47"/>
      <c r="AL31" s="47"/>
    </row>
    <row r="32" spans="1:38" hidden="1" x14ac:dyDescent="0.3">
      <c r="A32">
        <v>2016</v>
      </c>
      <c r="B32" s="49">
        <v>42522</v>
      </c>
      <c r="C32" s="5">
        <v>42544.281261574077</v>
      </c>
      <c r="D32" s="47" t="s">
        <v>273</v>
      </c>
      <c r="E32" s="3" t="s">
        <v>496</v>
      </c>
      <c r="F32" s="4">
        <v>99480</v>
      </c>
      <c r="G32" s="4">
        <v>64794</v>
      </c>
      <c r="H32" s="4">
        <v>8046</v>
      </c>
      <c r="I32" s="4">
        <v>56748</v>
      </c>
      <c r="J32" s="40">
        <f t="shared" si="3"/>
        <v>0.65132689987937276</v>
      </c>
      <c r="K32" s="4">
        <v>1972</v>
      </c>
      <c r="L32" s="40">
        <f t="shared" si="4"/>
        <v>3.0434916813285182E-2</v>
      </c>
      <c r="M32" s="18">
        <f t="shared" si="2"/>
        <v>2342</v>
      </c>
      <c r="N32" s="4">
        <v>1618</v>
      </c>
      <c r="O32" s="54">
        <v>18</v>
      </c>
      <c r="P32" s="4">
        <v>89</v>
      </c>
      <c r="Q32" s="45">
        <v>617</v>
      </c>
      <c r="R32" s="45"/>
      <c r="S32" s="64"/>
      <c r="T32" s="65"/>
      <c r="U32" s="65"/>
      <c r="V32" s="65"/>
      <c r="W32" s="4"/>
      <c r="X32" s="4"/>
      <c r="Y32" s="4"/>
      <c r="Z32" s="40"/>
      <c r="AA32" s="4"/>
      <c r="AB32" s="40"/>
      <c r="AC32" s="50"/>
      <c r="AD32" s="4"/>
      <c r="AE32" s="4"/>
      <c r="AF32" s="4"/>
      <c r="AG32" s="46"/>
      <c r="AH32" s="3"/>
      <c r="AI32" s="47"/>
      <c r="AJ32" s="47"/>
      <c r="AK32" s="47"/>
      <c r="AL32" s="47"/>
    </row>
    <row r="33" spans="1:38" hidden="1" x14ac:dyDescent="0.3">
      <c r="A33">
        <v>2016</v>
      </c>
      <c r="B33" s="49">
        <v>42522</v>
      </c>
      <c r="C33" s="5">
        <v>42543.333344907405</v>
      </c>
      <c r="D33" s="47" t="s">
        <v>459</v>
      </c>
      <c r="E33" s="3" t="s">
        <v>497</v>
      </c>
      <c r="F33" s="4">
        <v>99426</v>
      </c>
      <c r="G33" s="4">
        <v>9766</v>
      </c>
      <c r="H33" s="4">
        <v>9766</v>
      </c>
      <c r="I33" s="4">
        <v>0</v>
      </c>
      <c r="J33" s="40">
        <f t="shared" si="3"/>
        <v>9.8223804638625706E-2</v>
      </c>
      <c r="K33" s="4">
        <v>206</v>
      </c>
      <c r="L33" s="40">
        <f t="shared" si="4"/>
        <v>2.1093590006143765E-2</v>
      </c>
      <c r="M33" s="18">
        <f t="shared" si="2"/>
        <v>292</v>
      </c>
      <c r="N33" s="4">
        <v>109</v>
      </c>
      <c r="O33" s="54">
        <v>6</v>
      </c>
      <c r="P33" s="4">
        <v>22</v>
      </c>
      <c r="Q33" s="45">
        <v>155</v>
      </c>
      <c r="R33" s="45"/>
      <c r="S33" s="64"/>
      <c r="T33" s="65"/>
      <c r="U33" s="65"/>
      <c r="V33" s="65"/>
      <c r="W33" s="4"/>
      <c r="X33" s="4"/>
      <c r="Y33" s="4"/>
      <c r="Z33" s="40"/>
      <c r="AA33" s="4"/>
      <c r="AB33" s="40"/>
      <c r="AC33" s="50"/>
      <c r="AD33" s="4"/>
      <c r="AE33" s="4"/>
      <c r="AF33" s="4"/>
      <c r="AG33" s="45"/>
      <c r="AH33" s="3"/>
      <c r="AI33" s="47"/>
      <c r="AJ33" s="47"/>
      <c r="AK33" s="47"/>
      <c r="AL33" s="47"/>
    </row>
    <row r="34" spans="1:38" hidden="1" x14ac:dyDescent="0.3">
      <c r="A34">
        <v>2016</v>
      </c>
      <c r="B34" s="49">
        <v>42522</v>
      </c>
      <c r="C34" s="5">
        <v>42542.239583333336</v>
      </c>
      <c r="D34" s="47" t="s">
        <v>273</v>
      </c>
      <c r="E34" s="3" t="s">
        <v>498</v>
      </c>
      <c r="F34" s="4">
        <v>99400</v>
      </c>
      <c r="G34" s="4">
        <v>59442</v>
      </c>
      <c r="H34" s="4">
        <v>13754</v>
      </c>
      <c r="I34" s="4">
        <v>45688</v>
      </c>
      <c r="J34" s="40">
        <f t="shared" si="3"/>
        <v>0.59800804828973841</v>
      </c>
      <c r="K34" s="4">
        <v>1501</v>
      </c>
      <c r="L34" s="40">
        <f t="shared" si="4"/>
        <v>2.5251505669392011E-2</v>
      </c>
      <c r="M34" s="18">
        <f t="shared" si="2"/>
        <v>1768</v>
      </c>
      <c r="N34" s="4">
        <v>1114</v>
      </c>
      <c r="O34" s="54">
        <v>21</v>
      </c>
      <c r="P34" s="4">
        <v>119</v>
      </c>
      <c r="Q34" s="45">
        <v>514</v>
      </c>
      <c r="R34" s="45"/>
      <c r="S34" s="64"/>
      <c r="T34" s="65"/>
      <c r="U34" s="65"/>
      <c r="V34" s="65"/>
      <c r="W34" s="4"/>
      <c r="X34" s="4"/>
      <c r="Y34" s="4"/>
      <c r="Z34" s="40"/>
      <c r="AA34" s="4"/>
      <c r="AB34" s="40"/>
      <c r="AC34" s="50"/>
      <c r="AD34" s="4"/>
      <c r="AE34" s="4"/>
      <c r="AF34" s="4"/>
      <c r="AG34" s="45"/>
      <c r="AH34" s="3"/>
      <c r="AI34" s="47"/>
      <c r="AJ34" s="47"/>
      <c r="AK34" s="47"/>
      <c r="AL34" s="47"/>
    </row>
    <row r="35" spans="1:38" hidden="1" x14ac:dyDescent="0.3">
      <c r="A35">
        <v>2016</v>
      </c>
      <c r="B35" s="49">
        <v>42522</v>
      </c>
      <c r="C35" s="5">
        <v>42540.333344907405</v>
      </c>
      <c r="D35" s="47" t="s">
        <v>459</v>
      </c>
      <c r="E35" s="3" t="s">
        <v>499</v>
      </c>
      <c r="F35" s="4">
        <v>99134</v>
      </c>
      <c r="G35" s="4">
        <v>10231</v>
      </c>
      <c r="H35" s="4">
        <v>10231</v>
      </c>
      <c r="I35" s="4">
        <v>0</v>
      </c>
      <c r="J35" s="40">
        <f t="shared" si="3"/>
        <v>0.10320374442673554</v>
      </c>
      <c r="K35" s="4">
        <v>291</v>
      </c>
      <c r="L35" s="40">
        <f t="shared" si="4"/>
        <v>2.8442967451861988E-2</v>
      </c>
      <c r="M35" s="18">
        <f t="shared" si="2"/>
        <v>405</v>
      </c>
      <c r="N35" s="4">
        <v>165</v>
      </c>
      <c r="O35" s="54">
        <v>6</v>
      </c>
      <c r="P35" s="4">
        <v>21</v>
      </c>
      <c r="Q35" s="45">
        <v>213</v>
      </c>
      <c r="R35" s="45"/>
      <c r="S35" s="64"/>
      <c r="T35" s="65"/>
      <c r="U35" s="65"/>
      <c r="V35" s="65"/>
      <c r="W35" s="4"/>
      <c r="X35" s="4"/>
      <c r="Y35" s="4"/>
      <c r="Z35" s="40"/>
      <c r="AA35" s="4"/>
      <c r="AB35" s="40"/>
      <c r="AC35" s="50"/>
      <c r="AD35" s="4"/>
      <c r="AE35" s="4"/>
      <c r="AF35" s="4"/>
      <c r="AG35" s="45"/>
      <c r="AH35" s="3"/>
      <c r="AI35" s="47"/>
      <c r="AJ35" s="47"/>
      <c r="AK35" s="47"/>
      <c r="AL35" s="47"/>
    </row>
    <row r="36" spans="1:38" hidden="1" x14ac:dyDescent="0.3">
      <c r="A36">
        <v>2016</v>
      </c>
      <c r="B36" s="49">
        <v>42522</v>
      </c>
      <c r="C36" s="5">
        <v>42539.333333333336</v>
      </c>
      <c r="D36" s="47" t="s">
        <v>459</v>
      </c>
      <c r="E36" s="3" t="s">
        <v>500</v>
      </c>
      <c r="F36" s="4">
        <v>98838</v>
      </c>
      <c r="G36" s="4">
        <v>374395</v>
      </c>
      <c r="H36" s="4">
        <v>15864</v>
      </c>
      <c r="I36" s="4">
        <v>358531</v>
      </c>
      <c r="J36" s="40">
        <f t="shared" si="3"/>
        <v>3.7879661668589004</v>
      </c>
      <c r="K36" s="4">
        <v>5604</v>
      </c>
      <c r="L36" s="40">
        <f t="shared" si="4"/>
        <v>1.4968148613095795E-2</v>
      </c>
      <c r="M36" s="18">
        <f t="shared" si="2"/>
        <v>6540</v>
      </c>
      <c r="N36" s="4">
        <v>1529</v>
      </c>
      <c r="O36" s="54">
        <v>32</v>
      </c>
      <c r="P36" s="4">
        <v>106</v>
      </c>
      <c r="Q36" s="45">
        <v>4873</v>
      </c>
      <c r="R36" s="45"/>
      <c r="S36" s="64"/>
      <c r="T36" s="65"/>
      <c r="U36" s="65"/>
      <c r="V36" s="65"/>
      <c r="W36" s="4"/>
      <c r="X36" s="4"/>
      <c r="Y36" s="4"/>
      <c r="Z36" s="40"/>
      <c r="AA36" s="4"/>
      <c r="AB36" s="40"/>
      <c r="AC36" s="50"/>
      <c r="AD36" s="4"/>
      <c r="AE36" s="4"/>
      <c r="AF36" s="4"/>
      <c r="AG36" s="45"/>
      <c r="AH36" s="3"/>
      <c r="AI36" s="47"/>
      <c r="AJ36" s="47"/>
      <c r="AK36" s="47"/>
      <c r="AL36" s="47"/>
    </row>
    <row r="37" spans="1:38" hidden="1" x14ac:dyDescent="0.3">
      <c r="A37">
        <v>2016</v>
      </c>
      <c r="B37" s="49">
        <v>42522</v>
      </c>
      <c r="C37" s="5">
        <v>42538.291666666664</v>
      </c>
      <c r="D37" s="47" t="s">
        <v>459</v>
      </c>
      <c r="E37" s="3" t="s">
        <v>501</v>
      </c>
      <c r="F37" s="4">
        <v>98320</v>
      </c>
      <c r="G37" s="4">
        <v>320431</v>
      </c>
      <c r="H37" s="4">
        <v>22150</v>
      </c>
      <c r="I37" s="4">
        <v>298281</v>
      </c>
      <c r="J37" s="40">
        <f t="shared" si="3"/>
        <v>3.2590622457282343</v>
      </c>
      <c r="K37" s="4">
        <v>6548</v>
      </c>
      <c r="L37" s="40">
        <f t="shared" si="4"/>
        <v>2.0434976640836874E-2</v>
      </c>
      <c r="M37" s="18">
        <f t="shared" si="2"/>
        <v>8810</v>
      </c>
      <c r="N37" s="4">
        <v>4770</v>
      </c>
      <c r="O37" s="54">
        <v>55</v>
      </c>
      <c r="P37" s="4">
        <v>276</v>
      </c>
      <c r="Q37" s="45">
        <v>3709</v>
      </c>
      <c r="R37" s="45"/>
      <c r="S37" s="64"/>
      <c r="T37" s="65"/>
      <c r="U37" s="65"/>
      <c r="V37" s="65"/>
      <c r="W37" s="4"/>
      <c r="X37" s="4"/>
      <c r="Y37" s="4"/>
      <c r="Z37" s="40"/>
      <c r="AA37" s="4"/>
      <c r="AB37" s="40"/>
      <c r="AC37" s="50"/>
      <c r="AD37" s="4"/>
      <c r="AE37" s="4"/>
      <c r="AF37" s="4"/>
      <c r="AG37" s="45"/>
      <c r="AH37" s="3"/>
      <c r="AI37" s="47"/>
      <c r="AJ37" s="47"/>
      <c r="AK37" s="47"/>
      <c r="AL37" s="47"/>
    </row>
    <row r="38" spans="1:38" hidden="1" x14ac:dyDescent="0.3">
      <c r="A38">
        <v>2016</v>
      </c>
      <c r="B38" s="49">
        <v>42522</v>
      </c>
      <c r="C38" s="5">
        <v>42536.041678240741</v>
      </c>
      <c r="D38" s="47" t="s">
        <v>460</v>
      </c>
      <c r="E38" s="3" t="s">
        <v>502</v>
      </c>
      <c r="F38" s="4">
        <v>97913</v>
      </c>
      <c r="G38" s="4">
        <v>44622</v>
      </c>
      <c r="H38" s="4">
        <v>7072</v>
      </c>
      <c r="I38" s="4">
        <v>37550</v>
      </c>
      <c r="J38" s="40">
        <f t="shared" si="3"/>
        <v>0.45573110822873369</v>
      </c>
      <c r="K38" s="4">
        <v>1328</v>
      </c>
      <c r="L38" s="40">
        <f t="shared" si="4"/>
        <v>2.9761104387970059E-2</v>
      </c>
      <c r="M38" s="18">
        <f t="shared" si="2"/>
        <v>1574</v>
      </c>
      <c r="N38" s="4">
        <v>1099</v>
      </c>
      <c r="O38" s="54">
        <v>21</v>
      </c>
      <c r="P38" s="4">
        <v>66</v>
      </c>
      <c r="Q38" s="45">
        <v>388</v>
      </c>
      <c r="R38" s="45"/>
      <c r="S38" s="64"/>
      <c r="T38" s="65"/>
      <c r="U38" s="65"/>
      <c r="V38" s="65"/>
      <c r="W38" s="4"/>
      <c r="X38" s="4"/>
      <c r="Y38" s="4"/>
      <c r="Z38" s="40"/>
      <c r="AA38" s="4"/>
      <c r="AB38" s="40"/>
      <c r="AC38" s="50"/>
      <c r="AD38" s="4"/>
      <c r="AE38" s="4"/>
      <c r="AF38" s="4"/>
      <c r="AG38" s="45"/>
      <c r="AH38" s="3"/>
      <c r="AI38" s="47"/>
      <c r="AJ38" s="47"/>
      <c r="AK38" s="47"/>
      <c r="AL38" s="47"/>
    </row>
    <row r="39" spans="1:38" x14ac:dyDescent="0.3">
      <c r="A39">
        <v>2016</v>
      </c>
      <c r="B39" s="49">
        <v>42522</v>
      </c>
      <c r="C39" s="5">
        <v>42534.281261574077</v>
      </c>
      <c r="D39" s="47" t="s">
        <v>511</v>
      </c>
      <c r="E39" s="3" t="s">
        <v>503</v>
      </c>
      <c r="F39" s="4">
        <v>97919</v>
      </c>
      <c r="G39" s="4">
        <v>55127</v>
      </c>
      <c r="H39" s="4">
        <v>7020</v>
      </c>
      <c r="I39" s="4">
        <v>48107</v>
      </c>
      <c r="J39" s="40">
        <f t="shared" si="3"/>
        <v>0.56298573310593447</v>
      </c>
      <c r="K39" s="4">
        <v>1476</v>
      </c>
      <c r="L39" s="40">
        <f t="shared" si="4"/>
        <v>2.6774538792243365E-2</v>
      </c>
      <c r="M39" s="18">
        <f t="shared" si="2"/>
        <v>1585</v>
      </c>
      <c r="N39" s="4">
        <v>988</v>
      </c>
      <c r="O39" s="54">
        <v>20</v>
      </c>
      <c r="P39" s="4">
        <v>72</v>
      </c>
      <c r="Q39" s="45">
        <v>505</v>
      </c>
      <c r="R39" s="45"/>
      <c r="S39" s="68"/>
      <c r="T39" s="65"/>
      <c r="U39" s="65"/>
      <c r="V39" s="67"/>
      <c r="W39" s="47"/>
      <c r="X39" s="47"/>
      <c r="Y39" s="47"/>
      <c r="Z39" s="47"/>
      <c r="AA39" s="47"/>
      <c r="AB39" s="47"/>
      <c r="AC39" s="47"/>
      <c r="AD39" s="47"/>
      <c r="AE39" s="47"/>
      <c r="AF39" s="47"/>
      <c r="AG39" s="47"/>
      <c r="AH39" s="47"/>
      <c r="AI39" s="47"/>
      <c r="AJ39" s="47"/>
      <c r="AK39" s="47"/>
      <c r="AL39" s="47"/>
    </row>
    <row r="40" spans="1:38" hidden="1" x14ac:dyDescent="0.3">
      <c r="A40">
        <v>2016</v>
      </c>
      <c r="B40" s="49">
        <v>42522</v>
      </c>
      <c r="C40" s="5">
        <v>42532.281261574077</v>
      </c>
      <c r="D40" s="47" t="s">
        <v>460</v>
      </c>
      <c r="E40" s="3" t="s">
        <v>504</v>
      </c>
      <c r="F40" s="4">
        <v>97888</v>
      </c>
      <c r="G40" s="4">
        <v>60689</v>
      </c>
      <c r="H40" s="4">
        <v>12469</v>
      </c>
      <c r="I40" s="4">
        <v>48220</v>
      </c>
      <c r="J40" s="40">
        <f t="shared" si="3"/>
        <v>0.61998406341941814</v>
      </c>
      <c r="K40" s="4">
        <v>1855</v>
      </c>
      <c r="L40" s="40">
        <f t="shared" si="4"/>
        <v>3.0565670879401537E-2</v>
      </c>
      <c r="M40" s="18">
        <f t="shared" si="2"/>
        <v>2091</v>
      </c>
      <c r="N40" s="4">
        <v>1519</v>
      </c>
      <c r="O40" s="54">
        <v>38</v>
      </c>
      <c r="P40" s="4">
        <v>91</v>
      </c>
      <c r="Q40" s="45">
        <v>443</v>
      </c>
      <c r="R40" s="45"/>
      <c r="S40" s="64"/>
      <c r="T40" s="65"/>
      <c r="U40" s="65"/>
      <c r="V40" s="67"/>
      <c r="W40" s="45"/>
      <c r="X40" s="45"/>
      <c r="Y40" s="45"/>
      <c r="Z40" s="47"/>
      <c r="AA40" s="69"/>
      <c r="AB40" s="47"/>
      <c r="AC40" s="47"/>
      <c r="AD40" s="47"/>
      <c r="AE40" s="47"/>
      <c r="AF40" s="47"/>
      <c r="AG40" s="47"/>
      <c r="AH40" s="47"/>
      <c r="AI40" s="47"/>
      <c r="AJ40" s="47"/>
      <c r="AK40" s="47"/>
      <c r="AL40" s="47"/>
    </row>
    <row r="41" spans="1:38" hidden="1" x14ac:dyDescent="0.3">
      <c r="A41">
        <v>2016</v>
      </c>
      <c r="B41" s="49">
        <v>42522</v>
      </c>
      <c r="C41" s="5">
        <v>42530.281261574077</v>
      </c>
      <c r="D41" s="47" t="s">
        <v>460</v>
      </c>
      <c r="E41" s="3" t="s">
        <v>505</v>
      </c>
      <c r="F41" s="4">
        <v>97873</v>
      </c>
      <c r="G41" s="4">
        <v>43896</v>
      </c>
      <c r="H41" s="4">
        <v>8799</v>
      </c>
      <c r="I41" s="4">
        <v>35097</v>
      </c>
      <c r="J41" s="40">
        <f t="shared" si="3"/>
        <v>0.44849958619844082</v>
      </c>
      <c r="K41" s="4">
        <v>1229</v>
      </c>
      <c r="L41" s="40">
        <f t="shared" si="4"/>
        <v>2.7997995261527246E-2</v>
      </c>
      <c r="M41" s="18">
        <f t="shared" si="2"/>
        <v>1395</v>
      </c>
      <c r="N41" s="4">
        <v>890</v>
      </c>
      <c r="O41" s="54">
        <v>22</v>
      </c>
      <c r="P41" s="4">
        <v>56</v>
      </c>
      <c r="Q41" s="45">
        <v>427</v>
      </c>
      <c r="R41" s="45"/>
      <c r="S41" s="64"/>
      <c r="T41" s="65"/>
      <c r="U41" s="65"/>
      <c r="V41" s="67"/>
      <c r="W41" s="47"/>
      <c r="X41" s="47"/>
      <c r="Y41" s="47"/>
      <c r="Z41" s="47"/>
      <c r="AA41" s="47"/>
      <c r="AB41" s="47"/>
      <c r="AC41" s="47"/>
      <c r="AD41" s="47"/>
      <c r="AE41" s="47"/>
      <c r="AF41" s="47"/>
      <c r="AG41" s="47"/>
      <c r="AH41" s="47"/>
      <c r="AI41" s="47"/>
      <c r="AJ41" s="47"/>
      <c r="AK41" s="47"/>
      <c r="AL41" s="47"/>
    </row>
    <row r="42" spans="1:38" x14ac:dyDescent="0.3">
      <c r="A42">
        <v>2016</v>
      </c>
      <c r="B42" s="49">
        <v>42522</v>
      </c>
      <c r="C42" s="5">
        <v>42528.3125</v>
      </c>
      <c r="D42" s="47" t="s">
        <v>511</v>
      </c>
      <c r="E42" s="3" t="s">
        <v>506</v>
      </c>
      <c r="F42" s="4">
        <v>97864</v>
      </c>
      <c r="G42" s="4">
        <v>47007</v>
      </c>
      <c r="H42" s="4">
        <v>7294</v>
      </c>
      <c r="I42" s="4">
        <v>39713</v>
      </c>
      <c r="J42" s="40">
        <f t="shared" si="3"/>
        <v>0.48032984549987739</v>
      </c>
      <c r="K42" s="4">
        <v>1191</v>
      </c>
      <c r="L42" s="40">
        <f t="shared" si="4"/>
        <v>2.5336651988001786E-2</v>
      </c>
      <c r="M42" s="18">
        <f t="shared" si="2"/>
        <v>1360</v>
      </c>
      <c r="N42" s="4">
        <v>890</v>
      </c>
      <c r="O42" s="54">
        <v>29</v>
      </c>
      <c r="P42" s="4">
        <v>48</v>
      </c>
      <c r="Q42" s="45">
        <v>393</v>
      </c>
      <c r="R42" s="45"/>
      <c r="S42" s="68"/>
      <c r="T42" s="65"/>
      <c r="U42" s="65"/>
      <c r="V42" s="67"/>
      <c r="W42" s="47"/>
      <c r="X42" s="47"/>
      <c r="Y42" s="47"/>
      <c r="Z42" s="47"/>
      <c r="AA42" s="47"/>
      <c r="AB42" s="47"/>
      <c r="AC42" s="47"/>
      <c r="AD42" s="47"/>
      <c r="AE42" s="47"/>
      <c r="AF42" s="47"/>
      <c r="AG42" s="47"/>
      <c r="AH42" s="47"/>
      <c r="AI42" s="47"/>
      <c r="AJ42" s="47"/>
      <c r="AK42" s="47"/>
      <c r="AL42" s="47"/>
    </row>
    <row r="43" spans="1:38" hidden="1" x14ac:dyDescent="0.3">
      <c r="A43">
        <v>2016</v>
      </c>
      <c r="B43" s="49">
        <v>42522</v>
      </c>
      <c r="C43" s="5">
        <v>42525.989583333336</v>
      </c>
      <c r="D43" s="47" t="s">
        <v>454</v>
      </c>
      <c r="E43" s="3" t="s">
        <v>507</v>
      </c>
      <c r="F43" s="4">
        <v>97796</v>
      </c>
      <c r="G43" s="4">
        <v>1030598</v>
      </c>
      <c r="H43" s="4">
        <v>12663</v>
      </c>
      <c r="I43" s="4">
        <v>1017935</v>
      </c>
      <c r="J43" s="40">
        <f t="shared" si="3"/>
        <v>10.538242872919138</v>
      </c>
      <c r="K43" s="4">
        <v>100215</v>
      </c>
      <c r="L43" s="40">
        <f t="shared" si="4"/>
        <v>9.7239660857094623E-2</v>
      </c>
      <c r="M43" s="18">
        <f t="shared" si="2"/>
        <v>106781</v>
      </c>
      <c r="N43" s="4">
        <v>623</v>
      </c>
      <c r="O43" s="54">
        <v>25</v>
      </c>
      <c r="P43" s="4">
        <v>57</v>
      </c>
      <c r="Q43" s="45">
        <v>7054</v>
      </c>
      <c r="R43" s="45">
        <v>99022</v>
      </c>
      <c r="S43" s="64"/>
      <c r="T43" s="65"/>
      <c r="U43" s="65"/>
      <c r="V43" s="67"/>
      <c r="W43" s="45"/>
      <c r="X43" s="47"/>
      <c r="Y43" s="47"/>
      <c r="Z43" s="47"/>
      <c r="AA43" s="47"/>
      <c r="AB43" s="47"/>
      <c r="AC43" s="47"/>
      <c r="AD43" s="47"/>
      <c r="AE43" s="47"/>
      <c r="AF43" s="47"/>
      <c r="AG43" s="47"/>
      <c r="AH43" s="47"/>
      <c r="AI43" s="47"/>
      <c r="AJ43" s="47"/>
      <c r="AK43" s="47"/>
      <c r="AL43" s="47"/>
    </row>
    <row r="44" spans="1:38" x14ac:dyDescent="0.3">
      <c r="A44">
        <v>2016</v>
      </c>
      <c r="B44" s="49">
        <v>42522</v>
      </c>
      <c r="C44" s="5">
        <v>42525.447916666664</v>
      </c>
      <c r="D44" s="47" t="s">
        <v>511</v>
      </c>
      <c r="E44" s="3" t="s">
        <v>508</v>
      </c>
      <c r="F44" s="4">
        <v>97618</v>
      </c>
      <c r="G44" s="4">
        <v>40470</v>
      </c>
      <c r="H44" s="4">
        <v>16579</v>
      </c>
      <c r="I44" s="4">
        <v>23891</v>
      </c>
      <c r="J44" s="40">
        <f t="shared" si="3"/>
        <v>0.41457518080681843</v>
      </c>
      <c r="K44" s="4">
        <v>1900</v>
      </c>
      <c r="L44" s="40">
        <f t="shared" si="4"/>
        <v>4.6948356807511735E-2</v>
      </c>
      <c r="M44" s="18">
        <f t="shared" si="2"/>
        <v>2816</v>
      </c>
      <c r="N44" s="4">
        <v>373</v>
      </c>
      <c r="O44" s="54">
        <v>34</v>
      </c>
      <c r="P44" s="4">
        <v>84</v>
      </c>
      <c r="Q44" s="45">
        <v>1063</v>
      </c>
      <c r="R44" s="45">
        <v>1262</v>
      </c>
      <c r="S44" s="68"/>
      <c r="T44" s="65"/>
      <c r="U44" s="65"/>
      <c r="V44" s="67"/>
      <c r="W44" s="70"/>
      <c r="X44" s="70"/>
      <c r="Y44" s="70"/>
      <c r="Z44" s="47"/>
      <c r="AA44" s="47"/>
      <c r="AB44" s="47"/>
      <c r="AC44" s="47"/>
      <c r="AD44" s="47"/>
      <c r="AE44" s="47"/>
      <c r="AF44" s="47"/>
      <c r="AG44" s="47"/>
      <c r="AH44" s="47"/>
      <c r="AI44" s="47"/>
      <c r="AJ44" s="47"/>
      <c r="AK44" s="47"/>
      <c r="AL44" s="47"/>
    </row>
    <row r="45" spans="1:38" x14ac:dyDescent="0.3">
      <c r="A45">
        <v>2016</v>
      </c>
      <c r="B45" s="49">
        <v>42522</v>
      </c>
      <c r="C45" s="5">
        <v>42524.28125</v>
      </c>
      <c r="D45" s="47" t="s">
        <v>511</v>
      </c>
      <c r="E45" s="3" t="s">
        <v>509</v>
      </c>
      <c r="F45" s="4">
        <v>97390</v>
      </c>
      <c r="G45" s="4">
        <v>38015</v>
      </c>
      <c r="H45" s="4">
        <v>6544</v>
      </c>
      <c r="I45" s="4">
        <v>31471</v>
      </c>
      <c r="J45" s="40">
        <f t="shared" si="3"/>
        <v>0.39033781702433512</v>
      </c>
      <c r="K45" s="4">
        <v>527</v>
      </c>
      <c r="L45" s="40">
        <f t="shared" si="4"/>
        <v>1.3862948835985794E-2</v>
      </c>
      <c r="M45" s="18">
        <f t="shared" si="2"/>
        <v>726</v>
      </c>
      <c r="N45" s="4">
        <v>403</v>
      </c>
      <c r="O45" s="54">
        <v>28</v>
      </c>
      <c r="P45" s="4">
        <v>66</v>
      </c>
      <c r="Q45" s="45">
        <v>229</v>
      </c>
      <c r="R45" s="45"/>
      <c r="S45" s="68"/>
      <c r="T45" s="65"/>
      <c r="U45" s="65"/>
      <c r="V45" s="67"/>
      <c r="W45" s="47"/>
      <c r="X45" s="47"/>
      <c r="Y45" s="47"/>
      <c r="Z45" s="47"/>
      <c r="AA45" s="47"/>
      <c r="AB45" s="47"/>
      <c r="AC45" s="47"/>
      <c r="AD45" s="47"/>
      <c r="AE45" s="47"/>
      <c r="AF45" s="47"/>
      <c r="AG45" s="47"/>
      <c r="AH45" s="47"/>
      <c r="AI45" s="47"/>
      <c r="AJ45" s="47"/>
      <c r="AK45" s="47"/>
      <c r="AL45" s="47"/>
    </row>
    <row r="46" spans="1:38" hidden="1" x14ac:dyDescent="0.3">
      <c r="A46">
        <v>2016</v>
      </c>
      <c r="B46" s="49">
        <v>42491</v>
      </c>
      <c r="C46" s="5">
        <v>42521.197928240741</v>
      </c>
      <c r="D46" s="47" t="s">
        <v>454</v>
      </c>
      <c r="E46" s="3" t="s">
        <v>447</v>
      </c>
      <c r="F46" s="4">
        <v>96323</v>
      </c>
      <c r="G46" s="4">
        <v>180271</v>
      </c>
      <c r="H46" s="4">
        <v>15043</v>
      </c>
      <c r="I46" s="4">
        <v>165228</v>
      </c>
      <c r="J46" s="40">
        <f>G46/F46</f>
        <v>1.8715260114406735</v>
      </c>
      <c r="K46" s="4">
        <v>5493</v>
      </c>
      <c r="L46" s="40">
        <f>K46/G46</f>
        <v>3.04707911976968E-2</v>
      </c>
      <c r="M46" s="18">
        <f t="shared" si="2"/>
        <v>6360</v>
      </c>
      <c r="N46" s="4">
        <v>4354</v>
      </c>
      <c r="O46" s="4">
        <v>76</v>
      </c>
      <c r="P46" s="4">
        <v>158</v>
      </c>
      <c r="Q46" s="45">
        <v>1772</v>
      </c>
      <c r="R46" s="45"/>
      <c r="S46" s="65"/>
      <c r="T46" s="65"/>
      <c r="U46" s="65"/>
      <c r="V46" s="67"/>
      <c r="W46" s="47"/>
      <c r="X46" s="47"/>
      <c r="Y46" s="47"/>
      <c r="Z46" s="47"/>
      <c r="AA46" s="47"/>
      <c r="AB46" s="47"/>
      <c r="AC46" s="47"/>
      <c r="AD46" s="47"/>
      <c r="AE46" s="47"/>
      <c r="AF46" s="47"/>
      <c r="AG46" s="47"/>
      <c r="AH46" s="47"/>
      <c r="AI46" s="47"/>
      <c r="AJ46" s="47"/>
      <c r="AK46" s="47"/>
      <c r="AL46" s="47"/>
    </row>
    <row r="47" spans="1:38" hidden="1" x14ac:dyDescent="0.3">
      <c r="A47">
        <v>2016</v>
      </c>
      <c r="B47" s="49">
        <v>42491</v>
      </c>
      <c r="C47" s="5">
        <v>42517.34375</v>
      </c>
      <c r="D47" s="5" t="s">
        <v>457</v>
      </c>
      <c r="E47" s="3" t="s">
        <v>448</v>
      </c>
      <c r="F47" s="4">
        <v>96100</v>
      </c>
      <c r="G47" s="4">
        <v>33189</v>
      </c>
      <c r="H47" s="4">
        <v>6585</v>
      </c>
      <c r="I47" s="4">
        <v>26604</v>
      </c>
      <c r="J47" s="40">
        <f t="shared" ref="J47:J52" si="5">G47/F47</f>
        <v>0.3453590010405827</v>
      </c>
      <c r="K47" s="4">
        <v>1394</v>
      </c>
      <c r="L47" s="40">
        <f t="shared" ref="L47:L66" si="6">K47/G47</f>
        <v>4.2001868088824612E-2</v>
      </c>
      <c r="M47" s="18">
        <f t="shared" si="2"/>
        <v>1673</v>
      </c>
      <c r="N47" s="4">
        <v>1262</v>
      </c>
      <c r="O47" s="4">
        <v>15</v>
      </c>
      <c r="P47" s="4">
        <v>99</v>
      </c>
      <c r="Q47" s="45">
        <v>297</v>
      </c>
      <c r="R47" s="45"/>
      <c r="S47" s="65"/>
      <c r="T47" s="65"/>
      <c r="U47" s="65"/>
      <c r="V47" s="67"/>
      <c r="W47" s="47"/>
      <c r="X47" s="47"/>
      <c r="Y47" s="47"/>
      <c r="Z47" s="47"/>
      <c r="AA47" s="47"/>
      <c r="AB47" s="47"/>
      <c r="AC47" s="47"/>
      <c r="AD47" s="47"/>
      <c r="AE47" s="47"/>
      <c r="AF47" s="47"/>
      <c r="AG47" s="47"/>
      <c r="AH47" s="47"/>
      <c r="AI47" s="47"/>
      <c r="AJ47" s="47"/>
      <c r="AK47" s="47"/>
      <c r="AL47" s="47"/>
    </row>
    <row r="48" spans="1:38" hidden="1" x14ac:dyDescent="0.3">
      <c r="A48">
        <v>2016</v>
      </c>
      <c r="B48" s="49">
        <v>42491</v>
      </c>
      <c r="C48" s="5">
        <v>42515.28125</v>
      </c>
      <c r="D48" s="47" t="s">
        <v>454</v>
      </c>
      <c r="E48" s="3" t="s">
        <v>449</v>
      </c>
      <c r="F48" s="4">
        <v>95924</v>
      </c>
      <c r="G48" s="4">
        <v>99749</v>
      </c>
      <c r="H48" s="4">
        <v>11512</v>
      </c>
      <c r="I48" s="4">
        <v>88237</v>
      </c>
      <c r="J48" s="40">
        <f t="shared" si="5"/>
        <v>1.0398753179600517</v>
      </c>
      <c r="K48" s="4">
        <v>2753</v>
      </c>
      <c r="L48" s="40">
        <f t="shared" si="6"/>
        <v>2.759927417818725E-2</v>
      </c>
      <c r="M48" s="18">
        <f t="shared" si="2"/>
        <v>3073</v>
      </c>
      <c r="N48" s="4">
        <v>2221</v>
      </c>
      <c r="O48" s="4">
        <v>27</v>
      </c>
      <c r="P48" s="4">
        <v>171</v>
      </c>
      <c r="Q48" s="45">
        <v>654</v>
      </c>
      <c r="R48" s="45"/>
      <c r="S48" s="65"/>
      <c r="T48" s="65"/>
      <c r="U48" s="65"/>
      <c r="V48" s="67"/>
      <c r="W48" s="47"/>
      <c r="X48" s="47"/>
      <c r="Y48" s="47"/>
      <c r="Z48" s="47"/>
      <c r="AA48" s="47"/>
      <c r="AB48" s="47"/>
      <c r="AC48" s="47"/>
      <c r="AD48" s="47"/>
      <c r="AE48" s="47"/>
      <c r="AF48" s="47"/>
      <c r="AG48" s="47"/>
      <c r="AH48" s="47"/>
      <c r="AI48" s="47"/>
      <c r="AJ48" s="47"/>
      <c r="AK48" s="47"/>
      <c r="AL48" s="47"/>
    </row>
    <row r="49" spans="1:38" hidden="1" x14ac:dyDescent="0.3">
      <c r="A49">
        <v>2016</v>
      </c>
      <c r="B49" s="49">
        <v>42491</v>
      </c>
      <c r="C49" s="5">
        <v>42513.34375</v>
      </c>
      <c r="D49" s="47" t="s">
        <v>454</v>
      </c>
      <c r="E49" s="3" t="s">
        <v>455</v>
      </c>
      <c r="F49" s="4">
        <v>95712</v>
      </c>
      <c r="G49" s="4">
        <v>181178</v>
      </c>
      <c r="H49" s="4">
        <v>4350</v>
      </c>
      <c r="I49" s="4">
        <v>176828</v>
      </c>
      <c r="J49" s="40">
        <f t="shared" si="5"/>
        <v>1.8929496823804748</v>
      </c>
      <c r="K49" s="4">
        <v>3493</v>
      </c>
      <c r="L49" s="40">
        <f t="shared" si="6"/>
        <v>1.9279382706509619E-2</v>
      </c>
      <c r="M49" s="18">
        <f t="shared" si="2"/>
        <v>4409</v>
      </c>
      <c r="N49" s="4">
        <v>1775</v>
      </c>
      <c r="O49" s="4">
        <v>40</v>
      </c>
      <c r="P49" s="4">
        <v>48</v>
      </c>
      <c r="Q49" s="45">
        <v>2546</v>
      </c>
      <c r="R49" s="45"/>
      <c r="S49" s="65"/>
      <c r="T49" s="65"/>
      <c r="U49" s="65"/>
      <c r="V49" s="67"/>
      <c r="W49" s="47"/>
      <c r="X49" s="47"/>
      <c r="Y49" s="47"/>
      <c r="Z49" s="47"/>
      <c r="AA49" s="47"/>
      <c r="AB49" s="47"/>
      <c r="AC49" s="47"/>
      <c r="AD49" s="47"/>
      <c r="AE49" s="47"/>
      <c r="AF49" s="47"/>
      <c r="AG49" s="47"/>
      <c r="AH49" s="47"/>
      <c r="AI49" s="47"/>
      <c r="AJ49" s="47"/>
      <c r="AK49" s="47"/>
      <c r="AL49" s="47"/>
    </row>
    <row r="50" spans="1:38" hidden="1" x14ac:dyDescent="0.3">
      <c r="A50">
        <v>2016</v>
      </c>
      <c r="B50" s="49">
        <v>42491</v>
      </c>
      <c r="C50" s="5">
        <v>42512.197928240741</v>
      </c>
      <c r="D50" s="47" t="s">
        <v>454</v>
      </c>
      <c r="E50" s="3" t="s">
        <v>450</v>
      </c>
      <c r="F50" s="4">
        <v>95659</v>
      </c>
      <c r="G50" s="4">
        <v>82696</v>
      </c>
      <c r="H50" s="4">
        <v>10280</v>
      </c>
      <c r="I50" s="4">
        <v>72416</v>
      </c>
      <c r="J50" s="40">
        <f t="shared" si="5"/>
        <v>0.86448739794478302</v>
      </c>
      <c r="K50" s="4">
        <v>797</v>
      </c>
      <c r="L50" s="40">
        <f t="shared" si="6"/>
        <v>9.637709199961304E-3</v>
      </c>
      <c r="M50" s="18">
        <f t="shared" si="2"/>
        <v>937</v>
      </c>
      <c r="N50" s="4">
        <v>344</v>
      </c>
      <c r="O50" s="4">
        <v>4</v>
      </c>
      <c r="P50" s="4">
        <v>23</v>
      </c>
      <c r="Q50" s="45">
        <v>566</v>
      </c>
      <c r="R50" s="10"/>
      <c r="S50" s="65"/>
      <c r="T50" s="65"/>
      <c r="U50" s="65"/>
      <c r="V50" s="67"/>
      <c r="W50" s="47"/>
      <c r="X50" s="47"/>
      <c r="Y50" s="47"/>
      <c r="Z50" s="47"/>
      <c r="AA50" s="47"/>
      <c r="AB50" s="47"/>
      <c r="AC50" s="47"/>
      <c r="AD50" s="47"/>
      <c r="AE50" s="47"/>
      <c r="AF50" s="47"/>
      <c r="AG50" s="47"/>
      <c r="AH50" s="47"/>
      <c r="AI50" s="47"/>
      <c r="AJ50" s="47"/>
      <c r="AK50" s="47"/>
      <c r="AL50" s="47"/>
    </row>
    <row r="51" spans="1:38" hidden="1" x14ac:dyDescent="0.3">
      <c r="A51">
        <v>2016</v>
      </c>
      <c r="B51" s="49">
        <v>42491</v>
      </c>
      <c r="C51" s="5">
        <v>42508.34375</v>
      </c>
      <c r="D51" s="47" t="s">
        <v>454</v>
      </c>
      <c r="E51" s="3" t="s">
        <v>451</v>
      </c>
      <c r="F51" s="4">
        <v>94888</v>
      </c>
      <c r="G51" s="4">
        <v>72784</v>
      </c>
      <c r="H51" s="4">
        <v>12294</v>
      </c>
      <c r="I51" s="4">
        <v>60490</v>
      </c>
      <c r="J51" s="40">
        <f t="shared" si="5"/>
        <v>0.76705168198296936</v>
      </c>
      <c r="K51" s="4">
        <v>1083</v>
      </c>
      <c r="L51" s="40">
        <f t="shared" si="6"/>
        <v>1.4879643877775335E-2</v>
      </c>
      <c r="M51" s="18">
        <f t="shared" si="2"/>
        <v>1393</v>
      </c>
      <c r="N51" s="4">
        <v>826</v>
      </c>
      <c r="O51" s="4">
        <v>34</v>
      </c>
      <c r="P51" s="4">
        <v>91</v>
      </c>
      <c r="Q51" s="45">
        <v>442</v>
      </c>
      <c r="R51" s="45"/>
      <c r="S51" s="64"/>
      <c r="T51" s="65"/>
      <c r="U51" s="65"/>
      <c r="V51" s="67"/>
      <c r="W51" s="47"/>
      <c r="X51" s="47"/>
      <c r="Y51" s="47"/>
      <c r="Z51" s="47"/>
      <c r="AA51" s="47"/>
      <c r="AB51" s="47"/>
      <c r="AC51" s="47"/>
      <c r="AD51" s="47"/>
      <c r="AE51" s="47"/>
      <c r="AF51" s="47"/>
      <c r="AG51" s="47"/>
      <c r="AH51" s="47"/>
      <c r="AI51" s="47"/>
      <c r="AJ51" s="47"/>
      <c r="AK51" s="47"/>
      <c r="AL51" s="47"/>
    </row>
    <row r="52" spans="1:38" hidden="1" x14ac:dyDescent="0.3">
      <c r="A52">
        <v>2016</v>
      </c>
      <c r="B52" s="49">
        <v>42491</v>
      </c>
      <c r="C52" s="5">
        <v>42496.343761574077</v>
      </c>
      <c r="D52" s="5" t="s">
        <v>459</v>
      </c>
      <c r="E52" s="3" t="s">
        <v>452</v>
      </c>
      <c r="F52" s="4">
        <v>94569</v>
      </c>
      <c r="G52" s="4">
        <v>39845</v>
      </c>
      <c r="H52" s="4">
        <v>14105</v>
      </c>
      <c r="I52" s="4">
        <v>25740</v>
      </c>
      <c r="J52" s="40">
        <f t="shared" si="5"/>
        <v>0.42133257198447693</v>
      </c>
      <c r="K52" s="4">
        <v>1582</v>
      </c>
      <c r="L52" s="40">
        <f t="shared" si="6"/>
        <v>3.9703852428159117E-2</v>
      </c>
      <c r="M52" s="18">
        <f t="shared" si="2"/>
        <v>1912</v>
      </c>
      <c r="N52" s="4">
        <v>1403</v>
      </c>
      <c r="O52" s="4">
        <v>12</v>
      </c>
      <c r="P52" s="4">
        <v>124</v>
      </c>
      <c r="Q52" s="46">
        <v>373</v>
      </c>
      <c r="R52" s="47"/>
      <c r="S52" s="64"/>
      <c r="T52" s="65"/>
      <c r="U52" s="65"/>
      <c r="V52" s="67"/>
      <c r="W52" s="47"/>
      <c r="X52" s="47"/>
      <c r="Y52" s="47"/>
      <c r="Z52" s="47"/>
      <c r="AA52" s="47"/>
      <c r="AB52" s="47"/>
      <c r="AC52" s="47"/>
      <c r="AD52" s="47"/>
      <c r="AE52" s="47"/>
      <c r="AF52" s="47"/>
      <c r="AG52" s="47"/>
      <c r="AH52" s="47"/>
      <c r="AI52" s="47"/>
      <c r="AJ52" s="47"/>
      <c r="AK52" s="47"/>
      <c r="AL52" s="47"/>
    </row>
    <row r="53" spans="1:38" hidden="1" x14ac:dyDescent="0.3">
      <c r="A53">
        <v>2016</v>
      </c>
      <c r="B53" s="49">
        <v>42491</v>
      </c>
      <c r="C53" s="5">
        <v>42494.364583333336</v>
      </c>
      <c r="D53" s="47" t="s">
        <v>457</v>
      </c>
      <c r="E53" s="3" t="s">
        <v>453</v>
      </c>
      <c r="F53" s="4">
        <v>94299</v>
      </c>
      <c r="G53" s="4">
        <v>29027</v>
      </c>
      <c r="H53" s="4">
        <v>6798</v>
      </c>
      <c r="I53" s="4">
        <v>22229</v>
      </c>
      <c r="J53" s="40">
        <f>G53/F53</f>
        <v>0.30781874675235155</v>
      </c>
      <c r="K53" s="4">
        <v>822</v>
      </c>
      <c r="L53" s="40">
        <f t="shared" si="6"/>
        <v>2.8318462121473112E-2</v>
      </c>
      <c r="M53" s="18">
        <f t="shared" si="2"/>
        <v>902</v>
      </c>
      <c r="N53" s="4">
        <v>686</v>
      </c>
      <c r="O53" s="4">
        <v>2</v>
      </c>
      <c r="P53" s="4">
        <v>36</v>
      </c>
      <c r="Q53" s="45">
        <v>178</v>
      </c>
      <c r="R53" s="45"/>
      <c r="S53" s="71"/>
      <c r="T53" s="65"/>
      <c r="U53" s="65"/>
      <c r="V53" s="67"/>
      <c r="W53" s="47"/>
      <c r="X53" s="47"/>
      <c r="Y53" s="47"/>
      <c r="Z53" s="47"/>
      <c r="AA53" s="47"/>
      <c r="AB53" s="47"/>
      <c r="AC53" s="47"/>
      <c r="AD53" s="47"/>
      <c r="AE53" s="47"/>
      <c r="AF53" s="47"/>
      <c r="AG53" s="47"/>
      <c r="AH53" s="47"/>
      <c r="AI53" s="47"/>
      <c r="AJ53" s="47"/>
      <c r="AK53" s="47"/>
      <c r="AL53" s="47"/>
    </row>
    <row r="54" spans="1:38" hidden="1" x14ac:dyDescent="0.3">
      <c r="A54">
        <v>2016</v>
      </c>
      <c r="B54" s="49">
        <v>42461</v>
      </c>
      <c r="C54" s="5">
        <v>42490.197928240741</v>
      </c>
      <c r="D54" s="5" t="s">
        <v>457</v>
      </c>
      <c r="E54" s="3" t="s">
        <v>432</v>
      </c>
      <c r="F54" s="4">
        <v>93997</v>
      </c>
      <c r="G54" s="4">
        <v>94247</v>
      </c>
      <c r="H54" s="4">
        <v>13507</v>
      </c>
      <c r="I54" s="4">
        <v>80740</v>
      </c>
      <c r="J54" s="40">
        <f>G54/F54</f>
        <v>1.0026596593508303</v>
      </c>
      <c r="K54" s="4">
        <v>2757</v>
      </c>
      <c r="L54" s="40">
        <f t="shared" si="6"/>
        <v>2.9252920517363949E-2</v>
      </c>
      <c r="M54" s="18">
        <f t="shared" si="2"/>
        <v>3382</v>
      </c>
      <c r="N54" s="4">
        <v>2241</v>
      </c>
      <c r="O54" s="4">
        <v>43</v>
      </c>
      <c r="P54" s="4">
        <v>93</v>
      </c>
      <c r="Q54" s="51">
        <v>1005</v>
      </c>
      <c r="R54" s="47"/>
      <c r="S54" s="64"/>
      <c r="T54" s="65"/>
      <c r="U54" s="65"/>
      <c r="V54" s="67"/>
      <c r="W54" s="47"/>
      <c r="X54" s="47"/>
      <c r="Y54" s="47"/>
      <c r="Z54" s="47"/>
      <c r="AA54" s="47"/>
      <c r="AB54" s="47"/>
      <c r="AC54" s="47"/>
      <c r="AD54" s="47"/>
      <c r="AE54" s="47"/>
      <c r="AF54" s="47"/>
      <c r="AG54" s="47"/>
      <c r="AH54" s="47"/>
      <c r="AI54" s="47"/>
      <c r="AJ54" s="47"/>
      <c r="AK54" s="47"/>
      <c r="AL54" s="47"/>
    </row>
    <row r="55" spans="1:38" hidden="1" x14ac:dyDescent="0.3">
      <c r="A55">
        <v>2016</v>
      </c>
      <c r="B55" s="49">
        <v>42461</v>
      </c>
      <c r="C55" s="5">
        <v>42488.34375</v>
      </c>
      <c r="D55" s="5" t="s">
        <v>458</v>
      </c>
      <c r="E55" s="3" t="s">
        <v>433</v>
      </c>
      <c r="F55" s="4">
        <v>93995</v>
      </c>
      <c r="G55" s="4">
        <v>49432</v>
      </c>
      <c r="H55" s="4">
        <v>6300</v>
      </c>
      <c r="I55" s="4">
        <v>43132</v>
      </c>
      <c r="J55" s="40">
        <f t="shared" ref="J55:J66" si="7">G55/F55</f>
        <v>0.52590031384648117</v>
      </c>
      <c r="K55" s="4">
        <v>1175</v>
      </c>
      <c r="L55" s="40">
        <f t="shared" si="6"/>
        <v>2.3770027512542483E-2</v>
      </c>
      <c r="M55" s="18">
        <f t="shared" si="2"/>
        <v>1305</v>
      </c>
      <c r="N55" s="4">
        <v>939</v>
      </c>
      <c r="O55" s="4">
        <v>11</v>
      </c>
      <c r="P55" s="4">
        <v>51</v>
      </c>
      <c r="Q55" s="51">
        <v>304</v>
      </c>
      <c r="R55" s="47"/>
      <c r="S55" s="64"/>
      <c r="T55" s="65"/>
      <c r="U55" s="65"/>
      <c r="V55" s="67"/>
      <c r="W55" s="47"/>
      <c r="X55" s="47"/>
      <c r="Y55" s="47"/>
      <c r="Z55" s="47"/>
      <c r="AA55" s="47"/>
      <c r="AB55" s="47"/>
      <c r="AC55" s="47"/>
      <c r="AD55" s="47"/>
      <c r="AE55" s="47"/>
      <c r="AF55" s="47"/>
      <c r="AG55" s="47"/>
      <c r="AH55" s="47"/>
      <c r="AI55" s="47"/>
      <c r="AJ55" s="47"/>
      <c r="AK55" s="47"/>
      <c r="AL55" s="47"/>
    </row>
    <row r="56" spans="1:38" hidden="1" x14ac:dyDescent="0.3">
      <c r="A56">
        <v>2016</v>
      </c>
      <c r="B56" s="49">
        <v>42461</v>
      </c>
      <c r="C56" s="5">
        <v>42486.354166666664</v>
      </c>
      <c r="D56" s="5" t="s">
        <v>460</v>
      </c>
      <c r="E56" s="3" t="s">
        <v>434</v>
      </c>
      <c r="F56" s="4">
        <v>93988</v>
      </c>
      <c r="G56" s="4">
        <v>74170</v>
      </c>
      <c r="H56" s="4">
        <v>10805</v>
      </c>
      <c r="I56" s="4">
        <v>63365</v>
      </c>
      <c r="J56" s="40">
        <f t="shared" si="7"/>
        <v>0.78914329488870916</v>
      </c>
      <c r="K56" s="4">
        <v>2741</v>
      </c>
      <c r="L56" s="40">
        <f t="shared" si="6"/>
        <v>3.6955642443036271E-2</v>
      </c>
      <c r="M56" s="18">
        <f t="shared" ref="M56:M105" si="8">SUM(N56:R56)</f>
        <v>3304</v>
      </c>
      <c r="N56" s="4">
        <v>2251</v>
      </c>
      <c r="O56" s="4">
        <v>64</v>
      </c>
      <c r="P56" s="4">
        <v>72</v>
      </c>
      <c r="Q56" s="51">
        <v>917</v>
      </c>
      <c r="R56" s="47"/>
      <c r="S56" s="64"/>
      <c r="T56" s="65"/>
      <c r="U56" s="65"/>
      <c r="V56" s="67"/>
      <c r="W56" s="47"/>
      <c r="X56" s="47"/>
      <c r="Y56" s="47"/>
      <c r="Z56" s="47"/>
      <c r="AA56" s="47"/>
      <c r="AB56" s="47"/>
      <c r="AC56" s="47"/>
      <c r="AD56" s="47"/>
      <c r="AE56" s="47"/>
      <c r="AF56" s="47"/>
      <c r="AG56" s="47"/>
      <c r="AH56" s="47"/>
      <c r="AI56" s="47"/>
      <c r="AJ56" s="47"/>
      <c r="AK56" s="47"/>
      <c r="AL56" s="47"/>
    </row>
    <row r="57" spans="1:38" hidden="1" x14ac:dyDescent="0.3">
      <c r="A57">
        <v>2016</v>
      </c>
      <c r="B57" s="49">
        <v>42461</v>
      </c>
      <c r="C57" s="5">
        <v>42484.343773148146</v>
      </c>
      <c r="D57" s="5" t="s">
        <v>460</v>
      </c>
      <c r="E57" s="3" t="s">
        <v>435</v>
      </c>
      <c r="F57" s="4">
        <v>93956</v>
      </c>
      <c r="G57" s="4">
        <v>62225</v>
      </c>
      <c r="H57" s="4">
        <v>7637</v>
      </c>
      <c r="I57" s="4">
        <v>54588</v>
      </c>
      <c r="J57" s="40">
        <f t="shared" si="7"/>
        <v>0.66227808761547957</v>
      </c>
      <c r="K57" s="4">
        <v>1382</v>
      </c>
      <c r="L57" s="40">
        <f t="shared" si="6"/>
        <v>2.2209722780233025E-2</v>
      </c>
      <c r="M57" s="18">
        <f t="shared" si="8"/>
        <v>1895</v>
      </c>
      <c r="N57" s="4">
        <v>988</v>
      </c>
      <c r="O57" s="4">
        <v>34</v>
      </c>
      <c r="P57" s="4">
        <v>53</v>
      </c>
      <c r="Q57" s="51">
        <v>820</v>
      </c>
      <c r="R57" s="47"/>
      <c r="S57" s="64"/>
      <c r="T57" s="65"/>
      <c r="U57" s="65"/>
      <c r="V57" s="67"/>
      <c r="W57" s="47"/>
      <c r="X57" s="47"/>
      <c r="Y57" s="47"/>
      <c r="Z57" s="47"/>
      <c r="AA57" s="47"/>
      <c r="AB57" s="47"/>
      <c r="AC57" s="47"/>
      <c r="AD57" s="47"/>
      <c r="AE57" s="47"/>
      <c r="AF57" s="47"/>
      <c r="AG57" s="47"/>
      <c r="AH57" s="47"/>
      <c r="AI57" s="47"/>
      <c r="AJ57" s="47"/>
      <c r="AK57" s="47"/>
      <c r="AL57" s="47"/>
    </row>
    <row r="58" spans="1:38" hidden="1" x14ac:dyDescent="0.3">
      <c r="A58">
        <v>2016</v>
      </c>
      <c r="B58" s="49">
        <v>42461</v>
      </c>
      <c r="C58" s="5">
        <v>42480.197928240741</v>
      </c>
      <c r="D58" s="5" t="s">
        <v>186</v>
      </c>
      <c r="E58" s="3" t="s">
        <v>436</v>
      </c>
      <c r="F58" s="4">
        <v>93917</v>
      </c>
      <c r="G58" s="4">
        <v>55591</v>
      </c>
      <c r="H58" s="4">
        <v>9190</v>
      </c>
      <c r="I58" s="4">
        <v>46401</v>
      </c>
      <c r="J58" s="40">
        <f t="shared" si="7"/>
        <v>0.59191626649062468</v>
      </c>
      <c r="K58" s="4">
        <v>2202</v>
      </c>
      <c r="L58" s="40">
        <f t="shared" si="6"/>
        <v>3.9610728355309315E-2</v>
      </c>
      <c r="M58" s="18">
        <f t="shared" si="8"/>
        <v>2719</v>
      </c>
      <c r="N58" s="4">
        <v>1739</v>
      </c>
      <c r="O58" s="4">
        <v>29</v>
      </c>
      <c r="P58" s="4">
        <v>118</v>
      </c>
      <c r="Q58" s="51">
        <v>833</v>
      </c>
      <c r="R58" s="47"/>
      <c r="S58" s="64"/>
      <c r="T58" s="65"/>
      <c r="U58" s="65"/>
      <c r="V58" s="67"/>
      <c r="W58" s="47"/>
      <c r="X58" s="47"/>
      <c r="Y58" s="47"/>
      <c r="Z58" s="47"/>
      <c r="AA58" s="47"/>
      <c r="AB58" s="47"/>
      <c r="AC58" s="47"/>
      <c r="AD58" s="47"/>
      <c r="AE58" s="47"/>
      <c r="AF58" s="47"/>
      <c r="AG58" s="47"/>
      <c r="AH58" s="47"/>
      <c r="AI58" s="47"/>
      <c r="AJ58" s="47"/>
      <c r="AK58" s="47"/>
      <c r="AL58" s="47"/>
    </row>
    <row r="59" spans="1:38" hidden="1" x14ac:dyDescent="0.3">
      <c r="A59">
        <v>2016</v>
      </c>
      <c r="B59" s="49">
        <v>42461</v>
      </c>
      <c r="C59" s="5">
        <v>42478.34375</v>
      </c>
      <c r="D59" s="5" t="s">
        <v>460</v>
      </c>
      <c r="E59" s="3" t="s">
        <v>437</v>
      </c>
      <c r="F59" s="4">
        <v>93887</v>
      </c>
      <c r="G59" s="4">
        <v>53291</v>
      </c>
      <c r="H59" s="4">
        <v>11503</v>
      </c>
      <c r="I59" s="4">
        <v>41788</v>
      </c>
      <c r="J59" s="40">
        <f t="shared" si="7"/>
        <v>0.56760786903405158</v>
      </c>
      <c r="K59" s="4">
        <v>1316</v>
      </c>
      <c r="L59" s="40">
        <f t="shared" si="6"/>
        <v>2.4694601339813476E-2</v>
      </c>
      <c r="M59" s="18">
        <f t="shared" si="8"/>
        <v>1674</v>
      </c>
      <c r="N59" s="4">
        <v>1038</v>
      </c>
      <c r="O59" s="4">
        <v>20</v>
      </c>
      <c r="P59" s="4">
        <v>125</v>
      </c>
      <c r="Q59" s="51">
        <v>491</v>
      </c>
      <c r="R59" s="47"/>
      <c r="S59" s="64"/>
      <c r="T59" s="65"/>
      <c r="U59" s="65"/>
      <c r="V59" s="67"/>
      <c r="W59" s="47"/>
      <c r="X59" s="47"/>
      <c r="Y59" s="47"/>
      <c r="Z59" s="47"/>
      <c r="AA59" s="47"/>
      <c r="AB59" s="47"/>
      <c r="AC59" s="47"/>
      <c r="AD59" s="47"/>
      <c r="AE59" s="47"/>
      <c r="AF59" s="47"/>
      <c r="AG59" s="47"/>
      <c r="AH59" s="47"/>
      <c r="AI59" s="47"/>
      <c r="AJ59" s="47"/>
      <c r="AK59" s="47"/>
      <c r="AL59" s="47"/>
    </row>
    <row r="60" spans="1:38" hidden="1" x14ac:dyDescent="0.3">
      <c r="A60">
        <v>2016</v>
      </c>
      <c r="B60" s="49">
        <v>42461</v>
      </c>
      <c r="C60" s="5">
        <v>42475.34375</v>
      </c>
      <c r="D60" s="5" t="s">
        <v>459</v>
      </c>
      <c r="E60" s="3" t="s">
        <v>438</v>
      </c>
      <c r="F60" s="4">
        <v>93896</v>
      </c>
      <c r="G60" s="4">
        <v>68590</v>
      </c>
      <c r="H60" s="4">
        <v>12244</v>
      </c>
      <c r="I60" s="4">
        <v>56346</v>
      </c>
      <c r="J60" s="40">
        <f t="shared" si="7"/>
        <v>0.73048905171679301</v>
      </c>
      <c r="K60" s="4">
        <v>2074</v>
      </c>
      <c r="L60" s="40">
        <f t="shared" si="6"/>
        <v>3.0237643971424404E-2</v>
      </c>
      <c r="M60" s="18">
        <f t="shared" si="8"/>
        <v>2405</v>
      </c>
      <c r="N60" s="4">
        <v>1684</v>
      </c>
      <c r="O60" s="4">
        <v>22</v>
      </c>
      <c r="P60" s="4">
        <v>120</v>
      </c>
      <c r="Q60" s="51">
        <v>579</v>
      </c>
      <c r="R60" s="47"/>
      <c r="S60" s="64"/>
      <c r="T60" s="65"/>
      <c r="U60" s="65"/>
      <c r="V60" s="67"/>
      <c r="W60" s="47"/>
      <c r="X60" s="47"/>
      <c r="Y60" s="47"/>
      <c r="Z60" s="47"/>
      <c r="AA60" s="47"/>
      <c r="AB60" s="47"/>
      <c r="AC60" s="47"/>
      <c r="AD60" s="47"/>
      <c r="AE60" s="47"/>
      <c r="AF60" s="47"/>
      <c r="AG60" s="47"/>
      <c r="AH60" s="47"/>
      <c r="AI60" s="47"/>
      <c r="AJ60" s="47"/>
      <c r="AK60" s="47"/>
      <c r="AL60" s="47"/>
    </row>
    <row r="61" spans="1:38" hidden="1" x14ac:dyDescent="0.3">
      <c r="A61">
        <v>2016</v>
      </c>
      <c r="B61" s="49">
        <v>42461</v>
      </c>
      <c r="C61" s="5">
        <v>42473.343761574077</v>
      </c>
      <c r="D61" s="5" t="s">
        <v>273</v>
      </c>
      <c r="E61" s="3" t="s">
        <v>439</v>
      </c>
      <c r="F61" s="4">
        <v>93875</v>
      </c>
      <c r="G61" s="4">
        <v>70060</v>
      </c>
      <c r="H61" s="4">
        <v>14993</v>
      </c>
      <c r="I61" s="4">
        <v>55067</v>
      </c>
      <c r="J61" s="40">
        <f t="shared" si="7"/>
        <v>0.7463115845539281</v>
      </c>
      <c r="K61" s="4">
        <v>2071</v>
      </c>
      <c r="L61" s="40">
        <f t="shared" si="6"/>
        <v>2.9560376819868683E-2</v>
      </c>
      <c r="M61" s="18">
        <f t="shared" si="8"/>
        <v>2513</v>
      </c>
      <c r="N61" s="4">
        <v>1641</v>
      </c>
      <c r="O61" s="4">
        <v>32</v>
      </c>
      <c r="P61" s="4">
        <v>186</v>
      </c>
      <c r="Q61" s="51">
        <v>654</v>
      </c>
      <c r="R61" s="45"/>
      <c r="S61" s="64"/>
      <c r="T61" s="65"/>
      <c r="U61" s="65"/>
      <c r="V61" s="67"/>
      <c r="W61" s="47"/>
      <c r="X61" s="47"/>
      <c r="Y61" s="47"/>
      <c r="Z61" s="47"/>
      <c r="AA61" s="47"/>
      <c r="AB61" s="47"/>
      <c r="AC61" s="47"/>
      <c r="AD61" s="47"/>
      <c r="AE61" s="47"/>
      <c r="AF61" s="47"/>
      <c r="AG61" s="47"/>
      <c r="AH61" s="47"/>
      <c r="AI61" s="47"/>
      <c r="AJ61" s="47"/>
      <c r="AK61" s="47"/>
      <c r="AL61" s="47"/>
    </row>
    <row r="62" spans="1:38" hidden="1" x14ac:dyDescent="0.3">
      <c r="A62">
        <v>2016</v>
      </c>
      <c r="B62" s="49">
        <v>42461</v>
      </c>
      <c r="C62" s="5">
        <v>42471.343761574077</v>
      </c>
      <c r="D62" s="60" t="s">
        <v>460</v>
      </c>
      <c r="E62" s="3" t="s">
        <v>440</v>
      </c>
      <c r="F62" s="4">
        <v>93865</v>
      </c>
      <c r="G62" s="4">
        <v>86225</v>
      </c>
      <c r="H62" s="4">
        <v>9068</v>
      </c>
      <c r="I62" s="4">
        <v>77157</v>
      </c>
      <c r="J62" s="40">
        <f t="shared" si="7"/>
        <v>0.9186065093485325</v>
      </c>
      <c r="K62" s="4">
        <v>2431</v>
      </c>
      <c r="L62" s="40">
        <f t="shared" si="6"/>
        <v>2.8193679327341258E-2</v>
      </c>
      <c r="M62" s="18">
        <f t="shared" si="8"/>
        <v>2896</v>
      </c>
      <c r="N62" s="4">
        <v>1705</v>
      </c>
      <c r="O62" s="4">
        <v>37</v>
      </c>
      <c r="P62" s="4">
        <v>177</v>
      </c>
      <c r="Q62" s="51">
        <v>977</v>
      </c>
      <c r="R62" s="45"/>
      <c r="S62" s="64"/>
      <c r="T62" s="65"/>
      <c r="U62" s="65"/>
      <c r="V62" s="67"/>
      <c r="W62" s="47"/>
      <c r="X62" s="47"/>
      <c r="Y62" s="47"/>
      <c r="Z62" s="47"/>
      <c r="AA62" s="47"/>
      <c r="AB62" s="47"/>
      <c r="AC62" s="47"/>
      <c r="AD62" s="47"/>
      <c r="AE62" s="47"/>
      <c r="AF62" s="47"/>
      <c r="AG62" s="47"/>
      <c r="AH62" s="47"/>
      <c r="AI62" s="47"/>
      <c r="AJ62" s="47"/>
      <c r="AK62" s="47"/>
      <c r="AL62" s="47"/>
    </row>
    <row r="63" spans="1:38" hidden="1" x14ac:dyDescent="0.3">
      <c r="A63">
        <v>2016</v>
      </c>
      <c r="B63" s="49">
        <v>42461</v>
      </c>
      <c r="C63" s="5">
        <v>42468.354178240741</v>
      </c>
      <c r="D63" s="5" t="s">
        <v>456</v>
      </c>
      <c r="E63" s="3" t="s">
        <v>441</v>
      </c>
      <c r="F63" s="4">
        <v>93839</v>
      </c>
      <c r="G63" s="4">
        <v>71666</v>
      </c>
      <c r="H63" s="4">
        <v>8500</v>
      </c>
      <c r="I63" s="4">
        <v>63166</v>
      </c>
      <c r="J63" s="40">
        <f t="shared" si="7"/>
        <v>0.76371231577489107</v>
      </c>
      <c r="K63" s="4">
        <v>2036</v>
      </c>
      <c r="L63" s="40">
        <f t="shared" si="6"/>
        <v>2.8409566600619541E-2</v>
      </c>
      <c r="M63" s="18">
        <f t="shared" si="8"/>
        <v>2473</v>
      </c>
      <c r="N63" s="4">
        <v>1609</v>
      </c>
      <c r="O63" s="4">
        <v>20</v>
      </c>
      <c r="P63" s="4">
        <v>87</v>
      </c>
      <c r="Q63" s="51">
        <v>757</v>
      </c>
      <c r="R63" s="45"/>
      <c r="S63" s="64"/>
      <c r="T63" s="65"/>
      <c r="U63" s="65"/>
      <c r="V63" s="67"/>
      <c r="W63" s="47"/>
      <c r="X63" s="47"/>
      <c r="Y63" s="47"/>
      <c r="Z63" s="47"/>
      <c r="AA63" s="47"/>
      <c r="AB63" s="47"/>
      <c r="AC63" s="47"/>
      <c r="AD63" s="47"/>
      <c r="AE63" s="47"/>
      <c r="AF63" s="47"/>
      <c r="AG63" s="47"/>
      <c r="AH63" s="47"/>
      <c r="AI63" s="47"/>
      <c r="AJ63" s="47"/>
      <c r="AK63" s="47"/>
      <c r="AL63" s="47"/>
    </row>
    <row r="64" spans="1:38" hidden="1" x14ac:dyDescent="0.3">
      <c r="A64">
        <v>2016</v>
      </c>
      <c r="B64" s="49">
        <v>42461</v>
      </c>
      <c r="C64" s="5">
        <v>42466.34375</v>
      </c>
      <c r="D64" s="60" t="s">
        <v>460</v>
      </c>
      <c r="E64" s="3" t="s">
        <v>442</v>
      </c>
      <c r="F64" s="4">
        <v>93827</v>
      </c>
      <c r="G64" s="4">
        <v>132977</v>
      </c>
      <c r="H64" s="4">
        <v>8836</v>
      </c>
      <c r="I64" s="4">
        <v>124141</v>
      </c>
      <c r="J64" s="40">
        <f t="shared" si="7"/>
        <v>1.417257292676948</v>
      </c>
      <c r="K64" s="4">
        <f>(524+9985)-431</f>
        <v>10078</v>
      </c>
      <c r="L64" s="40">
        <f t="shared" si="6"/>
        <v>7.5787542206547001E-2</v>
      </c>
      <c r="M64" s="18">
        <f t="shared" si="8"/>
        <v>10492</v>
      </c>
      <c r="N64" s="4">
        <v>86</v>
      </c>
      <c r="O64" s="4">
        <v>7</v>
      </c>
      <c r="P64" s="4">
        <v>9</v>
      </c>
      <c r="Q64" s="51">
        <v>506</v>
      </c>
      <c r="R64" s="45">
        <v>9884</v>
      </c>
      <c r="S64" s="64"/>
      <c r="T64" s="65"/>
      <c r="U64" s="65"/>
      <c r="V64" s="67"/>
      <c r="W64" s="47"/>
      <c r="X64" s="47"/>
      <c r="Y64" s="47"/>
      <c r="Z64" s="47"/>
      <c r="AA64" s="47"/>
      <c r="AB64" s="47"/>
      <c r="AC64" s="47"/>
      <c r="AD64" s="47"/>
      <c r="AE64" s="47"/>
      <c r="AF64" s="47"/>
      <c r="AG64" s="47"/>
      <c r="AH64" s="47"/>
      <c r="AI64" s="47"/>
      <c r="AJ64" s="47"/>
      <c r="AK64" s="47"/>
      <c r="AL64" s="47"/>
    </row>
    <row r="65" spans="1:38" hidden="1" x14ac:dyDescent="0.3">
      <c r="A65">
        <v>2016</v>
      </c>
      <c r="B65" s="49">
        <v>42461</v>
      </c>
      <c r="C65" s="5">
        <v>42464.343761574077</v>
      </c>
      <c r="D65" s="5" t="s">
        <v>273</v>
      </c>
      <c r="E65" s="3" t="s">
        <v>443</v>
      </c>
      <c r="F65" s="4">
        <v>93812</v>
      </c>
      <c r="G65" s="4">
        <v>66741</v>
      </c>
      <c r="H65" s="4">
        <v>7107</v>
      </c>
      <c r="I65" s="4">
        <v>59634</v>
      </c>
      <c r="J65" s="40">
        <f t="shared" si="7"/>
        <v>0.71143350530848937</v>
      </c>
      <c r="K65" s="4">
        <v>1402</v>
      </c>
      <c r="L65" s="40">
        <f t="shared" si="6"/>
        <v>2.1006577665902519E-2</v>
      </c>
      <c r="M65" s="18">
        <f t="shared" si="8"/>
        <v>1619</v>
      </c>
      <c r="N65" s="4">
        <v>1143</v>
      </c>
      <c r="O65" s="4">
        <v>11</v>
      </c>
      <c r="P65" s="4">
        <v>70</v>
      </c>
      <c r="Q65" s="51">
        <v>395</v>
      </c>
      <c r="R65" s="45"/>
      <c r="S65" s="64"/>
      <c r="T65" s="65"/>
      <c r="U65" s="65"/>
      <c r="V65" s="67"/>
      <c r="W65" s="47"/>
      <c r="X65" s="47"/>
      <c r="Y65" s="47"/>
      <c r="Z65" s="47"/>
      <c r="AA65" s="47"/>
      <c r="AB65" s="47"/>
      <c r="AC65" s="47"/>
      <c r="AD65" s="47"/>
      <c r="AE65" s="47"/>
      <c r="AF65" s="47"/>
      <c r="AG65" s="47"/>
      <c r="AH65" s="47"/>
      <c r="AI65" s="47"/>
      <c r="AJ65" s="47"/>
      <c r="AK65" s="47"/>
      <c r="AL65" s="47"/>
    </row>
    <row r="66" spans="1:38" hidden="1" x14ac:dyDescent="0.3">
      <c r="A66">
        <v>2016</v>
      </c>
      <c r="B66" s="49">
        <v>42461</v>
      </c>
      <c r="C66" s="5">
        <v>42461.010416666664</v>
      </c>
      <c r="D66" s="60" t="s">
        <v>457</v>
      </c>
      <c r="E66" s="3" t="s">
        <v>444</v>
      </c>
      <c r="F66" s="4">
        <v>93572</v>
      </c>
      <c r="G66" s="4">
        <v>79324</v>
      </c>
      <c r="H66" s="4">
        <v>19136</v>
      </c>
      <c r="I66" s="4">
        <v>60188</v>
      </c>
      <c r="J66" s="40">
        <f t="shared" si="7"/>
        <v>0.84773222758944988</v>
      </c>
      <c r="K66" s="4">
        <v>1707</v>
      </c>
      <c r="L66" s="40">
        <f t="shared" si="6"/>
        <v>2.1519338409560787E-2</v>
      </c>
      <c r="M66" s="18">
        <f t="shared" si="8"/>
        <v>2226</v>
      </c>
      <c r="N66" s="4">
        <v>1306</v>
      </c>
      <c r="O66" s="4">
        <v>71</v>
      </c>
      <c r="P66" s="4">
        <v>176</v>
      </c>
      <c r="Q66" s="51">
        <v>673</v>
      </c>
      <c r="R66" s="45"/>
      <c r="S66" s="71"/>
      <c r="T66" s="65"/>
      <c r="U66" s="65"/>
      <c r="V66" s="67"/>
      <c r="W66" s="47"/>
      <c r="X66" s="47"/>
      <c r="Y66" s="47"/>
      <c r="Z66" s="47"/>
      <c r="AA66" s="47"/>
      <c r="AB66" s="47"/>
      <c r="AC66" s="47"/>
      <c r="AD66" s="47"/>
      <c r="AE66" s="47"/>
      <c r="AF66" s="47"/>
      <c r="AG66" s="47"/>
      <c r="AH66" s="47"/>
      <c r="AI66" s="47"/>
      <c r="AJ66" s="47"/>
      <c r="AK66" s="47"/>
      <c r="AL66" s="47"/>
    </row>
    <row r="67" spans="1:38" hidden="1" x14ac:dyDescent="0.3">
      <c r="A67">
        <v>2016</v>
      </c>
      <c r="B67" s="49">
        <v>42430</v>
      </c>
      <c r="C67" s="5">
        <v>42458.385416666664</v>
      </c>
      <c r="D67" s="60" t="s">
        <v>457</v>
      </c>
      <c r="E67" s="12" t="s">
        <v>291</v>
      </c>
      <c r="F67" s="19">
        <v>93493</v>
      </c>
      <c r="G67" s="19">
        <v>86732</v>
      </c>
      <c r="H67" s="19">
        <v>5578</v>
      </c>
      <c r="I67" s="19">
        <v>81154</v>
      </c>
      <c r="J67" s="40">
        <v>0.92768442557196795</v>
      </c>
      <c r="K67" s="19">
        <v>1196</v>
      </c>
      <c r="L67" s="40">
        <v>1.3789604759489E-2</v>
      </c>
      <c r="M67" s="18">
        <f t="shared" si="8"/>
        <v>1305</v>
      </c>
      <c r="N67" s="4">
        <v>877</v>
      </c>
      <c r="O67" s="4">
        <v>7</v>
      </c>
      <c r="P67" s="4">
        <v>43</v>
      </c>
      <c r="Q67" s="51">
        <v>378</v>
      </c>
      <c r="R67" s="45"/>
      <c r="S67" s="64"/>
      <c r="T67" s="65"/>
      <c r="U67" s="65"/>
      <c r="V67" s="67"/>
      <c r="W67" s="47"/>
      <c r="X67" s="47"/>
      <c r="Y67" s="47"/>
      <c r="Z67" s="47"/>
      <c r="AA67" s="47"/>
      <c r="AB67" s="47"/>
      <c r="AC67" s="47"/>
      <c r="AD67" s="47"/>
      <c r="AE67" s="47"/>
      <c r="AF67" s="47"/>
      <c r="AG67" s="47"/>
      <c r="AH67" s="47"/>
      <c r="AI67" s="47"/>
      <c r="AJ67" s="47"/>
      <c r="AK67" s="47"/>
      <c r="AL67" s="47"/>
    </row>
    <row r="68" spans="1:38" hidden="1" x14ac:dyDescent="0.3">
      <c r="A68">
        <v>2016</v>
      </c>
      <c r="B68" s="49">
        <v>42430</v>
      </c>
      <c r="C68" s="5">
        <v>42456.041666666664</v>
      </c>
      <c r="D68" s="5" t="s">
        <v>273</v>
      </c>
      <c r="E68" s="12" t="s">
        <v>292</v>
      </c>
      <c r="F68" s="19">
        <v>93501</v>
      </c>
      <c r="G68" s="19">
        <v>173574</v>
      </c>
      <c r="H68" s="19">
        <v>6390</v>
      </c>
      <c r="I68" s="19">
        <v>167184</v>
      </c>
      <c r="J68" s="40">
        <v>1.8563865627105594</v>
      </c>
      <c r="K68" s="19">
        <v>19598</v>
      </c>
      <c r="L68" s="40">
        <v>0.11290861534561628</v>
      </c>
      <c r="M68" s="18">
        <f t="shared" si="8"/>
        <v>24854</v>
      </c>
      <c r="N68" s="4">
        <v>181</v>
      </c>
      <c r="O68" s="4">
        <v>2</v>
      </c>
      <c r="P68" s="4">
        <v>17</v>
      </c>
      <c r="Q68" s="51">
        <v>24654</v>
      </c>
      <c r="R68" s="45"/>
      <c r="S68" s="64"/>
      <c r="T68" s="65"/>
      <c r="U68" s="65"/>
      <c r="V68" s="67"/>
      <c r="W68" s="47"/>
      <c r="X68" s="47"/>
      <c r="Y68" s="47"/>
      <c r="Z68" s="47"/>
      <c r="AA68" s="47"/>
      <c r="AB68" s="47"/>
      <c r="AC68" s="47"/>
      <c r="AD68" s="47"/>
      <c r="AE68" s="47"/>
      <c r="AF68" s="47"/>
      <c r="AG68" s="47"/>
      <c r="AH68" s="47"/>
      <c r="AI68" s="47"/>
      <c r="AJ68" s="47"/>
      <c r="AK68" s="47"/>
      <c r="AL68" s="47"/>
    </row>
    <row r="69" spans="1:38" hidden="1" x14ac:dyDescent="0.3">
      <c r="A69">
        <v>2016</v>
      </c>
      <c r="B69" s="49">
        <v>42430</v>
      </c>
      <c r="C69" s="5">
        <v>42455.385416666664</v>
      </c>
      <c r="D69" s="60" t="s">
        <v>460</v>
      </c>
      <c r="E69" s="12" t="s">
        <v>293</v>
      </c>
      <c r="F69" s="19">
        <v>93497</v>
      </c>
      <c r="G69" s="19">
        <v>93101</v>
      </c>
      <c r="H69" s="19">
        <v>20170</v>
      </c>
      <c r="I69" s="19">
        <v>72931</v>
      </c>
      <c r="J69" s="40">
        <v>0.99576456998620277</v>
      </c>
      <c r="K69" s="19">
        <v>2749</v>
      </c>
      <c r="L69" s="40">
        <v>2.9527072748950067E-2</v>
      </c>
      <c r="M69" s="18">
        <f t="shared" si="8"/>
        <v>3648</v>
      </c>
      <c r="N69" s="4">
        <v>2251</v>
      </c>
      <c r="O69" s="4">
        <v>77</v>
      </c>
      <c r="P69" s="4">
        <v>219</v>
      </c>
      <c r="Q69" s="51">
        <v>1101</v>
      </c>
      <c r="R69" s="45"/>
      <c r="S69" s="64"/>
      <c r="T69" s="65"/>
      <c r="U69" s="65"/>
      <c r="V69" s="67"/>
      <c r="W69" s="47"/>
      <c r="X69" s="47"/>
      <c r="Y69" s="47"/>
      <c r="Z69" s="47"/>
      <c r="AA69" s="47"/>
      <c r="AB69" s="47"/>
      <c r="AC69" s="47"/>
      <c r="AD69" s="47"/>
      <c r="AE69" s="47"/>
      <c r="AF69" s="47"/>
      <c r="AG69" s="47"/>
      <c r="AH69" s="47"/>
      <c r="AI69" s="47"/>
      <c r="AJ69" s="47"/>
      <c r="AK69" s="47"/>
      <c r="AL69" s="47"/>
    </row>
    <row r="70" spans="1:38" hidden="1" x14ac:dyDescent="0.3">
      <c r="A70">
        <v>2016</v>
      </c>
      <c r="B70" s="49">
        <v>42430</v>
      </c>
      <c r="C70" s="5">
        <v>42452.072916666664</v>
      </c>
      <c r="D70" s="60" t="s">
        <v>460</v>
      </c>
      <c r="E70" s="12" t="s">
        <v>294</v>
      </c>
      <c r="F70" s="19">
        <v>93506</v>
      </c>
      <c r="G70" s="19">
        <v>77695</v>
      </c>
      <c r="H70" s="19">
        <v>5194</v>
      </c>
      <c r="I70" s="19">
        <v>72501</v>
      </c>
      <c r="J70" s="40">
        <v>0.83090924646546749</v>
      </c>
      <c r="K70" s="19">
        <v>2444</v>
      </c>
      <c r="L70" s="40">
        <v>3.1456335671536134E-2</v>
      </c>
      <c r="M70" s="18">
        <f t="shared" si="8"/>
        <v>2927</v>
      </c>
      <c r="N70" s="4">
        <v>2029</v>
      </c>
      <c r="O70" s="4">
        <v>41</v>
      </c>
      <c r="P70" s="4">
        <v>134</v>
      </c>
      <c r="Q70" s="51">
        <v>723</v>
      </c>
      <c r="R70" s="45"/>
      <c r="S70" s="64"/>
      <c r="T70" s="65"/>
      <c r="U70" s="65"/>
      <c r="V70" s="67"/>
      <c r="W70" s="47"/>
      <c r="X70" s="47"/>
      <c r="Y70" s="47"/>
      <c r="Z70" s="47"/>
      <c r="AA70" s="47"/>
      <c r="AB70" s="47"/>
      <c r="AC70" s="47"/>
      <c r="AD70" s="47"/>
      <c r="AE70" s="47"/>
      <c r="AF70" s="47"/>
      <c r="AG70" s="47"/>
      <c r="AH70" s="47"/>
      <c r="AI70" s="47"/>
      <c r="AJ70" s="47"/>
      <c r="AK70" s="47"/>
      <c r="AL70" s="47"/>
    </row>
    <row r="71" spans="1:38" hidden="1" x14ac:dyDescent="0.3">
      <c r="A71">
        <v>2016</v>
      </c>
      <c r="B71" s="49">
        <v>42430</v>
      </c>
      <c r="C71" s="5">
        <v>42449.395844907405</v>
      </c>
      <c r="D71" s="5" t="s">
        <v>273</v>
      </c>
      <c r="E71" s="12" t="s">
        <v>295</v>
      </c>
      <c r="F71" s="19">
        <v>93477</v>
      </c>
      <c r="G71" s="19">
        <v>89694</v>
      </c>
      <c r="H71" s="19">
        <v>17270</v>
      </c>
      <c r="I71" s="19">
        <v>72424</v>
      </c>
      <c r="J71" s="40">
        <v>0.95953015180204759</v>
      </c>
      <c r="K71" s="19">
        <v>2659</v>
      </c>
      <c r="L71" s="40">
        <v>2.9645238254509779E-2</v>
      </c>
      <c r="M71" s="18">
        <f t="shared" si="8"/>
        <v>3220</v>
      </c>
      <c r="N71" s="4">
        <v>2203</v>
      </c>
      <c r="O71" s="4">
        <v>22</v>
      </c>
      <c r="P71" s="4">
        <v>167</v>
      </c>
      <c r="Q71" s="51">
        <v>828</v>
      </c>
      <c r="R71" s="45"/>
      <c r="S71" s="64"/>
      <c r="T71" s="65"/>
      <c r="U71" s="65"/>
      <c r="V71" s="67"/>
      <c r="W71" s="47"/>
      <c r="X71" s="47"/>
      <c r="Y71" s="47"/>
      <c r="Z71" s="47"/>
      <c r="AA71" s="47"/>
      <c r="AB71" s="47"/>
      <c r="AC71" s="47"/>
      <c r="AD71" s="47"/>
      <c r="AE71" s="47"/>
      <c r="AF71" s="47"/>
      <c r="AG71" s="47"/>
      <c r="AH71" s="47"/>
      <c r="AI71" s="47"/>
      <c r="AJ71" s="47"/>
      <c r="AK71" s="47"/>
      <c r="AL71" s="47"/>
    </row>
    <row r="72" spans="1:38" hidden="1" x14ac:dyDescent="0.3">
      <c r="A72">
        <v>2016</v>
      </c>
      <c r="B72" s="49">
        <v>42430</v>
      </c>
      <c r="C72" s="5">
        <v>42446.145833333336</v>
      </c>
      <c r="D72" s="5" t="s">
        <v>273</v>
      </c>
      <c r="E72" s="12" t="s">
        <v>296</v>
      </c>
      <c r="F72" s="19">
        <v>93401</v>
      </c>
      <c r="G72" s="19">
        <v>88003</v>
      </c>
      <c r="H72" s="19">
        <v>15209</v>
      </c>
      <c r="I72" s="19">
        <v>72794</v>
      </c>
      <c r="J72" s="40">
        <v>0.94220618622926955</v>
      </c>
      <c r="K72" s="19">
        <v>2187</v>
      </c>
      <c r="L72" s="40">
        <v>2.4851425519584559E-2</v>
      </c>
      <c r="M72" s="18">
        <f t="shared" si="8"/>
        <v>2757</v>
      </c>
      <c r="N72" s="4">
        <v>1718</v>
      </c>
      <c r="O72" s="4">
        <v>41</v>
      </c>
      <c r="P72" s="4">
        <v>132</v>
      </c>
      <c r="Q72" s="51">
        <v>866</v>
      </c>
      <c r="R72" s="45"/>
      <c r="S72" s="64"/>
      <c r="T72" s="65"/>
      <c r="U72" s="65"/>
      <c r="V72" s="67"/>
      <c r="W72" s="47"/>
      <c r="X72" s="47"/>
      <c r="Y72" s="47"/>
      <c r="Z72" s="47"/>
      <c r="AA72" s="47"/>
      <c r="AB72" s="47"/>
      <c r="AC72" s="47"/>
      <c r="AD72" s="47"/>
      <c r="AE72" s="47"/>
      <c r="AF72" s="47"/>
      <c r="AG72" s="47"/>
      <c r="AH72" s="47"/>
      <c r="AI72" s="47"/>
      <c r="AJ72" s="47"/>
      <c r="AK72" s="47"/>
      <c r="AL72" s="47"/>
    </row>
    <row r="73" spans="1:38" hidden="1" x14ac:dyDescent="0.3">
      <c r="A73">
        <v>2016</v>
      </c>
      <c r="B73" s="49">
        <v>42430</v>
      </c>
      <c r="C73" s="5">
        <v>42445.443333333336</v>
      </c>
      <c r="D73" s="60" t="s">
        <v>457</v>
      </c>
      <c r="E73" s="12" t="s">
        <v>297</v>
      </c>
      <c r="F73" s="19">
        <v>93395</v>
      </c>
      <c r="G73" s="19">
        <v>66257</v>
      </c>
      <c r="H73" s="19">
        <v>8369</v>
      </c>
      <c r="I73" s="19">
        <v>57888</v>
      </c>
      <c r="J73" s="40">
        <v>0.70942769955565077</v>
      </c>
      <c r="K73" s="19">
        <v>1569</v>
      </c>
      <c r="L73" s="40">
        <v>2.3680516775585976E-2</v>
      </c>
      <c r="M73" s="18">
        <f t="shared" si="8"/>
        <v>1778</v>
      </c>
      <c r="N73" s="4">
        <v>1268</v>
      </c>
      <c r="O73" s="4">
        <v>16</v>
      </c>
      <c r="P73" s="4">
        <v>89</v>
      </c>
      <c r="Q73" s="51">
        <v>405</v>
      </c>
      <c r="R73" s="45"/>
      <c r="S73" s="64"/>
      <c r="T73" s="65"/>
      <c r="U73" s="65"/>
      <c r="V73" s="67"/>
      <c r="W73" s="47"/>
      <c r="X73" s="47"/>
      <c r="Y73" s="47"/>
      <c r="Z73" s="47"/>
      <c r="AA73" s="47"/>
      <c r="AB73" s="47"/>
      <c r="AC73" s="47"/>
      <c r="AD73" s="47"/>
      <c r="AE73" s="47"/>
      <c r="AF73" s="47"/>
      <c r="AG73" s="47"/>
      <c r="AH73" s="47"/>
      <c r="AI73" s="47"/>
      <c r="AJ73" s="47"/>
      <c r="AK73" s="47"/>
      <c r="AL73" s="47"/>
    </row>
    <row r="74" spans="1:38" hidden="1" x14ac:dyDescent="0.3">
      <c r="A74">
        <v>2016</v>
      </c>
      <c r="B74" s="49">
        <v>42430</v>
      </c>
      <c r="C74" s="5">
        <v>42441.354189814818</v>
      </c>
      <c r="D74" s="5" t="s">
        <v>456</v>
      </c>
      <c r="E74" s="12" t="s">
        <v>298</v>
      </c>
      <c r="F74" s="19">
        <v>93409</v>
      </c>
      <c r="G74" s="19">
        <v>101934</v>
      </c>
      <c r="H74" s="19">
        <v>12264</v>
      </c>
      <c r="I74" s="19">
        <v>89670</v>
      </c>
      <c r="J74" s="40">
        <v>1.0912652956353242</v>
      </c>
      <c r="K74" s="19">
        <v>3304</v>
      </c>
      <c r="L74" s="40">
        <v>3.2413130064551571E-2</v>
      </c>
      <c r="M74" s="18">
        <f t="shared" si="8"/>
        <v>3764</v>
      </c>
      <c r="N74" s="4">
        <v>2112</v>
      </c>
      <c r="O74" s="4">
        <v>39</v>
      </c>
      <c r="P74" s="4">
        <v>111</v>
      </c>
      <c r="Q74" s="51">
        <v>1502</v>
      </c>
      <c r="R74" s="45"/>
      <c r="S74" s="64"/>
      <c r="T74" s="65"/>
      <c r="U74" s="65"/>
      <c r="V74" s="67"/>
      <c r="W74" s="47"/>
      <c r="X74" s="47"/>
      <c r="Y74" s="47"/>
      <c r="Z74" s="47"/>
      <c r="AA74" s="47"/>
      <c r="AB74" s="47"/>
      <c r="AC74" s="47"/>
      <c r="AD74" s="47"/>
      <c r="AE74" s="47"/>
      <c r="AF74" s="47"/>
      <c r="AG74" s="47"/>
      <c r="AH74" s="47"/>
      <c r="AI74" s="47"/>
      <c r="AJ74" s="47"/>
      <c r="AK74" s="47"/>
      <c r="AL74" s="47"/>
    </row>
    <row r="75" spans="1:38" hidden="1" x14ac:dyDescent="0.3">
      <c r="A75">
        <v>2016</v>
      </c>
      <c r="B75" s="49">
        <v>42430</v>
      </c>
      <c r="C75" s="5">
        <v>42439.354166666664</v>
      </c>
      <c r="D75" s="60" t="s">
        <v>460</v>
      </c>
      <c r="E75" s="12" t="s">
        <v>299</v>
      </c>
      <c r="F75" s="19">
        <v>93397</v>
      </c>
      <c r="G75" s="19">
        <v>72723</v>
      </c>
      <c r="H75" s="19">
        <v>10447</v>
      </c>
      <c r="I75" s="19">
        <v>62276</v>
      </c>
      <c r="J75" s="40">
        <v>0.77864385365696975</v>
      </c>
      <c r="K75" s="19">
        <v>1974</v>
      </c>
      <c r="L75" s="40">
        <v>2.7144094715564539E-2</v>
      </c>
      <c r="M75" s="18">
        <f t="shared" si="8"/>
        <v>2412</v>
      </c>
      <c r="N75" s="4">
        <v>1743</v>
      </c>
      <c r="O75" s="4">
        <v>19</v>
      </c>
      <c r="P75" s="4">
        <v>126</v>
      </c>
      <c r="Q75" s="51">
        <v>524</v>
      </c>
      <c r="R75" s="45"/>
      <c r="S75" s="64"/>
      <c r="T75" s="65"/>
      <c r="U75" s="65"/>
      <c r="V75" s="67"/>
      <c r="W75" s="47"/>
      <c r="X75" s="47"/>
      <c r="Y75" s="47"/>
      <c r="Z75" s="47"/>
      <c r="AA75" s="47"/>
      <c r="AB75" s="47"/>
      <c r="AC75" s="47"/>
      <c r="AD75" s="47"/>
      <c r="AE75" s="47"/>
      <c r="AF75" s="47"/>
      <c r="AG75" s="47"/>
      <c r="AH75" s="47"/>
      <c r="AI75" s="47"/>
      <c r="AJ75" s="47"/>
      <c r="AK75" s="47"/>
      <c r="AL75" s="47"/>
    </row>
    <row r="76" spans="1:38" hidden="1" x14ac:dyDescent="0.3">
      <c r="A76">
        <v>2016</v>
      </c>
      <c r="B76" s="49">
        <v>42430</v>
      </c>
      <c r="C76" s="5">
        <v>42436.354166666664</v>
      </c>
      <c r="D76" s="60" t="s">
        <v>457</v>
      </c>
      <c r="E76" s="12" t="s">
        <v>300</v>
      </c>
      <c r="F76" s="19">
        <v>93390</v>
      </c>
      <c r="G76" s="19">
        <v>63807</v>
      </c>
      <c r="H76" s="19">
        <v>9319</v>
      </c>
      <c r="I76" s="19">
        <v>54488</v>
      </c>
      <c r="J76" s="40">
        <v>0.68323160938001926</v>
      </c>
      <c r="K76" s="19">
        <v>1739</v>
      </c>
      <c r="L76" s="40">
        <v>2.7254063033836411E-2</v>
      </c>
      <c r="M76" s="18">
        <f t="shared" si="8"/>
        <v>2015</v>
      </c>
      <c r="N76" s="4">
        <v>1416</v>
      </c>
      <c r="O76" s="4">
        <v>62</v>
      </c>
      <c r="P76" s="4">
        <v>82</v>
      </c>
      <c r="Q76" s="51">
        <v>455</v>
      </c>
      <c r="R76" s="45"/>
      <c r="S76" s="64"/>
      <c r="T76" s="65"/>
      <c r="U76" s="65"/>
      <c r="V76" s="67"/>
      <c r="W76" s="47"/>
      <c r="X76" s="47"/>
      <c r="Y76" s="47"/>
      <c r="Z76" s="47"/>
      <c r="AA76" s="47"/>
      <c r="AB76" s="47"/>
      <c r="AC76" s="47"/>
      <c r="AD76" s="47"/>
      <c r="AE76" s="47"/>
      <c r="AF76" s="47"/>
      <c r="AG76" s="47"/>
      <c r="AH76" s="47"/>
      <c r="AI76" s="47"/>
      <c r="AJ76" s="47"/>
      <c r="AK76" s="47"/>
      <c r="AL76" s="47"/>
    </row>
    <row r="77" spans="1:38" hidden="1" x14ac:dyDescent="0.3">
      <c r="A77">
        <v>2016</v>
      </c>
      <c r="B77" s="49">
        <v>42430</v>
      </c>
      <c r="C77" s="5">
        <v>42434.354178240741</v>
      </c>
      <c r="D77" s="5" t="s">
        <v>459</v>
      </c>
      <c r="E77" s="12" t="s">
        <v>301</v>
      </c>
      <c r="F77" s="19">
        <v>93384</v>
      </c>
      <c r="G77" s="19">
        <v>63092</v>
      </c>
      <c r="H77" s="19">
        <v>10144</v>
      </c>
      <c r="I77" s="19">
        <v>52948</v>
      </c>
      <c r="J77" s="40">
        <v>0.67561894971301295</v>
      </c>
      <c r="K77" s="19">
        <v>1619</v>
      </c>
      <c r="L77" s="40">
        <v>2.5660939580295441E-2</v>
      </c>
      <c r="M77" s="18">
        <f t="shared" si="8"/>
        <v>1934</v>
      </c>
      <c r="N77" s="4">
        <v>1385</v>
      </c>
      <c r="O77" s="4">
        <v>6</v>
      </c>
      <c r="P77" s="4">
        <v>105</v>
      </c>
      <c r="Q77" s="51">
        <v>438</v>
      </c>
      <c r="R77" s="45"/>
      <c r="S77" s="64"/>
      <c r="T77" s="65"/>
      <c r="U77" s="65"/>
      <c r="V77" s="67"/>
      <c r="W77" s="47"/>
      <c r="X77" s="47"/>
      <c r="Y77" s="47"/>
      <c r="Z77" s="47"/>
      <c r="AA77" s="47"/>
      <c r="AB77" s="47"/>
      <c r="AC77" s="47"/>
      <c r="AD77" s="47"/>
      <c r="AE77" s="47"/>
      <c r="AF77" s="47"/>
      <c r="AG77" s="47"/>
      <c r="AH77" s="47"/>
      <c r="AI77" s="47"/>
      <c r="AJ77" s="47"/>
      <c r="AK77" s="47"/>
      <c r="AL77" s="47"/>
    </row>
    <row r="78" spans="1:38" hidden="1" x14ac:dyDescent="0.3">
      <c r="A78">
        <v>2016</v>
      </c>
      <c r="B78" s="49">
        <v>42430</v>
      </c>
      <c r="C78" s="5">
        <v>42432.354166666664</v>
      </c>
      <c r="D78" s="60" t="s">
        <v>457</v>
      </c>
      <c r="E78" s="12" t="s">
        <v>302</v>
      </c>
      <c r="F78" s="19">
        <v>93365</v>
      </c>
      <c r="G78" s="19">
        <v>52381</v>
      </c>
      <c r="H78" s="19">
        <v>10578</v>
      </c>
      <c r="I78" s="19">
        <v>41803</v>
      </c>
      <c r="J78" s="40">
        <v>0.56103464895838917</v>
      </c>
      <c r="K78" s="19">
        <v>1339</v>
      </c>
      <c r="L78" s="40">
        <v>2.5562704033905422E-2</v>
      </c>
      <c r="M78" s="18">
        <f t="shared" si="8"/>
        <v>1590</v>
      </c>
      <c r="N78" s="4">
        <v>1103</v>
      </c>
      <c r="O78" s="4">
        <v>13</v>
      </c>
      <c r="P78" s="4">
        <v>87</v>
      </c>
      <c r="Q78" s="51">
        <v>387</v>
      </c>
      <c r="R78" s="45"/>
      <c r="S78" s="72"/>
      <c r="T78" s="67"/>
      <c r="U78" s="67"/>
      <c r="V78" s="67"/>
      <c r="W78" s="47"/>
      <c r="X78" s="47"/>
      <c r="Y78" s="47"/>
      <c r="Z78" s="47"/>
      <c r="AA78" s="47"/>
      <c r="AB78" s="47"/>
      <c r="AC78" s="47"/>
      <c r="AD78" s="47"/>
      <c r="AE78" s="47"/>
      <c r="AF78" s="47"/>
      <c r="AG78" s="47"/>
      <c r="AH78" s="47"/>
      <c r="AI78" s="47"/>
      <c r="AJ78" s="47"/>
      <c r="AK78" s="47"/>
      <c r="AL78" s="47"/>
    </row>
    <row r="79" spans="1:38" hidden="1" x14ac:dyDescent="0.3">
      <c r="A79">
        <v>2016</v>
      </c>
      <c r="B79" s="49">
        <v>42430</v>
      </c>
      <c r="C79" s="5">
        <v>42430.354166666664</v>
      </c>
      <c r="D79" s="60" t="s">
        <v>457</v>
      </c>
      <c r="E79" s="12" t="s">
        <v>303</v>
      </c>
      <c r="F79" s="19">
        <v>93318</v>
      </c>
      <c r="G79" s="19">
        <v>54084</v>
      </c>
      <c r="H79" s="19">
        <v>5819</v>
      </c>
      <c r="I79" s="19">
        <v>48265</v>
      </c>
      <c r="J79" s="40">
        <v>0.57956664309136496</v>
      </c>
      <c r="K79" s="19">
        <v>1343</v>
      </c>
      <c r="L79" s="40">
        <v>2.4831743214259301E-2</v>
      </c>
      <c r="M79" s="18">
        <f t="shared" si="8"/>
        <v>1563</v>
      </c>
      <c r="N79" s="4">
        <v>938</v>
      </c>
      <c r="O79" s="4">
        <v>42</v>
      </c>
      <c r="P79" s="4">
        <v>43</v>
      </c>
      <c r="Q79" s="51">
        <v>540</v>
      </c>
      <c r="R79" s="45"/>
      <c r="S79" s="72"/>
      <c r="T79" s="67"/>
      <c r="U79" s="67"/>
      <c r="V79" s="67"/>
      <c r="W79" s="47"/>
      <c r="X79" s="47"/>
      <c r="Y79" s="47"/>
      <c r="Z79" s="47"/>
      <c r="AA79" s="47"/>
      <c r="AB79" s="47"/>
      <c r="AC79" s="47"/>
      <c r="AD79" s="47"/>
      <c r="AE79" s="47"/>
      <c r="AF79" s="47"/>
      <c r="AG79" s="47"/>
      <c r="AH79" s="47"/>
      <c r="AI79" s="47"/>
      <c r="AJ79" s="47"/>
      <c r="AK79" s="47"/>
      <c r="AL79" s="47"/>
    </row>
    <row r="80" spans="1:38" hidden="1" x14ac:dyDescent="0.3">
      <c r="A80">
        <v>2016</v>
      </c>
      <c r="B80" s="49">
        <v>42401</v>
      </c>
      <c r="C80" s="5">
        <v>42429.354166666664</v>
      </c>
      <c r="D80" s="60" t="s">
        <v>460</v>
      </c>
      <c r="E80" s="12" t="s">
        <v>306</v>
      </c>
      <c r="F80" s="19">
        <v>93298</v>
      </c>
      <c r="G80" s="19">
        <v>89012</v>
      </c>
      <c r="H80" s="19">
        <v>11919</v>
      </c>
      <c r="I80" s="19">
        <v>77093</v>
      </c>
      <c r="J80" s="40">
        <v>0.95406118030397224</v>
      </c>
      <c r="K80" s="19">
        <v>1575</v>
      </c>
      <c r="L80" s="40">
        <v>1.7694243472790184E-2</v>
      </c>
      <c r="M80" s="18">
        <f t="shared" si="8"/>
        <v>1873</v>
      </c>
      <c r="N80" s="4">
        <v>1155</v>
      </c>
      <c r="O80" s="4">
        <v>18</v>
      </c>
      <c r="P80" s="4">
        <v>89</v>
      </c>
      <c r="Q80" s="51">
        <v>611</v>
      </c>
      <c r="R80" s="3"/>
      <c r="S80" s="72"/>
      <c r="T80" s="67"/>
      <c r="U80" s="67"/>
      <c r="V80" s="67"/>
      <c r="W80" s="47"/>
      <c r="X80" s="47"/>
      <c r="Y80" s="47"/>
      <c r="Z80" s="47"/>
      <c r="AA80" s="47"/>
      <c r="AB80" s="47"/>
      <c r="AC80" s="47"/>
      <c r="AD80" s="47"/>
      <c r="AE80" s="47"/>
      <c r="AF80" s="47"/>
      <c r="AG80" s="47"/>
      <c r="AH80" s="47"/>
      <c r="AI80" s="47"/>
      <c r="AJ80" s="47"/>
      <c r="AK80" s="47"/>
      <c r="AL80" s="47"/>
    </row>
    <row r="81" spans="1:38" hidden="1" x14ac:dyDescent="0.3">
      <c r="A81">
        <v>2016</v>
      </c>
      <c r="B81" s="38">
        <v>42401</v>
      </c>
      <c r="C81" s="5">
        <v>42426.354166666664</v>
      </c>
      <c r="D81" s="35" t="s">
        <v>457</v>
      </c>
      <c r="E81" s="12" t="s">
        <v>307</v>
      </c>
      <c r="F81" s="19">
        <v>93203</v>
      </c>
      <c r="G81" s="19">
        <v>76374</v>
      </c>
      <c r="H81" s="19">
        <v>15825</v>
      </c>
      <c r="I81" s="19">
        <v>60549</v>
      </c>
      <c r="J81" s="34">
        <v>0.81943714258124734</v>
      </c>
      <c r="K81" s="19">
        <v>2656</v>
      </c>
      <c r="L81" s="40">
        <v>3.477623274936497E-2</v>
      </c>
      <c r="M81" s="18">
        <f t="shared" si="8"/>
        <v>3134</v>
      </c>
      <c r="N81" s="4">
        <v>2171</v>
      </c>
      <c r="O81" s="4">
        <v>35</v>
      </c>
      <c r="P81" s="4">
        <v>127</v>
      </c>
      <c r="Q81" s="20">
        <v>801</v>
      </c>
      <c r="R81" s="3"/>
      <c r="S81" s="73"/>
    </row>
    <row r="82" spans="1:38" hidden="1" x14ac:dyDescent="0.3">
      <c r="A82">
        <v>2016</v>
      </c>
      <c r="B82" s="38">
        <v>42401</v>
      </c>
      <c r="C82" s="5">
        <v>42424.354178240741</v>
      </c>
      <c r="D82" s="35" t="s">
        <v>460</v>
      </c>
      <c r="E82" s="12" t="s">
        <v>308</v>
      </c>
      <c r="F82" s="19">
        <v>93157</v>
      </c>
      <c r="G82" s="19">
        <v>53768</v>
      </c>
      <c r="H82" s="19">
        <v>7604</v>
      </c>
      <c r="I82" s="19">
        <v>46164</v>
      </c>
      <c r="J82" s="34">
        <v>0.57717616496881607</v>
      </c>
      <c r="K82" s="19">
        <v>1326</v>
      </c>
      <c r="L82" s="40">
        <v>2.4661508704061894E-2</v>
      </c>
      <c r="M82" s="18">
        <f t="shared" si="8"/>
        <v>1547</v>
      </c>
      <c r="N82" s="4">
        <v>1005</v>
      </c>
      <c r="O82" s="4">
        <v>12</v>
      </c>
      <c r="P82" s="4">
        <v>55</v>
      </c>
      <c r="Q82" s="20">
        <v>475</v>
      </c>
      <c r="R82" s="3"/>
      <c r="S82" s="73"/>
    </row>
    <row r="83" spans="1:38" hidden="1" x14ac:dyDescent="0.3">
      <c r="A83">
        <v>2016</v>
      </c>
      <c r="B83" s="38">
        <v>42401</v>
      </c>
      <c r="C83" s="5">
        <v>42422.354166666664</v>
      </c>
      <c r="D83" s="35" t="s">
        <v>457</v>
      </c>
      <c r="E83" s="12" t="s">
        <v>309</v>
      </c>
      <c r="F83" s="19">
        <v>93100</v>
      </c>
      <c r="G83" s="19">
        <v>104634</v>
      </c>
      <c r="H83" s="19">
        <v>12737</v>
      </c>
      <c r="I83" s="19">
        <v>91897</v>
      </c>
      <c r="J83" s="34">
        <v>1.1238882921589688</v>
      </c>
      <c r="K83" s="19">
        <v>3001</v>
      </c>
      <c r="L83" s="40">
        <v>2.868092589406885E-2</v>
      </c>
      <c r="M83" s="18">
        <f t="shared" si="8"/>
        <v>3453</v>
      </c>
      <c r="N83" s="4">
        <v>2413</v>
      </c>
      <c r="O83" s="4">
        <v>62</v>
      </c>
      <c r="P83" s="4">
        <v>146</v>
      </c>
      <c r="Q83" s="20">
        <v>832</v>
      </c>
      <c r="R83" s="3"/>
      <c r="S83" s="73"/>
    </row>
    <row r="84" spans="1:38" hidden="1" x14ac:dyDescent="0.3">
      <c r="A84">
        <v>2016</v>
      </c>
      <c r="B84" s="38">
        <v>42401</v>
      </c>
      <c r="C84" s="5">
        <v>42419.354166666664</v>
      </c>
      <c r="D84" s="35" t="s">
        <v>457</v>
      </c>
      <c r="E84" s="12" t="s">
        <v>310</v>
      </c>
      <c r="F84" s="19">
        <v>93052</v>
      </c>
      <c r="G84" s="19">
        <v>73829</v>
      </c>
      <c r="H84" s="19">
        <v>8170</v>
      </c>
      <c r="I84" s="19">
        <v>65659</v>
      </c>
      <c r="J84" s="34">
        <v>0.79341658427545891</v>
      </c>
      <c r="K84" s="19">
        <v>1466</v>
      </c>
      <c r="L84" s="40">
        <v>1.9856695878313398E-2</v>
      </c>
      <c r="M84" s="18">
        <f t="shared" si="8"/>
        <v>1671</v>
      </c>
      <c r="N84" s="4">
        <v>1104</v>
      </c>
      <c r="O84" s="4">
        <v>16</v>
      </c>
      <c r="P84" s="4">
        <v>55</v>
      </c>
      <c r="Q84" s="20">
        <v>496</v>
      </c>
      <c r="R84" s="3"/>
      <c r="S84" s="73"/>
    </row>
    <row r="85" spans="1:38" hidden="1" x14ac:dyDescent="0.3">
      <c r="A85">
        <v>2016</v>
      </c>
      <c r="B85" s="38">
        <v>42401</v>
      </c>
      <c r="C85" s="5">
        <v>42417.354166666664</v>
      </c>
      <c r="D85" s="5" t="s">
        <v>459</v>
      </c>
      <c r="E85" s="12" t="s">
        <v>311</v>
      </c>
      <c r="F85" s="19">
        <v>93049</v>
      </c>
      <c r="G85" s="19">
        <v>74251</v>
      </c>
      <c r="H85" s="19">
        <v>6963</v>
      </c>
      <c r="I85" s="19">
        <v>67288</v>
      </c>
      <c r="J85" s="34">
        <v>0.79797740975185116</v>
      </c>
      <c r="K85" s="19">
        <v>1852</v>
      </c>
      <c r="L85" s="40">
        <v>2.4942425017844879E-2</v>
      </c>
      <c r="M85" s="18">
        <f t="shared" si="8"/>
        <v>2100</v>
      </c>
      <c r="N85" s="4">
        <v>1441</v>
      </c>
      <c r="O85" s="4">
        <v>10</v>
      </c>
      <c r="P85" s="4">
        <v>48</v>
      </c>
      <c r="Q85" s="20">
        <v>601</v>
      </c>
      <c r="R85" s="3"/>
      <c r="S85" s="73"/>
    </row>
    <row r="86" spans="1:38" s="66" customFormat="1" hidden="1" x14ac:dyDescent="0.3">
      <c r="A86">
        <v>2016</v>
      </c>
      <c r="B86" s="38">
        <v>42401</v>
      </c>
      <c r="C86" s="5">
        <v>42415.354166666664</v>
      </c>
      <c r="D86" s="35" t="s">
        <v>460</v>
      </c>
      <c r="E86" s="12" t="s">
        <v>312</v>
      </c>
      <c r="F86" s="19">
        <v>92952</v>
      </c>
      <c r="G86" s="19">
        <v>114523</v>
      </c>
      <c r="H86" s="19">
        <v>17588</v>
      </c>
      <c r="I86" s="19">
        <v>96935</v>
      </c>
      <c r="J86" s="34">
        <v>1.2320660125656253</v>
      </c>
      <c r="K86" s="19">
        <v>3466</v>
      </c>
      <c r="L86" s="40">
        <v>3.0264662993459829E-2</v>
      </c>
      <c r="M86" s="18">
        <f t="shared" si="8"/>
        <v>4770</v>
      </c>
      <c r="N86" s="4">
        <v>1647</v>
      </c>
      <c r="O86" s="4">
        <v>32</v>
      </c>
      <c r="P86" s="4">
        <v>203</v>
      </c>
      <c r="Q86" s="20">
        <v>2888</v>
      </c>
      <c r="R86" s="3"/>
      <c r="S86" s="73"/>
      <c r="W86"/>
      <c r="X86"/>
      <c r="Y86"/>
      <c r="Z86"/>
      <c r="AA86"/>
      <c r="AB86"/>
      <c r="AC86"/>
      <c r="AD86"/>
      <c r="AE86"/>
      <c r="AF86"/>
      <c r="AG86"/>
      <c r="AH86"/>
      <c r="AI86"/>
      <c r="AJ86"/>
      <c r="AK86"/>
      <c r="AL86"/>
    </row>
    <row r="87" spans="1:38" s="66" customFormat="1" hidden="1" x14ac:dyDescent="0.3">
      <c r="A87">
        <v>2016</v>
      </c>
      <c r="B87" s="38">
        <v>42401</v>
      </c>
      <c r="C87" s="5">
        <v>42414.041666666664</v>
      </c>
      <c r="D87" s="35" t="s">
        <v>460</v>
      </c>
      <c r="E87" s="12" t="s">
        <v>313</v>
      </c>
      <c r="F87" s="19">
        <v>92894</v>
      </c>
      <c r="G87" s="19">
        <v>82807</v>
      </c>
      <c r="H87" s="19">
        <v>14917</v>
      </c>
      <c r="I87" s="19">
        <v>67890</v>
      </c>
      <c r="J87" s="34">
        <v>0.89141386957176993</v>
      </c>
      <c r="K87" s="19">
        <v>1628</v>
      </c>
      <c r="L87" s="40">
        <v>1.9660173656816451E-2</v>
      </c>
      <c r="M87" s="18">
        <f t="shared" si="8"/>
        <v>1958</v>
      </c>
      <c r="N87" s="4">
        <v>1212</v>
      </c>
      <c r="O87" s="4">
        <v>34</v>
      </c>
      <c r="P87" s="4">
        <v>134</v>
      </c>
      <c r="Q87" s="20">
        <v>578</v>
      </c>
      <c r="R87" s="3"/>
      <c r="S87" s="73"/>
      <c r="W87"/>
      <c r="X87"/>
      <c r="Y87"/>
      <c r="Z87"/>
      <c r="AA87"/>
      <c r="AB87"/>
      <c r="AC87"/>
      <c r="AD87"/>
      <c r="AE87"/>
      <c r="AF87"/>
      <c r="AG87"/>
      <c r="AH87"/>
      <c r="AI87"/>
      <c r="AJ87"/>
      <c r="AK87"/>
      <c r="AL87"/>
    </row>
    <row r="88" spans="1:38" s="66" customFormat="1" hidden="1" x14ac:dyDescent="0.3">
      <c r="A88">
        <v>2016</v>
      </c>
      <c r="B88" s="38">
        <v>42401</v>
      </c>
      <c r="C88" s="5">
        <v>42413.354166666664</v>
      </c>
      <c r="D88" s="5" t="s">
        <v>273</v>
      </c>
      <c r="E88" s="12" t="s">
        <v>314</v>
      </c>
      <c r="F88" s="19">
        <v>92851</v>
      </c>
      <c r="G88" s="19">
        <v>101861</v>
      </c>
      <c r="H88" s="19">
        <v>16771</v>
      </c>
      <c r="I88" s="19">
        <v>85090</v>
      </c>
      <c r="J88" s="34">
        <v>1.097037188614016</v>
      </c>
      <c r="K88" s="19">
        <v>2376</v>
      </c>
      <c r="L88" s="40">
        <v>2.3325904909631753E-2</v>
      </c>
      <c r="M88" s="18">
        <f t="shared" si="8"/>
        <v>2976</v>
      </c>
      <c r="N88" s="4">
        <v>1945</v>
      </c>
      <c r="O88" s="4">
        <v>41</v>
      </c>
      <c r="P88" s="4">
        <v>247</v>
      </c>
      <c r="Q88" s="20">
        <v>743</v>
      </c>
      <c r="R88" s="3"/>
      <c r="S88" s="73"/>
      <c r="W88"/>
      <c r="X88"/>
      <c r="Y88"/>
      <c r="Z88"/>
      <c r="AA88"/>
      <c r="AB88"/>
      <c r="AC88"/>
      <c r="AD88"/>
      <c r="AE88"/>
      <c r="AF88"/>
      <c r="AG88"/>
      <c r="AH88"/>
      <c r="AI88"/>
      <c r="AJ88"/>
      <c r="AK88"/>
      <c r="AL88"/>
    </row>
    <row r="89" spans="1:38" s="66" customFormat="1" hidden="1" x14ac:dyDescent="0.3">
      <c r="A89">
        <v>2016</v>
      </c>
      <c r="B89" s="38">
        <v>42401</v>
      </c>
      <c r="C89" s="5">
        <v>42411.354178240741</v>
      </c>
      <c r="D89" s="35" t="s">
        <v>460</v>
      </c>
      <c r="E89" s="12" t="s">
        <v>315</v>
      </c>
      <c r="F89" s="19">
        <v>92821</v>
      </c>
      <c r="G89" s="19">
        <v>84308</v>
      </c>
      <c r="H89" s="19">
        <v>13794</v>
      </c>
      <c r="I89" s="19">
        <v>70514</v>
      </c>
      <c r="J89" s="34">
        <v>0.90828584048868255</v>
      </c>
      <c r="K89" s="19">
        <v>1956</v>
      </c>
      <c r="L89" s="40">
        <v>2.3200645253119514E-2</v>
      </c>
      <c r="M89" s="18">
        <f t="shared" si="8"/>
        <v>2278</v>
      </c>
      <c r="N89" s="4">
        <v>1580</v>
      </c>
      <c r="O89" s="4">
        <v>20</v>
      </c>
      <c r="P89" s="4">
        <v>151</v>
      </c>
      <c r="Q89" s="20">
        <v>527</v>
      </c>
      <c r="R89" s="3"/>
      <c r="S89" s="73"/>
      <c r="W89"/>
      <c r="X89"/>
      <c r="Y89"/>
      <c r="Z89"/>
      <c r="AA89"/>
      <c r="AB89"/>
      <c r="AC89"/>
      <c r="AD89"/>
      <c r="AE89"/>
      <c r="AF89"/>
      <c r="AG89"/>
      <c r="AH89"/>
      <c r="AI89"/>
      <c r="AJ89"/>
      <c r="AK89"/>
      <c r="AL89"/>
    </row>
    <row r="90" spans="1:38" s="66" customFormat="1" hidden="1" x14ac:dyDescent="0.3">
      <c r="A90">
        <v>2016</v>
      </c>
      <c r="B90" s="38">
        <v>42401</v>
      </c>
      <c r="C90" s="5">
        <v>42409.041666666664</v>
      </c>
      <c r="D90" s="35" t="s">
        <v>460</v>
      </c>
      <c r="E90" s="12" t="s">
        <v>316</v>
      </c>
      <c r="F90" s="19">
        <v>92709</v>
      </c>
      <c r="G90" s="19">
        <v>68489</v>
      </c>
      <c r="H90" s="19">
        <v>10092</v>
      </c>
      <c r="I90" s="19">
        <v>58397</v>
      </c>
      <c r="J90" s="34">
        <v>0.73875244043188903</v>
      </c>
      <c r="K90" s="19">
        <v>1428</v>
      </c>
      <c r="L90" s="40">
        <v>2.0850063513848938E-2</v>
      </c>
      <c r="M90" s="18">
        <f t="shared" si="8"/>
        <v>1639</v>
      </c>
      <c r="N90" s="4">
        <v>1138</v>
      </c>
      <c r="O90" s="4">
        <v>22</v>
      </c>
      <c r="P90" s="4">
        <v>79</v>
      </c>
      <c r="Q90" s="20">
        <v>400</v>
      </c>
      <c r="R90" s="3"/>
      <c r="S90" s="73"/>
      <c r="W90"/>
      <c r="X90"/>
      <c r="Y90"/>
      <c r="Z90"/>
      <c r="AA90"/>
      <c r="AB90"/>
      <c r="AC90"/>
      <c r="AD90"/>
      <c r="AE90"/>
      <c r="AF90"/>
      <c r="AG90"/>
      <c r="AH90"/>
      <c r="AI90"/>
      <c r="AJ90"/>
      <c r="AK90"/>
      <c r="AL90"/>
    </row>
    <row r="91" spans="1:38" s="66" customFormat="1" hidden="1" x14ac:dyDescent="0.3">
      <c r="A91">
        <v>2016</v>
      </c>
      <c r="B91" s="38">
        <v>42401</v>
      </c>
      <c r="C91" s="5">
        <v>42405.355393518519</v>
      </c>
      <c r="D91" s="42" t="s">
        <v>458</v>
      </c>
      <c r="E91" s="12" t="s">
        <v>317</v>
      </c>
      <c r="F91" s="19">
        <v>92682</v>
      </c>
      <c r="G91" s="19">
        <v>107548</v>
      </c>
      <c r="H91" s="19">
        <v>16647</v>
      </c>
      <c r="I91" s="19">
        <v>90901</v>
      </c>
      <c r="J91" s="34">
        <v>1.1603979197686713</v>
      </c>
      <c r="K91" s="19">
        <v>3264</v>
      </c>
      <c r="L91" s="40">
        <v>3.0349239409379999E-2</v>
      </c>
      <c r="M91" s="18">
        <f t="shared" si="8"/>
        <v>3989</v>
      </c>
      <c r="N91" s="4">
        <v>2307</v>
      </c>
      <c r="O91" s="4">
        <v>34</v>
      </c>
      <c r="P91" s="4">
        <v>164</v>
      </c>
      <c r="Q91" s="20">
        <v>1484</v>
      </c>
      <c r="R91" s="3"/>
      <c r="S91" s="73"/>
      <c r="W91"/>
      <c r="X91"/>
      <c r="Y91"/>
      <c r="Z91"/>
      <c r="AA91"/>
      <c r="AB91"/>
      <c r="AC91"/>
      <c r="AD91"/>
      <c r="AE91"/>
      <c r="AF91"/>
      <c r="AG91"/>
      <c r="AH91"/>
      <c r="AI91"/>
      <c r="AJ91"/>
      <c r="AK91"/>
      <c r="AL91"/>
    </row>
    <row r="92" spans="1:38" s="66" customFormat="1" hidden="1" x14ac:dyDescent="0.3">
      <c r="A92">
        <v>2016</v>
      </c>
      <c r="B92" s="38">
        <v>42401</v>
      </c>
      <c r="C92" s="5">
        <v>42403.354166666664</v>
      </c>
      <c r="D92" s="5" t="s">
        <v>273</v>
      </c>
      <c r="E92" s="12" t="s">
        <v>318</v>
      </c>
      <c r="F92" s="19">
        <v>92932</v>
      </c>
      <c r="G92" s="19">
        <v>116388</v>
      </c>
      <c r="H92" s="19">
        <v>17814</v>
      </c>
      <c r="I92" s="19">
        <v>98574</v>
      </c>
      <c r="J92" s="34">
        <v>1.2523996040115353</v>
      </c>
      <c r="K92" s="19">
        <v>2670</v>
      </c>
      <c r="L92" s="40">
        <v>2.2940509330858852E-2</v>
      </c>
      <c r="M92" s="18">
        <f t="shared" si="8"/>
        <v>3250</v>
      </c>
      <c r="N92" s="4">
        <v>2116</v>
      </c>
      <c r="O92" s="4">
        <v>34</v>
      </c>
      <c r="P92" s="4">
        <v>220</v>
      </c>
      <c r="Q92" s="20">
        <v>880</v>
      </c>
      <c r="R92" s="3"/>
      <c r="S92" s="73"/>
      <c r="W92"/>
      <c r="X92"/>
      <c r="Y92"/>
      <c r="Z92"/>
      <c r="AA92"/>
      <c r="AB92"/>
      <c r="AC92"/>
      <c r="AD92"/>
      <c r="AE92"/>
      <c r="AF92"/>
      <c r="AG92"/>
      <c r="AH92"/>
      <c r="AI92"/>
      <c r="AJ92"/>
      <c r="AK92"/>
      <c r="AL92"/>
    </row>
    <row r="93" spans="1:38" s="66" customFormat="1" hidden="1" x14ac:dyDescent="0.3">
      <c r="A93">
        <v>2016</v>
      </c>
      <c r="B93" s="38">
        <v>42370</v>
      </c>
      <c r="C93" s="5">
        <v>42400.416678240741</v>
      </c>
      <c r="D93" s="35" t="s">
        <v>460</v>
      </c>
      <c r="E93" s="12" t="s">
        <v>319</v>
      </c>
      <c r="F93" s="19">
        <v>92864</v>
      </c>
      <c r="G93" s="19">
        <v>92618</v>
      </c>
      <c r="H93" s="19">
        <v>15420</v>
      </c>
      <c r="I93" s="19">
        <v>77198</v>
      </c>
      <c r="J93" s="34">
        <v>0.99735096485182628</v>
      </c>
      <c r="K93" s="19">
        <v>2414</v>
      </c>
      <c r="L93" s="40">
        <v>2.606404802522188E-2</v>
      </c>
      <c r="M93" s="18">
        <f t="shared" si="8"/>
        <v>2964</v>
      </c>
      <c r="N93" s="4">
        <v>1951</v>
      </c>
      <c r="O93" s="4">
        <v>35</v>
      </c>
      <c r="P93" s="4">
        <v>157</v>
      </c>
      <c r="Q93" s="20">
        <v>821</v>
      </c>
      <c r="R93" s="3"/>
      <c r="S93" s="73"/>
      <c r="W93"/>
      <c r="X93"/>
      <c r="Y93"/>
      <c r="Z93"/>
      <c r="AA93"/>
      <c r="AB93"/>
      <c r="AC93"/>
      <c r="AD93"/>
      <c r="AE93"/>
      <c r="AF93"/>
      <c r="AG93"/>
      <c r="AH93"/>
      <c r="AI93"/>
      <c r="AJ93"/>
      <c r="AK93"/>
      <c r="AL93"/>
    </row>
    <row r="94" spans="1:38" s="66" customFormat="1" hidden="1" x14ac:dyDescent="0.3">
      <c r="A94">
        <v>2016</v>
      </c>
      <c r="B94" s="38">
        <v>42370</v>
      </c>
      <c r="C94" s="5">
        <v>42398.354178240741</v>
      </c>
      <c r="D94" s="5" t="s">
        <v>186</v>
      </c>
      <c r="E94" s="12" t="s">
        <v>320</v>
      </c>
      <c r="F94" s="19">
        <v>92825</v>
      </c>
      <c r="G94" s="19">
        <v>61101</v>
      </c>
      <c r="H94" s="19">
        <v>10189</v>
      </c>
      <c r="I94" s="19">
        <v>50912</v>
      </c>
      <c r="J94" s="34">
        <v>0.65823862106113651</v>
      </c>
      <c r="K94" s="19">
        <v>1935</v>
      </c>
      <c r="L94" s="40">
        <v>3.1668876123140371E-2</v>
      </c>
      <c r="M94" s="18">
        <f t="shared" si="8"/>
        <v>2216</v>
      </c>
      <c r="N94" s="4">
        <v>1494</v>
      </c>
      <c r="O94" s="4">
        <v>14</v>
      </c>
      <c r="P94" s="4">
        <v>56</v>
      </c>
      <c r="Q94" s="20">
        <v>652</v>
      </c>
      <c r="R94" s="3"/>
      <c r="S94" s="73"/>
      <c r="W94"/>
      <c r="X94"/>
      <c r="Y94"/>
      <c r="Z94"/>
      <c r="AA94"/>
      <c r="AB94"/>
      <c r="AC94"/>
      <c r="AD94"/>
      <c r="AE94"/>
      <c r="AF94"/>
      <c r="AG94"/>
      <c r="AH94"/>
      <c r="AI94"/>
      <c r="AJ94"/>
      <c r="AK94"/>
      <c r="AL94"/>
    </row>
    <row r="95" spans="1:38" s="66" customFormat="1" hidden="1" x14ac:dyDescent="0.3">
      <c r="A95">
        <v>2016</v>
      </c>
      <c r="B95" s="38">
        <v>42370</v>
      </c>
      <c r="C95" s="5">
        <v>42396.354166666664</v>
      </c>
      <c r="D95" s="5" t="s">
        <v>305</v>
      </c>
      <c r="E95" s="12" t="s">
        <v>321</v>
      </c>
      <c r="F95" s="19">
        <v>92832</v>
      </c>
      <c r="G95" s="19">
        <v>59615</v>
      </c>
      <c r="H95" s="19">
        <v>6824</v>
      </c>
      <c r="I95" s="19">
        <v>52791</v>
      </c>
      <c r="J95" s="34">
        <v>0.64218157531885556</v>
      </c>
      <c r="K95" s="19">
        <v>1095</v>
      </c>
      <c r="L95" s="40">
        <v>1.8367860437809275E-2</v>
      </c>
      <c r="M95" s="18">
        <f t="shared" si="8"/>
        <v>1202</v>
      </c>
      <c r="N95" s="4">
        <v>838</v>
      </c>
      <c r="O95" s="4">
        <v>9</v>
      </c>
      <c r="P95" s="4">
        <v>34</v>
      </c>
      <c r="Q95" s="20">
        <v>321</v>
      </c>
      <c r="R95" s="3"/>
      <c r="S95" s="73"/>
      <c r="W95"/>
      <c r="X95"/>
      <c r="Y95"/>
      <c r="Z95"/>
      <c r="AA95"/>
      <c r="AB95"/>
      <c r="AC95"/>
      <c r="AD95"/>
      <c r="AE95"/>
      <c r="AF95"/>
      <c r="AG95"/>
      <c r="AH95"/>
      <c r="AI95"/>
      <c r="AJ95"/>
      <c r="AK95"/>
      <c r="AL95"/>
    </row>
    <row r="96" spans="1:38" s="66" customFormat="1" hidden="1" x14ac:dyDescent="0.3">
      <c r="A96">
        <v>2016</v>
      </c>
      <c r="B96" s="38">
        <v>42370</v>
      </c>
      <c r="C96" s="5">
        <v>42394.375</v>
      </c>
      <c r="D96" s="35" t="s">
        <v>460</v>
      </c>
      <c r="E96" s="12" t="s">
        <v>322</v>
      </c>
      <c r="F96" s="19">
        <v>92831</v>
      </c>
      <c r="G96" s="19">
        <v>66635</v>
      </c>
      <c r="H96" s="19">
        <v>11111</v>
      </c>
      <c r="I96" s="19">
        <v>55524</v>
      </c>
      <c r="J96" s="34">
        <v>0.71780978336977952</v>
      </c>
      <c r="K96" s="19">
        <v>1349</v>
      </c>
      <c r="L96" s="40">
        <v>2.0244616192691529E-2</v>
      </c>
      <c r="M96" s="18">
        <f t="shared" si="8"/>
        <v>1566</v>
      </c>
      <c r="N96" s="4">
        <v>1153</v>
      </c>
      <c r="O96" s="4">
        <v>19</v>
      </c>
      <c r="P96" s="4">
        <v>35</v>
      </c>
      <c r="Q96" s="20">
        <v>359</v>
      </c>
      <c r="R96" s="3"/>
      <c r="S96" s="73"/>
      <c r="W96"/>
      <c r="X96"/>
      <c r="Y96"/>
      <c r="Z96"/>
      <c r="AA96"/>
      <c r="AB96"/>
      <c r="AC96"/>
      <c r="AD96"/>
      <c r="AE96"/>
      <c r="AF96"/>
      <c r="AG96"/>
      <c r="AH96"/>
      <c r="AI96"/>
      <c r="AJ96"/>
      <c r="AK96"/>
      <c r="AL96"/>
    </row>
    <row r="97" spans="1:38" s="66" customFormat="1" hidden="1" x14ac:dyDescent="0.3">
      <c r="A97">
        <v>2016</v>
      </c>
      <c r="B97" s="38">
        <v>42370</v>
      </c>
      <c r="C97" s="5">
        <v>42391.354166666664</v>
      </c>
      <c r="D97" s="42" t="s">
        <v>458</v>
      </c>
      <c r="E97" s="12" t="s">
        <v>323</v>
      </c>
      <c r="F97" s="19">
        <v>92783</v>
      </c>
      <c r="G97" s="19">
        <v>65357</v>
      </c>
      <c r="H97" s="19">
        <v>11087</v>
      </c>
      <c r="I97" s="19">
        <v>54270</v>
      </c>
      <c r="J97" s="34">
        <v>0.70440705732731212</v>
      </c>
      <c r="K97" s="19">
        <v>1977</v>
      </c>
      <c r="L97" s="40">
        <v>3.0249246446440319E-2</v>
      </c>
      <c r="M97" s="18">
        <f t="shared" si="8"/>
        <v>2333</v>
      </c>
      <c r="N97" s="4">
        <v>1550</v>
      </c>
      <c r="O97" s="4">
        <v>27</v>
      </c>
      <c r="P97" s="4">
        <v>70</v>
      </c>
      <c r="Q97" s="20">
        <v>686</v>
      </c>
      <c r="R97" s="3"/>
      <c r="S97" s="73"/>
      <c r="W97"/>
      <c r="X97"/>
      <c r="Y97"/>
      <c r="Z97"/>
      <c r="AA97"/>
      <c r="AB97"/>
      <c r="AC97"/>
      <c r="AD97"/>
      <c r="AE97"/>
      <c r="AF97"/>
      <c r="AG97"/>
      <c r="AH97"/>
      <c r="AI97"/>
      <c r="AJ97"/>
      <c r="AK97"/>
      <c r="AL97"/>
    </row>
    <row r="98" spans="1:38" s="66" customFormat="1" hidden="1" x14ac:dyDescent="0.3">
      <c r="A98">
        <v>2016</v>
      </c>
      <c r="B98" s="38">
        <v>42370</v>
      </c>
      <c r="C98" s="5">
        <v>42389.354166666664</v>
      </c>
      <c r="D98" s="5" t="s">
        <v>456</v>
      </c>
      <c r="E98" s="12" t="s">
        <v>324</v>
      </c>
      <c r="F98" s="19">
        <v>92686</v>
      </c>
      <c r="G98" s="19">
        <v>8797</v>
      </c>
      <c r="H98" s="19">
        <v>8797</v>
      </c>
      <c r="I98" s="19">
        <v>0</v>
      </c>
      <c r="J98" s="34">
        <v>9.4911852922771503E-2</v>
      </c>
      <c r="K98" s="19">
        <v>348</v>
      </c>
      <c r="L98" s="40">
        <v>3.9558940547914062E-2</v>
      </c>
      <c r="M98" s="18">
        <f t="shared" si="8"/>
        <v>544</v>
      </c>
      <c r="N98" s="4">
        <v>152</v>
      </c>
      <c r="O98" s="4">
        <v>35</v>
      </c>
      <c r="P98" s="4">
        <v>25</v>
      </c>
      <c r="Q98" s="20">
        <v>332</v>
      </c>
      <c r="R98"/>
      <c r="S98" s="65"/>
      <c r="W98"/>
      <c r="X98"/>
      <c r="Y98"/>
      <c r="Z98"/>
      <c r="AA98"/>
      <c r="AB98"/>
      <c r="AC98"/>
      <c r="AD98"/>
      <c r="AE98"/>
      <c r="AF98"/>
      <c r="AG98"/>
      <c r="AH98"/>
      <c r="AI98"/>
      <c r="AJ98"/>
      <c r="AK98"/>
      <c r="AL98"/>
    </row>
    <row r="99" spans="1:38" s="66" customFormat="1" hidden="1" x14ac:dyDescent="0.3">
      <c r="A99">
        <v>2016</v>
      </c>
      <c r="B99" s="38">
        <v>42370</v>
      </c>
      <c r="C99" s="5">
        <v>42387.354178240741</v>
      </c>
      <c r="D99" s="35" t="s">
        <v>457</v>
      </c>
      <c r="E99" s="12" t="s">
        <v>325</v>
      </c>
      <c r="F99" s="19">
        <v>93247</v>
      </c>
      <c r="G99" s="19">
        <v>98692</v>
      </c>
      <c r="H99" s="19">
        <v>13540</v>
      </c>
      <c r="I99" s="19">
        <v>85152</v>
      </c>
      <c r="J99" s="34">
        <v>1.0583932995163383</v>
      </c>
      <c r="K99" s="19">
        <v>1855</v>
      </c>
      <c r="L99" s="40">
        <v>1.8795849714262555E-2</v>
      </c>
      <c r="M99" s="18">
        <f t="shared" si="8"/>
        <v>2089</v>
      </c>
      <c r="N99" s="4">
        <v>1651</v>
      </c>
      <c r="O99" s="4">
        <v>37</v>
      </c>
      <c r="P99" s="4">
        <v>33</v>
      </c>
      <c r="Q99" s="20">
        <v>368</v>
      </c>
      <c r="R99"/>
      <c r="S99" s="65"/>
      <c r="W99"/>
      <c r="X99"/>
      <c r="Y99"/>
      <c r="Z99"/>
      <c r="AA99"/>
      <c r="AB99"/>
      <c r="AC99"/>
      <c r="AD99"/>
      <c r="AE99"/>
      <c r="AF99"/>
      <c r="AG99"/>
      <c r="AH99"/>
      <c r="AI99"/>
      <c r="AJ99"/>
      <c r="AK99"/>
      <c r="AL99"/>
    </row>
    <row r="100" spans="1:38" s="66" customFormat="1" hidden="1" x14ac:dyDescent="0.3">
      <c r="A100">
        <v>2016</v>
      </c>
      <c r="B100" s="38">
        <v>42370</v>
      </c>
      <c r="C100" s="5">
        <v>42384.354178240741</v>
      </c>
      <c r="D100" s="35" t="s">
        <v>460</v>
      </c>
      <c r="E100" s="12" t="s">
        <v>326</v>
      </c>
      <c r="F100" s="19">
        <v>92586</v>
      </c>
      <c r="G100" s="19">
        <v>92565</v>
      </c>
      <c r="H100" s="19">
        <v>9188</v>
      </c>
      <c r="I100" s="19">
        <v>83377</v>
      </c>
      <c r="J100" s="34">
        <v>0.99977318385069014</v>
      </c>
      <c r="K100" s="19">
        <v>1933</v>
      </c>
      <c r="L100" s="40">
        <v>2.0882623021660454E-2</v>
      </c>
      <c r="M100" s="18">
        <f t="shared" si="8"/>
        <v>2226</v>
      </c>
      <c r="N100" s="4">
        <v>1434</v>
      </c>
      <c r="O100" s="4">
        <v>17</v>
      </c>
      <c r="P100" s="4">
        <v>71</v>
      </c>
      <c r="Q100" s="20">
        <v>704</v>
      </c>
      <c r="R100"/>
      <c r="S100" s="65"/>
      <c r="W100"/>
      <c r="X100"/>
      <c r="Y100"/>
      <c r="Z100"/>
      <c r="AA100"/>
      <c r="AB100"/>
      <c r="AC100"/>
      <c r="AD100"/>
      <c r="AE100"/>
      <c r="AF100"/>
      <c r="AG100"/>
      <c r="AH100"/>
      <c r="AI100"/>
      <c r="AJ100"/>
      <c r="AK100"/>
      <c r="AL100"/>
    </row>
    <row r="101" spans="1:38" s="66" customFormat="1" hidden="1" x14ac:dyDescent="0.3">
      <c r="A101">
        <v>2016</v>
      </c>
      <c r="B101" s="38">
        <v>42370</v>
      </c>
      <c r="C101" s="5">
        <v>42382.354166666664</v>
      </c>
      <c r="D101" s="5" t="s">
        <v>459</v>
      </c>
      <c r="E101" s="12" t="s">
        <v>327</v>
      </c>
      <c r="F101" s="19">
        <v>92577</v>
      </c>
      <c r="G101" s="19">
        <v>92678</v>
      </c>
      <c r="H101" s="19">
        <v>15892</v>
      </c>
      <c r="I101" s="19">
        <v>76786</v>
      </c>
      <c r="J101" s="34">
        <v>1.0010909837216588</v>
      </c>
      <c r="K101" s="19">
        <v>2149</v>
      </c>
      <c r="L101" s="40">
        <v>2.3187811562614645E-2</v>
      </c>
      <c r="M101" s="18">
        <f t="shared" si="8"/>
        <v>2777</v>
      </c>
      <c r="N101" s="4">
        <v>1495</v>
      </c>
      <c r="O101" s="4">
        <v>49</v>
      </c>
      <c r="P101" s="4">
        <v>176</v>
      </c>
      <c r="Q101" s="20">
        <v>1057</v>
      </c>
      <c r="R101"/>
      <c r="S101" s="65"/>
      <c r="W101"/>
      <c r="X101"/>
      <c r="Y101"/>
      <c r="Z101"/>
      <c r="AA101"/>
      <c r="AB101"/>
      <c r="AC101"/>
      <c r="AD101"/>
      <c r="AE101"/>
      <c r="AF101"/>
      <c r="AG101"/>
      <c r="AH101"/>
      <c r="AI101"/>
      <c r="AJ101"/>
      <c r="AK101"/>
      <c r="AL101"/>
    </row>
    <row r="102" spans="1:38" hidden="1" x14ac:dyDescent="0.3">
      <c r="A102">
        <v>2016</v>
      </c>
      <c r="B102" s="38">
        <v>42370</v>
      </c>
      <c r="C102" s="5">
        <v>42380.354178240741</v>
      </c>
      <c r="D102" s="35" t="s">
        <v>457</v>
      </c>
      <c r="E102" s="12" t="s">
        <v>328</v>
      </c>
      <c r="F102" s="19">
        <v>92561</v>
      </c>
      <c r="G102" s="19">
        <v>72493</v>
      </c>
      <c r="H102" s="19">
        <v>11972</v>
      </c>
      <c r="I102" s="19">
        <v>60521</v>
      </c>
      <c r="J102" s="34">
        <v>0.78319162498244399</v>
      </c>
      <c r="K102" s="19">
        <v>1440</v>
      </c>
      <c r="L102" s="40">
        <v>1.986398686769757E-2</v>
      </c>
      <c r="M102" s="18">
        <f t="shared" si="8"/>
        <v>1590</v>
      </c>
      <c r="N102" s="4">
        <v>1270</v>
      </c>
      <c r="O102" s="4">
        <v>15</v>
      </c>
      <c r="P102" s="4">
        <v>15</v>
      </c>
      <c r="Q102" s="20">
        <v>290</v>
      </c>
      <c r="S102" s="65"/>
    </row>
    <row r="103" spans="1:38" hidden="1" x14ac:dyDescent="0.3">
      <c r="A103">
        <v>2016</v>
      </c>
      <c r="B103" s="38">
        <v>42370</v>
      </c>
      <c r="C103" s="5">
        <v>42377.354166666664</v>
      </c>
      <c r="D103" s="35" t="s">
        <v>460</v>
      </c>
      <c r="E103" s="12" t="s">
        <v>329</v>
      </c>
      <c r="F103" s="19">
        <v>92544</v>
      </c>
      <c r="G103" s="19">
        <v>99081</v>
      </c>
      <c r="H103" s="19">
        <v>13184</v>
      </c>
      <c r="I103" s="19">
        <v>85897</v>
      </c>
      <c r="J103" s="34">
        <v>1.0706366701244814</v>
      </c>
      <c r="K103" s="19">
        <v>2768</v>
      </c>
      <c r="L103" s="40">
        <v>2.7936738627991238E-2</v>
      </c>
      <c r="M103" s="18">
        <f t="shared" si="8"/>
        <v>3339</v>
      </c>
      <c r="N103" s="4">
        <v>2115</v>
      </c>
      <c r="O103" s="4">
        <v>38</v>
      </c>
      <c r="P103" s="4">
        <v>99</v>
      </c>
      <c r="Q103" s="20">
        <v>1087</v>
      </c>
      <c r="S103" s="65"/>
    </row>
    <row r="104" spans="1:38" hidden="1" x14ac:dyDescent="0.3">
      <c r="A104">
        <v>2016</v>
      </c>
      <c r="B104" s="38">
        <v>42370</v>
      </c>
      <c r="C104" s="5">
        <v>42375.354166666664</v>
      </c>
      <c r="D104" s="42" t="s">
        <v>458</v>
      </c>
      <c r="E104" s="12" t="s">
        <v>330</v>
      </c>
      <c r="F104" s="19">
        <v>92498</v>
      </c>
      <c r="G104" s="19">
        <v>79113</v>
      </c>
      <c r="H104" s="19">
        <v>10017</v>
      </c>
      <c r="I104" s="19">
        <v>69096</v>
      </c>
      <c r="J104" s="34">
        <v>0.85529416852256268</v>
      </c>
      <c r="K104" s="19">
        <v>2379</v>
      </c>
      <c r="L104" s="40">
        <v>3.0070911228243145E-2</v>
      </c>
      <c r="M104" s="18">
        <f t="shared" si="8"/>
        <v>2785</v>
      </c>
      <c r="N104" s="4">
        <v>1788</v>
      </c>
      <c r="O104" s="4">
        <v>23</v>
      </c>
      <c r="P104" s="4">
        <v>86</v>
      </c>
      <c r="Q104" s="20">
        <v>888</v>
      </c>
      <c r="S104" s="65"/>
    </row>
    <row r="105" spans="1:38" s="66" customFormat="1" hidden="1" x14ac:dyDescent="0.3">
      <c r="A105">
        <v>2016</v>
      </c>
      <c r="B105" s="38">
        <v>42370</v>
      </c>
      <c r="C105" s="5">
        <v>42374.354166666664</v>
      </c>
      <c r="D105" s="35" t="s">
        <v>457</v>
      </c>
      <c r="E105" s="12" t="s">
        <v>331</v>
      </c>
      <c r="F105" s="19">
        <v>92464</v>
      </c>
      <c r="G105" s="19">
        <v>102448</v>
      </c>
      <c r="H105" s="19">
        <v>18107</v>
      </c>
      <c r="I105" s="19">
        <v>84341</v>
      </c>
      <c r="J105" s="34">
        <v>1.1079771586779719</v>
      </c>
      <c r="K105" s="19">
        <v>2199</v>
      </c>
      <c r="L105" s="40">
        <v>2.1464547868186787E-2</v>
      </c>
      <c r="M105" s="18">
        <f t="shared" si="8"/>
        <v>2457</v>
      </c>
      <c r="N105" s="4">
        <v>1932</v>
      </c>
      <c r="O105" s="4">
        <v>34</v>
      </c>
      <c r="P105" s="4">
        <v>32</v>
      </c>
      <c r="Q105" s="20">
        <v>459</v>
      </c>
      <c r="R105"/>
      <c r="S105" s="65"/>
      <c r="W105"/>
      <c r="X105"/>
      <c r="Y105"/>
      <c r="Z105"/>
      <c r="AA105"/>
      <c r="AB105"/>
      <c r="AC105"/>
      <c r="AD105"/>
      <c r="AE105"/>
      <c r="AF105"/>
      <c r="AG105"/>
      <c r="AH105"/>
      <c r="AI105"/>
      <c r="AJ105"/>
      <c r="AK105"/>
      <c r="AL105"/>
    </row>
    <row r="106" spans="1:38" hidden="1" x14ac:dyDescent="0.3">
      <c r="A106">
        <v>2015</v>
      </c>
      <c r="B106" s="38">
        <v>42339</v>
      </c>
      <c r="C106" s="41">
        <v>42369.416666666664</v>
      </c>
      <c r="D106" s="42" t="s">
        <v>273</v>
      </c>
      <c r="E106" t="s">
        <v>334</v>
      </c>
      <c r="F106" s="8">
        <v>92469</v>
      </c>
      <c r="G106" s="8">
        <v>103213</v>
      </c>
      <c r="H106" s="8">
        <v>39941</v>
      </c>
      <c r="I106" s="8">
        <v>63272</v>
      </c>
      <c r="J106" s="36">
        <v>1.11619029080016</v>
      </c>
      <c r="K106">
        <v>2454</v>
      </c>
      <c r="L106" s="62">
        <f>K106/G106</f>
        <v>2.377607471926986E-2</v>
      </c>
      <c r="M106" s="18">
        <f>SUM(N106:Q106)</f>
        <v>3195</v>
      </c>
      <c r="N106">
        <v>1885</v>
      </c>
      <c r="O106">
        <v>127</v>
      </c>
      <c r="P106">
        <v>109</v>
      </c>
      <c r="Q106">
        <v>1074</v>
      </c>
      <c r="S106"/>
      <c r="T106"/>
      <c r="U106"/>
      <c r="V106"/>
    </row>
    <row r="107" spans="1:38" hidden="1" x14ac:dyDescent="0.3">
      <c r="A107">
        <v>2015</v>
      </c>
      <c r="B107" s="38">
        <v>42339</v>
      </c>
      <c r="C107" s="41">
        <v>42366.354166666664</v>
      </c>
      <c r="D107" s="42" t="s">
        <v>186</v>
      </c>
      <c r="E107" t="s">
        <v>335</v>
      </c>
      <c r="F107">
        <v>92410</v>
      </c>
      <c r="G107" s="39">
        <v>203490</v>
      </c>
      <c r="H107">
        <v>28863</v>
      </c>
      <c r="I107">
        <v>174627</v>
      </c>
      <c r="J107" s="62">
        <v>2.2020344118601884</v>
      </c>
      <c r="K107">
        <v>6661</v>
      </c>
      <c r="L107" s="62">
        <f t="shared" ref="L107:L170" si="9">K107/G107</f>
        <v>3.273379527249496E-2</v>
      </c>
      <c r="M107" s="18">
        <f t="shared" ref="M107:M170" si="10">SUM(N107:Q107)</f>
        <v>7667</v>
      </c>
      <c r="N107">
        <v>4685</v>
      </c>
      <c r="O107">
        <v>78</v>
      </c>
      <c r="P107">
        <v>241</v>
      </c>
      <c r="Q107">
        <v>2663</v>
      </c>
      <c r="S107"/>
      <c r="T107"/>
      <c r="U107"/>
      <c r="V107"/>
    </row>
    <row r="108" spans="1:38" hidden="1" x14ac:dyDescent="0.3">
      <c r="A108">
        <v>2015</v>
      </c>
      <c r="B108" s="38">
        <v>42339</v>
      </c>
      <c r="C108" s="41">
        <v>42363.000011574077</v>
      </c>
      <c r="D108" s="35" t="s">
        <v>460</v>
      </c>
      <c r="E108" t="s">
        <v>336</v>
      </c>
      <c r="F108">
        <v>92308</v>
      </c>
      <c r="G108">
        <v>149340</v>
      </c>
      <c r="H108">
        <v>49575</v>
      </c>
      <c r="I108">
        <v>99765</v>
      </c>
      <c r="J108" s="62">
        <v>1.6178446071846426</v>
      </c>
      <c r="K108">
        <v>4243</v>
      </c>
      <c r="L108" s="62">
        <f t="shared" si="9"/>
        <v>2.8411678050087048E-2</v>
      </c>
      <c r="M108" s="18">
        <f t="shared" si="10"/>
        <v>5550</v>
      </c>
      <c r="N108">
        <v>3418</v>
      </c>
      <c r="O108">
        <v>162</v>
      </c>
      <c r="P108">
        <v>475</v>
      </c>
      <c r="Q108">
        <v>1495</v>
      </c>
      <c r="S108"/>
      <c r="T108"/>
      <c r="U108"/>
      <c r="V108"/>
    </row>
    <row r="109" spans="1:38" hidden="1" x14ac:dyDescent="0.3">
      <c r="A109">
        <v>2015</v>
      </c>
      <c r="B109" s="38">
        <v>42339</v>
      </c>
      <c r="C109" s="41">
        <v>42360.354166666664</v>
      </c>
      <c r="D109" s="42" t="s">
        <v>273</v>
      </c>
      <c r="E109" t="s">
        <v>337</v>
      </c>
      <c r="F109">
        <v>92282</v>
      </c>
      <c r="G109">
        <v>49177</v>
      </c>
      <c r="H109">
        <v>6837</v>
      </c>
      <c r="I109">
        <v>42340</v>
      </c>
      <c r="J109" s="62">
        <v>0.53289915693201273</v>
      </c>
      <c r="K109">
        <v>1232</v>
      </c>
      <c r="L109" s="62">
        <f t="shared" si="9"/>
        <v>2.5052361876486975E-2</v>
      </c>
      <c r="M109" s="18">
        <f t="shared" si="10"/>
        <v>1611</v>
      </c>
      <c r="N109">
        <v>968</v>
      </c>
      <c r="O109">
        <v>21</v>
      </c>
      <c r="P109">
        <v>38</v>
      </c>
      <c r="Q109">
        <v>584</v>
      </c>
      <c r="S109"/>
      <c r="T109"/>
      <c r="U109"/>
      <c r="V109"/>
    </row>
    <row r="110" spans="1:38" hidden="1" x14ac:dyDescent="0.3">
      <c r="A110">
        <v>2015</v>
      </c>
      <c r="B110" s="38">
        <v>42339</v>
      </c>
      <c r="C110" s="41">
        <v>42359.354178240741</v>
      </c>
      <c r="D110" s="42" t="s">
        <v>456</v>
      </c>
      <c r="E110" t="s">
        <v>338</v>
      </c>
      <c r="F110">
        <v>92258</v>
      </c>
      <c r="G110">
        <v>118095</v>
      </c>
      <c r="H110">
        <v>10684</v>
      </c>
      <c r="I110">
        <v>107411</v>
      </c>
      <c r="J110" s="62">
        <v>1.2800515944416744</v>
      </c>
      <c r="K110">
        <v>2477</v>
      </c>
      <c r="L110" s="62">
        <f t="shared" si="9"/>
        <v>2.0974639061772302E-2</v>
      </c>
      <c r="M110" s="18">
        <f t="shared" si="10"/>
        <v>2927</v>
      </c>
      <c r="N110">
        <v>1481</v>
      </c>
      <c r="O110">
        <v>19</v>
      </c>
      <c r="P110">
        <v>57</v>
      </c>
      <c r="Q110">
        <v>1370</v>
      </c>
      <c r="S110"/>
      <c r="T110" s="35"/>
      <c r="U110" s="4"/>
      <c r="V110" s="4"/>
      <c r="X110" s="4"/>
    </row>
    <row r="111" spans="1:38" hidden="1" x14ac:dyDescent="0.3">
      <c r="A111">
        <v>2015</v>
      </c>
      <c r="B111" s="38">
        <v>42339</v>
      </c>
      <c r="C111" s="41">
        <v>42356.354189814818</v>
      </c>
      <c r="D111" s="5" t="s">
        <v>305</v>
      </c>
      <c r="E111" t="s">
        <v>339</v>
      </c>
      <c r="F111">
        <v>92216</v>
      </c>
      <c r="G111">
        <v>78226</v>
      </c>
      <c r="H111">
        <v>4372</v>
      </c>
      <c r="I111">
        <v>73854</v>
      </c>
      <c r="J111" s="62">
        <v>0.84829096902923573</v>
      </c>
      <c r="K111">
        <v>1558</v>
      </c>
      <c r="L111" s="62">
        <f t="shared" si="9"/>
        <v>1.9916651752614221E-2</v>
      </c>
      <c r="M111" s="18">
        <f t="shared" si="10"/>
        <v>1748</v>
      </c>
      <c r="N111">
        <v>1061</v>
      </c>
      <c r="O111">
        <v>3</v>
      </c>
      <c r="P111">
        <v>21</v>
      </c>
      <c r="Q111">
        <v>663</v>
      </c>
      <c r="S111"/>
      <c r="T111" s="35"/>
      <c r="U111" s="4"/>
      <c r="V111" s="4"/>
      <c r="X111" s="4"/>
    </row>
    <row r="112" spans="1:38" hidden="1" x14ac:dyDescent="0.3">
      <c r="A112">
        <v>2015</v>
      </c>
      <c r="B112" s="38">
        <v>42339</v>
      </c>
      <c r="C112" s="41">
        <v>42354.041678240741</v>
      </c>
      <c r="D112" s="35" t="s">
        <v>460</v>
      </c>
      <c r="E112" t="s">
        <v>340</v>
      </c>
      <c r="F112">
        <v>92161</v>
      </c>
      <c r="G112">
        <v>124742</v>
      </c>
      <c r="H112">
        <v>20295</v>
      </c>
      <c r="I112">
        <v>104447</v>
      </c>
      <c r="J112" s="62">
        <v>1.3535226397283016</v>
      </c>
      <c r="K112">
        <v>2815</v>
      </c>
      <c r="L112" s="62">
        <f t="shared" si="9"/>
        <v>2.2566577415786184E-2</v>
      </c>
      <c r="M112" s="18">
        <f t="shared" si="10"/>
        <v>3468</v>
      </c>
      <c r="N112">
        <v>2229</v>
      </c>
      <c r="O112">
        <v>54</v>
      </c>
      <c r="P112">
        <v>329</v>
      </c>
      <c r="Q112">
        <v>856</v>
      </c>
      <c r="S112"/>
      <c r="T112" s="35"/>
      <c r="U112" s="4"/>
      <c r="V112" s="4"/>
      <c r="X112" s="4"/>
    </row>
    <row r="113" spans="1:24" hidden="1" x14ac:dyDescent="0.3">
      <c r="A113">
        <v>2015</v>
      </c>
      <c r="B113" s="38">
        <v>42339</v>
      </c>
      <c r="C113" s="41">
        <v>42352.354166666664</v>
      </c>
      <c r="D113" s="42" t="s">
        <v>273</v>
      </c>
      <c r="E113" t="s">
        <v>341</v>
      </c>
      <c r="F113">
        <v>92056</v>
      </c>
      <c r="G113">
        <v>135341</v>
      </c>
      <c r="H113">
        <v>15134</v>
      </c>
      <c r="I113">
        <v>120207</v>
      </c>
      <c r="J113" s="62">
        <v>1.4702029199617623</v>
      </c>
      <c r="K113">
        <v>3360</v>
      </c>
      <c r="L113" s="62">
        <f t="shared" si="9"/>
        <v>2.4826179797696191E-2</v>
      </c>
      <c r="M113" s="18">
        <f t="shared" si="10"/>
        <v>4124</v>
      </c>
      <c r="N113">
        <v>2567</v>
      </c>
      <c r="O113">
        <v>62</v>
      </c>
      <c r="P113">
        <v>165</v>
      </c>
      <c r="Q113">
        <v>1330</v>
      </c>
      <c r="S113"/>
      <c r="T113" s="35"/>
      <c r="U113" s="4"/>
      <c r="V113" s="4"/>
      <c r="X113" s="4"/>
    </row>
    <row r="114" spans="1:24" hidden="1" x14ac:dyDescent="0.3">
      <c r="A114">
        <v>2015</v>
      </c>
      <c r="B114" s="38">
        <v>42339</v>
      </c>
      <c r="C114" s="41">
        <v>42349.354189814818</v>
      </c>
      <c r="D114" s="42" t="s">
        <v>342</v>
      </c>
      <c r="E114" t="s">
        <v>343</v>
      </c>
      <c r="F114">
        <v>91980</v>
      </c>
      <c r="G114">
        <v>75772</v>
      </c>
      <c r="H114">
        <v>4363</v>
      </c>
      <c r="I114">
        <v>71409</v>
      </c>
      <c r="J114" s="62">
        <v>0.82378777995216357</v>
      </c>
      <c r="K114">
        <v>478</v>
      </c>
      <c r="L114" s="62">
        <f t="shared" si="9"/>
        <v>6.3083988808530856E-3</v>
      </c>
      <c r="M114" s="18">
        <f t="shared" si="10"/>
        <v>550</v>
      </c>
      <c r="N114">
        <v>309</v>
      </c>
      <c r="O114">
        <v>9</v>
      </c>
      <c r="P114">
        <v>11</v>
      </c>
      <c r="Q114">
        <v>221</v>
      </c>
      <c r="S114"/>
      <c r="T114" s="35"/>
      <c r="U114" s="4"/>
      <c r="V114" s="4"/>
      <c r="X114" s="4"/>
    </row>
    <row r="115" spans="1:24" hidden="1" x14ac:dyDescent="0.3">
      <c r="A115">
        <v>2015</v>
      </c>
      <c r="B115" s="38">
        <v>42339</v>
      </c>
      <c r="C115" s="41">
        <v>42347.354166666664</v>
      </c>
      <c r="D115" s="35" t="s">
        <v>460</v>
      </c>
      <c r="E115" t="s">
        <v>344</v>
      </c>
      <c r="F115">
        <v>91923</v>
      </c>
      <c r="G115">
        <v>88674</v>
      </c>
      <c r="H115">
        <v>10602</v>
      </c>
      <c r="I115">
        <v>78072</v>
      </c>
      <c r="J115" s="62">
        <v>0.96465520054828502</v>
      </c>
      <c r="K115">
        <v>2788</v>
      </c>
      <c r="L115" s="62">
        <f t="shared" si="9"/>
        <v>3.144100863838329E-2</v>
      </c>
      <c r="M115" s="18">
        <f t="shared" si="10"/>
        <v>3288</v>
      </c>
      <c r="N115">
        <v>2117</v>
      </c>
      <c r="O115">
        <v>18</v>
      </c>
      <c r="P115">
        <v>91</v>
      </c>
      <c r="Q115">
        <v>1062</v>
      </c>
      <c r="S115"/>
      <c r="T115" s="35"/>
      <c r="U115" s="4"/>
      <c r="V115" s="4"/>
      <c r="X115" s="4"/>
    </row>
    <row r="116" spans="1:24" hidden="1" x14ac:dyDescent="0.3">
      <c r="A116">
        <v>2015</v>
      </c>
      <c r="B116" s="38">
        <v>42339</v>
      </c>
      <c r="C116" s="41">
        <v>42345.354178240741</v>
      </c>
      <c r="D116" s="5" t="s">
        <v>305</v>
      </c>
      <c r="E116" t="s">
        <v>345</v>
      </c>
      <c r="F116">
        <v>91916</v>
      </c>
      <c r="G116">
        <v>84337</v>
      </c>
      <c r="H116">
        <v>12633</v>
      </c>
      <c r="I116">
        <v>71704</v>
      </c>
      <c r="J116" s="62">
        <v>0.91754427955959794</v>
      </c>
      <c r="K116">
        <v>1756</v>
      </c>
      <c r="L116" s="62">
        <f t="shared" si="9"/>
        <v>2.0821229116520627E-2</v>
      </c>
      <c r="M116" s="18">
        <f t="shared" si="10"/>
        <v>2065</v>
      </c>
      <c r="N116">
        <v>1483</v>
      </c>
      <c r="O116">
        <v>20</v>
      </c>
      <c r="P116">
        <v>93</v>
      </c>
      <c r="Q116">
        <v>469</v>
      </c>
      <c r="S116"/>
      <c r="T116"/>
      <c r="U116"/>
      <c r="V116"/>
    </row>
    <row r="117" spans="1:24" hidden="1" x14ac:dyDescent="0.3">
      <c r="A117">
        <v>2015</v>
      </c>
      <c r="B117" s="38">
        <v>42339</v>
      </c>
      <c r="C117" s="41">
        <v>42342.354178240741</v>
      </c>
      <c r="D117" s="5" t="s">
        <v>459</v>
      </c>
      <c r="E117" t="s">
        <v>346</v>
      </c>
      <c r="F117">
        <v>91859</v>
      </c>
      <c r="G117">
        <v>107916</v>
      </c>
      <c r="H117">
        <v>13317</v>
      </c>
      <c r="I117">
        <v>94599</v>
      </c>
      <c r="J117" s="62">
        <v>1.1748005094764802</v>
      </c>
      <c r="K117">
        <v>3072</v>
      </c>
      <c r="L117" s="62">
        <f t="shared" si="9"/>
        <v>2.8466585121761371E-2</v>
      </c>
      <c r="M117" s="18">
        <f t="shared" si="10"/>
        <v>3680</v>
      </c>
      <c r="N117">
        <v>2237</v>
      </c>
      <c r="O117">
        <v>49</v>
      </c>
      <c r="P117">
        <v>145</v>
      </c>
      <c r="Q117">
        <v>1249</v>
      </c>
      <c r="S117"/>
      <c r="T117"/>
      <c r="U117"/>
      <c r="V117"/>
    </row>
    <row r="118" spans="1:24" hidden="1" x14ac:dyDescent="0.3">
      <c r="A118">
        <v>2015</v>
      </c>
      <c r="B118" s="38">
        <v>42339</v>
      </c>
      <c r="C118" s="41">
        <v>42340.354178240741</v>
      </c>
      <c r="D118" s="5" t="s">
        <v>305</v>
      </c>
      <c r="E118" t="s">
        <v>347</v>
      </c>
      <c r="F118">
        <v>91794</v>
      </c>
      <c r="G118">
        <v>80117</v>
      </c>
      <c r="H118">
        <v>9490</v>
      </c>
      <c r="I118">
        <v>70627</v>
      </c>
      <c r="J118" s="62">
        <v>0.87279124997276514</v>
      </c>
      <c r="K118">
        <v>1528</v>
      </c>
      <c r="L118" s="62">
        <f t="shared" si="9"/>
        <v>1.9072107043448958E-2</v>
      </c>
      <c r="M118" s="18">
        <f t="shared" si="10"/>
        <v>1682</v>
      </c>
      <c r="N118">
        <v>1202</v>
      </c>
      <c r="O118">
        <v>12</v>
      </c>
      <c r="P118">
        <v>40</v>
      </c>
      <c r="Q118">
        <v>428</v>
      </c>
      <c r="S118"/>
      <c r="T118"/>
      <c r="U118"/>
      <c r="V118"/>
    </row>
    <row r="119" spans="1:24" hidden="1" x14ac:dyDescent="0.3">
      <c r="A119">
        <v>2015</v>
      </c>
      <c r="B119" s="38">
        <v>42309</v>
      </c>
      <c r="C119" s="41">
        <v>42338.354166666664</v>
      </c>
      <c r="D119" s="42" t="s">
        <v>456</v>
      </c>
      <c r="E119" t="s">
        <v>348</v>
      </c>
      <c r="F119">
        <v>91756</v>
      </c>
      <c r="G119">
        <v>155432</v>
      </c>
      <c r="H119">
        <v>10068</v>
      </c>
      <c r="I119">
        <v>145364</v>
      </c>
      <c r="J119" s="62">
        <v>1.6939709664763067</v>
      </c>
      <c r="K119">
        <v>3304</v>
      </c>
      <c r="L119" s="62">
        <f t="shared" si="9"/>
        <v>2.1256884039322663E-2</v>
      </c>
      <c r="M119" s="18">
        <f t="shared" si="10"/>
        <v>4466</v>
      </c>
      <c r="N119">
        <v>2257</v>
      </c>
      <c r="O119">
        <v>50</v>
      </c>
      <c r="P119">
        <v>135</v>
      </c>
      <c r="Q119">
        <v>2024</v>
      </c>
      <c r="S119"/>
      <c r="T119"/>
      <c r="U119"/>
      <c r="V119"/>
    </row>
    <row r="120" spans="1:24" hidden="1" x14ac:dyDescent="0.3">
      <c r="A120">
        <v>2015</v>
      </c>
      <c r="B120" s="38">
        <v>42309</v>
      </c>
      <c r="C120" s="41">
        <v>42335.354178240741</v>
      </c>
      <c r="D120" s="42" t="s">
        <v>458</v>
      </c>
      <c r="E120" t="s">
        <v>349</v>
      </c>
      <c r="F120">
        <v>91710</v>
      </c>
      <c r="G120">
        <v>137664</v>
      </c>
      <c r="H120">
        <v>15116</v>
      </c>
      <c r="I120">
        <v>122548</v>
      </c>
      <c r="J120" s="62">
        <v>1.5010794896957802</v>
      </c>
      <c r="K120">
        <v>3961</v>
      </c>
      <c r="L120" s="62">
        <f t="shared" si="9"/>
        <v>2.8772954439795443E-2</v>
      </c>
      <c r="M120" s="18">
        <f t="shared" si="10"/>
        <v>4750</v>
      </c>
      <c r="N120">
        <v>2917</v>
      </c>
      <c r="O120">
        <v>123</v>
      </c>
      <c r="P120">
        <v>184</v>
      </c>
      <c r="Q120">
        <v>1526</v>
      </c>
      <c r="S120"/>
      <c r="T120"/>
      <c r="U120"/>
      <c r="V120"/>
    </row>
    <row r="121" spans="1:24" hidden="1" x14ac:dyDescent="0.3">
      <c r="A121">
        <v>2015</v>
      </c>
      <c r="B121" s="38">
        <v>42309</v>
      </c>
      <c r="C121" s="41">
        <v>42333.354178240741</v>
      </c>
      <c r="D121" s="35" t="s">
        <v>460</v>
      </c>
      <c r="E121" t="s">
        <v>350</v>
      </c>
      <c r="F121">
        <v>91662</v>
      </c>
      <c r="G121">
        <v>153469</v>
      </c>
      <c r="H121">
        <v>11861</v>
      </c>
      <c r="I121">
        <v>141608</v>
      </c>
      <c r="J121" s="62">
        <v>1.6742925094368442</v>
      </c>
      <c r="K121">
        <v>3386</v>
      </c>
      <c r="L121" s="62">
        <f t="shared" si="9"/>
        <v>2.2063087659397011E-2</v>
      </c>
      <c r="M121" s="18">
        <f t="shared" si="10"/>
        <v>4095</v>
      </c>
      <c r="N121">
        <v>2621</v>
      </c>
      <c r="O121">
        <v>25</v>
      </c>
      <c r="P121">
        <v>171</v>
      </c>
      <c r="Q121">
        <v>1278</v>
      </c>
      <c r="S121"/>
      <c r="T121"/>
      <c r="U121"/>
      <c r="V121"/>
    </row>
    <row r="122" spans="1:24" hidden="1" x14ac:dyDescent="0.3">
      <c r="A122">
        <v>2015</v>
      </c>
      <c r="B122" s="38">
        <v>42309</v>
      </c>
      <c r="C122" s="41">
        <v>42331.354166666664</v>
      </c>
      <c r="D122" s="5" t="s">
        <v>305</v>
      </c>
      <c r="E122" t="s">
        <v>351</v>
      </c>
      <c r="F122">
        <v>91604</v>
      </c>
      <c r="G122">
        <v>86074</v>
      </c>
      <c r="H122">
        <v>4015</v>
      </c>
      <c r="I122">
        <v>82059</v>
      </c>
      <c r="J122" s="62">
        <v>0.93963145714160956</v>
      </c>
      <c r="K122">
        <v>1890</v>
      </c>
      <c r="L122" s="62">
        <f t="shared" si="9"/>
        <v>2.1957850221902084E-2</v>
      </c>
      <c r="M122" s="18">
        <f t="shared" si="10"/>
        <v>2175</v>
      </c>
      <c r="N122">
        <v>1418</v>
      </c>
      <c r="O122">
        <v>18</v>
      </c>
      <c r="P122">
        <v>25</v>
      </c>
      <c r="Q122">
        <v>714</v>
      </c>
      <c r="S122"/>
      <c r="T122"/>
      <c r="U122"/>
      <c r="V122"/>
    </row>
    <row r="123" spans="1:24" hidden="1" x14ac:dyDescent="0.3">
      <c r="A123">
        <v>2015</v>
      </c>
      <c r="B123" s="38">
        <v>42309</v>
      </c>
      <c r="C123" s="41">
        <v>42328.354201388887</v>
      </c>
      <c r="D123" s="42" t="s">
        <v>458</v>
      </c>
      <c r="E123" t="s">
        <v>352</v>
      </c>
      <c r="F123">
        <v>91493</v>
      </c>
      <c r="G123">
        <v>188288</v>
      </c>
      <c r="H123">
        <v>8937</v>
      </c>
      <c r="I123">
        <v>179351</v>
      </c>
      <c r="J123" s="62">
        <v>2.0579497885084104</v>
      </c>
      <c r="K123">
        <v>4082</v>
      </c>
      <c r="L123" s="62">
        <f t="shared" si="9"/>
        <v>2.1679554724677089E-2</v>
      </c>
      <c r="M123" s="18">
        <f t="shared" si="10"/>
        <v>4924</v>
      </c>
      <c r="N123">
        <v>2918</v>
      </c>
      <c r="O123">
        <v>76</v>
      </c>
      <c r="P123">
        <v>115</v>
      </c>
      <c r="Q123">
        <v>1815</v>
      </c>
      <c r="S123"/>
      <c r="T123"/>
      <c r="U123"/>
      <c r="V123"/>
    </row>
    <row r="124" spans="1:24" hidden="1" x14ac:dyDescent="0.3">
      <c r="A124">
        <v>2015</v>
      </c>
      <c r="B124" s="38">
        <v>42309</v>
      </c>
      <c r="C124" s="41">
        <v>42326.354166666664</v>
      </c>
      <c r="D124" s="42" t="s">
        <v>342</v>
      </c>
      <c r="E124" t="s">
        <v>353</v>
      </c>
      <c r="F124">
        <v>91446</v>
      </c>
      <c r="G124">
        <v>993910</v>
      </c>
      <c r="H124">
        <v>7910</v>
      </c>
      <c r="I124">
        <v>986000</v>
      </c>
      <c r="J124" s="62">
        <v>10.868818756424556</v>
      </c>
      <c r="K124">
        <v>2210</v>
      </c>
      <c r="L124" s="62">
        <f t="shared" si="9"/>
        <v>2.2235413669245705E-3</v>
      </c>
      <c r="M124" s="18">
        <f t="shared" si="10"/>
        <v>2321</v>
      </c>
      <c r="N124">
        <v>110</v>
      </c>
      <c r="O124">
        <v>3</v>
      </c>
      <c r="P124">
        <v>12</v>
      </c>
      <c r="Q124">
        <v>2196</v>
      </c>
      <c r="R124">
        <v>35199</v>
      </c>
      <c r="S124"/>
      <c r="T124"/>
      <c r="U124"/>
      <c r="V124"/>
    </row>
    <row r="125" spans="1:24" hidden="1" x14ac:dyDescent="0.3">
      <c r="A125">
        <v>2015</v>
      </c>
      <c r="B125" s="38">
        <v>42309</v>
      </c>
      <c r="C125" s="41">
        <v>42321.354178240741</v>
      </c>
      <c r="D125" s="42" t="s">
        <v>186</v>
      </c>
      <c r="E125" t="s">
        <v>354</v>
      </c>
      <c r="F125">
        <v>91475</v>
      </c>
      <c r="G125">
        <v>48959</v>
      </c>
      <c r="H125">
        <v>19761</v>
      </c>
      <c r="I125">
        <v>29198</v>
      </c>
      <c r="J125" s="62">
        <v>0.53521727247881934</v>
      </c>
      <c r="K125">
        <v>1643</v>
      </c>
      <c r="L125" s="62">
        <f t="shared" si="9"/>
        <v>3.3558691966747684E-2</v>
      </c>
      <c r="M125" s="18">
        <f t="shared" si="10"/>
        <v>2141</v>
      </c>
      <c r="N125">
        <v>1178</v>
      </c>
      <c r="O125">
        <v>61</v>
      </c>
      <c r="P125">
        <v>163</v>
      </c>
      <c r="Q125">
        <v>739</v>
      </c>
      <c r="S125"/>
      <c r="T125"/>
      <c r="U125"/>
      <c r="V125"/>
    </row>
    <row r="126" spans="1:24" hidden="1" x14ac:dyDescent="0.3">
      <c r="A126">
        <v>2015</v>
      </c>
      <c r="B126" s="38">
        <v>42309</v>
      </c>
      <c r="C126" s="41">
        <v>42319.354166666664</v>
      </c>
      <c r="D126" s="42" t="s">
        <v>342</v>
      </c>
      <c r="E126" t="s">
        <v>355</v>
      </c>
      <c r="F126">
        <v>91445</v>
      </c>
      <c r="G126">
        <v>209897</v>
      </c>
      <c r="H126">
        <v>2624</v>
      </c>
      <c r="I126">
        <v>207273</v>
      </c>
      <c r="J126" s="62">
        <v>2.2953359943135219</v>
      </c>
      <c r="K126">
        <v>817</v>
      </c>
      <c r="L126" s="62">
        <f t="shared" si="9"/>
        <v>3.8923853127962762E-3</v>
      </c>
      <c r="M126" s="18">
        <f t="shared" si="10"/>
        <v>922</v>
      </c>
      <c r="N126">
        <v>100</v>
      </c>
      <c r="O126">
        <v>1</v>
      </c>
      <c r="P126">
        <v>7</v>
      </c>
      <c r="Q126">
        <v>814</v>
      </c>
      <c r="R126">
        <v>5769</v>
      </c>
      <c r="S126"/>
      <c r="T126"/>
      <c r="U126"/>
      <c r="V126"/>
    </row>
    <row r="127" spans="1:24" hidden="1" x14ac:dyDescent="0.3">
      <c r="A127">
        <v>2015</v>
      </c>
      <c r="B127" s="38">
        <v>42309</v>
      </c>
      <c r="C127" s="41">
        <v>42317.354189814818</v>
      </c>
      <c r="D127" s="35" t="s">
        <v>460</v>
      </c>
      <c r="E127" t="s">
        <v>356</v>
      </c>
      <c r="F127">
        <v>91390</v>
      </c>
      <c r="G127">
        <v>92831</v>
      </c>
      <c r="H127">
        <v>21810</v>
      </c>
      <c r="I127">
        <v>71021</v>
      </c>
      <c r="J127" s="62">
        <v>1.0157675894517999</v>
      </c>
      <c r="K127">
        <v>4025</v>
      </c>
      <c r="L127" s="62">
        <f t="shared" si="9"/>
        <v>4.3358360892374312E-2</v>
      </c>
      <c r="M127" s="18">
        <f t="shared" si="10"/>
        <v>4916</v>
      </c>
      <c r="N127">
        <v>3286</v>
      </c>
      <c r="O127">
        <v>41</v>
      </c>
      <c r="P127">
        <v>169</v>
      </c>
      <c r="Q127">
        <v>1420</v>
      </c>
      <c r="S127"/>
      <c r="T127"/>
      <c r="U127"/>
      <c r="V127"/>
    </row>
    <row r="128" spans="1:24" hidden="1" x14ac:dyDescent="0.3">
      <c r="A128">
        <v>2015</v>
      </c>
      <c r="B128" s="38">
        <v>42309</v>
      </c>
      <c r="C128" s="41">
        <v>42314.354178240741</v>
      </c>
      <c r="D128" s="5" t="s">
        <v>459</v>
      </c>
      <c r="E128" t="s">
        <v>357</v>
      </c>
      <c r="F128">
        <v>91291</v>
      </c>
      <c r="G128">
        <v>180314</v>
      </c>
      <c r="H128">
        <v>12162</v>
      </c>
      <c r="I128">
        <v>168152</v>
      </c>
      <c r="J128" s="62">
        <v>1.9751563680976219</v>
      </c>
      <c r="K128">
        <v>4061</v>
      </c>
      <c r="L128" s="62">
        <f t="shared" si="9"/>
        <v>2.2521823042026688E-2</v>
      </c>
      <c r="M128" s="18">
        <f t="shared" si="10"/>
        <v>4972</v>
      </c>
      <c r="N128">
        <v>1927</v>
      </c>
      <c r="O128">
        <v>43</v>
      </c>
      <c r="P128">
        <v>171</v>
      </c>
      <c r="Q128">
        <v>2831</v>
      </c>
      <c r="S128"/>
      <c r="T128"/>
      <c r="U128"/>
      <c r="V128"/>
    </row>
    <row r="129" spans="1:22" hidden="1" x14ac:dyDescent="0.3">
      <c r="A129">
        <v>2015</v>
      </c>
      <c r="B129" s="38">
        <v>42309</v>
      </c>
      <c r="C129" s="41">
        <v>42312.354166666664</v>
      </c>
      <c r="D129" s="42" t="s">
        <v>342</v>
      </c>
      <c r="E129" t="s">
        <v>358</v>
      </c>
      <c r="F129">
        <v>91230</v>
      </c>
      <c r="G129">
        <v>193110</v>
      </c>
      <c r="H129">
        <v>6785</v>
      </c>
      <c r="I129">
        <v>186325</v>
      </c>
      <c r="J129" s="62">
        <v>2.1167379151594869</v>
      </c>
      <c r="K129">
        <v>1286</v>
      </c>
      <c r="L129" s="62">
        <f t="shared" si="9"/>
        <v>6.6594169126404637E-3</v>
      </c>
      <c r="M129" s="18">
        <f t="shared" si="10"/>
        <v>1461</v>
      </c>
      <c r="N129">
        <v>202</v>
      </c>
      <c r="O129">
        <v>15</v>
      </c>
      <c r="P129">
        <v>19</v>
      </c>
      <c r="Q129">
        <v>1225</v>
      </c>
      <c r="R129">
        <v>18649</v>
      </c>
      <c r="S129"/>
      <c r="T129"/>
      <c r="U129"/>
      <c r="V129"/>
    </row>
    <row r="130" spans="1:22" hidden="1" x14ac:dyDescent="0.3">
      <c r="A130">
        <v>2015</v>
      </c>
      <c r="B130" s="38">
        <v>42309</v>
      </c>
      <c r="C130" s="41">
        <v>42310.097222222219</v>
      </c>
      <c r="D130" s="35" t="s">
        <v>460</v>
      </c>
      <c r="E130" t="s">
        <v>359</v>
      </c>
      <c r="F130">
        <v>91130</v>
      </c>
      <c r="G130">
        <v>175629</v>
      </c>
      <c r="H130">
        <v>16523</v>
      </c>
      <c r="I130">
        <v>159106</v>
      </c>
      <c r="J130" s="62">
        <v>1.9272358169647756</v>
      </c>
      <c r="K130">
        <v>4569</v>
      </c>
      <c r="L130" s="62">
        <f t="shared" si="9"/>
        <v>2.6015065849034045E-2</v>
      </c>
      <c r="M130" s="18">
        <f t="shared" si="10"/>
        <v>5376</v>
      </c>
      <c r="N130">
        <v>3530</v>
      </c>
      <c r="O130">
        <v>55</v>
      </c>
      <c r="P130">
        <v>155</v>
      </c>
      <c r="Q130">
        <v>1636</v>
      </c>
      <c r="S130"/>
      <c r="T130"/>
      <c r="U130"/>
      <c r="V130"/>
    </row>
    <row r="131" spans="1:22" hidden="1" x14ac:dyDescent="0.3">
      <c r="A131">
        <v>2015</v>
      </c>
      <c r="B131" s="38">
        <v>42278</v>
      </c>
      <c r="C131" s="41">
        <v>42308.395844907405</v>
      </c>
      <c r="D131" s="5" t="s">
        <v>459</v>
      </c>
      <c r="E131" t="s">
        <v>360</v>
      </c>
      <c r="F131">
        <v>90989</v>
      </c>
      <c r="G131">
        <v>241124</v>
      </c>
      <c r="H131">
        <v>26532</v>
      </c>
      <c r="I131">
        <v>214592</v>
      </c>
      <c r="J131" s="62">
        <v>2.6500346195693987</v>
      </c>
      <c r="K131">
        <v>5751</v>
      </c>
      <c r="L131" s="62">
        <f t="shared" si="9"/>
        <v>2.3850798759144674E-2</v>
      </c>
      <c r="M131" s="18">
        <f t="shared" si="10"/>
        <v>7086</v>
      </c>
      <c r="N131">
        <v>2130</v>
      </c>
      <c r="O131">
        <v>126</v>
      </c>
      <c r="P131">
        <v>478</v>
      </c>
      <c r="Q131">
        <v>4352</v>
      </c>
      <c r="S131"/>
      <c r="T131"/>
      <c r="U131"/>
      <c r="V131"/>
    </row>
    <row r="132" spans="1:22" hidden="1" x14ac:dyDescent="0.3">
      <c r="A132">
        <v>2015</v>
      </c>
      <c r="B132" s="38">
        <v>42278</v>
      </c>
      <c r="C132" s="41">
        <v>42305.395844907405</v>
      </c>
      <c r="D132" s="42" t="s">
        <v>342</v>
      </c>
      <c r="E132" t="s">
        <v>361</v>
      </c>
      <c r="F132">
        <v>90871</v>
      </c>
      <c r="G132">
        <v>83093</v>
      </c>
      <c r="H132">
        <v>5473</v>
      </c>
      <c r="I132">
        <v>77620</v>
      </c>
      <c r="J132" s="62">
        <v>0.91440613617105571</v>
      </c>
      <c r="K132">
        <v>1464</v>
      </c>
      <c r="L132" s="62">
        <f t="shared" si="9"/>
        <v>1.7618812655699034E-2</v>
      </c>
      <c r="M132" s="18">
        <f t="shared" si="10"/>
        <v>1989</v>
      </c>
      <c r="N132">
        <v>708</v>
      </c>
      <c r="O132">
        <v>24</v>
      </c>
      <c r="P132">
        <v>30</v>
      </c>
      <c r="Q132">
        <v>1227</v>
      </c>
      <c r="S132"/>
      <c r="T132"/>
      <c r="U132"/>
      <c r="V132"/>
    </row>
    <row r="133" spans="1:22" hidden="1" x14ac:dyDescent="0.3">
      <c r="A133">
        <v>2015</v>
      </c>
      <c r="B133" s="38">
        <v>42278</v>
      </c>
      <c r="C133" s="41">
        <v>42304.435682870368</v>
      </c>
      <c r="D133" s="5" t="s">
        <v>305</v>
      </c>
      <c r="E133" t="s">
        <v>362</v>
      </c>
      <c r="F133">
        <v>90796</v>
      </c>
      <c r="G133">
        <v>109294</v>
      </c>
      <c r="H133">
        <v>9174</v>
      </c>
      <c r="I133">
        <v>100120</v>
      </c>
      <c r="J133" s="62">
        <v>1.2037314419137406</v>
      </c>
      <c r="K133">
        <v>1670</v>
      </c>
      <c r="L133" s="62">
        <f t="shared" si="9"/>
        <v>1.5279887276520212E-2</v>
      </c>
      <c r="M133" s="18">
        <f t="shared" si="10"/>
        <v>1904</v>
      </c>
      <c r="N133">
        <v>1258</v>
      </c>
      <c r="O133">
        <v>39</v>
      </c>
      <c r="P133">
        <v>52</v>
      </c>
      <c r="Q133">
        <v>555</v>
      </c>
      <c r="S133"/>
      <c r="T133"/>
      <c r="U133"/>
      <c r="V133"/>
    </row>
    <row r="134" spans="1:22" hidden="1" x14ac:dyDescent="0.3">
      <c r="A134">
        <v>2015</v>
      </c>
      <c r="B134" s="38">
        <v>42278</v>
      </c>
      <c r="C134" s="41">
        <v>42303.395844907405</v>
      </c>
      <c r="D134" s="42" t="s">
        <v>342</v>
      </c>
      <c r="E134" t="s">
        <v>363</v>
      </c>
      <c r="F134">
        <v>90706</v>
      </c>
      <c r="G134">
        <v>100466</v>
      </c>
      <c r="H134">
        <v>7551</v>
      </c>
      <c r="I134">
        <v>92915</v>
      </c>
      <c r="J134" s="62">
        <v>1.1076003792472384</v>
      </c>
      <c r="K134">
        <v>1969</v>
      </c>
      <c r="L134" s="62">
        <f t="shared" si="9"/>
        <v>1.9598670196882526E-2</v>
      </c>
      <c r="M134" s="18">
        <f t="shared" si="10"/>
        <v>2532</v>
      </c>
      <c r="N134">
        <v>1221</v>
      </c>
      <c r="O134">
        <v>41</v>
      </c>
      <c r="P134">
        <v>43</v>
      </c>
      <c r="Q134">
        <v>1227</v>
      </c>
      <c r="S134"/>
      <c r="T134"/>
      <c r="U134"/>
      <c r="V134"/>
    </row>
    <row r="135" spans="1:22" hidden="1" x14ac:dyDescent="0.3">
      <c r="A135">
        <v>2015</v>
      </c>
      <c r="B135" s="38">
        <v>42278</v>
      </c>
      <c r="C135" s="41">
        <v>42300.354178240741</v>
      </c>
      <c r="D135" s="5" t="s">
        <v>305</v>
      </c>
      <c r="E135" t="s">
        <v>364</v>
      </c>
      <c r="F135">
        <v>90537</v>
      </c>
      <c r="G135">
        <v>178889</v>
      </c>
      <c r="H135">
        <v>7227</v>
      </c>
      <c r="I135">
        <v>171662</v>
      </c>
      <c r="J135" s="62">
        <v>1.9758662204402619</v>
      </c>
      <c r="K135">
        <v>3482</v>
      </c>
      <c r="L135" s="62">
        <f t="shared" si="9"/>
        <v>1.9464584183488086E-2</v>
      </c>
      <c r="M135" s="18">
        <f t="shared" si="10"/>
        <v>4162</v>
      </c>
      <c r="N135">
        <v>2372</v>
      </c>
      <c r="O135">
        <v>23</v>
      </c>
      <c r="P135">
        <v>67</v>
      </c>
      <c r="Q135">
        <v>1700</v>
      </c>
      <c r="S135"/>
      <c r="T135"/>
      <c r="U135"/>
      <c r="V135"/>
    </row>
    <row r="136" spans="1:22" hidden="1" x14ac:dyDescent="0.3">
      <c r="A136">
        <v>2015</v>
      </c>
      <c r="B136" s="38">
        <v>42278</v>
      </c>
      <c r="C136" s="41">
        <v>42298.041666666664</v>
      </c>
      <c r="D136" s="42" t="s">
        <v>365</v>
      </c>
      <c r="E136" t="s">
        <v>366</v>
      </c>
      <c r="F136">
        <v>90449</v>
      </c>
      <c r="G136">
        <v>349795</v>
      </c>
      <c r="H136">
        <v>17056</v>
      </c>
      <c r="I136">
        <v>332739</v>
      </c>
      <c r="J136" s="62">
        <v>3.8673174938363055</v>
      </c>
      <c r="K136">
        <v>2017</v>
      </c>
      <c r="L136" s="62">
        <f t="shared" si="9"/>
        <v>5.766234508783716E-3</v>
      </c>
      <c r="M136" s="18">
        <f t="shared" si="10"/>
        <v>2540</v>
      </c>
      <c r="N136">
        <v>740</v>
      </c>
      <c r="O136">
        <v>35</v>
      </c>
      <c r="P136">
        <v>94</v>
      </c>
      <c r="Q136">
        <v>1671</v>
      </c>
      <c r="R136">
        <v>42987</v>
      </c>
      <c r="S136"/>
      <c r="T136"/>
      <c r="U136"/>
      <c r="V136"/>
    </row>
    <row r="137" spans="1:22" hidden="1" x14ac:dyDescent="0.3">
      <c r="A137">
        <v>2015</v>
      </c>
      <c r="B137" s="38">
        <v>42278</v>
      </c>
      <c r="C137" s="41">
        <v>42296.354178240741</v>
      </c>
      <c r="D137" s="5" t="s">
        <v>305</v>
      </c>
      <c r="E137" t="s">
        <v>367</v>
      </c>
      <c r="F137">
        <v>90398</v>
      </c>
      <c r="G137">
        <v>173672</v>
      </c>
      <c r="H137">
        <v>20577</v>
      </c>
      <c r="I137">
        <v>153095</v>
      </c>
      <c r="J137" s="62">
        <v>1.9211929467466093</v>
      </c>
      <c r="K137">
        <v>4365</v>
      </c>
      <c r="L137" s="62">
        <f t="shared" si="9"/>
        <v>2.5133585149016539E-2</v>
      </c>
      <c r="M137" s="18">
        <f t="shared" si="10"/>
        <v>5104</v>
      </c>
      <c r="N137">
        <v>3283</v>
      </c>
      <c r="O137">
        <v>75</v>
      </c>
      <c r="P137">
        <v>175</v>
      </c>
      <c r="Q137">
        <v>1571</v>
      </c>
      <c r="S137"/>
      <c r="T137"/>
      <c r="U137"/>
      <c r="V137"/>
    </row>
    <row r="138" spans="1:22" hidden="1" x14ac:dyDescent="0.3">
      <c r="A138">
        <v>2015</v>
      </c>
      <c r="B138" s="38">
        <v>42278</v>
      </c>
      <c r="C138" s="41">
        <v>42293.354178240741</v>
      </c>
      <c r="D138" s="5" t="s">
        <v>305</v>
      </c>
      <c r="E138" t="s">
        <v>368</v>
      </c>
      <c r="F138">
        <v>90210</v>
      </c>
      <c r="G138">
        <v>108380</v>
      </c>
      <c r="H138">
        <v>7780</v>
      </c>
      <c r="I138">
        <v>100600</v>
      </c>
      <c r="J138" s="62">
        <v>1.2014189114288882</v>
      </c>
      <c r="K138">
        <v>1524</v>
      </c>
      <c r="L138" s="62">
        <f t="shared" si="9"/>
        <v>1.4061634988005167E-2</v>
      </c>
      <c r="M138" s="18">
        <f t="shared" si="10"/>
        <v>1816</v>
      </c>
      <c r="N138">
        <v>990</v>
      </c>
      <c r="O138">
        <v>13</v>
      </c>
      <c r="P138">
        <v>55</v>
      </c>
      <c r="Q138">
        <v>758</v>
      </c>
      <c r="S138"/>
      <c r="T138"/>
      <c r="U138"/>
      <c r="V138"/>
    </row>
    <row r="139" spans="1:22" hidden="1" x14ac:dyDescent="0.3">
      <c r="A139">
        <v>2015</v>
      </c>
      <c r="B139" s="38">
        <v>42278</v>
      </c>
      <c r="C139" s="41">
        <v>42291.354178240741</v>
      </c>
      <c r="D139" s="5" t="s">
        <v>305</v>
      </c>
      <c r="E139" t="s">
        <v>369</v>
      </c>
      <c r="F139">
        <v>90154</v>
      </c>
      <c r="G139">
        <v>405708</v>
      </c>
      <c r="H139">
        <v>5514</v>
      </c>
      <c r="I139">
        <v>400194</v>
      </c>
      <c r="J139" s="62">
        <v>4.5001663819686311</v>
      </c>
      <c r="K139">
        <v>1010</v>
      </c>
      <c r="L139" s="62">
        <f t="shared" si="9"/>
        <v>2.4894751890522249E-3</v>
      </c>
      <c r="M139" s="18">
        <f t="shared" si="10"/>
        <v>1226</v>
      </c>
      <c r="N139">
        <v>363</v>
      </c>
      <c r="O139">
        <v>13</v>
      </c>
      <c r="P139">
        <v>35</v>
      </c>
      <c r="Q139">
        <v>815</v>
      </c>
      <c r="S139"/>
      <c r="T139"/>
      <c r="U139"/>
      <c r="V139"/>
    </row>
    <row r="140" spans="1:22" hidden="1" x14ac:dyDescent="0.3">
      <c r="A140">
        <v>2015</v>
      </c>
      <c r="B140" s="38">
        <v>42278</v>
      </c>
      <c r="C140" s="41">
        <v>42289.354166666664</v>
      </c>
      <c r="D140" s="5" t="s">
        <v>305</v>
      </c>
      <c r="E140" t="s">
        <v>370</v>
      </c>
      <c r="F140">
        <v>90133</v>
      </c>
      <c r="G140">
        <v>504919</v>
      </c>
      <c r="H140">
        <v>9535</v>
      </c>
      <c r="I140">
        <v>495384</v>
      </c>
      <c r="J140" s="62">
        <v>5.6019326994552499</v>
      </c>
      <c r="K140">
        <v>1410</v>
      </c>
      <c r="L140" s="62">
        <f t="shared" si="9"/>
        <v>2.7925271182110399E-3</v>
      </c>
      <c r="M140" s="18">
        <f t="shared" si="10"/>
        <v>1654</v>
      </c>
      <c r="N140">
        <v>166</v>
      </c>
      <c r="O140">
        <v>10</v>
      </c>
      <c r="P140">
        <v>33</v>
      </c>
      <c r="Q140">
        <v>1445</v>
      </c>
      <c r="R140">
        <v>2705</v>
      </c>
      <c r="S140"/>
      <c r="T140"/>
      <c r="U140"/>
      <c r="V140"/>
    </row>
    <row r="141" spans="1:22" hidden="1" x14ac:dyDescent="0.3">
      <c r="A141">
        <v>2015</v>
      </c>
      <c r="B141" s="38">
        <v>42278</v>
      </c>
      <c r="C141" s="41">
        <v>42286.354178240741</v>
      </c>
      <c r="D141" s="42" t="s">
        <v>458</v>
      </c>
      <c r="E141" t="s">
        <v>371</v>
      </c>
      <c r="F141">
        <v>90125</v>
      </c>
      <c r="G141">
        <v>449778</v>
      </c>
      <c r="H141">
        <v>6507</v>
      </c>
      <c r="I141">
        <v>443271</v>
      </c>
      <c r="J141" s="62">
        <v>4.9906019417475731</v>
      </c>
      <c r="K141">
        <v>2167</v>
      </c>
      <c r="L141" s="62">
        <f t="shared" si="9"/>
        <v>4.8179324022073113E-3</v>
      </c>
      <c r="M141" s="18">
        <f t="shared" si="10"/>
        <v>2579</v>
      </c>
      <c r="N141">
        <v>708</v>
      </c>
      <c r="O141">
        <v>28</v>
      </c>
      <c r="P141">
        <v>47</v>
      </c>
      <c r="Q141">
        <v>1796</v>
      </c>
      <c r="S141"/>
      <c r="T141"/>
      <c r="U141"/>
      <c r="V141"/>
    </row>
    <row r="142" spans="1:22" hidden="1" x14ac:dyDescent="0.3">
      <c r="A142">
        <v>2015</v>
      </c>
      <c r="B142" s="38">
        <v>42278</v>
      </c>
      <c r="C142" s="41">
        <v>42284.354166666664</v>
      </c>
      <c r="D142" s="35" t="s">
        <v>457</v>
      </c>
      <c r="E142" t="s">
        <v>372</v>
      </c>
      <c r="F142">
        <v>90080</v>
      </c>
      <c r="G142">
        <v>310522</v>
      </c>
      <c r="H142">
        <v>3567</v>
      </c>
      <c r="I142">
        <v>306955</v>
      </c>
      <c r="J142" s="62">
        <v>3.4471802841918295</v>
      </c>
      <c r="K142">
        <v>1023</v>
      </c>
      <c r="L142" s="62">
        <f t="shared" si="9"/>
        <v>3.29445256696788E-3</v>
      </c>
      <c r="M142" s="18">
        <f t="shared" si="10"/>
        <v>1213</v>
      </c>
      <c r="N142">
        <v>358</v>
      </c>
      <c r="O142">
        <v>11</v>
      </c>
      <c r="P142">
        <v>19</v>
      </c>
      <c r="Q142">
        <v>825</v>
      </c>
      <c r="S142"/>
      <c r="T142"/>
      <c r="U142"/>
      <c r="V142"/>
    </row>
    <row r="143" spans="1:22" hidden="1" x14ac:dyDescent="0.3">
      <c r="A143">
        <v>2015</v>
      </c>
      <c r="B143" s="38">
        <v>42278</v>
      </c>
      <c r="C143" s="41">
        <v>42282.354166666664</v>
      </c>
      <c r="D143" s="42" t="s">
        <v>365</v>
      </c>
      <c r="E143" t="s">
        <v>373</v>
      </c>
      <c r="F143">
        <v>90066</v>
      </c>
      <c r="G143">
        <v>271811</v>
      </c>
      <c r="H143">
        <v>9954</v>
      </c>
      <c r="I143">
        <v>261857</v>
      </c>
      <c r="J143" s="62">
        <v>3.0179090888903692</v>
      </c>
      <c r="K143">
        <v>1458</v>
      </c>
      <c r="L143" s="62">
        <f t="shared" si="9"/>
        <v>5.3640213236403238E-3</v>
      </c>
      <c r="M143" s="18">
        <f t="shared" si="10"/>
        <v>1830</v>
      </c>
      <c r="N143">
        <v>522</v>
      </c>
      <c r="O143">
        <v>30</v>
      </c>
      <c r="P143">
        <v>67</v>
      </c>
      <c r="Q143">
        <v>1211</v>
      </c>
      <c r="R143">
        <v>12919</v>
      </c>
      <c r="S143"/>
      <c r="T143"/>
      <c r="U143"/>
      <c r="V143"/>
    </row>
    <row r="144" spans="1:22" hidden="1" x14ac:dyDescent="0.3">
      <c r="A144">
        <v>2015</v>
      </c>
      <c r="B144" s="38">
        <v>42278</v>
      </c>
      <c r="C144" s="41">
        <v>42279.354189814818</v>
      </c>
      <c r="D144" s="35" t="s">
        <v>460</v>
      </c>
      <c r="E144" t="s">
        <v>374</v>
      </c>
      <c r="F144">
        <v>90084</v>
      </c>
      <c r="G144">
        <v>368226</v>
      </c>
      <c r="H144">
        <v>2611</v>
      </c>
      <c r="I144">
        <v>365615</v>
      </c>
      <c r="J144" s="62">
        <v>4.0875849207406425</v>
      </c>
      <c r="K144">
        <v>749</v>
      </c>
      <c r="L144" s="62">
        <f t="shared" si="9"/>
        <v>2.03407689842651E-3</v>
      </c>
      <c r="M144" s="18">
        <f t="shared" si="10"/>
        <v>890</v>
      </c>
      <c r="N144">
        <v>142</v>
      </c>
      <c r="O144">
        <v>7</v>
      </c>
      <c r="P144">
        <v>11</v>
      </c>
      <c r="Q144">
        <v>730</v>
      </c>
      <c r="S144"/>
      <c r="T144"/>
      <c r="U144"/>
      <c r="V144"/>
    </row>
    <row r="145" spans="1:22" hidden="1" x14ac:dyDescent="0.3">
      <c r="A145">
        <v>2015</v>
      </c>
      <c r="B145" s="38">
        <v>42248</v>
      </c>
      <c r="C145" s="41">
        <v>42277.354166666664</v>
      </c>
      <c r="D145" s="5" t="s">
        <v>459</v>
      </c>
      <c r="E145" t="s">
        <v>375</v>
      </c>
      <c r="F145">
        <v>90086</v>
      </c>
      <c r="G145">
        <v>279450</v>
      </c>
      <c r="H145">
        <v>9674</v>
      </c>
      <c r="I145">
        <v>269776</v>
      </c>
      <c r="J145" s="62">
        <v>3.1020358324267923</v>
      </c>
      <c r="K145">
        <v>1664</v>
      </c>
      <c r="L145" s="62">
        <f t="shared" si="9"/>
        <v>5.9545535874038292E-3</v>
      </c>
      <c r="M145" s="18">
        <f t="shared" si="10"/>
        <v>1905</v>
      </c>
      <c r="N145">
        <v>138</v>
      </c>
      <c r="O145">
        <v>18</v>
      </c>
      <c r="P145">
        <v>35</v>
      </c>
      <c r="Q145">
        <v>1714</v>
      </c>
      <c r="S145"/>
      <c r="T145"/>
      <c r="U145"/>
      <c r="V145"/>
    </row>
    <row r="146" spans="1:22" hidden="1" x14ac:dyDescent="0.3">
      <c r="A146">
        <v>2015</v>
      </c>
      <c r="B146" s="38">
        <v>42248</v>
      </c>
      <c r="C146" s="41">
        <v>42275.354178240741</v>
      </c>
      <c r="D146" s="5" t="s">
        <v>305</v>
      </c>
      <c r="E146" t="s">
        <v>376</v>
      </c>
      <c r="F146">
        <v>89914</v>
      </c>
      <c r="G146">
        <v>438459</v>
      </c>
      <c r="H146">
        <v>4167</v>
      </c>
      <c r="I146">
        <v>434292</v>
      </c>
      <c r="J146" s="62">
        <v>4.8764263629690596</v>
      </c>
      <c r="K146">
        <v>834</v>
      </c>
      <c r="L146" s="62">
        <f t="shared" si="9"/>
        <v>1.9021162754100155E-3</v>
      </c>
      <c r="M146" s="18">
        <f t="shared" si="10"/>
        <v>1095</v>
      </c>
      <c r="N146">
        <v>88</v>
      </c>
      <c r="O146">
        <v>11</v>
      </c>
      <c r="P146">
        <v>11</v>
      </c>
      <c r="Q146">
        <v>985</v>
      </c>
      <c r="S146"/>
      <c r="T146" s="5"/>
      <c r="U146" s="3"/>
      <c r="V146" s="4"/>
    </row>
    <row r="147" spans="1:22" hidden="1" x14ac:dyDescent="0.3">
      <c r="A147">
        <v>2015</v>
      </c>
      <c r="B147" s="38">
        <v>42248</v>
      </c>
      <c r="C147" s="41">
        <v>42272.354178240741</v>
      </c>
      <c r="D147" s="5" t="s">
        <v>305</v>
      </c>
      <c r="E147" t="s">
        <v>377</v>
      </c>
      <c r="F147">
        <v>89907</v>
      </c>
      <c r="G147">
        <v>421887</v>
      </c>
      <c r="H147">
        <v>8652</v>
      </c>
      <c r="I147">
        <v>413235</v>
      </c>
      <c r="J147" s="62">
        <v>4.6924822316393611</v>
      </c>
      <c r="K147">
        <v>760</v>
      </c>
      <c r="L147" s="62">
        <f t="shared" si="9"/>
        <v>1.8014302407990766E-3</v>
      </c>
      <c r="M147" s="18">
        <f t="shared" si="10"/>
        <v>974</v>
      </c>
      <c r="N147">
        <v>204</v>
      </c>
      <c r="O147">
        <v>15</v>
      </c>
      <c r="P147">
        <v>19</v>
      </c>
      <c r="Q147">
        <v>736</v>
      </c>
      <c r="S147"/>
      <c r="T147" s="5"/>
      <c r="U147" s="3"/>
      <c r="V147" s="4"/>
    </row>
    <row r="148" spans="1:22" hidden="1" x14ac:dyDescent="0.3">
      <c r="A148">
        <v>2015</v>
      </c>
      <c r="B148" s="38">
        <v>42248</v>
      </c>
      <c r="C148" s="41">
        <v>42270.354166666664</v>
      </c>
      <c r="D148" s="42" t="s">
        <v>365</v>
      </c>
      <c r="E148" t="s">
        <v>378</v>
      </c>
      <c r="F148">
        <v>89914</v>
      </c>
      <c r="G148">
        <v>275500</v>
      </c>
      <c r="H148">
        <v>8336</v>
      </c>
      <c r="I148">
        <v>267164</v>
      </c>
      <c r="J148" s="62">
        <v>3.0640389705718798</v>
      </c>
      <c r="K148">
        <v>782</v>
      </c>
      <c r="L148" s="62">
        <f t="shared" si="9"/>
        <v>2.838475499092559E-3</v>
      </c>
      <c r="M148" s="18">
        <f t="shared" si="10"/>
        <v>1325</v>
      </c>
      <c r="N148">
        <v>345</v>
      </c>
      <c r="O148">
        <v>31</v>
      </c>
      <c r="P148">
        <v>40</v>
      </c>
      <c r="Q148">
        <v>909</v>
      </c>
      <c r="S148"/>
      <c r="T148" s="5"/>
      <c r="U148" s="3"/>
      <c r="V148" s="4"/>
    </row>
    <row r="149" spans="1:22" hidden="1" x14ac:dyDescent="0.3">
      <c r="A149">
        <v>2015</v>
      </c>
      <c r="B149" s="38">
        <v>42248</v>
      </c>
      <c r="C149" s="41">
        <v>42268.354166666664</v>
      </c>
      <c r="D149" s="35" t="s">
        <v>460</v>
      </c>
      <c r="E149" t="s">
        <v>379</v>
      </c>
      <c r="F149">
        <v>89935</v>
      </c>
      <c r="G149">
        <v>421806</v>
      </c>
      <c r="H149">
        <v>28635</v>
      </c>
      <c r="I149">
        <v>393171</v>
      </c>
      <c r="J149" s="62">
        <v>4.6901206426863844</v>
      </c>
      <c r="K149">
        <v>2741</v>
      </c>
      <c r="L149" s="62">
        <f t="shared" si="9"/>
        <v>6.4982480097485577E-3</v>
      </c>
      <c r="M149" s="18">
        <f t="shared" si="10"/>
        <v>3599</v>
      </c>
      <c r="N149">
        <v>1342</v>
      </c>
      <c r="O149">
        <v>138</v>
      </c>
      <c r="P149">
        <v>222</v>
      </c>
      <c r="Q149">
        <v>1897</v>
      </c>
      <c r="S149"/>
      <c r="T149" s="5"/>
      <c r="U149" s="3"/>
      <c r="V149" s="4"/>
    </row>
    <row r="150" spans="1:22" hidden="1" x14ac:dyDescent="0.3">
      <c r="A150">
        <v>2015</v>
      </c>
      <c r="B150" s="38">
        <v>42248</v>
      </c>
      <c r="C150" s="41">
        <v>42265.354189814818</v>
      </c>
      <c r="D150" s="42" t="s">
        <v>458</v>
      </c>
      <c r="E150" t="s">
        <v>380</v>
      </c>
      <c r="F150">
        <v>89881</v>
      </c>
      <c r="G150">
        <v>408767</v>
      </c>
      <c r="H150">
        <v>5246</v>
      </c>
      <c r="I150">
        <v>403521</v>
      </c>
      <c r="J150" s="62">
        <v>4.5478688488112056</v>
      </c>
      <c r="K150">
        <v>1412</v>
      </c>
      <c r="L150" s="62">
        <f t="shared" si="9"/>
        <v>3.4542905860796003E-3</v>
      </c>
      <c r="M150" s="18">
        <f t="shared" si="10"/>
        <v>1734</v>
      </c>
      <c r="N150">
        <v>447</v>
      </c>
      <c r="O150">
        <v>31</v>
      </c>
      <c r="P150">
        <v>49</v>
      </c>
      <c r="Q150">
        <v>1207</v>
      </c>
      <c r="S150"/>
      <c r="T150" s="5"/>
      <c r="U150" s="3"/>
      <c r="V150" s="4"/>
    </row>
    <row r="151" spans="1:22" hidden="1" x14ac:dyDescent="0.3">
      <c r="A151">
        <v>2015</v>
      </c>
      <c r="B151" s="38">
        <v>42248</v>
      </c>
      <c r="C151" s="41">
        <v>42263.354178240741</v>
      </c>
      <c r="D151" s="42" t="s">
        <v>456</v>
      </c>
      <c r="E151" t="s">
        <v>381</v>
      </c>
      <c r="F151">
        <v>89618</v>
      </c>
      <c r="G151">
        <v>25201</v>
      </c>
      <c r="H151">
        <v>4072</v>
      </c>
      <c r="I151">
        <v>21129</v>
      </c>
      <c r="J151" s="62">
        <v>0.28120466870494765</v>
      </c>
      <c r="K151">
        <v>480</v>
      </c>
      <c r="L151" s="62">
        <f t="shared" si="9"/>
        <v>1.9046863219713505E-2</v>
      </c>
      <c r="M151" s="18">
        <f t="shared" si="10"/>
        <v>609</v>
      </c>
      <c r="N151">
        <v>219</v>
      </c>
      <c r="O151">
        <v>16</v>
      </c>
      <c r="P151">
        <v>20</v>
      </c>
      <c r="Q151">
        <v>354</v>
      </c>
      <c r="S151"/>
      <c r="T151" s="5"/>
      <c r="U151" s="3"/>
      <c r="V151" s="4"/>
    </row>
    <row r="152" spans="1:22" hidden="1" x14ac:dyDescent="0.3">
      <c r="A152">
        <v>2015</v>
      </c>
      <c r="B152" s="38">
        <v>42248</v>
      </c>
      <c r="C152" s="41">
        <v>42258.354166666664</v>
      </c>
      <c r="D152" s="35" t="s">
        <v>460</v>
      </c>
      <c r="E152" t="s">
        <v>382</v>
      </c>
      <c r="F152">
        <v>89654</v>
      </c>
      <c r="G152">
        <v>38775</v>
      </c>
      <c r="H152">
        <v>8420</v>
      </c>
      <c r="I152">
        <v>30355</v>
      </c>
      <c r="J152" s="62">
        <v>0.43249604033283512</v>
      </c>
      <c r="K152">
        <v>861</v>
      </c>
      <c r="L152" s="62">
        <f t="shared" si="9"/>
        <v>2.2205029013539653E-2</v>
      </c>
      <c r="M152" s="18">
        <f t="shared" si="10"/>
        <v>1147</v>
      </c>
      <c r="N152">
        <v>513</v>
      </c>
      <c r="O152">
        <v>21</v>
      </c>
      <c r="P152">
        <v>68</v>
      </c>
      <c r="Q152">
        <v>545</v>
      </c>
      <c r="S152"/>
      <c r="T152" s="5"/>
      <c r="U152" s="3"/>
      <c r="V152" s="4"/>
    </row>
    <row r="153" spans="1:22" hidden="1" x14ac:dyDescent="0.3">
      <c r="A153">
        <v>2015</v>
      </c>
      <c r="B153" s="38">
        <v>42248</v>
      </c>
      <c r="C153" s="41">
        <v>42256.354178240741</v>
      </c>
      <c r="D153" s="35" t="s">
        <v>457</v>
      </c>
      <c r="E153" t="s">
        <v>383</v>
      </c>
      <c r="F153">
        <v>89672</v>
      </c>
      <c r="G153">
        <v>24900</v>
      </c>
      <c r="H153">
        <v>4355</v>
      </c>
      <c r="I153">
        <v>20545</v>
      </c>
      <c r="J153" s="62">
        <v>0.2776786510839504</v>
      </c>
      <c r="K153">
        <v>357</v>
      </c>
      <c r="L153" s="62">
        <f t="shared" si="9"/>
        <v>1.4337349397590361E-2</v>
      </c>
      <c r="M153" s="18">
        <f t="shared" si="10"/>
        <v>492</v>
      </c>
      <c r="N153">
        <v>159</v>
      </c>
      <c r="O153">
        <v>11</v>
      </c>
      <c r="P153">
        <v>18</v>
      </c>
      <c r="Q153">
        <v>304</v>
      </c>
      <c r="S153"/>
      <c r="T153" s="5"/>
      <c r="U153" s="3"/>
      <c r="V153" s="4"/>
    </row>
    <row r="154" spans="1:22" hidden="1" x14ac:dyDescent="0.3">
      <c r="A154">
        <v>2015</v>
      </c>
      <c r="B154" s="38">
        <v>42248</v>
      </c>
      <c r="C154" s="41">
        <v>42254.354178240741</v>
      </c>
      <c r="D154" s="42" t="s">
        <v>456</v>
      </c>
      <c r="E154" t="s">
        <v>384</v>
      </c>
      <c r="F154">
        <v>89700</v>
      </c>
      <c r="G154">
        <v>26854</v>
      </c>
      <c r="H154">
        <v>6642</v>
      </c>
      <c r="I154">
        <v>20212</v>
      </c>
      <c r="J154" s="62">
        <v>0.2993756967670011</v>
      </c>
      <c r="K154">
        <v>409</v>
      </c>
      <c r="L154" s="62">
        <f t="shared" si="9"/>
        <v>1.5230505697475236E-2</v>
      </c>
      <c r="M154" s="18">
        <f t="shared" si="10"/>
        <v>609</v>
      </c>
      <c r="N154">
        <v>257</v>
      </c>
      <c r="O154">
        <v>15</v>
      </c>
      <c r="P154">
        <v>44</v>
      </c>
      <c r="Q154">
        <v>293</v>
      </c>
      <c r="S154"/>
      <c r="T154" s="5"/>
      <c r="U154" s="3"/>
      <c r="V154" s="4"/>
    </row>
    <row r="155" spans="1:22" hidden="1" x14ac:dyDescent="0.3">
      <c r="A155">
        <v>2015</v>
      </c>
      <c r="B155" s="38">
        <v>42248</v>
      </c>
      <c r="C155" s="41">
        <v>42251.416666666664</v>
      </c>
      <c r="D155" s="42" t="s">
        <v>458</v>
      </c>
      <c r="E155" t="s">
        <v>385</v>
      </c>
      <c r="F155">
        <v>89715</v>
      </c>
      <c r="G155">
        <v>38625</v>
      </c>
      <c r="H155">
        <v>7114</v>
      </c>
      <c r="I155">
        <v>31511</v>
      </c>
      <c r="J155" s="62">
        <v>0.43053001170372845</v>
      </c>
      <c r="K155">
        <v>863</v>
      </c>
      <c r="L155" s="62">
        <f t="shared" si="9"/>
        <v>2.234304207119741E-2</v>
      </c>
      <c r="M155" s="18">
        <f t="shared" si="10"/>
        <v>1128</v>
      </c>
      <c r="N155">
        <v>476</v>
      </c>
      <c r="O155">
        <v>36</v>
      </c>
      <c r="P155">
        <v>74</v>
      </c>
      <c r="Q155">
        <v>542</v>
      </c>
      <c r="S155"/>
      <c r="T155"/>
      <c r="U155"/>
      <c r="V155"/>
    </row>
    <row r="156" spans="1:22" hidden="1" x14ac:dyDescent="0.3">
      <c r="A156">
        <v>2015</v>
      </c>
      <c r="B156" s="38">
        <v>42248</v>
      </c>
      <c r="C156" s="41">
        <v>42248.333333333336</v>
      </c>
      <c r="D156" s="35" t="s">
        <v>460</v>
      </c>
      <c r="E156" t="s">
        <v>386</v>
      </c>
      <c r="F156">
        <v>89730</v>
      </c>
      <c r="G156">
        <v>36561</v>
      </c>
      <c r="H156">
        <v>3122</v>
      </c>
      <c r="I156">
        <v>33439</v>
      </c>
      <c r="J156" s="62">
        <v>0.40745570043463725</v>
      </c>
      <c r="K156">
        <v>679</v>
      </c>
      <c r="L156" s="62">
        <f t="shared" si="9"/>
        <v>1.8571702086923225E-2</v>
      </c>
      <c r="M156" s="18">
        <f t="shared" si="10"/>
        <v>892</v>
      </c>
      <c r="N156">
        <v>280</v>
      </c>
      <c r="O156">
        <v>22</v>
      </c>
      <c r="P156">
        <v>23</v>
      </c>
      <c r="Q156">
        <v>567</v>
      </c>
      <c r="S156"/>
      <c r="T156"/>
      <c r="U156"/>
      <c r="V156"/>
    </row>
    <row r="157" spans="1:22" hidden="1" x14ac:dyDescent="0.3">
      <c r="A157">
        <v>2015</v>
      </c>
      <c r="B157" s="38">
        <v>42217</v>
      </c>
      <c r="C157" s="41">
        <v>42246.354178240741</v>
      </c>
      <c r="D157" s="35" t="s">
        <v>460</v>
      </c>
      <c r="E157" t="s">
        <v>387</v>
      </c>
      <c r="F157">
        <v>89759</v>
      </c>
      <c r="G157">
        <v>35302</v>
      </c>
      <c r="H157">
        <v>2283</v>
      </c>
      <c r="I157">
        <v>33019</v>
      </c>
      <c r="J157" s="62">
        <v>0.39329760803930525</v>
      </c>
      <c r="K157">
        <v>346</v>
      </c>
      <c r="L157" s="62">
        <f t="shared" si="9"/>
        <v>9.8011444110815259E-3</v>
      </c>
      <c r="M157" s="18">
        <f t="shared" si="10"/>
        <v>463</v>
      </c>
      <c r="N157">
        <v>126</v>
      </c>
      <c r="O157">
        <v>49</v>
      </c>
      <c r="P157">
        <v>15</v>
      </c>
      <c r="Q157">
        <v>273</v>
      </c>
      <c r="S157"/>
      <c r="T157"/>
      <c r="U157"/>
      <c r="V157"/>
    </row>
    <row r="158" spans="1:22" hidden="1" x14ac:dyDescent="0.3">
      <c r="A158">
        <v>2015</v>
      </c>
      <c r="B158" s="38">
        <v>42217</v>
      </c>
      <c r="C158" s="41">
        <v>42243.354166666664</v>
      </c>
      <c r="D158" s="42" t="s">
        <v>456</v>
      </c>
      <c r="E158" t="s">
        <v>388</v>
      </c>
      <c r="F158">
        <v>89905</v>
      </c>
      <c r="G158">
        <v>38202</v>
      </c>
      <c r="H158">
        <v>5036</v>
      </c>
      <c r="I158">
        <v>33166</v>
      </c>
      <c r="J158" s="62">
        <v>0.42491518825426838</v>
      </c>
      <c r="K158">
        <v>690</v>
      </c>
      <c r="L158" s="62">
        <f t="shared" si="9"/>
        <v>1.8061881576880792E-2</v>
      </c>
      <c r="M158" s="18">
        <f t="shared" si="10"/>
        <v>914</v>
      </c>
      <c r="N158">
        <v>343</v>
      </c>
      <c r="O158">
        <v>17</v>
      </c>
      <c r="P158">
        <v>35</v>
      </c>
      <c r="Q158">
        <v>519</v>
      </c>
      <c r="S158"/>
      <c r="T158"/>
      <c r="U158"/>
      <c r="V158"/>
    </row>
    <row r="159" spans="1:22" hidden="1" x14ac:dyDescent="0.3">
      <c r="A159">
        <v>2015</v>
      </c>
      <c r="B159" s="38">
        <v>42217</v>
      </c>
      <c r="C159" s="41">
        <v>42240.354178240741</v>
      </c>
      <c r="D159" s="35" t="s">
        <v>460</v>
      </c>
      <c r="E159" t="s">
        <v>389</v>
      </c>
      <c r="F159">
        <v>89933</v>
      </c>
      <c r="G159">
        <v>37566</v>
      </c>
      <c r="H159">
        <v>6526</v>
      </c>
      <c r="I159">
        <v>31040</v>
      </c>
      <c r="J159" s="62">
        <v>0.41771096260549523</v>
      </c>
      <c r="K159">
        <v>627</v>
      </c>
      <c r="L159" s="62">
        <f t="shared" si="9"/>
        <v>1.6690624500878454E-2</v>
      </c>
      <c r="M159" s="18">
        <f t="shared" si="10"/>
        <v>793</v>
      </c>
      <c r="N159">
        <v>340</v>
      </c>
      <c r="O159">
        <v>30</v>
      </c>
      <c r="P159">
        <v>29</v>
      </c>
      <c r="Q159">
        <v>394</v>
      </c>
      <c r="S159"/>
      <c r="T159"/>
      <c r="U159"/>
      <c r="V159"/>
    </row>
    <row r="160" spans="1:22" hidden="1" x14ac:dyDescent="0.3">
      <c r="A160">
        <v>2015</v>
      </c>
      <c r="B160" s="38">
        <v>42217</v>
      </c>
      <c r="C160" s="41">
        <v>42237.354166666664</v>
      </c>
      <c r="D160" s="35" t="s">
        <v>460</v>
      </c>
      <c r="E160" t="s">
        <v>390</v>
      </c>
      <c r="F160">
        <v>90012</v>
      </c>
      <c r="G160">
        <v>33361</v>
      </c>
      <c r="H160">
        <v>3121</v>
      </c>
      <c r="I160">
        <v>30240</v>
      </c>
      <c r="J160" s="62">
        <v>0.37062836066302268</v>
      </c>
      <c r="K160">
        <v>459</v>
      </c>
      <c r="L160" s="62">
        <f t="shared" si="9"/>
        <v>1.3758580378286023E-2</v>
      </c>
      <c r="M160" s="18">
        <f t="shared" si="10"/>
        <v>533</v>
      </c>
      <c r="N160">
        <v>227</v>
      </c>
      <c r="O160">
        <v>1</v>
      </c>
      <c r="P160">
        <v>21</v>
      </c>
      <c r="Q160">
        <v>284</v>
      </c>
      <c r="S160"/>
      <c r="T160"/>
      <c r="U160"/>
      <c r="V160"/>
    </row>
    <row r="161" spans="1:22" hidden="1" x14ac:dyDescent="0.3">
      <c r="A161">
        <v>2015</v>
      </c>
      <c r="B161" s="38">
        <v>42217</v>
      </c>
      <c r="C161" s="41">
        <v>42235.354189814818</v>
      </c>
      <c r="D161" s="42" t="s">
        <v>186</v>
      </c>
      <c r="E161" t="s">
        <v>391</v>
      </c>
      <c r="F161">
        <v>90037</v>
      </c>
      <c r="G161">
        <v>38891</v>
      </c>
      <c r="H161">
        <v>7500</v>
      </c>
      <c r="I161">
        <v>31391</v>
      </c>
      <c r="J161" s="62">
        <v>0.43194464497928631</v>
      </c>
      <c r="K161">
        <v>958</v>
      </c>
      <c r="L161" s="62">
        <f t="shared" si="9"/>
        <v>2.4632948497081586E-2</v>
      </c>
      <c r="M161" s="18">
        <f t="shared" si="10"/>
        <v>1224</v>
      </c>
      <c r="N161">
        <v>633</v>
      </c>
      <c r="O161">
        <v>23</v>
      </c>
      <c r="P161">
        <v>45</v>
      </c>
      <c r="Q161">
        <v>523</v>
      </c>
      <c r="S161"/>
      <c r="T161"/>
      <c r="U161"/>
      <c r="V161"/>
    </row>
    <row r="162" spans="1:22" hidden="1" x14ac:dyDescent="0.3">
      <c r="A162">
        <v>2015</v>
      </c>
      <c r="B162" s="38">
        <v>42217</v>
      </c>
      <c r="C162" s="41">
        <v>42230.354178240741</v>
      </c>
      <c r="D162" s="42" t="s">
        <v>186</v>
      </c>
      <c r="E162" t="s">
        <v>392</v>
      </c>
      <c r="F162">
        <v>90117</v>
      </c>
      <c r="G162">
        <v>37386</v>
      </c>
      <c r="H162">
        <v>4777</v>
      </c>
      <c r="I162">
        <v>32609</v>
      </c>
      <c r="J162" s="62">
        <v>0.4148606811145511</v>
      </c>
      <c r="K162">
        <v>603</v>
      </c>
      <c r="L162" s="62">
        <f t="shared" si="9"/>
        <v>1.6129032258064516E-2</v>
      </c>
      <c r="M162" s="18">
        <f t="shared" si="10"/>
        <v>757</v>
      </c>
      <c r="N162">
        <v>286</v>
      </c>
      <c r="O162">
        <v>3</v>
      </c>
      <c r="P162">
        <v>26</v>
      </c>
      <c r="Q162">
        <v>442</v>
      </c>
      <c r="S162"/>
      <c r="T162"/>
      <c r="U162"/>
      <c r="V162"/>
    </row>
    <row r="163" spans="1:22" hidden="1" x14ac:dyDescent="0.3">
      <c r="A163">
        <v>2015</v>
      </c>
      <c r="B163" s="38">
        <v>42217</v>
      </c>
      <c r="C163" s="41">
        <v>42228.354178240741</v>
      </c>
      <c r="D163" s="35" t="s">
        <v>460</v>
      </c>
      <c r="E163" t="s">
        <v>393</v>
      </c>
      <c r="F163">
        <v>90133</v>
      </c>
      <c r="G163">
        <v>39883</v>
      </c>
      <c r="H163">
        <v>10183</v>
      </c>
      <c r="I163">
        <v>29700</v>
      </c>
      <c r="J163" s="62">
        <v>0.44249054175496211</v>
      </c>
      <c r="K163">
        <v>1008</v>
      </c>
      <c r="L163" s="62">
        <f t="shared" si="9"/>
        <v>2.5273926234235137E-2</v>
      </c>
      <c r="M163" s="18">
        <f t="shared" si="10"/>
        <v>1303</v>
      </c>
      <c r="N163">
        <v>558</v>
      </c>
      <c r="O163">
        <v>42</v>
      </c>
      <c r="P163">
        <v>46</v>
      </c>
      <c r="Q163">
        <v>657</v>
      </c>
      <c r="S163"/>
      <c r="T163"/>
      <c r="U163"/>
      <c r="V163"/>
    </row>
    <row r="164" spans="1:22" hidden="1" x14ac:dyDescent="0.3">
      <c r="A164">
        <v>2015</v>
      </c>
      <c r="B164" s="38">
        <v>42217</v>
      </c>
      <c r="C164" s="41">
        <v>42223.354166666664</v>
      </c>
      <c r="D164" s="5" t="s">
        <v>459</v>
      </c>
      <c r="E164" t="s">
        <v>394</v>
      </c>
      <c r="F164">
        <v>90162</v>
      </c>
      <c r="G164">
        <v>37476</v>
      </c>
      <c r="H164">
        <v>5564</v>
      </c>
      <c r="I164">
        <v>31912</v>
      </c>
      <c r="J164" s="62">
        <v>0.41565182671191853</v>
      </c>
      <c r="K164">
        <v>863</v>
      </c>
      <c r="L164" s="62">
        <f t="shared" si="9"/>
        <v>2.302807129896467E-2</v>
      </c>
      <c r="M164" s="18">
        <f t="shared" si="10"/>
        <v>1053</v>
      </c>
      <c r="N164">
        <v>223</v>
      </c>
      <c r="O164">
        <v>15</v>
      </c>
      <c r="P164">
        <v>47</v>
      </c>
      <c r="Q164">
        <v>768</v>
      </c>
      <c r="S164"/>
      <c r="T164"/>
      <c r="U164"/>
      <c r="V164"/>
    </row>
    <row r="165" spans="1:22" hidden="1" x14ac:dyDescent="0.3">
      <c r="A165">
        <v>2015</v>
      </c>
      <c r="B165" s="38">
        <v>42217</v>
      </c>
      <c r="C165" s="41">
        <v>42221.354178240741</v>
      </c>
      <c r="D165" s="42" t="s">
        <v>458</v>
      </c>
      <c r="E165" t="s">
        <v>395</v>
      </c>
      <c r="F165">
        <v>90177</v>
      </c>
      <c r="G165">
        <v>41752</v>
      </c>
      <c r="H165">
        <v>10928</v>
      </c>
      <c r="I165">
        <v>30824</v>
      </c>
      <c r="J165" s="62">
        <v>0.46300054337580537</v>
      </c>
      <c r="K165">
        <v>1061</v>
      </c>
      <c r="L165" s="62">
        <f t="shared" si="9"/>
        <v>2.5411956313470013E-2</v>
      </c>
      <c r="M165" s="18">
        <f t="shared" si="10"/>
        <v>1412</v>
      </c>
      <c r="N165">
        <v>569</v>
      </c>
      <c r="O165">
        <v>56</v>
      </c>
      <c r="P165">
        <v>72</v>
      </c>
      <c r="Q165">
        <v>715</v>
      </c>
      <c r="S165"/>
      <c r="T165"/>
      <c r="U165"/>
      <c r="V165"/>
    </row>
    <row r="166" spans="1:22" hidden="1" x14ac:dyDescent="0.3">
      <c r="A166">
        <v>2015</v>
      </c>
      <c r="B166" s="38">
        <v>42217</v>
      </c>
      <c r="C166" s="41">
        <v>42218.354166666664</v>
      </c>
      <c r="D166" s="35" t="s">
        <v>460</v>
      </c>
      <c r="E166" t="s">
        <v>396</v>
      </c>
      <c r="F166">
        <v>90192</v>
      </c>
      <c r="G166">
        <v>32749</v>
      </c>
      <c r="H166">
        <v>1511</v>
      </c>
      <c r="I166">
        <v>31238</v>
      </c>
      <c r="J166" s="62">
        <v>0.36310315770800072</v>
      </c>
      <c r="K166">
        <v>676</v>
      </c>
      <c r="L166" s="62">
        <f t="shared" si="9"/>
        <v>2.0641851659592661E-2</v>
      </c>
      <c r="M166" s="18">
        <f t="shared" si="10"/>
        <v>825</v>
      </c>
      <c r="N166">
        <v>280</v>
      </c>
      <c r="O166">
        <v>10</v>
      </c>
      <c r="P166">
        <v>10</v>
      </c>
      <c r="Q166">
        <v>525</v>
      </c>
      <c r="S166"/>
      <c r="T166"/>
      <c r="U166"/>
      <c r="V166"/>
    </row>
    <row r="167" spans="1:22" hidden="1" x14ac:dyDescent="0.3">
      <c r="A167">
        <v>2015</v>
      </c>
      <c r="B167" s="38">
        <v>42186</v>
      </c>
      <c r="C167" s="41">
        <v>42216.354178240741</v>
      </c>
      <c r="D167" s="42" t="s">
        <v>186</v>
      </c>
      <c r="E167" t="s">
        <v>397</v>
      </c>
      <c r="F167">
        <v>90225</v>
      </c>
      <c r="G167">
        <v>36060</v>
      </c>
      <c r="H167">
        <v>4017</v>
      </c>
      <c r="I167">
        <v>32043</v>
      </c>
      <c r="J167" s="62">
        <v>0.39966749792186201</v>
      </c>
      <c r="K167">
        <v>654</v>
      </c>
      <c r="L167" s="62">
        <f t="shared" si="9"/>
        <v>1.8136439267886856E-2</v>
      </c>
      <c r="M167" s="18">
        <f t="shared" si="10"/>
        <v>804</v>
      </c>
      <c r="N167">
        <v>341</v>
      </c>
      <c r="O167">
        <v>7</v>
      </c>
      <c r="P167">
        <v>38</v>
      </c>
      <c r="Q167">
        <v>418</v>
      </c>
      <c r="S167"/>
      <c r="T167"/>
      <c r="U167"/>
      <c r="V167"/>
    </row>
    <row r="168" spans="1:22" hidden="1" x14ac:dyDescent="0.3">
      <c r="A168">
        <v>2015</v>
      </c>
      <c r="B168" s="38">
        <v>42186</v>
      </c>
      <c r="C168" s="41">
        <v>42213.354178240741</v>
      </c>
      <c r="D168" s="42" t="s">
        <v>458</v>
      </c>
      <c r="E168" t="s">
        <v>398</v>
      </c>
      <c r="F168">
        <v>90158</v>
      </c>
      <c r="G168">
        <v>36207</v>
      </c>
      <c r="H168">
        <v>6994</v>
      </c>
      <c r="I168">
        <v>29213</v>
      </c>
      <c r="J168" s="62">
        <v>0.40159497770580538</v>
      </c>
      <c r="K168">
        <v>697</v>
      </c>
      <c r="L168" s="62">
        <f t="shared" si="9"/>
        <v>1.9250421189272792E-2</v>
      </c>
      <c r="M168" s="18">
        <f t="shared" si="10"/>
        <v>968</v>
      </c>
      <c r="N168">
        <v>367</v>
      </c>
      <c r="O168">
        <v>71</v>
      </c>
      <c r="P168">
        <v>47</v>
      </c>
      <c r="Q168">
        <v>483</v>
      </c>
      <c r="S168"/>
      <c r="T168"/>
      <c r="U168"/>
      <c r="V168"/>
    </row>
    <row r="169" spans="1:22" hidden="1" x14ac:dyDescent="0.3">
      <c r="A169">
        <v>2015</v>
      </c>
      <c r="B169" s="38">
        <v>42186</v>
      </c>
      <c r="C169" s="41">
        <v>42207.354189814818</v>
      </c>
      <c r="D169" s="42" t="s">
        <v>458</v>
      </c>
      <c r="E169" t="s">
        <v>399</v>
      </c>
      <c r="F169">
        <v>90229</v>
      </c>
      <c r="G169">
        <v>36823</v>
      </c>
      <c r="H169">
        <v>11055</v>
      </c>
      <c r="I169">
        <v>25768</v>
      </c>
      <c r="J169" s="62">
        <v>0.40810604129492734</v>
      </c>
      <c r="K169">
        <v>992</v>
      </c>
      <c r="L169" s="62">
        <f t="shared" si="9"/>
        <v>2.6939684436357712E-2</v>
      </c>
      <c r="M169" s="18">
        <f t="shared" si="10"/>
        <v>1415</v>
      </c>
      <c r="N169">
        <v>514</v>
      </c>
      <c r="O169">
        <v>50</v>
      </c>
      <c r="P169">
        <v>78</v>
      </c>
      <c r="Q169">
        <v>773</v>
      </c>
      <c r="S169"/>
      <c r="T169"/>
      <c r="U169"/>
      <c r="V169"/>
    </row>
    <row r="170" spans="1:22" hidden="1" x14ac:dyDescent="0.3">
      <c r="A170">
        <v>2015</v>
      </c>
      <c r="B170" s="38">
        <v>42186</v>
      </c>
      <c r="C170" s="41">
        <v>42205.354178240741</v>
      </c>
      <c r="D170" s="35" t="s">
        <v>460</v>
      </c>
      <c r="E170" t="s">
        <v>400</v>
      </c>
      <c r="F170">
        <v>90256</v>
      </c>
      <c r="G170">
        <v>31935</v>
      </c>
      <c r="H170">
        <v>3906</v>
      </c>
      <c r="I170">
        <v>28029</v>
      </c>
      <c r="J170" s="62">
        <v>0.35382689239496545</v>
      </c>
      <c r="K170">
        <v>503</v>
      </c>
      <c r="L170" s="62">
        <f t="shared" si="9"/>
        <v>1.5750743698136841E-2</v>
      </c>
      <c r="M170" s="18">
        <f t="shared" si="10"/>
        <v>640</v>
      </c>
      <c r="N170">
        <v>241</v>
      </c>
      <c r="O170">
        <v>13</v>
      </c>
      <c r="P170">
        <v>22</v>
      </c>
      <c r="Q170">
        <v>364</v>
      </c>
      <c r="S170"/>
      <c r="T170"/>
      <c r="U170"/>
      <c r="V170"/>
    </row>
    <row r="171" spans="1:22" hidden="1" x14ac:dyDescent="0.3">
      <c r="A171">
        <v>2015</v>
      </c>
      <c r="B171" s="38">
        <v>42186</v>
      </c>
      <c r="C171" s="41">
        <v>42202.354189814818</v>
      </c>
      <c r="D171" s="42" t="s">
        <v>456</v>
      </c>
      <c r="E171" t="s">
        <v>401</v>
      </c>
      <c r="F171">
        <v>90278</v>
      </c>
      <c r="G171">
        <v>29908</v>
      </c>
      <c r="H171">
        <v>3116</v>
      </c>
      <c r="I171">
        <v>26792</v>
      </c>
      <c r="J171" s="62">
        <v>0.33128779990695406</v>
      </c>
      <c r="K171">
        <v>292</v>
      </c>
      <c r="L171" s="62">
        <f t="shared" ref="L171:L201" si="11">K171/G171</f>
        <v>9.7632740403905318E-3</v>
      </c>
      <c r="M171" s="18">
        <f t="shared" ref="M171:M201" si="12">SUM(N171:Q171)</f>
        <v>370</v>
      </c>
      <c r="N171">
        <v>89</v>
      </c>
      <c r="O171">
        <v>3</v>
      </c>
      <c r="P171">
        <v>8</v>
      </c>
      <c r="Q171">
        <v>270</v>
      </c>
      <c r="S171"/>
      <c r="T171"/>
      <c r="U171"/>
      <c r="V171"/>
    </row>
    <row r="172" spans="1:22" hidden="1" x14ac:dyDescent="0.3">
      <c r="A172">
        <v>2015</v>
      </c>
      <c r="B172" s="38">
        <v>42186</v>
      </c>
      <c r="C172" s="41">
        <v>42200.354178240741</v>
      </c>
      <c r="D172" s="35" t="s">
        <v>460</v>
      </c>
      <c r="E172" t="s">
        <v>402</v>
      </c>
      <c r="F172">
        <v>90359</v>
      </c>
      <c r="G172">
        <v>31724</v>
      </c>
      <c r="H172">
        <v>4086</v>
      </c>
      <c r="I172">
        <v>27638</v>
      </c>
      <c r="J172" s="62">
        <v>0.35108843612700452</v>
      </c>
      <c r="K172">
        <v>585</v>
      </c>
      <c r="L172" s="62">
        <f t="shared" si="11"/>
        <v>1.8440297566511159E-2</v>
      </c>
      <c r="M172" s="18">
        <f t="shared" si="12"/>
        <v>730</v>
      </c>
      <c r="N172">
        <v>207</v>
      </c>
      <c r="O172">
        <v>33</v>
      </c>
      <c r="P172">
        <v>15</v>
      </c>
      <c r="Q172">
        <v>475</v>
      </c>
      <c r="S172"/>
      <c r="T172"/>
      <c r="U172"/>
      <c r="V172"/>
    </row>
    <row r="173" spans="1:22" hidden="1" x14ac:dyDescent="0.3">
      <c r="A173">
        <v>2015</v>
      </c>
      <c r="B173" s="38">
        <v>42186</v>
      </c>
      <c r="C173" s="41">
        <v>42199.354178240741</v>
      </c>
      <c r="D173" s="35" t="s">
        <v>460</v>
      </c>
      <c r="E173" t="s">
        <v>403</v>
      </c>
      <c r="F173">
        <v>90359</v>
      </c>
      <c r="G173">
        <v>53546</v>
      </c>
      <c r="H173">
        <v>21438</v>
      </c>
      <c r="I173">
        <v>32108</v>
      </c>
      <c r="J173" s="62">
        <v>0.59259177281731756</v>
      </c>
      <c r="K173">
        <v>2096</v>
      </c>
      <c r="L173" s="62">
        <f t="shared" si="11"/>
        <v>3.9143913644343178E-2</v>
      </c>
      <c r="M173" s="18">
        <f t="shared" si="12"/>
        <v>2707</v>
      </c>
      <c r="N173">
        <v>1351</v>
      </c>
      <c r="O173">
        <v>42</v>
      </c>
      <c r="P173">
        <v>168</v>
      </c>
      <c r="Q173">
        <v>1146</v>
      </c>
      <c r="S173"/>
      <c r="T173"/>
      <c r="U173"/>
      <c r="V173"/>
    </row>
    <row r="174" spans="1:22" hidden="1" x14ac:dyDescent="0.3">
      <c r="A174">
        <v>2015</v>
      </c>
      <c r="B174" s="38">
        <v>42186</v>
      </c>
      <c r="C174" s="41">
        <v>42195.354166666664</v>
      </c>
      <c r="D174" s="42" t="s">
        <v>342</v>
      </c>
      <c r="E174" t="s">
        <v>404</v>
      </c>
      <c r="F174">
        <v>90204</v>
      </c>
      <c r="G174">
        <v>2232182</v>
      </c>
      <c r="H174">
        <v>6469</v>
      </c>
      <c r="I174">
        <v>2225713</v>
      </c>
      <c r="J174" s="62">
        <v>24.745931444281851</v>
      </c>
      <c r="K174">
        <v>8724</v>
      </c>
      <c r="L174" s="62">
        <f t="shared" si="11"/>
        <v>3.9082834643411691E-3</v>
      </c>
      <c r="M174" s="18">
        <f t="shared" si="12"/>
        <v>9615</v>
      </c>
      <c r="N174">
        <v>1277</v>
      </c>
      <c r="O174">
        <v>83</v>
      </c>
      <c r="P174">
        <v>114</v>
      </c>
      <c r="Q174">
        <v>8141</v>
      </c>
      <c r="R174">
        <v>241249</v>
      </c>
      <c r="S174"/>
      <c r="T174"/>
      <c r="U174"/>
      <c r="V174"/>
    </row>
    <row r="175" spans="1:22" hidden="1" x14ac:dyDescent="0.3">
      <c r="A175">
        <v>2015</v>
      </c>
      <c r="B175" s="38">
        <v>42186</v>
      </c>
      <c r="C175" s="41">
        <v>42193.354178240741</v>
      </c>
      <c r="D175" s="35" t="s">
        <v>460</v>
      </c>
      <c r="E175" t="s">
        <v>405</v>
      </c>
      <c r="F175">
        <v>89983</v>
      </c>
      <c r="G175">
        <v>26363</v>
      </c>
      <c r="H175">
        <v>5914</v>
      </c>
      <c r="I175">
        <v>20449</v>
      </c>
      <c r="J175" s="62">
        <v>0.29297756242845868</v>
      </c>
      <c r="K175">
        <v>342</v>
      </c>
      <c r="L175" s="62">
        <f t="shared" si="11"/>
        <v>1.2972726927891363E-2</v>
      </c>
      <c r="M175" s="18">
        <f t="shared" si="12"/>
        <v>512</v>
      </c>
      <c r="N175">
        <v>146</v>
      </c>
      <c r="O175">
        <v>16</v>
      </c>
      <c r="P175">
        <v>26</v>
      </c>
      <c r="Q175">
        <v>324</v>
      </c>
      <c r="S175"/>
      <c r="T175"/>
      <c r="U175"/>
      <c r="V175"/>
    </row>
    <row r="176" spans="1:22" hidden="1" x14ac:dyDescent="0.3">
      <c r="A176">
        <v>2015</v>
      </c>
      <c r="B176" s="38">
        <v>42186</v>
      </c>
      <c r="C176" s="41">
        <v>42188.354166666664</v>
      </c>
      <c r="D176" s="5" t="s">
        <v>459</v>
      </c>
      <c r="E176" t="s">
        <v>406</v>
      </c>
      <c r="F176">
        <v>89961</v>
      </c>
      <c r="G176">
        <v>32431</v>
      </c>
      <c r="H176">
        <v>8455</v>
      </c>
      <c r="I176">
        <v>23976</v>
      </c>
      <c r="J176" s="62">
        <v>0.3605006613977168</v>
      </c>
      <c r="K176">
        <v>867</v>
      </c>
      <c r="L176" s="62">
        <f t="shared" si="11"/>
        <v>2.673368073756591E-2</v>
      </c>
      <c r="M176" s="18">
        <f t="shared" si="12"/>
        <v>1168</v>
      </c>
      <c r="N176">
        <v>284</v>
      </c>
      <c r="O176">
        <v>15</v>
      </c>
      <c r="P176">
        <v>64</v>
      </c>
      <c r="Q176">
        <v>805</v>
      </c>
      <c r="S176"/>
      <c r="T176"/>
      <c r="U176"/>
      <c r="V176"/>
    </row>
    <row r="177" spans="1:22" hidden="1" x14ac:dyDescent="0.3">
      <c r="A177">
        <v>2015</v>
      </c>
      <c r="B177" s="38">
        <v>42186</v>
      </c>
      <c r="C177" s="41">
        <v>42186.354166666664</v>
      </c>
      <c r="D177" s="42" t="s">
        <v>342</v>
      </c>
      <c r="E177" t="s">
        <v>407</v>
      </c>
      <c r="F177">
        <v>89626</v>
      </c>
      <c r="G177">
        <v>2215999</v>
      </c>
      <c r="H177">
        <v>24555</v>
      </c>
      <c r="I177">
        <v>2191444</v>
      </c>
      <c r="J177" s="62">
        <v>24.724957043714994</v>
      </c>
      <c r="K177">
        <v>12316</v>
      </c>
      <c r="L177" s="62">
        <f t="shared" si="11"/>
        <v>5.5577642408683398E-3</v>
      </c>
      <c r="M177" s="18">
        <f t="shared" si="12"/>
        <v>14684</v>
      </c>
      <c r="N177">
        <v>2889</v>
      </c>
      <c r="O177">
        <v>153</v>
      </c>
      <c r="P177">
        <v>479</v>
      </c>
      <c r="Q177">
        <v>11163</v>
      </c>
      <c r="R177">
        <v>247075</v>
      </c>
      <c r="S177"/>
      <c r="T177"/>
      <c r="U177"/>
      <c r="V177"/>
    </row>
    <row r="178" spans="1:22" hidden="1" x14ac:dyDescent="0.3">
      <c r="A178">
        <v>2015</v>
      </c>
      <c r="B178" s="38">
        <v>42156</v>
      </c>
      <c r="C178" s="41">
        <v>42185.144421296296</v>
      </c>
      <c r="D178" s="42" t="s">
        <v>342</v>
      </c>
      <c r="E178" t="s">
        <v>408</v>
      </c>
      <c r="F178" s="53">
        <v>89598</v>
      </c>
      <c r="G178" s="53">
        <v>6920192</v>
      </c>
      <c r="H178" s="53">
        <v>38912</v>
      </c>
      <c r="I178" s="53">
        <v>6881280</v>
      </c>
      <c r="J178" s="63">
        <v>77.236009732360102</v>
      </c>
      <c r="K178" s="53">
        <v>79808</v>
      </c>
      <c r="L178" s="63">
        <f t="shared" si="11"/>
        <v>1.1532627996448653E-2</v>
      </c>
      <c r="M178" s="18">
        <f t="shared" si="12"/>
        <v>66207</v>
      </c>
      <c r="N178" s="53">
        <v>20348</v>
      </c>
      <c r="O178" s="53">
        <v>1744</v>
      </c>
      <c r="P178" s="53">
        <v>6036</v>
      </c>
      <c r="Q178" s="53">
        <v>38079</v>
      </c>
      <c r="R178" s="53">
        <v>285035</v>
      </c>
      <c r="S178"/>
      <c r="T178"/>
      <c r="U178"/>
      <c r="V178"/>
    </row>
    <row r="179" spans="1:22" hidden="1" x14ac:dyDescent="0.3">
      <c r="A179">
        <v>2015</v>
      </c>
      <c r="B179" s="38">
        <v>42156</v>
      </c>
      <c r="C179" s="41">
        <v>42181.354178240741</v>
      </c>
      <c r="D179" s="42" t="s">
        <v>342</v>
      </c>
      <c r="E179" t="s">
        <v>409</v>
      </c>
      <c r="F179">
        <v>89124</v>
      </c>
      <c r="G179">
        <v>2274304</v>
      </c>
      <c r="H179">
        <v>12288</v>
      </c>
      <c r="I179">
        <v>2262016</v>
      </c>
      <c r="J179" s="62">
        <v>25.518423769130649</v>
      </c>
      <c r="K179">
        <v>19744</v>
      </c>
      <c r="L179" s="62">
        <f t="shared" si="11"/>
        <v>8.6813372354795134E-3</v>
      </c>
      <c r="M179" s="18">
        <f t="shared" si="12"/>
        <v>20686</v>
      </c>
      <c r="N179">
        <v>2924</v>
      </c>
      <c r="O179">
        <v>94</v>
      </c>
      <c r="P179">
        <v>87</v>
      </c>
      <c r="Q179">
        <v>17581</v>
      </c>
      <c r="S179"/>
      <c r="T179"/>
      <c r="U179"/>
      <c r="V179"/>
    </row>
    <row r="180" spans="1:22" hidden="1" x14ac:dyDescent="0.3">
      <c r="A180">
        <v>2015</v>
      </c>
      <c r="B180" s="38">
        <v>42156</v>
      </c>
      <c r="C180" s="41">
        <v>42179.354178240741</v>
      </c>
      <c r="D180" s="5" t="s">
        <v>459</v>
      </c>
      <c r="E180" t="s">
        <v>410</v>
      </c>
      <c r="F180">
        <v>89078</v>
      </c>
      <c r="G180">
        <v>84352</v>
      </c>
      <c r="H180">
        <v>75200</v>
      </c>
      <c r="I180">
        <v>9152</v>
      </c>
      <c r="J180" s="62">
        <v>0.94694537371741616</v>
      </c>
      <c r="K180">
        <v>5886</v>
      </c>
      <c r="L180" s="62">
        <f t="shared" si="11"/>
        <v>6.9779021244309555E-2</v>
      </c>
      <c r="M180" s="18">
        <f t="shared" si="12"/>
        <v>4202</v>
      </c>
      <c r="N180">
        <v>2197</v>
      </c>
      <c r="O180">
        <v>716</v>
      </c>
      <c r="P180">
        <v>699</v>
      </c>
      <c r="Q180">
        <v>590</v>
      </c>
      <c r="S180"/>
      <c r="T180"/>
      <c r="U180"/>
      <c r="V180"/>
    </row>
    <row r="181" spans="1:22" hidden="1" x14ac:dyDescent="0.3">
      <c r="A181">
        <v>2015</v>
      </c>
      <c r="B181" s="38">
        <v>42156</v>
      </c>
      <c r="C181" s="41">
        <v>42176.354178240741</v>
      </c>
      <c r="D181" s="35" t="s">
        <v>460</v>
      </c>
      <c r="E181" t="s">
        <v>411</v>
      </c>
      <c r="F181">
        <v>88743</v>
      </c>
      <c r="G181">
        <v>14824</v>
      </c>
      <c r="H181">
        <v>13769</v>
      </c>
      <c r="I181">
        <v>1055</v>
      </c>
      <c r="J181" s="62">
        <v>0.1670441612296181</v>
      </c>
      <c r="K181">
        <v>572</v>
      </c>
      <c r="L181" s="62">
        <f t="shared" si="11"/>
        <v>3.8586076632487858E-2</v>
      </c>
      <c r="M181" s="18">
        <f t="shared" si="12"/>
        <v>616</v>
      </c>
      <c r="N181">
        <v>235</v>
      </c>
      <c r="O181">
        <v>17</v>
      </c>
      <c r="P181">
        <v>43</v>
      </c>
      <c r="Q181">
        <v>321</v>
      </c>
      <c r="S181"/>
      <c r="T181"/>
      <c r="U181"/>
      <c r="V181"/>
    </row>
    <row r="182" spans="1:22" hidden="1" x14ac:dyDescent="0.3">
      <c r="A182">
        <v>2015</v>
      </c>
      <c r="B182" s="38">
        <v>42156</v>
      </c>
      <c r="C182" s="41">
        <v>42174.354178240741</v>
      </c>
      <c r="D182" s="42" t="s">
        <v>342</v>
      </c>
      <c r="E182" t="s">
        <v>412</v>
      </c>
      <c r="F182">
        <v>88309</v>
      </c>
      <c r="G182">
        <v>2283520</v>
      </c>
      <c r="H182">
        <v>29696</v>
      </c>
      <c r="I182">
        <v>2253824</v>
      </c>
      <c r="J182" s="62">
        <v>25.858293039214576</v>
      </c>
      <c r="K182">
        <v>19672</v>
      </c>
      <c r="L182" s="62">
        <f t="shared" si="11"/>
        <v>8.6147701793721967E-3</v>
      </c>
      <c r="M182" s="18">
        <f t="shared" si="12"/>
        <v>20079</v>
      </c>
      <c r="N182">
        <v>7756</v>
      </c>
      <c r="O182">
        <v>250</v>
      </c>
      <c r="P182">
        <v>596</v>
      </c>
      <c r="Q182">
        <v>11477</v>
      </c>
      <c r="S182"/>
      <c r="T182"/>
      <c r="U182"/>
      <c r="V182"/>
    </row>
    <row r="183" spans="1:22" hidden="1" x14ac:dyDescent="0.3">
      <c r="A183">
        <v>2015</v>
      </c>
      <c r="B183" s="38">
        <v>42156</v>
      </c>
      <c r="C183" s="41">
        <v>42173.354178240741</v>
      </c>
      <c r="D183" s="42" t="s">
        <v>342</v>
      </c>
      <c r="E183" t="s">
        <v>413</v>
      </c>
      <c r="F183">
        <v>88305</v>
      </c>
      <c r="G183">
        <v>1985024</v>
      </c>
      <c r="H183">
        <v>17408</v>
      </c>
      <c r="I183">
        <v>1967616</v>
      </c>
      <c r="J183" s="62">
        <v>22.479180114376309</v>
      </c>
      <c r="K183">
        <v>12080</v>
      </c>
      <c r="L183" s="62">
        <f t="shared" si="11"/>
        <v>6.0855687387155015E-3</v>
      </c>
      <c r="M183" s="18">
        <f t="shared" si="12"/>
        <v>8476</v>
      </c>
      <c r="N183">
        <v>2075</v>
      </c>
      <c r="O183">
        <v>113</v>
      </c>
      <c r="P183">
        <v>510</v>
      </c>
      <c r="Q183">
        <v>5778</v>
      </c>
      <c r="R183">
        <v>70417</v>
      </c>
      <c r="S183"/>
      <c r="T183"/>
      <c r="U183"/>
      <c r="V183"/>
    </row>
    <row r="184" spans="1:22" hidden="1" x14ac:dyDescent="0.3">
      <c r="A184">
        <v>2015</v>
      </c>
      <c r="B184" s="38">
        <v>42156</v>
      </c>
      <c r="C184" s="41">
        <v>42171.354166666664</v>
      </c>
      <c r="D184" s="35" t="s">
        <v>460</v>
      </c>
      <c r="E184" t="s">
        <v>414</v>
      </c>
      <c r="F184">
        <v>88239</v>
      </c>
      <c r="G184">
        <v>39808</v>
      </c>
      <c r="H184">
        <v>14144</v>
      </c>
      <c r="I184">
        <v>25664</v>
      </c>
      <c r="J184" s="62">
        <v>0.45113838552114144</v>
      </c>
      <c r="K184">
        <v>1859</v>
      </c>
      <c r="L184" s="62">
        <f t="shared" si="11"/>
        <v>4.6699155948553055E-2</v>
      </c>
      <c r="M184" s="18">
        <f t="shared" si="12"/>
        <v>941</v>
      </c>
      <c r="N184">
        <v>156</v>
      </c>
      <c r="O184">
        <v>12</v>
      </c>
      <c r="P184">
        <v>24</v>
      </c>
      <c r="Q184">
        <v>749</v>
      </c>
      <c r="R184">
        <v>11030</v>
      </c>
      <c r="S184"/>
      <c r="T184"/>
      <c r="U184"/>
      <c r="V184"/>
    </row>
    <row r="185" spans="1:22" hidden="1" x14ac:dyDescent="0.3">
      <c r="A185">
        <v>2015</v>
      </c>
      <c r="B185" s="38">
        <v>42156</v>
      </c>
      <c r="C185" s="41">
        <v>42167.395844907405</v>
      </c>
      <c r="D185" s="42" t="s">
        <v>458</v>
      </c>
      <c r="E185" t="s">
        <v>415</v>
      </c>
      <c r="F185">
        <v>87968</v>
      </c>
      <c r="G185">
        <v>33888</v>
      </c>
      <c r="H185">
        <v>7824</v>
      </c>
      <c r="I185">
        <v>26064</v>
      </c>
      <c r="J185" s="62">
        <v>0.38523099308839576</v>
      </c>
      <c r="K185">
        <v>836</v>
      </c>
      <c r="L185" s="62">
        <f t="shared" si="11"/>
        <v>2.4669499527856468E-2</v>
      </c>
      <c r="M185" s="18">
        <f t="shared" si="12"/>
        <v>858</v>
      </c>
      <c r="N185">
        <v>364</v>
      </c>
      <c r="O185">
        <v>8</v>
      </c>
      <c r="P185">
        <v>24</v>
      </c>
      <c r="Q185">
        <v>462</v>
      </c>
      <c r="S185"/>
      <c r="T185"/>
      <c r="U185"/>
      <c r="V185"/>
    </row>
    <row r="186" spans="1:22" hidden="1" x14ac:dyDescent="0.3">
      <c r="A186">
        <v>2015</v>
      </c>
      <c r="B186" s="38">
        <v>42156</v>
      </c>
      <c r="C186" s="41">
        <v>42166.354178240741</v>
      </c>
      <c r="D186" s="42" t="s">
        <v>342</v>
      </c>
      <c r="E186" t="s">
        <v>416</v>
      </c>
      <c r="F186">
        <v>87972</v>
      </c>
      <c r="G186">
        <v>2099200</v>
      </c>
      <c r="H186">
        <v>13312</v>
      </c>
      <c r="I186">
        <v>2085888</v>
      </c>
      <c r="J186" s="62">
        <v>23.862137952985041</v>
      </c>
      <c r="K186">
        <v>14224</v>
      </c>
      <c r="L186" s="62">
        <f t="shared" si="11"/>
        <v>6.7759146341463414E-3</v>
      </c>
      <c r="M186" s="18">
        <f t="shared" si="12"/>
        <v>11851</v>
      </c>
      <c r="N186">
        <v>2386</v>
      </c>
      <c r="O186">
        <v>167</v>
      </c>
      <c r="P186">
        <v>639</v>
      </c>
      <c r="Q186">
        <v>8659</v>
      </c>
      <c r="R186">
        <v>70551</v>
      </c>
      <c r="S186"/>
      <c r="T186"/>
      <c r="U186"/>
      <c r="V186"/>
    </row>
    <row r="187" spans="1:22" hidden="1" x14ac:dyDescent="0.3">
      <c r="A187">
        <v>2015</v>
      </c>
      <c r="B187" s="38">
        <v>42156</v>
      </c>
      <c r="C187" s="41">
        <v>42165.354166666664</v>
      </c>
      <c r="D187" s="42" t="s">
        <v>458</v>
      </c>
      <c r="E187" t="s">
        <v>417</v>
      </c>
      <c r="F187">
        <v>87910</v>
      </c>
      <c r="G187">
        <v>35312</v>
      </c>
      <c r="H187">
        <v>8896</v>
      </c>
      <c r="I187">
        <v>26416</v>
      </c>
      <c r="J187" s="62">
        <v>0.40168353998407463</v>
      </c>
      <c r="K187">
        <v>1027</v>
      </c>
      <c r="L187" s="62">
        <f t="shared" si="11"/>
        <v>2.9083597643860443E-2</v>
      </c>
      <c r="M187" s="18">
        <f t="shared" si="12"/>
        <v>1018</v>
      </c>
      <c r="N187">
        <v>488</v>
      </c>
      <c r="O187">
        <v>19</v>
      </c>
      <c r="P187">
        <v>37</v>
      </c>
      <c r="Q187">
        <v>474</v>
      </c>
      <c r="S187"/>
      <c r="T187"/>
      <c r="U187"/>
      <c r="V187"/>
    </row>
    <row r="188" spans="1:22" hidden="1" x14ac:dyDescent="0.3">
      <c r="A188">
        <v>2015</v>
      </c>
      <c r="B188" s="38">
        <v>42156</v>
      </c>
      <c r="C188" s="41">
        <v>42164.354166666664</v>
      </c>
      <c r="D188" s="5" t="s">
        <v>459</v>
      </c>
      <c r="E188" t="s">
        <v>418</v>
      </c>
      <c r="F188">
        <v>87816</v>
      </c>
      <c r="G188">
        <v>26736</v>
      </c>
      <c r="H188">
        <v>8192</v>
      </c>
      <c r="I188">
        <v>18544</v>
      </c>
      <c r="J188" s="62">
        <v>0.3044547690625854</v>
      </c>
      <c r="K188">
        <v>633</v>
      </c>
      <c r="L188" s="62">
        <f t="shared" si="11"/>
        <v>2.3675942549371633E-2</v>
      </c>
      <c r="M188" s="18">
        <f t="shared" si="12"/>
        <v>657</v>
      </c>
      <c r="N188">
        <v>273</v>
      </c>
      <c r="O188">
        <v>31</v>
      </c>
      <c r="P188">
        <v>38</v>
      </c>
      <c r="Q188">
        <v>315</v>
      </c>
      <c r="S188"/>
      <c r="T188"/>
      <c r="U188"/>
      <c r="V188"/>
    </row>
    <row r="189" spans="1:22" hidden="1" x14ac:dyDescent="0.3">
      <c r="A189">
        <v>2015</v>
      </c>
      <c r="B189" s="38">
        <v>42156</v>
      </c>
      <c r="C189" s="41">
        <v>42161.354166666664</v>
      </c>
      <c r="D189" s="42" t="s">
        <v>342</v>
      </c>
      <c r="E189" t="s">
        <v>419</v>
      </c>
      <c r="F189">
        <v>86189</v>
      </c>
      <c r="G189">
        <v>45680</v>
      </c>
      <c r="H189">
        <v>30144</v>
      </c>
      <c r="I189">
        <v>15536</v>
      </c>
      <c r="J189" s="62">
        <v>0.52999802759052783</v>
      </c>
      <c r="K189">
        <v>1338</v>
      </c>
      <c r="L189" s="62">
        <f t="shared" si="11"/>
        <v>2.9290718038528896E-2</v>
      </c>
      <c r="M189" s="18">
        <f t="shared" si="12"/>
        <v>1371</v>
      </c>
      <c r="N189">
        <v>375</v>
      </c>
      <c r="O189">
        <v>98</v>
      </c>
      <c r="P189">
        <v>167</v>
      </c>
      <c r="Q189">
        <v>731</v>
      </c>
      <c r="R189">
        <v>1565</v>
      </c>
      <c r="S189"/>
      <c r="T189"/>
      <c r="U189"/>
      <c r="V189"/>
    </row>
    <row r="190" spans="1:22" hidden="1" x14ac:dyDescent="0.3">
      <c r="A190">
        <v>2015</v>
      </c>
      <c r="B190" s="38">
        <v>42156</v>
      </c>
      <c r="C190" s="41">
        <v>42156.125</v>
      </c>
      <c r="D190" s="42" t="s">
        <v>342</v>
      </c>
      <c r="E190" t="s">
        <v>420</v>
      </c>
      <c r="F190">
        <v>85926</v>
      </c>
      <c r="G190">
        <v>84032</v>
      </c>
      <c r="H190">
        <v>31488</v>
      </c>
      <c r="I190">
        <v>52544</v>
      </c>
      <c r="J190" s="62">
        <v>0.9779577776226055</v>
      </c>
      <c r="K190">
        <v>1624</v>
      </c>
      <c r="L190" s="62">
        <f t="shared" si="11"/>
        <v>1.9325971058644326E-2</v>
      </c>
      <c r="M190" s="18">
        <f t="shared" si="12"/>
        <v>1263</v>
      </c>
      <c r="N190">
        <v>363</v>
      </c>
      <c r="O190">
        <v>204</v>
      </c>
      <c r="P190">
        <v>59</v>
      </c>
      <c r="Q190">
        <v>637</v>
      </c>
      <c r="R190">
        <v>6273</v>
      </c>
      <c r="S190"/>
      <c r="T190"/>
      <c r="U190"/>
      <c r="V190"/>
    </row>
    <row r="191" spans="1:22" hidden="1" x14ac:dyDescent="0.3">
      <c r="A191">
        <v>2015</v>
      </c>
      <c r="B191" s="38">
        <v>42125</v>
      </c>
      <c r="C191" s="41">
        <v>42155.354166666664</v>
      </c>
      <c r="D191" s="35" t="s">
        <v>460</v>
      </c>
      <c r="E191" t="s">
        <v>421</v>
      </c>
      <c r="F191">
        <v>85876</v>
      </c>
      <c r="G191">
        <v>30192</v>
      </c>
      <c r="H191">
        <v>7232</v>
      </c>
      <c r="I191">
        <v>22960</v>
      </c>
      <c r="J191" s="62">
        <v>0.35157669197447483</v>
      </c>
      <c r="K191">
        <v>686</v>
      </c>
      <c r="L191" s="62">
        <f t="shared" si="11"/>
        <v>2.2721250662427132E-2</v>
      </c>
      <c r="M191" s="18">
        <f t="shared" si="12"/>
        <v>724</v>
      </c>
      <c r="N191">
        <v>483</v>
      </c>
      <c r="O191">
        <v>21</v>
      </c>
      <c r="P191">
        <v>62</v>
      </c>
      <c r="Q191">
        <v>158</v>
      </c>
      <c r="S191"/>
      <c r="T191"/>
      <c r="U191"/>
      <c r="V191"/>
    </row>
    <row r="192" spans="1:22" hidden="1" x14ac:dyDescent="0.3">
      <c r="A192">
        <v>2015</v>
      </c>
      <c r="B192" s="38">
        <v>42125</v>
      </c>
      <c r="C192" s="41">
        <v>42153.25</v>
      </c>
      <c r="D192" s="35" t="s">
        <v>457</v>
      </c>
      <c r="E192" t="s">
        <v>422</v>
      </c>
      <c r="F192">
        <v>85857</v>
      </c>
      <c r="G192">
        <v>706560</v>
      </c>
      <c r="H192">
        <v>18432</v>
      </c>
      <c r="I192">
        <v>688128</v>
      </c>
      <c r="J192" s="62">
        <v>8.2294978860197769</v>
      </c>
      <c r="K192">
        <v>6596</v>
      </c>
      <c r="L192" s="62">
        <f t="shared" si="11"/>
        <v>9.3353713768115944E-3</v>
      </c>
      <c r="M192" s="18">
        <f t="shared" si="12"/>
        <v>5397</v>
      </c>
      <c r="N192">
        <v>956</v>
      </c>
      <c r="O192">
        <v>108</v>
      </c>
      <c r="P192">
        <v>150</v>
      </c>
      <c r="Q192">
        <v>4183</v>
      </c>
      <c r="R192">
        <v>16291</v>
      </c>
      <c r="S192"/>
      <c r="T192"/>
      <c r="U192"/>
      <c r="V192"/>
    </row>
    <row r="193" spans="1:38" hidden="1" x14ac:dyDescent="0.3">
      <c r="A193">
        <v>2015</v>
      </c>
      <c r="B193" s="38">
        <v>42125</v>
      </c>
      <c r="C193" s="41">
        <v>42152.270844907405</v>
      </c>
      <c r="D193" s="35" t="s">
        <v>457</v>
      </c>
      <c r="E193" t="s">
        <v>423</v>
      </c>
      <c r="F193">
        <v>85848</v>
      </c>
      <c r="G193">
        <v>28240</v>
      </c>
      <c r="H193">
        <v>3760</v>
      </c>
      <c r="I193">
        <v>24480</v>
      </c>
      <c r="J193" s="62">
        <v>0.32895349920790234</v>
      </c>
      <c r="K193">
        <v>564</v>
      </c>
      <c r="L193" s="62">
        <f t="shared" si="11"/>
        <v>1.9971671388101984E-2</v>
      </c>
      <c r="M193" s="18">
        <f t="shared" si="12"/>
        <v>560</v>
      </c>
      <c r="N193">
        <v>324</v>
      </c>
      <c r="O193">
        <v>4</v>
      </c>
      <c r="P193">
        <v>24</v>
      </c>
      <c r="Q193">
        <v>208</v>
      </c>
      <c r="S193"/>
      <c r="T193"/>
      <c r="U193"/>
      <c r="V193"/>
    </row>
    <row r="194" spans="1:38" hidden="1" x14ac:dyDescent="0.3">
      <c r="A194">
        <v>2015</v>
      </c>
      <c r="B194" s="38">
        <v>42125</v>
      </c>
      <c r="C194" s="41">
        <v>42148.354178240741</v>
      </c>
      <c r="D194" s="35" t="s">
        <v>460</v>
      </c>
      <c r="E194" t="s">
        <v>424</v>
      </c>
      <c r="F194">
        <v>85878</v>
      </c>
      <c r="G194">
        <v>33136</v>
      </c>
      <c r="H194">
        <v>5568</v>
      </c>
      <c r="I194">
        <v>27568</v>
      </c>
      <c r="J194" s="62">
        <v>0.38584969375160111</v>
      </c>
      <c r="K194">
        <v>737</v>
      </c>
      <c r="L194" s="62">
        <f t="shared" si="11"/>
        <v>2.2241670690487686E-2</v>
      </c>
      <c r="M194" s="18">
        <f t="shared" si="12"/>
        <v>782</v>
      </c>
      <c r="N194">
        <v>463</v>
      </c>
      <c r="O194">
        <v>23</v>
      </c>
      <c r="P194">
        <v>40</v>
      </c>
      <c r="Q194">
        <v>256</v>
      </c>
      <c r="S194"/>
      <c r="T194"/>
      <c r="U194"/>
      <c r="V194"/>
    </row>
    <row r="195" spans="1:38" hidden="1" x14ac:dyDescent="0.3">
      <c r="A195">
        <v>2015</v>
      </c>
      <c r="B195" s="38">
        <v>42125</v>
      </c>
      <c r="C195" s="41">
        <v>42146.354166666664</v>
      </c>
      <c r="D195" s="42" t="s">
        <v>458</v>
      </c>
      <c r="E195" t="s">
        <v>425</v>
      </c>
      <c r="F195">
        <v>85913</v>
      </c>
      <c r="G195">
        <v>27968</v>
      </c>
      <c r="H195">
        <v>3728</v>
      </c>
      <c r="I195">
        <v>24240</v>
      </c>
      <c r="J195" s="62">
        <v>0.3255386262847299</v>
      </c>
      <c r="K195">
        <v>513</v>
      </c>
      <c r="L195" s="62">
        <f t="shared" si="11"/>
        <v>1.8342391304347828E-2</v>
      </c>
      <c r="M195" s="18">
        <f t="shared" si="12"/>
        <v>540</v>
      </c>
      <c r="N195">
        <v>263</v>
      </c>
      <c r="O195">
        <v>11</v>
      </c>
      <c r="P195">
        <v>28</v>
      </c>
      <c r="Q195">
        <v>238</v>
      </c>
      <c r="S195"/>
      <c r="T195"/>
      <c r="U195"/>
      <c r="V195"/>
    </row>
    <row r="196" spans="1:38" hidden="1" x14ac:dyDescent="0.3">
      <c r="A196">
        <v>2015</v>
      </c>
      <c r="B196" s="38">
        <v>42125</v>
      </c>
      <c r="C196" s="41">
        <v>42143.437511574077</v>
      </c>
      <c r="D196" s="42" t="s">
        <v>458</v>
      </c>
      <c r="E196" t="s">
        <v>426</v>
      </c>
      <c r="F196">
        <v>85947</v>
      </c>
      <c r="G196">
        <v>41424</v>
      </c>
      <c r="H196">
        <v>11936</v>
      </c>
      <c r="I196">
        <v>29488</v>
      </c>
      <c r="J196" s="62">
        <v>0.48197144751998322</v>
      </c>
      <c r="K196">
        <v>1764</v>
      </c>
      <c r="L196" s="62">
        <f t="shared" si="11"/>
        <v>4.2584009269988413E-2</v>
      </c>
      <c r="M196" s="18">
        <f t="shared" si="12"/>
        <v>1837</v>
      </c>
      <c r="N196">
        <v>1184</v>
      </c>
      <c r="O196">
        <v>64</v>
      </c>
      <c r="P196">
        <v>100</v>
      </c>
      <c r="Q196">
        <v>489</v>
      </c>
      <c r="S196"/>
      <c r="T196"/>
      <c r="U196"/>
      <c r="V196"/>
    </row>
    <row r="197" spans="1:38" hidden="1" x14ac:dyDescent="0.3">
      <c r="A197">
        <v>2015</v>
      </c>
      <c r="B197" s="38">
        <v>42125</v>
      </c>
      <c r="C197" s="41">
        <v>42139.354178240741</v>
      </c>
      <c r="D197" s="35" t="s">
        <v>460</v>
      </c>
      <c r="E197" t="s">
        <v>427</v>
      </c>
      <c r="F197">
        <v>85624</v>
      </c>
      <c r="G197">
        <v>50032</v>
      </c>
      <c r="H197">
        <v>20160</v>
      </c>
      <c r="I197">
        <v>29872</v>
      </c>
      <c r="J197" s="62">
        <v>0.58432215266747645</v>
      </c>
      <c r="K197">
        <v>2949</v>
      </c>
      <c r="L197" s="62">
        <f t="shared" si="11"/>
        <v>5.8942276942756638E-2</v>
      </c>
      <c r="M197" s="18">
        <f t="shared" si="12"/>
        <v>3264</v>
      </c>
      <c r="N197">
        <v>2255</v>
      </c>
      <c r="O197">
        <v>175</v>
      </c>
      <c r="P197">
        <v>290</v>
      </c>
      <c r="Q197">
        <v>544</v>
      </c>
      <c r="S197"/>
      <c r="T197"/>
      <c r="U197"/>
      <c r="V197"/>
    </row>
    <row r="198" spans="1:38" hidden="1" x14ac:dyDescent="0.3">
      <c r="A198">
        <v>2015</v>
      </c>
      <c r="B198" s="38">
        <v>42125</v>
      </c>
      <c r="C198" s="41">
        <v>42138.354166666664</v>
      </c>
      <c r="D198" s="42" t="s">
        <v>456</v>
      </c>
      <c r="E198" t="s">
        <v>428</v>
      </c>
      <c r="F198">
        <v>85639</v>
      </c>
      <c r="G198">
        <v>29872</v>
      </c>
      <c r="H198">
        <v>2816</v>
      </c>
      <c r="I198">
        <v>27056</v>
      </c>
      <c r="J198" s="62">
        <v>0.3488130407874917</v>
      </c>
      <c r="K198">
        <v>625</v>
      </c>
      <c r="L198" s="62">
        <f t="shared" si="11"/>
        <v>2.0922603106588108E-2</v>
      </c>
      <c r="M198" s="18">
        <f t="shared" si="12"/>
        <v>670</v>
      </c>
      <c r="N198">
        <v>343</v>
      </c>
      <c r="O198">
        <v>10</v>
      </c>
      <c r="P198">
        <v>19</v>
      </c>
      <c r="Q198">
        <v>298</v>
      </c>
      <c r="S198"/>
      <c r="T198"/>
      <c r="U198"/>
      <c r="V198"/>
    </row>
    <row r="199" spans="1:38" hidden="1" x14ac:dyDescent="0.3">
      <c r="A199">
        <v>2015</v>
      </c>
      <c r="B199" s="38">
        <v>42125</v>
      </c>
      <c r="C199" s="41">
        <v>42135.34170138889</v>
      </c>
      <c r="D199" s="42" t="s">
        <v>458</v>
      </c>
      <c r="E199" t="s">
        <v>429</v>
      </c>
      <c r="F199">
        <v>85647</v>
      </c>
      <c r="G199">
        <v>91424</v>
      </c>
      <c r="H199">
        <v>4640</v>
      </c>
      <c r="I199">
        <v>86784</v>
      </c>
      <c r="J199" s="62">
        <v>1.0674512825901665</v>
      </c>
      <c r="K199">
        <v>1694</v>
      </c>
      <c r="L199" s="62">
        <f t="shared" si="11"/>
        <v>1.852905145257263E-2</v>
      </c>
      <c r="M199" s="18">
        <f t="shared" si="12"/>
        <v>1812</v>
      </c>
      <c r="N199">
        <v>652</v>
      </c>
      <c r="O199">
        <v>55</v>
      </c>
      <c r="P199">
        <v>55</v>
      </c>
      <c r="Q199">
        <v>1050</v>
      </c>
      <c r="S199"/>
      <c r="T199"/>
      <c r="U199"/>
      <c r="V199"/>
    </row>
    <row r="200" spans="1:38" hidden="1" x14ac:dyDescent="0.3">
      <c r="A200">
        <v>2015</v>
      </c>
      <c r="B200" s="38">
        <v>42125</v>
      </c>
      <c r="C200" s="41">
        <v>42129.376388888886</v>
      </c>
      <c r="D200" s="5" t="s">
        <v>459</v>
      </c>
      <c r="E200" t="s">
        <v>430</v>
      </c>
      <c r="F200">
        <v>85694</v>
      </c>
      <c r="G200">
        <v>3994</v>
      </c>
      <c r="H200">
        <v>3994</v>
      </c>
      <c r="I200">
        <v>0</v>
      </c>
      <c r="J200" s="62">
        <v>4.6607697154993348E-2</v>
      </c>
      <c r="K200">
        <v>190</v>
      </c>
      <c r="L200" s="62">
        <f t="shared" si="11"/>
        <v>4.7571357035553333E-2</v>
      </c>
      <c r="M200" s="18">
        <f t="shared" si="12"/>
        <v>170</v>
      </c>
      <c r="N200">
        <v>57</v>
      </c>
      <c r="O200">
        <v>2</v>
      </c>
      <c r="P200">
        <v>12</v>
      </c>
      <c r="Q200">
        <v>99</v>
      </c>
      <c r="S200"/>
      <c r="T200"/>
      <c r="U200"/>
      <c r="V200"/>
    </row>
    <row r="201" spans="1:38" hidden="1" x14ac:dyDescent="0.3">
      <c r="A201">
        <v>2015</v>
      </c>
      <c r="B201" s="38">
        <v>42125</v>
      </c>
      <c r="C201" s="41">
        <v>42128.208564814813</v>
      </c>
      <c r="D201" s="35" t="s">
        <v>460</v>
      </c>
      <c r="E201" t="s">
        <v>431</v>
      </c>
      <c r="F201">
        <v>85714</v>
      </c>
      <c r="G201">
        <v>5668</v>
      </c>
      <c r="H201">
        <v>4242</v>
      </c>
      <c r="I201">
        <v>1426</v>
      </c>
      <c r="J201" s="62">
        <v>6.6126887089623637E-2</v>
      </c>
      <c r="K201">
        <v>275</v>
      </c>
      <c r="L201" s="62">
        <f t="shared" si="11"/>
        <v>4.851799576570219E-2</v>
      </c>
      <c r="M201" s="18">
        <f t="shared" si="12"/>
        <v>304</v>
      </c>
      <c r="N201">
        <v>120</v>
      </c>
      <c r="O201">
        <v>8</v>
      </c>
      <c r="P201">
        <v>19</v>
      </c>
      <c r="Q201">
        <v>157</v>
      </c>
      <c r="S201"/>
      <c r="T201"/>
      <c r="U201"/>
      <c r="V201"/>
    </row>
    <row r="202" spans="1:38" s="66" customFormat="1" x14ac:dyDescent="0.3">
      <c r="B202"/>
      <c r="C202"/>
      <c r="D202"/>
      <c r="E202"/>
      <c r="F202"/>
      <c r="G202"/>
      <c r="H202"/>
      <c r="I202"/>
      <c r="J202"/>
      <c r="K202" s="47"/>
      <c r="L202" s="47"/>
      <c r="M202"/>
      <c r="N202"/>
      <c r="O202"/>
      <c r="P202"/>
      <c r="Q202"/>
      <c r="R202"/>
      <c r="W202"/>
      <c r="X202"/>
      <c r="Y202"/>
      <c r="Z202"/>
      <c r="AA202"/>
      <c r="AB202"/>
      <c r="AC202"/>
      <c r="AD202"/>
      <c r="AE202"/>
      <c r="AF202"/>
      <c r="AG202"/>
      <c r="AH202"/>
      <c r="AI202"/>
      <c r="AJ202"/>
      <c r="AK202"/>
      <c r="AL202"/>
    </row>
  </sheetData>
  <autoFilter ref="A1:V201">
    <filterColumn colId="3">
      <filters>
        <filter val="PERRIER ARO"/>
      </filters>
    </filterColumn>
  </autoFilter>
  <pageMargins left="0.75" right="0.75" top="1" bottom="1" header="0.5" footer="0.5"/>
  <pageSetup paperSize="9" orientation="portrait" horizontalDpi="4294967292" verticalDpi="429496729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L31"/>
  <sheetViews>
    <sheetView workbookViewId="0">
      <selection activeCell="R2" sqref="R2:R3"/>
    </sheetView>
  </sheetViews>
  <sheetFormatPr baseColWidth="10" defaultColWidth="10.77734375" defaultRowHeight="14.4" x14ac:dyDescent="0.3"/>
  <cols>
    <col min="1" max="1" width="25.77734375" style="75" bestFit="1" customWidth="1"/>
    <col min="2" max="2" width="12" style="75" bestFit="1" customWidth="1"/>
    <col min="3" max="3" width="11.44140625" style="75" bestFit="1" customWidth="1"/>
    <col min="4" max="4" width="12" style="80" bestFit="1" customWidth="1"/>
    <col min="5" max="6" width="11.109375" style="75" bestFit="1" customWidth="1"/>
    <col min="7" max="7" width="8.77734375" style="75" bestFit="1" customWidth="1"/>
    <col min="8" max="8" width="13" style="75" bestFit="1" customWidth="1"/>
    <col min="9" max="9" width="7.77734375" style="75" bestFit="1" customWidth="1"/>
    <col min="10" max="10" width="10.6640625" style="75" customWidth="1"/>
    <col min="11" max="11" width="10.77734375" style="75"/>
    <col min="12" max="12" width="30.33203125" style="75" bestFit="1" customWidth="1"/>
    <col min="13" max="16384" width="10.77734375" style="75"/>
  </cols>
  <sheetData>
    <row r="1" spans="1:12" x14ac:dyDescent="0.3">
      <c r="A1"/>
      <c r="B1"/>
      <c r="L1" s="84" t="s">
        <v>604</v>
      </c>
    </row>
    <row r="3" spans="1:12" x14ac:dyDescent="0.3">
      <c r="A3" s="142"/>
      <c r="B3" s="76" t="s">
        <v>446</v>
      </c>
      <c r="C3" s="142"/>
      <c r="D3" s="142"/>
      <c r="E3" s="142"/>
      <c r="F3" s="142"/>
      <c r="G3" s="142"/>
      <c r="H3" s="142"/>
      <c r="I3" s="142"/>
      <c r="J3" s="142"/>
      <c r="K3"/>
    </row>
    <row r="4" spans="1:12" ht="43.2" x14ac:dyDescent="0.3">
      <c r="A4" s="76" t="s">
        <v>940</v>
      </c>
      <c r="B4" s="74" t="s">
        <v>598</v>
      </c>
      <c r="C4" s="74" t="s">
        <v>597</v>
      </c>
      <c r="D4" s="74" t="s">
        <v>601</v>
      </c>
      <c r="E4" s="74" t="s">
        <v>333</v>
      </c>
      <c r="F4" s="74" t="s">
        <v>602</v>
      </c>
      <c r="G4" s="74" t="s">
        <v>304</v>
      </c>
      <c r="H4" s="74" t="s">
        <v>599</v>
      </c>
      <c r="I4" s="74" t="s">
        <v>600</v>
      </c>
      <c r="J4" s="74" t="s">
        <v>603</v>
      </c>
      <c r="K4"/>
    </row>
    <row r="5" spans="1:12" x14ac:dyDescent="0.3">
      <c r="A5" s="77">
        <v>2015</v>
      </c>
      <c r="B5" s="78"/>
      <c r="C5" s="78"/>
      <c r="D5" s="81"/>
      <c r="E5" s="78"/>
      <c r="F5" s="78"/>
      <c r="G5" s="78"/>
      <c r="H5" s="78"/>
      <c r="I5" s="78"/>
      <c r="J5" s="78"/>
      <c r="K5"/>
    </row>
    <row r="6" spans="1:12" x14ac:dyDescent="0.3">
      <c r="A6" s="79" t="s">
        <v>273</v>
      </c>
      <c r="B6" s="78">
        <v>1184837</v>
      </c>
      <c r="C6" s="78">
        <v>97258</v>
      </c>
      <c r="D6" s="81">
        <v>1087579</v>
      </c>
      <c r="E6" s="78">
        <v>197472.83333333334</v>
      </c>
      <c r="F6" s="78">
        <v>11303</v>
      </c>
      <c r="G6" s="78">
        <v>1883.8333333333333</v>
      </c>
      <c r="H6" s="78">
        <v>14625</v>
      </c>
      <c r="I6" s="78">
        <v>6</v>
      </c>
      <c r="J6" s="82">
        <v>9.5397088375869417E-3</v>
      </c>
      <c r="K6" s="83"/>
    </row>
    <row r="7" spans="1:12" x14ac:dyDescent="0.3">
      <c r="A7" s="79" t="s">
        <v>342</v>
      </c>
      <c r="B7" s="78">
        <v>21796381</v>
      </c>
      <c r="C7" s="78">
        <v>238978</v>
      </c>
      <c r="D7" s="81">
        <v>21557403</v>
      </c>
      <c r="E7" s="78">
        <v>1453092.0666666667</v>
      </c>
      <c r="F7" s="78">
        <v>177754</v>
      </c>
      <c r="G7" s="78">
        <v>11850.266666666666</v>
      </c>
      <c r="H7" s="78">
        <v>164007</v>
      </c>
      <c r="I7" s="78">
        <v>15</v>
      </c>
      <c r="J7" s="82">
        <v>8.1552070501979199E-3</v>
      </c>
      <c r="K7" s="83"/>
    </row>
    <row r="8" spans="1:12" x14ac:dyDescent="0.3">
      <c r="A8" s="79" t="s">
        <v>459</v>
      </c>
      <c r="B8" s="78">
        <v>993793</v>
      </c>
      <c r="C8" s="78">
        <v>163090</v>
      </c>
      <c r="D8" s="81">
        <v>830703</v>
      </c>
      <c r="E8" s="78">
        <v>110421.44444444444</v>
      </c>
      <c r="F8" s="78">
        <v>22987</v>
      </c>
      <c r="G8" s="78">
        <v>2554.1111111111113</v>
      </c>
      <c r="H8" s="78">
        <v>24893</v>
      </c>
      <c r="I8" s="78">
        <v>9</v>
      </c>
      <c r="J8" s="82">
        <v>2.3130571457033809E-2</v>
      </c>
      <c r="K8" s="83"/>
    </row>
    <row r="9" spans="1:12" x14ac:dyDescent="0.3">
      <c r="A9" s="79" t="s">
        <v>457</v>
      </c>
      <c r="B9" s="78">
        <v>1070222</v>
      </c>
      <c r="C9" s="78">
        <v>30114</v>
      </c>
      <c r="D9" s="81">
        <v>1040108</v>
      </c>
      <c r="E9" s="78">
        <v>267555.5</v>
      </c>
      <c r="F9" s="78">
        <v>8540</v>
      </c>
      <c r="G9" s="78">
        <v>2135</v>
      </c>
      <c r="H9" s="78">
        <v>7662</v>
      </c>
      <c r="I9" s="78">
        <v>4</v>
      </c>
      <c r="J9" s="82">
        <v>7.9796528196953535E-3</v>
      </c>
      <c r="K9" s="83"/>
    </row>
    <row r="10" spans="1:12" x14ac:dyDescent="0.3">
      <c r="A10" s="79" t="s">
        <v>460</v>
      </c>
      <c r="B10" s="78">
        <v>2146142</v>
      </c>
      <c r="C10" s="78">
        <v>297537</v>
      </c>
      <c r="D10" s="81">
        <v>1848605</v>
      </c>
      <c r="E10" s="78">
        <v>85845.68</v>
      </c>
      <c r="F10" s="78">
        <v>40576</v>
      </c>
      <c r="G10" s="78">
        <v>1623.04</v>
      </c>
      <c r="H10" s="78">
        <v>48358</v>
      </c>
      <c r="I10" s="78">
        <v>25</v>
      </c>
      <c r="J10" s="82">
        <v>1.890648428668746E-2</v>
      </c>
      <c r="K10" s="83"/>
    </row>
    <row r="11" spans="1:12" x14ac:dyDescent="0.3">
      <c r="A11" s="79" t="s">
        <v>456</v>
      </c>
      <c r="B11" s="78">
        <v>423564</v>
      </c>
      <c r="C11" s="78">
        <v>42434</v>
      </c>
      <c r="D11" s="81">
        <v>381130</v>
      </c>
      <c r="E11" s="78">
        <v>60509.142857142855</v>
      </c>
      <c r="F11" s="78">
        <v>8277</v>
      </c>
      <c r="G11" s="78">
        <v>1182.4285714285713</v>
      </c>
      <c r="H11" s="78">
        <v>10565</v>
      </c>
      <c r="I11" s="78">
        <v>7</v>
      </c>
      <c r="J11" s="82">
        <v>1.954132079213531E-2</v>
      </c>
      <c r="K11" s="83"/>
    </row>
    <row r="12" spans="1:12" x14ac:dyDescent="0.3">
      <c r="A12" s="79" t="s">
        <v>458</v>
      </c>
      <c r="B12" s="78">
        <v>1567920</v>
      </c>
      <c r="C12" s="78">
        <v>108921</v>
      </c>
      <c r="D12" s="81">
        <v>1458999</v>
      </c>
      <c r="E12" s="78">
        <v>120609.23076923077</v>
      </c>
      <c r="F12" s="78">
        <v>21069</v>
      </c>
      <c r="G12" s="78">
        <v>1620.6923076923076</v>
      </c>
      <c r="H12" s="78">
        <v>24975</v>
      </c>
      <c r="I12" s="78">
        <v>13</v>
      </c>
      <c r="J12" s="82">
        <v>1.3437547834073168E-2</v>
      </c>
      <c r="K12" s="83"/>
    </row>
    <row r="13" spans="1:12" x14ac:dyDescent="0.3">
      <c r="A13" s="79" t="s">
        <v>186</v>
      </c>
      <c r="B13" s="78">
        <v>364786</v>
      </c>
      <c r="C13" s="78">
        <v>64918</v>
      </c>
      <c r="D13" s="81">
        <v>299868</v>
      </c>
      <c r="E13" s="78">
        <v>72957.2</v>
      </c>
      <c r="F13" s="78">
        <v>10519</v>
      </c>
      <c r="G13" s="78">
        <v>2103.8000000000002</v>
      </c>
      <c r="H13" s="78">
        <v>12593</v>
      </c>
      <c r="I13" s="78">
        <v>5</v>
      </c>
      <c r="J13" s="82">
        <v>2.8836084718163527E-2</v>
      </c>
      <c r="K13" s="83"/>
    </row>
    <row r="14" spans="1:12" x14ac:dyDescent="0.3">
      <c r="A14" s="79" t="s">
        <v>305</v>
      </c>
      <c r="B14" s="78">
        <v>2669962</v>
      </c>
      <c r="C14" s="78">
        <v>103136</v>
      </c>
      <c r="D14" s="81">
        <v>2566826</v>
      </c>
      <c r="E14" s="78">
        <v>222496.83333333334</v>
      </c>
      <c r="F14" s="78">
        <v>21787</v>
      </c>
      <c r="G14" s="78">
        <v>1815.5833333333333</v>
      </c>
      <c r="H14" s="78">
        <v>25605</v>
      </c>
      <c r="I14" s="78">
        <v>12</v>
      </c>
      <c r="J14" s="82">
        <v>8.1600412290511997E-3</v>
      </c>
      <c r="K14" s="83"/>
    </row>
    <row r="15" spans="1:12" x14ac:dyDescent="0.3">
      <c r="A15" s="77" t="s">
        <v>994</v>
      </c>
      <c r="B15" s="78">
        <v>32217607</v>
      </c>
      <c r="C15" s="78">
        <v>1146386</v>
      </c>
      <c r="D15" s="81">
        <v>31071221</v>
      </c>
      <c r="E15" s="78">
        <v>335600.07291666669</v>
      </c>
      <c r="F15" s="78">
        <v>322812</v>
      </c>
      <c r="G15" s="78">
        <v>3362.625</v>
      </c>
      <c r="H15" s="78">
        <v>333283</v>
      </c>
      <c r="I15" s="78">
        <v>96</v>
      </c>
      <c r="J15" s="82">
        <v>1.0019738585798754E-2</v>
      </c>
      <c r="K15" s="83"/>
    </row>
    <row r="16" spans="1:12" x14ac:dyDescent="0.3">
      <c r="A16" s="77"/>
      <c r="B16" s="78"/>
      <c r="C16" s="78"/>
      <c r="D16" s="81"/>
      <c r="E16" s="78"/>
      <c r="F16" s="78"/>
      <c r="G16" s="78"/>
      <c r="H16" s="78"/>
      <c r="I16" s="78"/>
      <c r="J16" s="78"/>
      <c r="K16"/>
    </row>
    <row r="17" spans="1:11" x14ac:dyDescent="0.3">
      <c r="A17" s="77">
        <v>2016</v>
      </c>
      <c r="B17" s="78"/>
      <c r="C17" s="78"/>
      <c r="D17" s="81"/>
      <c r="E17" s="78"/>
      <c r="F17" s="78"/>
      <c r="G17" s="78"/>
      <c r="H17" s="78"/>
      <c r="I17" s="78"/>
      <c r="J17" s="78"/>
      <c r="K17"/>
    </row>
    <row r="18" spans="1:11" x14ac:dyDescent="0.3">
      <c r="A18" s="79" t="s">
        <v>273</v>
      </c>
      <c r="B18" s="78">
        <v>1201787</v>
      </c>
      <c r="C18" s="78">
        <v>165142</v>
      </c>
      <c r="D18" s="81">
        <v>1036645</v>
      </c>
      <c r="E18" s="78">
        <v>85841.928571428565</v>
      </c>
      <c r="F18" s="78">
        <v>47885</v>
      </c>
      <c r="G18" s="78">
        <v>3420.3571428571427</v>
      </c>
      <c r="H18" s="78">
        <v>58502</v>
      </c>
      <c r="I18" s="78">
        <v>14</v>
      </c>
      <c r="J18" s="82">
        <v>3.9844831072394692E-2</v>
      </c>
      <c r="K18"/>
    </row>
    <row r="19" spans="1:11" x14ac:dyDescent="0.3">
      <c r="A19" s="79" t="s">
        <v>459</v>
      </c>
      <c r="B19" s="78">
        <v>1224193</v>
      </c>
      <c r="C19" s="78">
        <v>148929</v>
      </c>
      <c r="D19" s="81">
        <v>1075264</v>
      </c>
      <c r="E19" s="78">
        <v>94168.692307692312</v>
      </c>
      <c r="F19" s="78">
        <v>26857</v>
      </c>
      <c r="G19" s="78">
        <v>2065.9230769230771</v>
      </c>
      <c r="H19" s="78">
        <v>33235</v>
      </c>
      <c r="I19" s="78">
        <v>13</v>
      </c>
      <c r="J19" s="82">
        <v>2.1938534201714925E-2</v>
      </c>
      <c r="K19"/>
    </row>
    <row r="20" spans="1:11" x14ac:dyDescent="0.3">
      <c r="A20" s="79" t="s">
        <v>511</v>
      </c>
      <c r="B20" s="78">
        <v>11993982</v>
      </c>
      <c r="C20" s="78">
        <v>229699</v>
      </c>
      <c r="D20" s="81">
        <v>11764283</v>
      </c>
      <c r="E20" s="78">
        <v>799598.8</v>
      </c>
      <c r="F20" s="78">
        <v>271942</v>
      </c>
      <c r="G20" s="78">
        <v>18129.466666666667</v>
      </c>
      <c r="H20" s="78">
        <v>298830</v>
      </c>
      <c r="I20" s="78">
        <v>15</v>
      </c>
      <c r="J20" s="82">
        <v>2.2673203945111808E-2</v>
      </c>
      <c r="K20"/>
    </row>
    <row r="21" spans="1:11" x14ac:dyDescent="0.3">
      <c r="A21" s="79" t="s">
        <v>457</v>
      </c>
      <c r="B21" s="78">
        <v>1353698</v>
      </c>
      <c r="C21" s="78">
        <v>210081</v>
      </c>
      <c r="D21" s="81">
        <v>1143617</v>
      </c>
      <c r="E21" s="78">
        <v>75205.444444444438</v>
      </c>
      <c r="F21" s="78">
        <v>33899</v>
      </c>
      <c r="G21" s="78">
        <v>1883.2777777777778</v>
      </c>
      <c r="H21" s="78">
        <v>42002</v>
      </c>
      <c r="I21" s="78">
        <v>18</v>
      </c>
      <c r="J21" s="82">
        <v>2.5041774457818508E-2</v>
      </c>
      <c r="K21"/>
    </row>
    <row r="22" spans="1:11" x14ac:dyDescent="0.3">
      <c r="A22" s="79" t="s">
        <v>460</v>
      </c>
      <c r="B22" s="78">
        <v>1810183</v>
      </c>
      <c r="C22" s="78">
        <v>267301</v>
      </c>
      <c r="D22" s="81">
        <v>1542882</v>
      </c>
      <c r="E22" s="78">
        <v>75424.291666666672</v>
      </c>
      <c r="F22" s="78">
        <v>53342</v>
      </c>
      <c r="G22" s="78">
        <v>2222.5833333333335</v>
      </c>
      <c r="H22" s="78">
        <v>63262</v>
      </c>
      <c r="I22" s="78">
        <v>24</v>
      </c>
      <c r="J22" s="82">
        <v>2.946773889711703E-2</v>
      </c>
      <c r="K22"/>
    </row>
    <row r="23" spans="1:11" x14ac:dyDescent="0.3">
      <c r="A23" s="79" t="s">
        <v>456</v>
      </c>
      <c r="B23" s="78">
        <v>265295</v>
      </c>
      <c r="C23" s="78">
        <v>39506</v>
      </c>
      <c r="D23" s="81">
        <v>225789</v>
      </c>
      <c r="E23" s="78">
        <v>66323.75</v>
      </c>
      <c r="F23" s="78">
        <v>7489</v>
      </c>
      <c r="G23" s="78">
        <v>1872.25</v>
      </c>
      <c r="H23" s="78">
        <v>9047</v>
      </c>
      <c r="I23" s="78">
        <v>4</v>
      </c>
      <c r="J23" s="82">
        <v>2.8228952675323698E-2</v>
      </c>
      <c r="K23"/>
    </row>
    <row r="24" spans="1:11" x14ac:dyDescent="0.3">
      <c r="A24" s="79" t="s">
        <v>591</v>
      </c>
      <c r="B24" s="78">
        <v>87295</v>
      </c>
      <c r="C24" s="78">
        <v>17449</v>
      </c>
      <c r="D24" s="81">
        <v>69846</v>
      </c>
      <c r="E24" s="78">
        <v>87295</v>
      </c>
      <c r="F24" s="78">
        <v>3381</v>
      </c>
      <c r="G24" s="78">
        <v>3381</v>
      </c>
      <c r="H24" s="78">
        <v>4314</v>
      </c>
      <c r="I24" s="78">
        <v>1</v>
      </c>
      <c r="J24" s="82">
        <v>3.873074059224469E-2</v>
      </c>
      <c r="K24"/>
    </row>
    <row r="25" spans="1:11" x14ac:dyDescent="0.3">
      <c r="A25" s="79" t="s">
        <v>458</v>
      </c>
      <c r="B25" s="78">
        <v>436951</v>
      </c>
      <c r="C25" s="78">
        <v>62485</v>
      </c>
      <c r="D25" s="81">
        <v>374466</v>
      </c>
      <c r="E25" s="78">
        <v>72825.166666666672</v>
      </c>
      <c r="F25" s="78">
        <v>12140</v>
      </c>
      <c r="G25" s="78">
        <v>2023.3333333333333</v>
      </c>
      <c r="H25" s="78">
        <v>14375</v>
      </c>
      <c r="I25" s="78">
        <v>6</v>
      </c>
      <c r="J25" s="82">
        <v>2.7783435671276641E-2</v>
      </c>
      <c r="K25"/>
    </row>
    <row r="26" spans="1:11" x14ac:dyDescent="0.3">
      <c r="A26" s="79" t="s">
        <v>186</v>
      </c>
      <c r="B26" s="78">
        <v>116692</v>
      </c>
      <c r="C26" s="78">
        <v>19379</v>
      </c>
      <c r="D26" s="81">
        <v>97313</v>
      </c>
      <c r="E26" s="78">
        <v>58346</v>
      </c>
      <c r="F26" s="78">
        <v>4137</v>
      </c>
      <c r="G26" s="78">
        <v>2068.5</v>
      </c>
      <c r="H26" s="78">
        <v>4935</v>
      </c>
      <c r="I26" s="78">
        <v>2</v>
      </c>
      <c r="J26" s="82">
        <v>3.5452301785897922E-2</v>
      </c>
      <c r="K26"/>
    </row>
    <row r="27" spans="1:11" x14ac:dyDescent="0.3">
      <c r="A27" s="79" t="s">
        <v>454</v>
      </c>
      <c r="B27" s="78">
        <v>1647276</v>
      </c>
      <c r="C27" s="78">
        <v>66142</v>
      </c>
      <c r="D27" s="81">
        <v>1581134</v>
      </c>
      <c r="E27" s="78">
        <v>274546</v>
      </c>
      <c r="F27" s="78">
        <v>113834</v>
      </c>
      <c r="G27" s="78">
        <v>18972.333333333332</v>
      </c>
      <c r="H27" s="78">
        <v>122953</v>
      </c>
      <c r="I27" s="78">
        <v>6</v>
      </c>
      <c r="J27" s="82">
        <v>6.9104388092827193E-2</v>
      </c>
      <c r="K27"/>
    </row>
    <row r="28" spans="1:11" x14ac:dyDescent="0.3">
      <c r="A28" s="79" t="s">
        <v>305</v>
      </c>
      <c r="B28" s="78">
        <v>59615</v>
      </c>
      <c r="C28" s="78">
        <v>6824</v>
      </c>
      <c r="D28" s="81">
        <v>52791</v>
      </c>
      <c r="E28" s="78">
        <v>59615</v>
      </c>
      <c r="F28" s="78">
        <v>1095</v>
      </c>
      <c r="G28" s="78">
        <v>1095</v>
      </c>
      <c r="H28" s="78">
        <v>1202</v>
      </c>
      <c r="I28" s="78">
        <v>1</v>
      </c>
      <c r="J28" s="82">
        <v>1.8367860437809275E-2</v>
      </c>
      <c r="K28"/>
    </row>
    <row r="29" spans="1:11" x14ac:dyDescent="0.3">
      <c r="A29" s="77" t="s">
        <v>995</v>
      </c>
      <c r="B29" s="78">
        <v>20196967</v>
      </c>
      <c r="C29" s="78">
        <v>1232937</v>
      </c>
      <c r="D29" s="81">
        <v>18964030</v>
      </c>
      <c r="E29" s="78">
        <v>194201.60576923078</v>
      </c>
      <c r="F29" s="78">
        <v>576001</v>
      </c>
      <c r="G29" s="78">
        <v>5538.4711538461543</v>
      </c>
      <c r="H29" s="78">
        <v>652657</v>
      </c>
      <c r="I29" s="78">
        <v>104</v>
      </c>
      <c r="J29" s="82">
        <v>2.8519183103086716E-2</v>
      </c>
      <c r="K29"/>
    </row>
    <row r="30" spans="1:11" x14ac:dyDescent="0.3">
      <c r="A30" s="77"/>
      <c r="B30" s="78"/>
      <c r="C30" s="78"/>
      <c r="D30" s="81"/>
      <c r="E30" s="78"/>
      <c r="F30" s="78"/>
      <c r="G30" s="78"/>
      <c r="H30" s="78"/>
      <c r="I30" s="78"/>
      <c r="J30" s="78"/>
    </row>
    <row r="31" spans="1:11" x14ac:dyDescent="0.3">
      <c r="A31" s="77" t="s">
        <v>941</v>
      </c>
      <c r="B31" s="78">
        <v>52414574</v>
      </c>
      <c r="C31" s="78">
        <v>2379323</v>
      </c>
      <c r="D31" s="81">
        <v>50035251</v>
      </c>
      <c r="E31" s="78">
        <v>262072.87</v>
      </c>
      <c r="F31" s="78">
        <v>898813</v>
      </c>
      <c r="G31" s="78">
        <v>4494.0649999999996</v>
      </c>
      <c r="H31" s="78">
        <v>985940</v>
      </c>
      <c r="I31" s="78">
        <v>200</v>
      </c>
      <c r="J31" s="82">
        <v>1.714815043617449E-2</v>
      </c>
    </row>
  </sheetData>
  <pageMargins left="0.75" right="0.75" top="1" bottom="1" header="0.5" footer="0.5"/>
  <pageSetup paperSize="9" orientation="portrait" horizontalDpi="4294967292" verticalDpi="429496729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8"/>
  <sheetViews>
    <sheetView workbookViewId="0">
      <selection activeCell="C26" sqref="C26"/>
    </sheetView>
  </sheetViews>
  <sheetFormatPr baseColWidth="10" defaultColWidth="10.77734375" defaultRowHeight="14.4" x14ac:dyDescent="0.3"/>
  <cols>
    <col min="1" max="1" width="18.33203125" style="85" bestFit="1" customWidth="1"/>
    <col min="2" max="2" width="95.109375" style="85" customWidth="1"/>
    <col min="3" max="3" width="15.109375" style="87" customWidth="1"/>
    <col min="4" max="16384" width="10.77734375" style="85"/>
  </cols>
  <sheetData>
    <row r="1" spans="1:7" x14ac:dyDescent="0.3">
      <c r="A1" s="85" t="s">
        <v>898</v>
      </c>
      <c r="C1" s="87" t="s">
        <v>918</v>
      </c>
      <c r="D1" s="85" t="s">
        <v>606</v>
      </c>
      <c r="E1" s="85" t="s">
        <v>899</v>
      </c>
      <c r="F1" s="85" t="s">
        <v>607</v>
      </c>
      <c r="G1" s="85" t="s">
        <v>791</v>
      </c>
    </row>
    <row r="2" spans="1:7" x14ac:dyDescent="0.3">
      <c r="A2" s="86">
        <v>1805994292968910</v>
      </c>
      <c r="B2" s="85" t="s">
        <v>900</v>
      </c>
      <c r="C2" s="87">
        <v>27348</v>
      </c>
      <c r="D2" s="85">
        <v>18.28</v>
      </c>
      <c r="E2" s="85">
        <v>351</v>
      </c>
      <c r="F2" s="85">
        <v>500</v>
      </c>
      <c r="G2" s="85">
        <v>4277</v>
      </c>
    </row>
    <row r="3" spans="1:7" x14ac:dyDescent="0.3">
      <c r="A3" s="86">
        <v>1805992692969070</v>
      </c>
      <c r="B3" s="85" t="s">
        <v>901</v>
      </c>
      <c r="C3" s="87">
        <v>53496</v>
      </c>
      <c r="D3" s="85">
        <v>9.35</v>
      </c>
      <c r="E3" s="85">
        <v>621</v>
      </c>
      <c r="F3" s="85">
        <v>500</v>
      </c>
      <c r="G3" s="85">
        <v>387</v>
      </c>
    </row>
    <row r="4" spans="1:7" x14ac:dyDescent="0.3">
      <c r="A4" s="86">
        <v>1792567847644890</v>
      </c>
      <c r="B4" s="85" t="s">
        <v>823</v>
      </c>
      <c r="C4" s="87">
        <v>0</v>
      </c>
      <c r="D4" s="85">
        <v>0</v>
      </c>
      <c r="E4" s="85">
        <v>0</v>
      </c>
      <c r="F4" s="85">
        <v>0</v>
      </c>
      <c r="G4" s="85">
        <v>0</v>
      </c>
    </row>
    <row r="5" spans="1:7" x14ac:dyDescent="0.3">
      <c r="A5" s="86">
        <v>1792510094317330</v>
      </c>
      <c r="B5" s="85" t="s">
        <v>823</v>
      </c>
      <c r="C5" s="87">
        <v>0</v>
      </c>
      <c r="D5" s="85">
        <v>0</v>
      </c>
      <c r="E5" s="85">
        <v>0</v>
      </c>
      <c r="F5" s="85">
        <v>0</v>
      </c>
      <c r="G5" s="85">
        <v>0</v>
      </c>
    </row>
    <row r="6" spans="1:7" x14ac:dyDescent="0.3">
      <c r="A6" s="86">
        <v>1792561257645540</v>
      </c>
      <c r="B6" s="85" t="s">
        <v>823</v>
      </c>
      <c r="C6" s="87">
        <v>3939734</v>
      </c>
      <c r="D6" s="85">
        <v>3.54</v>
      </c>
      <c r="E6" s="85">
        <v>26663</v>
      </c>
      <c r="F6" s="89">
        <v>13938.83</v>
      </c>
      <c r="G6" s="85">
        <v>14809</v>
      </c>
    </row>
    <row r="7" spans="1:7" x14ac:dyDescent="0.3">
      <c r="A7" s="86">
        <v>1792564150978590</v>
      </c>
      <c r="B7" s="85" t="s">
        <v>823</v>
      </c>
      <c r="C7" s="87">
        <v>218763</v>
      </c>
      <c r="D7" s="85">
        <v>2.42</v>
      </c>
      <c r="E7" s="85">
        <v>1506</v>
      </c>
      <c r="F7" s="85">
        <v>529.17999999999995</v>
      </c>
      <c r="G7" s="85">
        <v>1404</v>
      </c>
    </row>
    <row r="8" spans="1:7" x14ac:dyDescent="0.3">
      <c r="A8" s="86">
        <v>1792562614312080</v>
      </c>
      <c r="B8" s="85" t="s">
        <v>823</v>
      </c>
      <c r="C8" s="87">
        <v>0</v>
      </c>
      <c r="D8" s="85">
        <v>0</v>
      </c>
      <c r="E8" s="85">
        <v>0</v>
      </c>
      <c r="F8" s="85">
        <v>0</v>
      </c>
      <c r="G8" s="85">
        <v>0</v>
      </c>
    </row>
    <row r="9" spans="1:7" x14ac:dyDescent="0.3">
      <c r="A9" s="86">
        <v>1792509110984090</v>
      </c>
      <c r="B9" s="88" t="s">
        <v>823</v>
      </c>
      <c r="C9" s="87">
        <v>708534</v>
      </c>
      <c r="D9" s="85">
        <v>2.82</v>
      </c>
      <c r="E9" s="85">
        <v>4038</v>
      </c>
      <c r="F9" s="85">
        <v>2000</v>
      </c>
      <c r="G9" s="85">
        <v>2166</v>
      </c>
    </row>
    <row r="10" spans="1:7" x14ac:dyDescent="0.3">
      <c r="A10" s="86">
        <v>1850177011883970</v>
      </c>
      <c r="B10" s="85" t="s">
        <v>892</v>
      </c>
      <c r="C10" s="87">
        <v>180320</v>
      </c>
      <c r="D10" s="85">
        <v>5.55</v>
      </c>
      <c r="E10" s="85">
        <v>2816</v>
      </c>
      <c r="F10" s="85">
        <v>1000</v>
      </c>
      <c r="G10" s="85">
        <v>2375</v>
      </c>
    </row>
    <row r="11" spans="1:7" x14ac:dyDescent="0.3">
      <c r="A11" s="86">
        <v>1765128970388770</v>
      </c>
      <c r="B11" s="85" t="s">
        <v>886</v>
      </c>
      <c r="C11" s="87">
        <v>67996</v>
      </c>
      <c r="D11" s="85">
        <v>4.3</v>
      </c>
      <c r="E11" s="85">
        <v>1424</v>
      </c>
      <c r="F11" s="85">
        <v>292.45999999999998</v>
      </c>
      <c r="G11" s="85">
        <v>1208</v>
      </c>
    </row>
    <row r="12" spans="1:7" x14ac:dyDescent="0.3">
      <c r="A12" s="86">
        <v>1765136690388000</v>
      </c>
      <c r="B12" s="85" t="s">
        <v>891</v>
      </c>
      <c r="C12" s="87">
        <v>68844</v>
      </c>
      <c r="D12" s="85">
        <v>4.1500000000000004</v>
      </c>
      <c r="E12" s="85">
        <v>1604</v>
      </c>
      <c r="F12" s="85">
        <v>285.39</v>
      </c>
      <c r="G12" s="85">
        <v>1371</v>
      </c>
    </row>
    <row r="13" spans="1:7" x14ac:dyDescent="0.3">
      <c r="A13" s="86">
        <v>1779544898947180</v>
      </c>
      <c r="B13" s="85" t="s">
        <v>887</v>
      </c>
      <c r="C13" s="87">
        <v>69211</v>
      </c>
      <c r="D13" s="85">
        <v>4.33</v>
      </c>
      <c r="E13" s="85">
        <v>1938</v>
      </c>
      <c r="F13" s="85">
        <v>300</v>
      </c>
      <c r="G13" s="85">
        <v>1739</v>
      </c>
    </row>
    <row r="14" spans="1:7" x14ac:dyDescent="0.3">
      <c r="A14" s="86">
        <v>1782608558640810</v>
      </c>
      <c r="B14" s="85" t="s">
        <v>888</v>
      </c>
      <c r="C14" s="87">
        <v>83396</v>
      </c>
      <c r="D14" s="85">
        <v>3.6</v>
      </c>
      <c r="E14" s="85">
        <v>1242</v>
      </c>
      <c r="F14" s="85">
        <v>300</v>
      </c>
      <c r="G14" s="85">
        <v>1000</v>
      </c>
    </row>
    <row r="15" spans="1:7" x14ac:dyDescent="0.3">
      <c r="A15" s="86">
        <v>1757082524526750</v>
      </c>
      <c r="B15" s="85" t="s">
        <v>889</v>
      </c>
      <c r="C15" s="87">
        <v>93438</v>
      </c>
      <c r="D15" s="85">
        <v>3.21</v>
      </c>
      <c r="E15" s="85">
        <v>2176</v>
      </c>
      <c r="F15" s="85">
        <v>300</v>
      </c>
      <c r="G15" s="85">
        <v>1940</v>
      </c>
    </row>
    <row r="16" spans="1:7" x14ac:dyDescent="0.3">
      <c r="A16" s="86">
        <v>1836838139884520</v>
      </c>
      <c r="B16" s="85" t="s">
        <v>890</v>
      </c>
      <c r="C16" s="87">
        <v>55941</v>
      </c>
      <c r="D16" s="85">
        <v>2.68</v>
      </c>
      <c r="E16" s="85">
        <v>2146</v>
      </c>
      <c r="F16" s="85">
        <v>150</v>
      </c>
      <c r="G16" s="85">
        <v>2019</v>
      </c>
    </row>
    <row r="17" spans="1:7" x14ac:dyDescent="0.3">
      <c r="A17" s="86">
        <v>1815981415303530</v>
      </c>
      <c r="B17" s="85" t="s">
        <v>865</v>
      </c>
      <c r="C17" s="87">
        <v>79110</v>
      </c>
      <c r="D17" s="85">
        <v>3.79</v>
      </c>
      <c r="E17" s="85">
        <v>1558</v>
      </c>
      <c r="F17" s="85">
        <v>300</v>
      </c>
      <c r="G17" s="85">
        <v>1364</v>
      </c>
    </row>
    <row r="18" spans="1:7" x14ac:dyDescent="0.3">
      <c r="A18" s="86">
        <v>1808289366072730</v>
      </c>
      <c r="B18" s="85" t="s">
        <v>860</v>
      </c>
      <c r="C18" s="87">
        <v>48296</v>
      </c>
      <c r="D18" s="85">
        <v>6.21</v>
      </c>
      <c r="E18" s="85">
        <v>1398</v>
      </c>
      <c r="F18" s="85">
        <v>300</v>
      </c>
      <c r="G18" s="85">
        <v>1245</v>
      </c>
    </row>
    <row r="19" spans="1:7" x14ac:dyDescent="0.3">
      <c r="A19" s="86">
        <v>1872711876297150</v>
      </c>
      <c r="B19" s="85" t="s">
        <v>902</v>
      </c>
      <c r="C19" s="87">
        <v>187564</v>
      </c>
      <c r="D19" s="85">
        <v>5.33</v>
      </c>
      <c r="E19" s="85">
        <v>2512</v>
      </c>
      <c r="F19" s="85">
        <v>1000</v>
      </c>
      <c r="G19" s="85">
        <v>13176</v>
      </c>
    </row>
    <row r="20" spans="1:7" x14ac:dyDescent="0.3">
      <c r="A20" s="86">
        <v>1743109622590710</v>
      </c>
      <c r="B20" s="85" t="s">
        <v>863</v>
      </c>
      <c r="C20" s="87">
        <v>81456</v>
      </c>
      <c r="D20" s="85">
        <v>3.68</v>
      </c>
      <c r="E20" s="85">
        <v>1912</v>
      </c>
      <c r="F20" s="85">
        <v>300</v>
      </c>
      <c r="G20" s="85">
        <v>1793</v>
      </c>
    </row>
    <row r="21" spans="1:7" x14ac:dyDescent="0.3">
      <c r="A21" s="86">
        <v>1871581379743530</v>
      </c>
      <c r="B21" s="85" t="s">
        <v>903</v>
      </c>
      <c r="C21" s="87">
        <v>197022</v>
      </c>
      <c r="D21" s="85">
        <v>5.08</v>
      </c>
      <c r="E21" s="85">
        <v>2813</v>
      </c>
      <c r="F21" s="85">
        <v>1000</v>
      </c>
      <c r="G21" s="85">
        <v>14803</v>
      </c>
    </row>
    <row r="22" spans="1:7" x14ac:dyDescent="0.3">
      <c r="A22" s="86">
        <v>1765137050387970</v>
      </c>
      <c r="B22" s="85" t="s">
        <v>866</v>
      </c>
      <c r="C22" s="87">
        <v>105077</v>
      </c>
      <c r="D22" s="85">
        <v>2.86</v>
      </c>
      <c r="E22" s="85">
        <v>3114</v>
      </c>
      <c r="F22" s="85">
        <v>300</v>
      </c>
      <c r="G22" s="85">
        <v>2825</v>
      </c>
    </row>
    <row r="23" spans="1:7" x14ac:dyDescent="0.3">
      <c r="A23" s="86">
        <v>1809379909297010</v>
      </c>
      <c r="B23" s="85" t="s">
        <v>862</v>
      </c>
      <c r="C23" s="87">
        <v>60108</v>
      </c>
      <c r="D23" s="85">
        <v>4.99</v>
      </c>
      <c r="E23" s="85">
        <v>1359</v>
      </c>
      <c r="F23" s="85">
        <v>300</v>
      </c>
      <c r="G23" s="85">
        <v>1154</v>
      </c>
    </row>
    <row r="24" spans="1:7" x14ac:dyDescent="0.3">
      <c r="A24" s="86">
        <v>1790959691139030</v>
      </c>
      <c r="B24" s="85" t="s">
        <v>864</v>
      </c>
      <c r="C24" s="87">
        <v>96331</v>
      </c>
      <c r="D24" s="85">
        <v>3.11</v>
      </c>
      <c r="E24" s="85">
        <v>2781</v>
      </c>
      <c r="F24" s="85">
        <v>299.99</v>
      </c>
      <c r="G24" s="85">
        <v>2483</v>
      </c>
    </row>
    <row r="25" spans="1:7" x14ac:dyDescent="0.3">
      <c r="A25" s="86">
        <v>1872708782964120</v>
      </c>
      <c r="B25" s="85" t="s">
        <v>904</v>
      </c>
      <c r="C25" s="87">
        <v>213428</v>
      </c>
      <c r="D25" s="85">
        <v>4.6900000000000004</v>
      </c>
      <c r="E25" s="85">
        <v>2444</v>
      </c>
      <c r="F25" s="85">
        <v>1000</v>
      </c>
      <c r="G25" s="85">
        <v>15061</v>
      </c>
    </row>
    <row r="26" spans="1:7" x14ac:dyDescent="0.3">
      <c r="A26" s="86">
        <v>1815990568635950</v>
      </c>
      <c r="B26" s="85" t="s">
        <v>861</v>
      </c>
      <c r="C26" s="87">
        <v>74974</v>
      </c>
      <c r="D26" s="85">
        <v>4</v>
      </c>
      <c r="E26" s="85">
        <v>1917</v>
      </c>
      <c r="F26" s="85">
        <v>300</v>
      </c>
      <c r="G26" s="85">
        <v>1688</v>
      </c>
    </row>
    <row r="27" spans="1:7" x14ac:dyDescent="0.3">
      <c r="A27" s="86">
        <v>1743109802590690</v>
      </c>
      <c r="B27" s="85" t="s">
        <v>867</v>
      </c>
      <c r="C27" s="87">
        <v>60674</v>
      </c>
      <c r="D27" s="85">
        <v>3.3</v>
      </c>
      <c r="E27" s="85">
        <v>1866</v>
      </c>
      <c r="F27" s="85">
        <v>200</v>
      </c>
      <c r="G27" s="85">
        <v>1667</v>
      </c>
    </row>
    <row r="28" spans="1:7" x14ac:dyDescent="0.3">
      <c r="A28" s="86">
        <v>1876107429290930</v>
      </c>
      <c r="B28" s="85" t="s">
        <v>905</v>
      </c>
      <c r="C28" s="87">
        <v>155915</v>
      </c>
      <c r="D28" s="85">
        <v>6.41</v>
      </c>
      <c r="E28" s="85">
        <v>2729</v>
      </c>
      <c r="F28" s="85">
        <v>1000</v>
      </c>
      <c r="G28" s="85">
        <v>12410</v>
      </c>
    </row>
    <row r="29" spans="1:7" x14ac:dyDescent="0.3">
      <c r="A29" s="86">
        <v>1881726068729060</v>
      </c>
      <c r="B29" s="85" t="s">
        <v>906</v>
      </c>
      <c r="C29" s="87">
        <v>100356</v>
      </c>
      <c r="D29" s="85">
        <v>4.1399999999999997</v>
      </c>
      <c r="E29" s="85">
        <v>2894</v>
      </c>
      <c r="F29" s="85">
        <v>415.42</v>
      </c>
      <c r="G29" s="85">
        <v>10007</v>
      </c>
    </row>
    <row r="30" spans="1:7" x14ac:dyDescent="0.3">
      <c r="A30" s="86">
        <v>1846343338934000</v>
      </c>
      <c r="B30" s="85" t="s">
        <v>825</v>
      </c>
      <c r="C30" s="87">
        <v>266877</v>
      </c>
      <c r="D30" s="85">
        <v>3.75</v>
      </c>
      <c r="E30" s="85">
        <v>4832</v>
      </c>
      <c r="F30" s="85">
        <v>1000</v>
      </c>
      <c r="G30" s="85">
        <v>4364</v>
      </c>
    </row>
    <row r="31" spans="1:7" x14ac:dyDescent="0.3">
      <c r="A31" s="86">
        <v>1779543862280620</v>
      </c>
      <c r="B31" s="85" t="s">
        <v>824</v>
      </c>
      <c r="C31" s="87">
        <v>84463</v>
      </c>
      <c r="D31" s="85">
        <v>3.55</v>
      </c>
      <c r="E31" s="85">
        <v>1374</v>
      </c>
      <c r="F31" s="85">
        <v>300</v>
      </c>
      <c r="G31" s="85">
        <v>1132</v>
      </c>
    </row>
    <row r="32" spans="1:7" x14ac:dyDescent="0.3">
      <c r="A32" s="86">
        <v>1743109605924040</v>
      </c>
      <c r="B32" s="85" t="s">
        <v>817</v>
      </c>
      <c r="C32" s="87">
        <v>92755</v>
      </c>
      <c r="D32" s="85">
        <v>3.23</v>
      </c>
      <c r="E32" s="85">
        <v>2614</v>
      </c>
      <c r="F32" s="85">
        <v>300</v>
      </c>
      <c r="G32" s="85">
        <v>2390</v>
      </c>
    </row>
    <row r="33" spans="1:7" x14ac:dyDescent="0.3">
      <c r="A33" s="86">
        <v>1787010428200630</v>
      </c>
      <c r="B33" s="85" t="s">
        <v>822</v>
      </c>
      <c r="C33" s="87">
        <v>77969</v>
      </c>
      <c r="D33" s="85">
        <v>3.85</v>
      </c>
      <c r="E33" s="85">
        <v>1386</v>
      </c>
      <c r="F33" s="85">
        <v>300</v>
      </c>
      <c r="G33" s="85">
        <v>1148</v>
      </c>
    </row>
    <row r="34" spans="1:7" x14ac:dyDescent="0.3">
      <c r="A34" s="86">
        <v>1787010788200590</v>
      </c>
      <c r="B34" s="85" t="s">
        <v>821</v>
      </c>
      <c r="C34" s="87">
        <v>81326</v>
      </c>
      <c r="D34" s="85">
        <v>3.69</v>
      </c>
      <c r="E34" s="85">
        <v>2622</v>
      </c>
      <c r="F34" s="85">
        <v>300</v>
      </c>
      <c r="G34" s="85">
        <v>2387</v>
      </c>
    </row>
    <row r="35" spans="1:7" x14ac:dyDescent="0.3">
      <c r="A35" s="86">
        <v>1807729312795410</v>
      </c>
      <c r="B35" s="85" t="s">
        <v>819</v>
      </c>
      <c r="C35" s="87">
        <v>52142</v>
      </c>
      <c r="D35" s="85">
        <v>5.75</v>
      </c>
      <c r="E35" s="85">
        <v>1221</v>
      </c>
      <c r="F35" s="85">
        <v>300</v>
      </c>
      <c r="G35" s="85">
        <v>1017</v>
      </c>
    </row>
    <row r="36" spans="1:7" x14ac:dyDescent="0.3">
      <c r="A36" s="86">
        <v>1765132883721720</v>
      </c>
      <c r="B36" s="85" t="s">
        <v>820</v>
      </c>
      <c r="C36" s="87">
        <v>73594</v>
      </c>
      <c r="D36" s="85">
        <v>4.08</v>
      </c>
      <c r="E36" s="85">
        <v>1625</v>
      </c>
      <c r="F36" s="85">
        <v>300</v>
      </c>
      <c r="G36" s="85">
        <v>1451</v>
      </c>
    </row>
    <row r="37" spans="1:7" x14ac:dyDescent="0.3">
      <c r="A37" s="86">
        <v>1787010278200640</v>
      </c>
      <c r="B37" s="85" t="s">
        <v>818</v>
      </c>
      <c r="C37" s="87">
        <v>62112</v>
      </c>
      <c r="D37" s="85">
        <v>4.83</v>
      </c>
      <c r="E37" s="85">
        <v>1219</v>
      </c>
      <c r="F37" s="85">
        <v>300</v>
      </c>
      <c r="G37" s="85">
        <v>1101</v>
      </c>
    </row>
    <row r="38" spans="1:7" x14ac:dyDescent="0.3">
      <c r="A38" s="86">
        <v>1762848797283460</v>
      </c>
      <c r="B38" s="85" t="s">
        <v>816</v>
      </c>
      <c r="C38" s="87">
        <v>58267</v>
      </c>
      <c r="D38" s="85">
        <v>5.15</v>
      </c>
      <c r="E38" s="85">
        <v>1299</v>
      </c>
      <c r="F38" s="85">
        <v>300</v>
      </c>
      <c r="G38" s="85">
        <v>1150</v>
      </c>
    </row>
    <row r="39" spans="1:7" x14ac:dyDescent="0.3">
      <c r="A39" s="86">
        <v>1831739310394410</v>
      </c>
      <c r="B39" s="85" t="s">
        <v>815</v>
      </c>
      <c r="C39" s="87">
        <v>82391</v>
      </c>
      <c r="D39" s="85">
        <v>3.64</v>
      </c>
      <c r="E39" s="85">
        <v>1793</v>
      </c>
      <c r="F39" s="85">
        <v>300</v>
      </c>
      <c r="G39" s="85">
        <v>1556</v>
      </c>
    </row>
    <row r="40" spans="1:7" x14ac:dyDescent="0.3">
      <c r="A40" s="86">
        <v>1751737291727940</v>
      </c>
      <c r="B40" s="85" t="s">
        <v>848</v>
      </c>
      <c r="C40" s="87">
        <v>72071</v>
      </c>
      <c r="D40" s="85">
        <v>4.16</v>
      </c>
      <c r="E40" s="85">
        <v>1469</v>
      </c>
      <c r="F40" s="85">
        <v>300</v>
      </c>
      <c r="G40" s="85">
        <v>1262</v>
      </c>
    </row>
    <row r="41" spans="1:7" x14ac:dyDescent="0.3">
      <c r="A41" s="86">
        <v>1808289669406040</v>
      </c>
      <c r="B41" s="85" t="s">
        <v>855</v>
      </c>
      <c r="C41" s="87">
        <v>73206</v>
      </c>
      <c r="D41" s="85">
        <v>4.0999999999999996</v>
      </c>
      <c r="E41" s="85">
        <v>1638</v>
      </c>
      <c r="F41" s="85">
        <v>300</v>
      </c>
      <c r="G41" s="85">
        <v>1384</v>
      </c>
    </row>
    <row r="42" spans="1:7" x14ac:dyDescent="0.3">
      <c r="A42" s="86">
        <v>1779741565594180</v>
      </c>
      <c r="B42" s="85" t="s">
        <v>858</v>
      </c>
      <c r="C42" s="87">
        <v>75895</v>
      </c>
      <c r="D42" s="85">
        <v>3.95</v>
      </c>
      <c r="E42" s="85">
        <v>2031</v>
      </c>
      <c r="F42" s="85">
        <v>300</v>
      </c>
      <c r="G42" s="85">
        <v>1783</v>
      </c>
    </row>
    <row r="43" spans="1:7" x14ac:dyDescent="0.3">
      <c r="A43" s="86">
        <v>1878267265741610</v>
      </c>
      <c r="B43" s="85" t="s">
        <v>907</v>
      </c>
      <c r="C43" s="87">
        <v>150801</v>
      </c>
      <c r="D43" s="85">
        <v>6.62</v>
      </c>
      <c r="E43" s="85">
        <v>2686</v>
      </c>
      <c r="F43" s="85">
        <v>998.53</v>
      </c>
      <c r="G43" s="85">
        <v>11479</v>
      </c>
    </row>
    <row r="44" spans="1:7" x14ac:dyDescent="0.3">
      <c r="A44" s="86">
        <v>1743103532591320</v>
      </c>
      <c r="B44" s="85" t="s">
        <v>856</v>
      </c>
      <c r="C44" s="87">
        <v>59705</v>
      </c>
      <c r="D44" s="85">
        <v>3.35</v>
      </c>
      <c r="E44" s="85">
        <v>1104</v>
      </c>
      <c r="F44" s="85">
        <v>200</v>
      </c>
      <c r="G44" s="85">
        <v>872</v>
      </c>
    </row>
    <row r="45" spans="1:7" x14ac:dyDescent="0.3">
      <c r="A45" s="86">
        <v>1815991725302500</v>
      </c>
      <c r="B45" s="85" t="s">
        <v>851</v>
      </c>
      <c r="C45" s="87">
        <v>109699</v>
      </c>
      <c r="D45" s="85">
        <v>2.73</v>
      </c>
      <c r="E45" s="85">
        <v>2654</v>
      </c>
      <c r="F45" s="85">
        <v>300</v>
      </c>
      <c r="G45" s="85">
        <v>2272</v>
      </c>
    </row>
    <row r="46" spans="1:7" x14ac:dyDescent="0.3">
      <c r="A46" s="86">
        <v>1856685831233090</v>
      </c>
      <c r="B46" s="85" t="s">
        <v>854</v>
      </c>
      <c r="C46" s="87">
        <v>133104</v>
      </c>
      <c r="D46" s="85">
        <v>7.51</v>
      </c>
      <c r="E46" s="85">
        <v>2259</v>
      </c>
      <c r="F46" s="85">
        <v>1000</v>
      </c>
      <c r="G46" s="85">
        <v>10101</v>
      </c>
    </row>
    <row r="47" spans="1:7" x14ac:dyDescent="0.3">
      <c r="A47" s="86">
        <v>1831723157062690</v>
      </c>
      <c r="B47" s="85" t="s">
        <v>859</v>
      </c>
      <c r="C47" s="87">
        <v>89676</v>
      </c>
      <c r="D47" s="85">
        <v>3.35</v>
      </c>
      <c r="E47" s="85">
        <v>3200</v>
      </c>
      <c r="F47" s="85">
        <v>300</v>
      </c>
      <c r="G47" s="85">
        <v>3031</v>
      </c>
    </row>
    <row r="48" spans="1:7" x14ac:dyDescent="0.3">
      <c r="A48" s="86">
        <v>1751411728427160</v>
      </c>
      <c r="B48" s="85" t="s">
        <v>852</v>
      </c>
      <c r="C48" s="87">
        <v>62098</v>
      </c>
      <c r="D48" s="85">
        <v>3.22</v>
      </c>
      <c r="E48" s="85">
        <v>1309</v>
      </c>
      <c r="F48" s="85">
        <v>200</v>
      </c>
      <c r="G48" s="85">
        <v>1064</v>
      </c>
    </row>
    <row r="49" spans="1:7" x14ac:dyDescent="0.3">
      <c r="A49" s="86">
        <v>1751758918392450</v>
      </c>
      <c r="B49" s="85" t="s">
        <v>849</v>
      </c>
      <c r="C49" s="87">
        <v>84716</v>
      </c>
      <c r="D49" s="85">
        <v>2.36</v>
      </c>
      <c r="E49" s="85">
        <v>2169</v>
      </c>
      <c r="F49" s="85">
        <v>200</v>
      </c>
      <c r="G49" s="85">
        <v>2000</v>
      </c>
    </row>
    <row r="50" spans="1:7" x14ac:dyDescent="0.3">
      <c r="A50" s="86">
        <v>1830045297230470</v>
      </c>
      <c r="B50" s="85" t="s">
        <v>853</v>
      </c>
      <c r="C50" s="87">
        <v>90045</v>
      </c>
      <c r="D50" s="85">
        <v>3.33</v>
      </c>
      <c r="E50" s="85">
        <v>2232</v>
      </c>
      <c r="F50" s="85">
        <v>300</v>
      </c>
      <c r="G50" s="85">
        <v>1963</v>
      </c>
    </row>
    <row r="51" spans="1:7" x14ac:dyDescent="0.3">
      <c r="A51" s="86">
        <v>1846345288933810</v>
      </c>
      <c r="B51" s="85" t="s">
        <v>850</v>
      </c>
      <c r="C51" s="87">
        <v>252987</v>
      </c>
      <c r="D51" s="85">
        <v>3.95</v>
      </c>
      <c r="E51" s="85">
        <v>4492</v>
      </c>
      <c r="F51" s="85">
        <v>1000</v>
      </c>
      <c r="G51" s="85">
        <v>4097</v>
      </c>
    </row>
    <row r="52" spans="1:7" x14ac:dyDescent="0.3">
      <c r="A52" s="86">
        <v>1809356235966050</v>
      </c>
      <c r="B52" s="85" t="s">
        <v>847</v>
      </c>
      <c r="C52" s="87">
        <v>45676</v>
      </c>
      <c r="D52" s="85">
        <v>6.57</v>
      </c>
      <c r="E52" s="85">
        <v>1263</v>
      </c>
      <c r="F52" s="85">
        <v>300</v>
      </c>
      <c r="G52" s="85">
        <v>1071</v>
      </c>
    </row>
    <row r="53" spans="1:7" x14ac:dyDescent="0.3">
      <c r="A53" s="86">
        <v>1743109832590690</v>
      </c>
      <c r="B53" s="85" t="s">
        <v>857</v>
      </c>
      <c r="C53" s="87">
        <v>56750</v>
      </c>
      <c r="D53" s="85">
        <v>3.52</v>
      </c>
      <c r="E53" s="85">
        <v>1710</v>
      </c>
      <c r="F53" s="85">
        <v>200</v>
      </c>
      <c r="G53" s="85">
        <v>1529</v>
      </c>
    </row>
    <row r="54" spans="1:7" x14ac:dyDescent="0.3">
      <c r="A54" s="86">
        <v>1850180478550290</v>
      </c>
      <c r="B54" s="85" t="s">
        <v>839</v>
      </c>
      <c r="C54" s="87">
        <v>217908</v>
      </c>
      <c r="D54" s="85">
        <v>4.59</v>
      </c>
      <c r="E54" s="85">
        <v>6313</v>
      </c>
      <c r="F54" s="85">
        <v>1000</v>
      </c>
      <c r="G54" s="85">
        <v>21113</v>
      </c>
    </row>
    <row r="55" spans="1:7" x14ac:dyDescent="0.3">
      <c r="A55" s="86">
        <v>1751758698392470</v>
      </c>
      <c r="B55" s="85" t="s">
        <v>833</v>
      </c>
      <c r="C55" s="87">
        <v>75791</v>
      </c>
      <c r="D55" s="85">
        <v>3.96</v>
      </c>
      <c r="E55" s="85">
        <v>1601</v>
      </c>
      <c r="F55" s="85">
        <v>300</v>
      </c>
      <c r="G55" s="85">
        <v>1384</v>
      </c>
    </row>
    <row r="56" spans="1:7" x14ac:dyDescent="0.3">
      <c r="A56" s="86">
        <v>1856683187900020</v>
      </c>
      <c r="B56" s="85" t="s">
        <v>846</v>
      </c>
      <c r="C56" s="87">
        <v>183604</v>
      </c>
      <c r="D56" s="85">
        <v>5.45</v>
      </c>
      <c r="E56" s="85">
        <v>2829</v>
      </c>
      <c r="F56" s="85">
        <v>1000</v>
      </c>
      <c r="G56" s="85">
        <v>15208</v>
      </c>
    </row>
    <row r="57" spans="1:7" x14ac:dyDescent="0.3">
      <c r="A57" s="86">
        <v>1861149034120100</v>
      </c>
      <c r="B57" s="85" t="s">
        <v>844</v>
      </c>
      <c r="C57" s="87">
        <v>210632</v>
      </c>
      <c r="D57" s="85">
        <v>4.74</v>
      </c>
      <c r="E57" s="85">
        <v>3058</v>
      </c>
      <c r="F57" s="85">
        <v>998.48</v>
      </c>
      <c r="G57" s="85">
        <v>15995</v>
      </c>
    </row>
    <row r="58" spans="1:7" x14ac:dyDescent="0.3">
      <c r="A58" s="86">
        <v>1867958433439160</v>
      </c>
      <c r="B58" s="85" t="s">
        <v>908</v>
      </c>
      <c r="C58" s="87">
        <v>224432</v>
      </c>
      <c r="D58" s="85">
        <v>4.46</v>
      </c>
      <c r="E58" s="85">
        <v>2160</v>
      </c>
      <c r="F58" s="85">
        <v>1000</v>
      </c>
      <c r="G58" s="85">
        <v>15574</v>
      </c>
    </row>
    <row r="59" spans="1:7" x14ac:dyDescent="0.3">
      <c r="A59" s="86">
        <v>1815982311970110</v>
      </c>
      <c r="B59" s="85" t="s">
        <v>845</v>
      </c>
      <c r="C59" s="87">
        <v>33138</v>
      </c>
      <c r="D59" s="85">
        <v>5.05</v>
      </c>
      <c r="E59" s="85">
        <v>740</v>
      </c>
      <c r="F59" s="85">
        <v>167.42</v>
      </c>
      <c r="G59" s="85">
        <v>710</v>
      </c>
    </row>
    <row r="60" spans="1:7" x14ac:dyDescent="0.3">
      <c r="A60" s="86">
        <v>1871017939799880</v>
      </c>
      <c r="B60" s="85" t="s">
        <v>823</v>
      </c>
      <c r="C60" s="87">
        <v>217342</v>
      </c>
      <c r="D60" s="85">
        <v>4.5999999999999996</v>
      </c>
      <c r="E60" s="85">
        <v>5485</v>
      </c>
      <c r="F60" s="85">
        <v>1000</v>
      </c>
      <c r="G60" s="85">
        <v>23561</v>
      </c>
    </row>
    <row r="61" spans="1:7" x14ac:dyDescent="0.3">
      <c r="A61" s="86">
        <v>1779552458946420</v>
      </c>
      <c r="B61" s="85" t="s">
        <v>830</v>
      </c>
      <c r="C61" s="87">
        <v>80494</v>
      </c>
      <c r="D61" s="85">
        <v>3.73</v>
      </c>
      <c r="E61" s="85">
        <v>1992</v>
      </c>
      <c r="F61" s="85">
        <v>300</v>
      </c>
      <c r="G61" s="85">
        <v>1768</v>
      </c>
    </row>
    <row r="62" spans="1:7" x14ac:dyDescent="0.3">
      <c r="A62" s="86">
        <v>1743468949221440</v>
      </c>
      <c r="B62" s="85" t="s">
        <v>834</v>
      </c>
      <c r="C62" s="87">
        <v>69243</v>
      </c>
      <c r="D62" s="85">
        <v>2.89</v>
      </c>
      <c r="E62" s="85">
        <v>1618</v>
      </c>
      <c r="F62" s="85">
        <v>200</v>
      </c>
      <c r="G62" s="85">
        <v>1388</v>
      </c>
    </row>
    <row r="63" spans="1:7" x14ac:dyDescent="0.3">
      <c r="A63" s="86">
        <v>1790958957805770</v>
      </c>
      <c r="B63" s="85" t="s">
        <v>841</v>
      </c>
      <c r="C63" s="87">
        <v>52910</v>
      </c>
      <c r="D63" s="85">
        <v>5.67</v>
      </c>
      <c r="E63" s="85">
        <v>1161</v>
      </c>
      <c r="F63" s="85">
        <v>300</v>
      </c>
      <c r="G63" s="85">
        <v>994</v>
      </c>
    </row>
    <row r="64" spans="1:7" x14ac:dyDescent="0.3">
      <c r="A64" s="86">
        <v>1813981662170170</v>
      </c>
      <c r="B64" s="85" t="s">
        <v>826</v>
      </c>
      <c r="C64" s="87">
        <v>69895</v>
      </c>
      <c r="D64" s="85">
        <v>4.29</v>
      </c>
      <c r="E64" s="85">
        <v>1818</v>
      </c>
      <c r="F64" s="85">
        <v>300</v>
      </c>
      <c r="G64" s="85">
        <v>1644</v>
      </c>
    </row>
    <row r="65" spans="1:7" x14ac:dyDescent="0.3">
      <c r="A65" s="86">
        <v>1815983165303350</v>
      </c>
      <c r="B65" s="85" t="s">
        <v>836</v>
      </c>
      <c r="C65" s="87">
        <v>0</v>
      </c>
      <c r="D65" s="85">
        <v>0</v>
      </c>
      <c r="E65" s="85">
        <v>0</v>
      </c>
      <c r="F65" s="85">
        <v>0</v>
      </c>
      <c r="G65" s="85">
        <v>0</v>
      </c>
    </row>
    <row r="66" spans="1:7" x14ac:dyDescent="0.3">
      <c r="A66" s="86">
        <v>1815989961969340</v>
      </c>
      <c r="B66" s="85" t="s">
        <v>837</v>
      </c>
      <c r="C66" s="87">
        <v>79047</v>
      </c>
      <c r="D66" s="85">
        <v>3.8</v>
      </c>
      <c r="E66" s="85">
        <v>1988</v>
      </c>
      <c r="F66" s="85">
        <v>300</v>
      </c>
      <c r="G66" s="85">
        <v>1803</v>
      </c>
    </row>
    <row r="67" spans="1:7" x14ac:dyDescent="0.3">
      <c r="A67" s="86">
        <v>1751757595059240</v>
      </c>
      <c r="B67" s="85" t="s">
        <v>843</v>
      </c>
      <c r="C67" s="87">
        <v>105318</v>
      </c>
      <c r="D67" s="85">
        <v>2.85</v>
      </c>
      <c r="E67" s="85">
        <v>2670</v>
      </c>
      <c r="F67" s="85">
        <v>300</v>
      </c>
      <c r="G67" s="85">
        <v>2448</v>
      </c>
    </row>
    <row r="68" spans="1:7" x14ac:dyDescent="0.3">
      <c r="A68" s="86">
        <v>1751758268392510</v>
      </c>
      <c r="B68" s="85" t="s">
        <v>835</v>
      </c>
      <c r="C68" s="87">
        <v>72935</v>
      </c>
      <c r="D68" s="85">
        <v>4.1100000000000003</v>
      </c>
      <c r="E68" s="85">
        <v>2355</v>
      </c>
      <c r="F68" s="85">
        <v>300</v>
      </c>
      <c r="G68" s="85">
        <v>2119</v>
      </c>
    </row>
    <row r="69" spans="1:7" x14ac:dyDescent="0.3">
      <c r="A69" s="86">
        <v>1815984558636550</v>
      </c>
      <c r="B69" s="85" t="s">
        <v>828</v>
      </c>
      <c r="C69" s="87">
        <v>67633</v>
      </c>
      <c r="D69" s="85">
        <v>4.4400000000000004</v>
      </c>
      <c r="E69" s="85">
        <v>1422</v>
      </c>
      <c r="F69" s="85">
        <v>300</v>
      </c>
      <c r="G69" s="85">
        <v>1200</v>
      </c>
    </row>
    <row r="70" spans="1:7" x14ac:dyDescent="0.3">
      <c r="A70" s="86">
        <v>1879832082251790</v>
      </c>
      <c r="B70" s="85" t="s">
        <v>909</v>
      </c>
      <c r="C70" s="87">
        <v>504087</v>
      </c>
      <c r="D70" s="85">
        <v>1.98</v>
      </c>
      <c r="E70" s="85">
        <v>6067</v>
      </c>
      <c r="F70" s="85">
        <v>1000</v>
      </c>
      <c r="G70" s="85">
        <v>295465</v>
      </c>
    </row>
    <row r="71" spans="1:7" x14ac:dyDescent="0.3">
      <c r="A71" s="86">
        <v>1807718302796510</v>
      </c>
      <c r="B71" s="85" t="s">
        <v>827</v>
      </c>
      <c r="C71" s="87">
        <v>71861</v>
      </c>
      <c r="D71" s="85">
        <v>4.17</v>
      </c>
      <c r="E71" s="85">
        <v>1717</v>
      </c>
      <c r="F71" s="85">
        <v>300</v>
      </c>
      <c r="G71" s="85">
        <v>1497</v>
      </c>
    </row>
    <row r="72" spans="1:7" x14ac:dyDescent="0.3">
      <c r="A72" s="86">
        <v>1743109659257370</v>
      </c>
      <c r="B72" s="85" t="s">
        <v>838</v>
      </c>
      <c r="C72" s="87">
        <v>93409</v>
      </c>
      <c r="D72" s="85">
        <v>3.21</v>
      </c>
      <c r="E72" s="85">
        <v>1797</v>
      </c>
      <c r="F72" s="85">
        <v>300</v>
      </c>
      <c r="G72" s="85">
        <v>1566</v>
      </c>
    </row>
    <row r="73" spans="1:7" x14ac:dyDescent="0.3">
      <c r="A73" s="86">
        <v>1743109579257380</v>
      </c>
      <c r="B73" s="85" t="s">
        <v>840</v>
      </c>
      <c r="C73" s="87">
        <v>55260</v>
      </c>
      <c r="D73" s="85">
        <v>3.62</v>
      </c>
      <c r="E73" s="85">
        <v>1829</v>
      </c>
      <c r="F73" s="85">
        <v>200</v>
      </c>
      <c r="G73" s="85">
        <v>1622</v>
      </c>
    </row>
    <row r="74" spans="1:7" x14ac:dyDescent="0.3">
      <c r="A74" s="86">
        <v>1751737428394590</v>
      </c>
      <c r="B74" s="85" t="s">
        <v>829</v>
      </c>
      <c r="C74" s="87">
        <v>81938</v>
      </c>
      <c r="D74" s="85">
        <v>3.66</v>
      </c>
      <c r="E74" s="85">
        <v>1833</v>
      </c>
      <c r="F74" s="85">
        <v>300</v>
      </c>
      <c r="G74" s="85">
        <v>1629</v>
      </c>
    </row>
    <row r="75" spans="1:7" x14ac:dyDescent="0.3">
      <c r="A75" s="86">
        <v>1793330914235250</v>
      </c>
      <c r="B75" s="85" t="s">
        <v>832</v>
      </c>
      <c r="C75" s="87">
        <v>34126</v>
      </c>
      <c r="D75" s="85">
        <v>8.7899999999999991</v>
      </c>
      <c r="E75" s="85">
        <v>1457</v>
      </c>
      <c r="F75" s="85">
        <v>300</v>
      </c>
      <c r="G75" s="85">
        <v>1339</v>
      </c>
    </row>
    <row r="76" spans="1:7" x14ac:dyDescent="0.3">
      <c r="A76" s="86">
        <v>1879326162302390</v>
      </c>
      <c r="B76" s="85" t="s">
        <v>910</v>
      </c>
      <c r="C76" s="87">
        <v>168454</v>
      </c>
      <c r="D76" s="85">
        <v>5.94</v>
      </c>
      <c r="E76" s="85">
        <v>2630</v>
      </c>
      <c r="F76" s="85">
        <v>1000</v>
      </c>
      <c r="G76" s="85">
        <v>13747</v>
      </c>
    </row>
    <row r="77" spans="1:7" x14ac:dyDescent="0.3">
      <c r="A77" s="86">
        <v>1842701072631560</v>
      </c>
      <c r="B77" s="85" t="s">
        <v>814</v>
      </c>
      <c r="C77" s="87">
        <v>62432</v>
      </c>
      <c r="D77" s="85">
        <v>4.8099999999999996</v>
      </c>
      <c r="E77" s="85">
        <v>1346</v>
      </c>
      <c r="F77" s="85">
        <v>300</v>
      </c>
      <c r="G77" s="85">
        <v>1092</v>
      </c>
    </row>
    <row r="78" spans="1:7" x14ac:dyDescent="0.3">
      <c r="A78" s="86">
        <v>1846345562267110</v>
      </c>
      <c r="B78" s="85" t="s">
        <v>811</v>
      </c>
      <c r="C78" s="87">
        <v>232565</v>
      </c>
      <c r="D78" s="85">
        <v>4.3</v>
      </c>
      <c r="E78" s="85">
        <v>4008</v>
      </c>
      <c r="F78" s="85">
        <v>1000</v>
      </c>
      <c r="G78" s="85">
        <v>3343</v>
      </c>
    </row>
    <row r="79" spans="1:7" x14ac:dyDescent="0.3">
      <c r="A79" s="86">
        <v>1868140233420980</v>
      </c>
      <c r="B79" s="85" t="s">
        <v>911</v>
      </c>
      <c r="C79" s="87">
        <v>417434</v>
      </c>
      <c r="D79" s="85">
        <v>2.4</v>
      </c>
      <c r="E79" s="85">
        <v>1626</v>
      </c>
      <c r="F79" s="85">
        <v>1000</v>
      </c>
      <c r="G79" s="85">
        <v>148413</v>
      </c>
    </row>
    <row r="80" spans="1:7" x14ac:dyDescent="0.3">
      <c r="A80" s="86">
        <v>1830045880563750</v>
      </c>
      <c r="B80" s="85" t="s">
        <v>809</v>
      </c>
      <c r="C80" s="87">
        <v>68867</v>
      </c>
      <c r="D80" s="85">
        <v>4.3600000000000003</v>
      </c>
      <c r="E80" s="85">
        <v>1282</v>
      </c>
      <c r="F80" s="85">
        <v>300</v>
      </c>
      <c r="G80" s="85">
        <v>1021</v>
      </c>
    </row>
    <row r="81" spans="1:7" x14ac:dyDescent="0.3">
      <c r="A81" s="86">
        <v>1846344802267190</v>
      </c>
      <c r="B81" s="85" t="s">
        <v>813</v>
      </c>
      <c r="C81" s="87">
        <v>157788</v>
      </c>
      <c r="D81" s="85">
        <v>6.34</v>
      </c>
      <c r="E81" s="85">
        <v>3000</v>
      </c>
      <c r="F81" s="85">
        <v>1000</v>
      </c>
      <c r="G81" s="85">
        <v>2411</v>
      </c>
    </row>
    <row r="82" spans="1:7" x14ac:dyDescent="0.3">
      <c r="A82" s="86">
        <v>1871586216409710</v>
      </c>
      <c r="B82" s="85" t="s">
        <v>912</v>
      </c>
      <c r="C82" s="87">
        <v>186781</v>
      </c>
      <c r="D82" s="85">
        <v>5.35</v>
      </c>
      <c r="E82" s="85">
        <v>2458</v>
      </c>
      <c r="F82" s="85">
        <v>1000</v>
      </c>
      <c r="G82" s="85">
        <v>13557</v>
      </c>
    </row>
    <row r="83" spans="1:7" x14ac:dyDescent="0.3">
      <c r="A83" s="86">
        <v>1831739417061060</v>
      </c>
      <c r="B83" s="85" t="s">
        <v>812</v>
      </c>
      <c r="C83" s="87">
        <v>113235</v>
      </c>
      <c r="D83" s="85">
        <v>2.65</v>
      </c>
      <c r="E83" s="85">
        <v>3091</v>
      </c>
      <c r="F83" s="85">
        <v>300</v>
      </c>
      <c r="G83" s="85">
        <v>2815</v>
      </c>
    </row>
    <row r="84" spans="1:7" x14ac:dyDescent="0.3">
      <c r="A84" s="86">
        <v>1815991348635870</v>
      </c>
      <c r="B84" s="85" t="s">
        <v>808</v>
      </c>
      <c r="C84" s="87">
        <v>57757</v>
      </c>
      <c r="D84" s="85">
        <v>5.19</v>
      </c>
      <c r="E84" s="85">
        <v>1377</v>
      </c>
      <c r="F84" s="85">
        <v>300</v>
      </c>
      <c r="G84" s="85">
        <v>1158</v>
      </c>
    </row>
    <row r="85" spans="1:7" x14ac:dyDescent="0.3">
      <c r="A85" s="86">
        <v>1830044697230530</v>
      </c>
      <c r="B85" s="85" t="s">
        <v>807</v>
      </c>
      <c r="C85" s="87">
        <v>89973</v>
      </c>
      <c r="D85" s="85">
        <v>3.33</v>
      </c>
      <c r="E85" s="85">
        <v>2178</v>
      </c>
      <c r="F85" s="85">
        <v>300</v>
      </c>
      <c r="G85" s="85">
        <v>1931</v>
      </c>
    </row>
    <row r="86" spans="1:7" x14ac:dyDescent="0.3">
      <c r="A86" s="86">
        <v>1864745487093790</v>
      </c>
      <c r="B86" s="85" t="s">
        <v>913</v>
      </c>
      <c r="C86" s="87">
        <v>50458</v>
      </c>
      <c r="D86" s="85">
        <v>4.92</v>
      </c>
      <c r="E86" s="85">
        <v>1077</v>
      </c>
      <c r="F86" s="85">
        <v>248.33</v>
      </c>
      <c r="G86" s="85">
        <v>4764</v>
      </c>
    </row>
    <row r="87" spans="1:7" x14ac:dyDescent="0.3">
      <c r="A87" s="86">
        <v>1779553545612980</v>
      </c>
      <c r="B87" s="85" t="s">
        <v>804</v>
      </c>
      <c r="C87" s="87">
        <v>61554</v>
      </c>
      <c r="D87" s="85">
        <v>4.87</v>
      </c>
      <c r="E87" s="85">
        <v>1972</v>
      </c>
      <c r="F87" s="85">
        <v>300</v>
      </c>
      <c r="G87" s="85">
        <v>1941</v>
      </c>
    </row>
    <row r="88" spans="1:7" x14ac:dyDescent="0.3">
      <c r="A88" s="86">
        <v>1751736785061330</v>
      </c>
      <c r="B88" s="85" t="s">
        <v>805</v>
      </c>
      <c r="C88" s="87">
        <v>111066</v>
      </c>
      <c r="D88" s="85">
        <v>2.7</v>
      </c>
      <c r="E88" s="85">
        <v>2566</v>
      </c>
      <c r="F88" s="85">
        <v>300</v>
      </c>
      <c r="G88" s="85">
        <v>2281</v>
      </c>
    </row>
    <row r="89" spans="1:7" x14ac:dyDescent="0.3">
      <c r="A89" s="86">
        <v>1765130067055330</v>
      </c>
      <c r="B89" s="85" t="s">
        <v>806</v>
      </c>
      <c r="C89" s="87">
        <v>47789</v>
      </c>
      <c r="D89" s="85">
        <v>3.14</v>
      </c>
      <c r="E89" s="85">
        <v>1214</v>
      </c>
      <c r="F89" s="85">
        <v>150</v>
      </c>
      <c r="G89" s="85">
        <v>1041</v>
      </c>
    </row>
    <row r="90" spans="1:7" x14ac:dyDescent="0.3">
      <c r="A90" s="86">
        <v>1815989558636050</v>
      </c>
      <c r="B90" s="85" t="s">
        <v>803</v>
      </c>
      <c r="C90" s="87">
        <v>91968</v>
      </c>
      <c r="D90" s="85">
        <v>3.26</v>
      </c>
      <c r="E90" s="85">
        <v>1746</v>
      </c>
      <c r="F90" s="85">
        <v>300</v>
      </c>
      <c r="G90" s="85">
        <v>1598</v>
      </c>
    </row>
    <row r="91" spans="1:7" x14ac:dyDescent="0.3">
      <c r="A91" s="86">
        <v>1850178838550450</v>
      </c>
      <c r="B91" s="85" t="s">
        <v>801</v>
      </c>
      <c r="C91" s="87">
        <v>170239</v>
      </c>
      <c r="D91" s="85">
        <v>5.87</v>
      </c>
      <c r="E91" s="85">
        <v>2584</v>
      </c>
      <c r="F91" s="85">
        <v>1000</v>
      </c>
      <c r="G91" s="85">
        <v>2172</v>
      </c>
    </row>
    <row r="92" spans="1:7" x14ac:dyDescent="0.3">
      <c r="A92" s="86">
        <v>1815969281971410</v>
      </c>
      <c r="B92" s="85" t="s">
        <v>797</v>
      </c>
      <c r="C92" s="87">
        <v>89627</v>
      </c>
      <c r="D92" s="85">
        <v>3.35</v>
      </c>
      <c r="E92" s="85">
        <v>1809</v>
      </c>
      <c r="F92" s="85">
        <v>300</v>
      </c>
      <c r="G92" s="85">
        <v>1516</v>
      </c>
    </row>
    <row r="93" spans="1:7" x14ac:dyDescent="0.3">
      <c r="A93" s="86">
        <v>1815974211970920</v>
      </c>
      <c r="B93" s="85" t="s">
        <v>802</v>
      </c>
      <c r="C93" s="87">
        <v>71633</v>
      </c>
      <c r="D93" s="85">
        <v>4.1900000000000004</v>
      </c>
      <c r="E93" s="85">
        <v>1672</v>
      </c>
      <c r="F93" s="85">
        <v>300</v>
      </c>
      <c r="G93" s="85">
        <v>1446</v>
      </c>
    </row>
    <row r="94" spans="1:7" x14ac:dyDescent="0.3">
      <c r="A94" s="86">
        <v>1779089628992710</v>
      </c>
      <c r="B94" s="85" t="s">
        <v>800</v>
      </c>
      <c r="C94" s="87">
        <v>67597</v>
      </c>
      <c r="D94" s="85">
        <v>4.4400000000000004</v>
      </c>
      <c r="E94" s="85">
        <v>1622</v>
      </c>
      <c r="F94" s="85">
        <v>300</v>
      </c>
      <c r="G94" s="85">
        <v>1318</v>
      </c>
    </row>
    <row r="95" spans="1:7" x14ac:dyDescent="0.3">
      <c r="A95" s="86">
        <v>1754910841410590</v>
      </c>
      <c r="B95" s="85" t="s">
        <v>795</v>
      </c>
      <c r="C95" s="87">
        <v>79509</v>
      </c>
      <c r="D95" s="85">
        <v>3.77</v>
      </c>
      <c r="E95" s="85">
        <v>1411</v>
      </c>
      <c r="F95" s="85">
        <v>300</v>
      </c>
      <c r="G95" s="85">
        <v>1197</v>
      </c>
    </row>
    <row r="96" spans="1:7" x14ac:dyDescent="0.3">
      <c r="A96" s="86">
        <v>1802923279942680</v>
      </c>
      <c r="B96" s="85" t="s">
        <v>799</v>
      </c>
      <c r="C96" s="87">
        <v>35044</v>
      </c>
      <c r="D96" s="85">
        <v>8.56</v>
      </c>
      <c r="E96" s="85">
        <v>1365</v>
      </c>
      <c r="F96" s="85">
        <v>300</v>
      </c>
      <c r="G96" s="85">
        <v>1194</v>
      </c>
    </row>
    <row r="97" spans="1:7" x14ac:dyDescent="0.3">
      <c r="A97" s="86">
        <v>1807715659463440</v>
      </c>
      <c r="B97" s="85" t="s">
        <v>796</v>
      </c>
      <c r="C97" s="87">
        <v>47574</v>
      </c>
      <c r="D97" s="85">
        <v>6.31</v>
      </c>
      <c r="E97" s="85">
        <v>1060</v>
      </c>
      <c r="F97" s="85">
        <v>300</v>
      </c>
      <c r="G97" s="85">
        <v>931</v>
      </c>
    </row>
    <row r="98" spans="1:7" x14ac:dyDescent="0.3">
      <c r="A98" s="86">
        <v>1751737051727970</v>
      </c>
      <c r="B98" s="85" t="s">
        <v>798</v>
      </c>
      <c r="C98" s="87">
        <v>74124</v>
      </c>
      <c r="D98" s="85">
        <v>4.05</v>
      </c>
      <c r="E98" s="85">
        <v>1383</v>
      </c>
      <c r="F98" s="85">
        <v>300</v>
      </c>
      <c r="G98" s="85">
        <v>1149</v>
      </c>
    </row>
    <row r="99" spans="1:7" x14ac:dyDescent="0.3">
      <c r="A99" s="86">
        <v>1765136960387970</v>
      </c>
      <c r="B99" s="85" t="s">
        <v>794</v>
      </c>
      <c r="C99" s="87">
        <v>81020</v>
      </c>
      <c r="D99" s="85">
        <v>3.7</v>
      </c>
      <c r="E99" s="85">
        <v>1965</v>
      </c>
      <c r="F99" s="85">
        <v>300</v>
      </c>
      <c r="G99" s="85">
        <v>1784</v>
      </c>
    </row>
    <row r="100" spans="1:7" x14ac:dyDescent="0.3">
      <c r="A100" s="86">
        <v>1743102559258080</v>
      </c>
      <c r="B100" s="85" t="s">
        <v>793</v>
      </c>
      <c r="C100" s="87">
        <v>70079</v>
      </c>
      <c r="D100" s="85">
        <v>4.28</v>
      </c>
      <c r="E100" s="85">
        <v>1441</v>
      </c>
      <c r="F100" s="85">
        <v>300</v>
      </c>
      <c r="G100" s="85">
        <v>1202</v>
      </c>
    </row>
    <row r="101" spans="1:7" x14ac:dyDescent="0.3">
      <c r="A101" s="86">
        <v>1846345045600500</v>
      </c>
      <c r="B101" s="85" t="s">
        <v>882</v>
      </c>
      <c r="C101" s="87">
        <v>156703</v>
      </c>
      <c r="D101" s="85">
        <v>6.38</v>
      </c>
      <c r="E101" s="85">
        <v>2320</v>
      </c>
      <c r="F101" s="85">
        <v>1000</v>
      </c>
      <c r="G101" s="85">
        <v>1952</v>
      </c>
    </row>
    <row r="102" spans="1:7" x14ac:dyDescent="0.3">
      <c r="A102" s="86">
        <v>1793330597568610</v>
      </c>
      <c r="B102" s="85" t="s">
        <v>872</v>
      </c>
      <c r="C102" s="87">
        <v>25351</v>
      </c>
      <c r="D102" s="85">
        <v>11.83</v>
      </c>
      <c r="E102" s="85">
        <v>765</v>
      </c>
      <c r="F102" s="85">
        <v>300</v>
      </c>
      <c r="G102" s="85">
        <v>692</v>
      </c>
    </row>
    <row r="103" spans="1:7" x14ac:dyDescent="0.3">
      <c r="A103" s="86">
        <v>1856686051233060</v>
      </c>
      <c r="B103" s="85" t="s">
        <v>885</v>
      </c>
      <c r="C103" s="87">
        <v>211308</v>
      </c>
      <c r="D103" s="85">
        <v>4.7300000000000004</v>
      </c>
      <c r="E103" s="85">
        <v>4301</v>
      </c>
      <c r="F103" s="85">
        <v>999.41</v>
      </c>
      <c r="G103" s="85">
        <v>19159</v>
      </c>
    </row>
    <row r="104" spans="1:7" x14ac:dyDescent="0.3">
      <c r="A104" s="86">
        <v>1744184732483200</v>
      </c>
      <c r="B104" s="85" t="s">
        <v>883</v>
      </c>
      <c r="C104" s="87">
        <v>99867</v>
      </c>
      <c r="D104" s="85">
        <v>3</v>
      </c>
      <c r="E104" s="85">
        <v>1797</v>
      </c>
      <c r="F104" s="85">
        <v>300</v>
      </c>
      <c r="G104" s="85">
        <v>1498</v>
      </c>
    </row>
    <row r="105" spans="1:7" x14ac:dyDescent="0.3">
      <c r="A105" s="86">
        <v>1857213601180310</v>
      </c>
      <c r="B105" s="85" t="s">
        <v>884</v>
      </c>
      <c r="C105" s="87">
        <v>566846</v>
      </c>
      <c r="D105" s="85">
        <v>1.76</v>
      </c>
      <c r="E105" s="85">
        <v>3659</v>
      </c>
      <c r="F105" s="85">
        <v>1000</v>
      </c>
      <c r="G105" s="85">
        <v>286500</v>
      </c>
    </row>
    <row r="106" spans="1:7" x14ac:dyDescent="0.3">
      <c r="A106" s="86">
        <v>1751740465060960</v>
      </c>
      <c r="B106" s="85" t="s">
        <v>877</v>
      </c>
      <c r="C106" s="87">
        <v>110874</v>
      </c>
      <c r="D106" s="85">
        <v>2.71</v>
      </c>
      <c r="E106" s="85">
        <v>3953</v>
      </c>
      <c r="F106" s="85">
        <v>300</v>
      </c>
      <c r="G106" s="85">
        <v>3173</v>
      </c>
    </row>
    <row r="107" spans="1:7" x14ac:dyDescent="0.3">
      <c r="A107" s="86">
        <v>1815975571970780</v>
      </c>
      <c r="B107" s="85" t="s">
        <v>870</v>
      </c>
      <c r="C107" s="87">
        <v>86355</v>
      </c>
      <c r="D107" s="85">
        <v>3.47</v>
      </c>
      <c r="E107" s="85">
        <v>1639</v>
      </c>
      <c r="F107" s="85">
        <v>300</v>
      </c>
      <c r="G107" s="85">
        <v>1370</v>
      </c>
    </row>
    <row r="108" spans="1:7" x14ac:dyDescent="0.3">
      <c r="A108" s="86">
        <v>1831724580395880</v>
      </c>
      <c r="B108" s="85" t="s">
        <v>881</v>
      </c>
      <c r="C108" s="87">
        <v>67813</v>
      </c>
      <c r="D108" s="85">
        <v>4.42</v>
      </c>
      <c r="E108" s="85">
        <v>1606</v>
      </c>
      <c r="F108" s="85">
        <v>300</v>
      </c>
      <c r="G108" s="85">
        <v>1400</v>
      </c>
    </row>
    <row r="109" spans="1:7" x14ac:dyDescent="0.3">
      <c r="A109" s="86">
        <v>1771229016445440</v>
      </c>
      <c r="B109" s="85" t="s">
        <v>874</v>
      </c>
      <c r="C109" s="87">
        <v>72660</v>
      </c>
      <c r="D109" s="85">
        <v>4.13</v>
      </c>
      <c r="E109" s="85">
        <v>1541</v>
      </c>
      <c r="F109" s="85">
        <v>300</v>
      </c>
      <c r="G109" s="85">
        <v>1313</v>
      </c>
    </row>
    <row r="110" spans="1:7" x14ac:dyDescent="0.3">
      <c r="A110" s="86">
        <v>1779544528947220</v>
      </c>
      <c r="B110" s="85" t="s">
        <v>871</v>
      </c>
      <c r="C110" s="87">
        <v>94743</v>
      </c>
      <c r="D110" s="85">
        <v>3.17</v>
      </c>
      <c r="E110" s="85">
        <v>2526</v>
      </c>
      <c r="F110" s="85">
        <v>300</v>
      </c>
      <c r="G110" s="85">
        <v>2223</v>
      </c>
    </row>
    <row r="111" spans="1:7" x14ac:dyDescent="0.3">
      <c r="A111" s="86">
        <v>1809349942633340</v>
      </c>
      <c r="B111" s="85" t="s">
        <v>875</v>
      </c>
      <c r="C111" s="87">
        <v>61194</v>
      </c>
      <c r="D111" s="85">
        <v>4.9000000000000004</v>
      </c>
      <c r="E111" s="85">
        <v>1469</v>
      </c>
      <c r="F111" s="85">
        <v>300</v>
      </c>
      <c r="G111" s="85">
        <v>1239</v>
      </c>
    </row>
    <row r="112" spans="1:7" x14ac:dyDescent="0.3">
      <c r="A112" s="86">
        <v>1815975245304150</v>
      </c>
      <c r="B112" s="85" t="s">
        <v>876</v>
      </c>
      <c r="C112" s="87">
        <v>93797</v>
      </c>
      <c r="D112" s="85">
        <v>3.2</v>
      </c>
      <c r="E112" s="85">
        <v>1929</v>
      </c>
      <c r="F112" s="85">
        <v>300</v>
      </c>
      <c r="G112" s="85">
        <v>1618</v>
      </c>
    </row>
    <row r="113" spans="1:7" x14ac:dyDescent="0.3">
      <c r="A113" s="86">
        <v>1839835692918100</v>
      </c>
      <c r="B113" s="85" t="s">
        <v>880</v>
      </c>
      <c r="C113" s="87">
        <v>70871</v>
      </c>
      <c r="D113" s="85">
        <v>4.2300000000000004</v>
      </c>
      <c r="E113" s="85">
        <v>1495</v>
      </c>
      <c r="F113" s="85">
        <v>300</v>
      </c>
      <c r="G113" s="85">
        <v>1220</v>
      </c>
    </row>
    <row r="114" spans="1:7" x14ac:dyDescent="0.3">
      <c r="A114" s="86">
        <v>1751741715060830</v>
      </c>
      <c r="B114" s="85" t="s">
        <v>879</v>
      </c>
      <c r="C114" s="87">
        <v>80792</v>
      </c>
      <c r="D114" s="85">
        <v>3.71</v>
      </c>
      <c r="E114" s="85">
        <v>1899</v>
      </c>
      <c r="F114" s="85">
        <v>300</v>
      </c>
      <c r="G114" s="85">
        <v>1630</v>
      </c>
    </row>
    <row r="115" spans="1:7" x14ac:dyDescent="0.3">
      <c r="A115" s="86">
        <v>1751758941725780</v>
      </c>
      <c r="B115" s="85" t="s">
        <v>878</v>
      </c>
      <c r="C115" s="87">
        <v>99870</v>
      </c>
      <c r="D115" s="85">
        <v>3</v>
      </c>
      <c r="E115" s="85">
        <v>3064</v>
      </c>
      <c r="F115" s="85">
        <v>300</v>
      </c>
      <c r="G115" s="85">
        <v>2801</v>
      </c>
    </row>
    <row r="116" spans="1:7" x14ac:dyDescent="0.3">
      <c r="A116" s="86">
        <v>1864738823761120</v>
      </c>
      <c r="B116" s="85" t="s">
        <v>869</v>
      </c>
      <c r="C116" s="87">
        <v>688497</v>
      </c>
      <c r="D116" s="85">
        <v>1.45</v>
      </c>
      <c r="E116" s="85">
        <v>8468</v>
      </c>
      <c r="F116" s="85">
        <v>1000</v>
      </c>
      <c r="G116" s="85">
        <v>1137441</v>
      </c>
    </row>
    <row r="117" spans="1:7" x14ac:dyDescent="0.3">
      <c r="A117" s="86">
        <v>1808289949406010</v>
      </c>
      <c r="B117" s="85" t="s">
        <v>868</v>
      </c>
      <c r="C117" s="87">
        <v>47990</v>
      </c>
      <c r="D117" s="85">
        <v>6.25</v>
      </c>
      <c r="E117" s="85">
        <v>1209</v>
      </c>
      <c r="F117" s="85">
        <v>300</v>
      </c>
      <c r="G117" s="85">
        <v>1006</v>
      </c>
    </row>
    <row r="118" spans="1:7" x14ac:dyDescent="0.3">
      <c r="A118" s="86">
        <v>1811650769069930</v>
      </c>
      <c r="B118" s="85" t="s">
        <v>914</v>
      </c>
      <c r="C118" s="87">
        <v>675384</v>
      </c>
      <c r="D118" s="85">
        <v>5.73</v>
      </c>
      <c r="E118" s="85">
        <v>7883</v>
      </c>
      <c r="F118" s="85">
        <v>3870</v>
      </c>
      <c r="G118" s="85">
        <v>5746</v>
      </c>
    </row>
    <row r="119" spans="1:7" x14ac:dyDescent="0.3">
      <c r="A119" s="86">
        <v>1811695819065420</v>
      </c>
      <c r="B119" s="85" t="s">
        <v>915</v>
      </c>
      <c r="C119" s="87">
        <v>209003</v>
      </c>
      <c r="D119" s="85">
        <v>6.17</v>
      </c>
      <c r="E119" s="85">
        <v>2154</v>
      </c>
      <c r="F119" s="85">
        <v>1290</v>
      </c>
      <c r="G119" s="85">
        <v>1447</v>
      </c>
    </row>
    <row r="120" spans="1:7" x14ac:dyDescent="0.3">
      <c r="A120" s="86">
        <v>1811653775736290</v>
      </c>
      <c r="B120" s="85" t="s">
        <v>916</v>
      </c>
      <c r="C120" s="87">
        <v>356472</v>
      </c>
      <c r="D120" s="85">
        <v>8.6999999999999993</v>
      </c>
      <c r="E120" s="85">
        <v>7958</v>
      </c>
      <c r="F120" s="85">
        <v>3100</v>
      </c>
      <c r="G120" s="85">
        <v>7015</v>
      </c>
    </row>
    <row r="121" spans="1:7" x14ac:dyDescent="0.3">
      <c r="A121" s="86">
        <v>1811694565732210</v>
      </c>
      <c r="B121" s="85" t="s">
        <v>917</v>
      </c>
      <c r="C121" s="87">
        <v>219584</v>
      </c>
      <c r="D121" s="85">
        <v>5.87</v>
      </c>
      <c r="E121" s="85">
        <v>2145</v>
      </c>
      <c r="F121" s="85">
        <v>1290</v>
      </c>
      <c r="G121" s="85">
        <v>1566</v>
      </c>
    </row>
    <row r="122" spans="1:7" x14ac:dyDescent="0.3">
      <c r="A122" s="86">
        <v>1801252120109790</v>
      </c>
      <c r="B122" s="85" t="s">
        <v>823</v>
      </c>
      <c r="C122" s="87">
        <v>235028</v>
      </c>
      <c r="D122" s="85">
        <v>4.25</v>
      </c>
      <c r="E122" s="85">
        <v>4151</v>
      </c>
      <c r="F122" s="85">
        <v>1000</v>
      </c>
      <c r="G122" s="85">
        <v>3302</v>
      </c>
    </row>
    <row r="123" spans="1:7" x14ac:dyDescent="0.3">
      <c r="A123" s="86">
        <v>1798824403685900</v>
      </c>
      <c r="B123" s="85" t="s">
        <v>810</v>
      </c>
      <c r="C123" s="87">
        <v>126289</v>
      </c>
      <c r="D123" s="85">
        <v>5.94</v>
      </c>
      <c r="E123" s="85">
        <v>1324</v>
      </c>
      <c r="F123" s="85">
        <v>750</v>
      </c>
      <c r="G123" s="85">
        <v>1069</v>
      </c>
    </row>
    <row r="124" spans="1:7" x14ac:dyDescent="0.3">
      <c r="A124" s="86">
        <v>1799945750240430</v>
      </c>
      <c r="B124" s="85" t="s">
        <v>873</v>
      </c>
      <c r="C124" s="87">
        <v>146836</v>
      </c>
      <c r="D124" s="85">
        <v>5.1100000000000003</v>
      </c>
      <c r="E124" s="85">
        <v>1032</v>
      </c>
      <c r="F124" s="85">
        <v>750</v>
      </c>
      <c r="G124" s="85">
        <v>721</v>
      </c>
    </row>
    <row r="125" spans="1:7" x14ac:dyDescent="0.3">
      <c r="A125" s="86">
        <v>1802045670030440</v>
      </c>
      <c r="B125" s="85" t="s">
        <v>792</v>
      </c>
      <c r="C125" s="87">
        <v>116834</v>
      </c>
      <c r="D125" s="85">
        <v>8.56</v>
      </c>
      <c r="E125" s="85">
        <v>2826</v>
      </c>
      <c r="F125" s="85">
        <v>1000</v>
      </c>
      <c r="G125" s="85">
        <v>2538</v>
      </c>
    </row>
    <row r="126" spans="1:7" x14ac:dyDescent="0.3">
      <c r="A126" s="86">
        <v>1802924299942570</v>
      </c>
      <c r="B126" s="85" t="s">
        <v>842</v>
      </c>
      <c r="C126" s="87">
        <v>402798</v>
      </c>
      <c r="D126" s="85">
        <v>4.97</v>
      </c>
      <c r="E126" s="85">
        <v>8824</v>
      </c>
      <c r="F126" s="85">
        <v>1999.98</v>
      </c>
      <c r="G126" s="85">
        <v>7956</v>
      </c>
    </row>
    <row r="127" spans="1:7" x14ac:dyDescent="0.3">
      <c r="A127" s="86">
        <v>1805559489679050</v>
      </c>
      <c r="B127" s="85" t="s">
        <v>831</v>
      </c>
      <c r="C127" s="87">
        <v>1172639</v>
      </c>
      <c r="D127" s="85">
        <v>3.2</v>
      </c>
      <c r="E127" s="85">
        <v>9029</v>
      </c>
      <c r="F127" s="85">
        <v>3750</v>
      </c>
      <c r="G127" s="85">
        <v>295371</v>
      </c>
    </row>
    <row r="128" spans="1:7" x14ac:dyDescent="0.3">
      <c r="A128" s="86">
        <v>1781480168753650</v>
      </c>
      <c r="B128" s="85" t="s">
        <v>888</v>
      </c>
      <c r="C128" s="87">
        <v>116735</v>
      </c>
      <c r="D128" s="85">
        <v>2.5499999999999998</v>
      </c>
      <c r="E128" s="85">
        <v>644</v>
      </c>
      <c r="F128" s="85">
        <v>297.58999999999997</v>
      </c>
      <c r="G128" s="85">
        <v>247231</v>
      </c>
    </row>
  </sheetData>
  <pageMargins left="0.7" right="0.7" top="0.75" bottom="0.75" header="0.3" footer="0.3"/>
  <pageSetup paperSize="9" orientation="portrait" horizontalDpi="4294967292" verticalDpi="429496729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7"/>
  <sheetViews>
    <sheetView workbookViewId="0">
      <selection activeCell="C26" sqref="C26"/>
    </sheetView>
  </sheetViews>
  <sheetFormatPr baseColWidth="10" defaultColWidth="9.109375" defaultRowHeight="14.4" x14ac:dyDescent="0.3"/>
  <cols>
    <col min="1" max="1" width="19.33203125" style="85" bestFit="1" customWidth="1"/>
    <col min="2" max="2" width="97.6640625" style="85" customWidth="1"/>
    <col min="3" max="3" width="18.77734375" style="85" customWidth="1"/>
    <col min="4" max="16384" width="9.109375" style="85"/>
  </cols>
  <sheetData>
    <row r="1" spans="1:7" x14ac:dyDescent="0.3">
      <c r="A1" s="85" t="s">
        <v>898</v>
      </c>
      <c r="C1" s="89" t="s">
        <v>918</v>
      </c>
      <c r="D1" s="85" t="s">
        <v>606</v>
      </c>
      <c r="E1" s="85" t="s">
        <v>899</v>
      </c>
      <c r="F1" s="85" t="s">
        <v>607</v>
      </c>
      <c r="G1" s="85" t="s">
        <v>791</v>
      </c>
    </row>
    <row r="2" spans="1:7" x14ac:dyDescent="0.3">
      <c r="A2" s="86">
        <v>1.01533993165527E+16</v>
      </c>
      <c r="B2" s="85" t="s">
        <v>621</v>
      </c>
      <c r="C2" s="85">
        <v>107653</v>
      </c>
      <c r="D2" s="85">
        <v>2.3199999999999998</v>
      </c>
      <c r="E2" s="85">
        <v>6031</v>
      </c>
      <c r="F2" s="85">
        <v>250</v>
      </c>
      <c r="G2" s="85">
        <v>5860</v>
      </c>
    </row>
    <row r="3" spans="1:7" x14ac:dyDescent="0.3">
      <c r="A3" s="86">
        <v>1.01534034630227E+16</v>
      </c>
      <c r="B3" s="85" t="s">
        <v>613</v>
      </c>
      <c r="C3" s="85">
        <v>87318</v>
      </c>
      <c r="D3" s="85">
        <v>4.29</v>
      </c>
      <c r="E3" s="85">
        <v>4073</v>
      </c>
      <c r="F3" s="85">
        <v>375</v>
      </c>
      <c r="G3" s="85">
        <v>3544</v>
      </c>
    </row>
    <row r="4" spans="1:7" x14ac:dyDescent="0.3">
      <c r="A4" s="86">
        <v>1613147988920210</v>
      </c>
      <c r="B4" s="85" t="s">
        <v>742</v>
      </c>
      <c r="C4" s="85">
        <v>293657</v>
      </c>
      <c r="D4" s="85">
        <v>3.29</v>
      </c>
      <c r="E4" s="85">
        <v>4420</v>
      </c>
      <c r="F4" s="85">
        <v>966.35</v>
      </c>
      <c r="G4" s="85">
        <v>65943</v>
      </c>
    </row>
    <row r="5" spans="1:7" x14ac:dyDescent="0.3">
      <c r="A5" s="86">
        <v>1661901594044850</v>
      </c>
      <c r="B5" s="85" t="s">
        <v>700</v>
      </c>
      <c r="C5" s="85">
        <v>41114</v>
      </c>
      <c r="D5" s="85">
        <v>9.1199999999999992</v>
      </c>
      <c r="E5" s="85">
        <v>604</v>
      </c>
      <c r="F5" s="85">
        <v>375</v>
      </c>
      <c r="G5" s="85">
        <v>517</v>
      </c>
    </row>
    <row r="6" spans="1:7" x14ac:dyDescent="0.3">
      <c r="A6" s="86">
        <v>1661382354096770</v>
      </c>
      <c r="B6" s="85" t="s">
        <v>649</v>
      </c>
      <c r="C6" s="85">
        <v>63313</v>
      </c>
      <c r="D6" s="85">
        <v>7.9</v>
      </c>
      <c r="E6" s="85">
        <v>1613</v>
      </c>
      <c r="F6" s="85">
        <v>500</v>
      </c>
      <c r="G6" s="85">
        <v>1379</v>
      </c>
    </row>
    <row r="7" spans="1:7" x14ac:dyDescent="0.3">
      <c r="A7" s="86">
        <v>1630131850555150</v>
      </c>
      <c r="B7" s="85" t="s">
        <v>652</v>
      </c>
      <c r="C7" s="85">
        <v>274444</v>
      </c>
      <c r="D7" s="85">
        <v>6.75</v>
      </c>
      <c r="E7" s="85">
        <v>5212</v>
      </c>
      <c r="F7" s="85">
        <v>1852.7</v>
      </c>
      <c r="G7" s="85">
        <v>18173</v>
      </c>
    </row>
    <row r="8" spans="1:7" x14ac:dyDescent="0.3">
      <c r="A8" s="86">
        <v>1659162540985420</v>
      </c>
      <c r="B8" s="85" t="s">
        <v>651</v>
      </c>
      <c r="C8" s="85">
        <v>1455</v>
      </c>
      <c r="D8" s="85">
        <v>2.8</v>
      </c>
      <c r="E8" s="85">
        <v>32</v>
      </c>
      <c r="F8" s="85">
        <v>4.07</v>
      </c>
      <c r="G8" s="85">
        <v>43</v>
      </c>
    </row>
    <row r="9" spans="1:7" x14ac:dyDescent="0.3">
      <c r="A9" s="86">
        <v>1661902670711400</v>
      </c>
      <c r="B9" s="85" t="s">
        <v>644</v>
      </c>
      <c r="C9" s="85">
        <v>46973</v>
      </c>
      <c r="D9" s="85">
        <v>7.98</v>
      </c>
      <c r="E9" s="85">
        <v>1808</v>
      </c>
      <c r="F9" s="85">
        <v>375</v>
      </c>
      <c r="G9" s="85">
        <v>1809</v>
      </c>
    </row>
    <row r="10" spans="1:7" x14ac:dyDescent="0.3">
      <c r="A10" s="86">
        <v>1653646371537030</v>
      </c>
      <c r="B10" s="85" t="s">
        <v>765</v>
      </c>
      <c r="C10" s="85">
        <v>9048</v>
      </c>
      <c r="D10" s="85">
        <v>6.39</v>
      </c>
      <c r="E10" s="85">
        <v>137</v>
      </c>
      <c r="F10" s="85">
        <v>57.78</v>
      </c>
      <c r="G10" s="85">
        <v>162</v>
      </c>
    </row>
    <row r="11" spans="1:7" x14ac:dyDescent="0.3">
      <c r="A11" s="86">
        <v>1628599487375060</v>
      </c>
      <c r="B11" s="85" t="s">
        <v>632</v>
      </c>
      <c r="C11" s="85">
        <v>185708</v>
      </c>
      <c r="D11" s="85">
        <v>5.75</v>
      </c>
      <c r="E11" s="85">
        <v>2723</v>
      </c>
      <c r="F11" s="85">
        <v>1068.18</v>
      </c>
      <c r="G11" s="85">
        <v>32987</v>
      </c>
    </row>
    <row r="12" spans="1:7" x14ac:dyDescent="0.3">
      <c r="A12" s="86">
        <v>1.01534034866127E+16</v>
      </c>
      <c r="B12" s="85" t="s">
        <v>644</v>
      </c>
      <c r="C12" s="85">
        <v>78914</v>
      </c>
      <c r="D12" s="85">
        <v>4.75</v>
      </c>
      <c r="E12" s="85">
        <v>5629</v>
      </c>
      <c r="F12" s="85">
        <v>375</v>
      </c>
      <c r="G12" s="85">
        <v>5305</v>
      </c>
    </row>
    <row r="13" spans="1:7" x14ac:dyDescent="0.3">
      <c r="A13" s="86">
        <v>1639059986329010</v>
      </c>
      <c r="B13" s="85" t="s">
        <v>678</v>
      </c>
      <c r="C13" s="85">
        <v>100665</v>
      </c>
      <c r="D13" s="85">
        <v>7.73</v>
      </c>
      <c r="E13" s="85">
        <v>2323</v>
      </c>
      <c r="F13" s="85">
        <v>778.01</v>
      </c>
      <c r="G13" s="85">
        <v>8885</v>
      </c>
    </row>
    <row r="14" spans="1:7" x14ac:dyDescent="0.3">
      <c r="A14" s="86">
        <v>1669219083313100</v>
      </c>
      <c r="B14" s="89" t="s">
        <v>919</v>
      </c>
      <c r="C14" s="85">
        <v>233506</v>
      </c>
      <c r="D14" s="85">
        <v>20.47</v>
      </c>
      <c r="E14" s="85">
        <v>3205</v>
      </c>
      <c r="F14" s="85">
        <v>4779.6899999999996</v>
      </c>
      <c r="G14" s="85">
        <v>47469</v>
      </c>
    </row>
    <row r="15" spans="1:7" x14ac:dyDescent="0.3">
      <c r="A15" s="86">
        <v>1.01535949641377E+16</v>
      </c>
      <c r="B15" s="85" t="s">
        <v>705</v>
      </c>
      <c r="C15" s="85">
        <v>79670</v>
      </c>
      <c r="D15" s="85">
        <v>4.71</v>
      </c>
      <c r="E15" s="85">
        <v>1713</v>
      </c>
      <c r="F15" s="85">
        <v>375</v>
      </c>
      <c r="G15" s="85">
        <v>1243</v>
      </c>
    </row>
    <row r="16" spans="1:7" x14ac:dyDescent="0.3">
      <c r="A16" s="86">
        <v>1699502766951390</v>
      </c>
      <c r="B16" s="85" t="s">
        <v>704</v>
      </c>
      <c r="C16" s="85">
        <v>50761</v>
      </c>
      <c r="D16" s="85">
        <v>3.41</v>
      </c>
      <c r="E16" s="85">
        <v>426</v>
      </c>
      <c r="F16" s="85">
        <v>173</v>
      </c>
      <c r="G16" s="85">
        <v>362</v>
      </c>
    </row>
    <row r="17" spans="1:7" x14ac:dyDescent="0.3">
      <c r="A17" s="86">
        <v>1.01535558233827E+16</v>
      </c>
      <c r="B17" s="85" t="s">
        <v>755</v>
      </c>
      <c r="C17" s="85">
        <v>51921</v>
      </c>
      <c r="D17" s="85">
        <v>7.22</v>
      </c>
      <c r="E17" s="85">
        <v>1306</v>
      </c>
      <c r="F17" s="85">
        <v>375</v>
      </c>
      <c r="G17" s="85">
        <v>967</v>
      </c>
    </row>
    <row r="18" spans="1:7" x14ac:dyDescent="0.3">
      <c r="A18" s="86">
        <v>1673433882891620</v>
      </c>
      <c r="B18" s="85" t="s">
        <v>702</v>
      </c>
      <c r="C18" s="85">
        <v>26737</v>
      </c>
      <c r="D18" s="85">
        <v>3.44</v>
      </c>
      <c r="E18" s="85">
        <v>281</v>
      </c>
      <c r="F18" s="85">
        <v>92.06</v>
      </c>
      <c r="G18" s="85">
        <v>221</v>
      </c>
    </row>
    <row r="19" spans="1:7" x14ac:dyDescent="0.3">
      <c r="A19" s="86">
        <v>1.01538037219777E+16</v>
      </c>
      <c r="B19" s="85" t="s">
        <v>709</v>
      </c>
      <c r="C19" s="85">
        <v>393719</v>
      </c>
      <c r="D19" s="85">
        <v>1.63</v>
      </c>
      <c r="E19" s="85">
        <v>65602</v>
      </c>
      <c r="F19" s="85">
        <v>640</v>
      </c>
      <c r="G19" s="85">
        <v>63433</v>
      </c>
    </row>
    <row r="20" spans="1:7" x14ac:dyDescent="0.3">
      <c r="A20" s="86">
        <v>1731385107096490</v>
      </c>
      <c r="B20" s="85" t="s">
        <v>699</v>
      </c>
      <c r="C20" s="85">
        <v>148506</v>
      </c>
      <c r="D20" s="85">
        <v>3.91</v>
      </c>
      <c r="E20" s="85">
        <v>3057</v>
      </c>
      <c r="F20" s="85">
        <v>580</v>
      </c>
      <c r="G20" s="85">
        <v>2800</v>
      </c>
    </row>
    <row r="21" spans="1:7" x14ac:dyDescent="0.3">
      <c r="A21" s="86">
        <v>1701568720078130</v>
      </c>
      <c r="B21" s="85" t="s">
        <v>756</v>
      </c>
      <c r="C21" s="85">
        <v>61730</v>
      </c>
      <c r="D21" s="85">
        <v>3.68</v>
      </c>
      <c r="E21" s="85">
        <v>702</v>
      </c>
      <c r="F21" s="85">
        <v>227.05</v>
      </c>
      <c r="G21" s="85">
        <v>594</v>
      </c>
    </row>
    <row r="22" spans="1:7" x14ac:dyDescent="0.3">
      <c r="A22" s="86">
        <v>1731754023726270</v>
      </c>
      <c r="B22" s="85" t="s">
        <v>706</v>
      </c>
      <c r="C22" s="85">
        <v>207840</v>
      </c>
      <c r="D22" s="85">
        <v>2.99</v>
      </c>
      <c r="E22" s="85">
        <v>6624</v>
      </c>
      <c r="F22" s="85">
        <v>621</v>
      </c>
      <c r="G22" s="85">
        <v>5977</v>
      </c>
    </row>
    <row r="23" spans="1:7" x14ac:dyDescent="0.3">
      <c r="A23" s="86">
        <v>1.01538543637527E+16</v>
      </c>
      <c r="B23" s="85" t="s">
        <v>711</v>
      </c>
      <c r="C23" s="85">
        <v>119393</v>
      </c>
      <c r="D23" s="85">
        <v>2.5099999999999998</v>
      </c>
      <c r="E23" s="85">
        <v>32093</v>
      </c>
      <c r="F23" s="85">
        <v>300</v>
      </c>
      <c r="G23" s="85">
        <v>31545</v>
      </c>
    </row>
    <row r="24" spans="1:7" x14ac:dyDescent="0.3">
      <c r="A24" s="86">
        <v>1.01538544968127E+16</v>
      </c>
      <c r="B24" s="85" t="s">
        <v>707</v>
      </c>
      <c r="C24" s="85">
        <v>206336</v>
      </c>
      <c r="D24" s="85">
        <v>2</v>
      </c>
      <c r="E24" s="85">
        <v>37034</v>
      </c>
      <c r="F24" s="85">
        <v>412.85</v>
      </c>
      <c r="G24" s="85">
        <v>35772</v>
      </c>
    </row>
    <row r="25" spans="1:7" x14ac:dyDescent="0.3">
      <c r="A25" s="86">
        <v>1720330728201930</v>
      </c>
      <c r="B25" s="85" t="s">
        <v>754</v>
      </c>
      <c r="C25" s="85">
        <v>159387</v>
      </c>
      <c r="D25" s="85">
        <v>4.0199999999999996</v>
      </c>
      <c r="E25" s="85">
        <v>3400</v>
      </c>
      <c r="F25" s="85">
        <v>640</v>
      </c>
      <c r="G25" s="85">
        <v>3128</v>
      </c>
    </row>
    <row r="26" spans="1:7" x14ac:dyDescent="0.3">
      <c r="A26" s="86">
        <v>1.01536765506227E+16</v>
      </c>
      <c r="B26" s="85" t="s">
        <v>714</v>
      </c>
      <c r="C26" s="85">
        <v>73430</v>
      </c>
      <c r="D26" s="85">
        <v>2.72</v>
      </c>
      <c r="E26" s="85">
        <v>2174</v>
      </c>
      <c r="F26" s="85">
        <v>199.87</v>
      </c>
      <c r="G26" s="85">
        <v>1870</v>
      </c>
    </row>
    <row r="27" spans="1:7" x14ac:dyDescent="0.3">
      <c r="A27" s="86">
        <v>1.01534752200377E+16</v>
      </c>
      <c r="B27" s="85" t="s">
        <v>757</v>
      </c>
      <c r="C27" s="85">
        <v>64864</v>
      </c>
      <c r="D27" s="85">
        <v>5.78</v>
      </c>
      <c r="E27" s="85">
        <v>1977</v>
      </c>
      <c r="F27" s="85">
        <v>375</v>
      </c>
      <c r="G27" s="85">
        <v>1579</v>
      </c>
    </row>
    <row r="28" spans="1:7" x14ac:dyDescent="0.3">
      <c r="A28" s="86">
        <v>1720330524868620</v>
      </c>
      <c r="B28" s="85" t="s">
        <v>710</v>
      </c>
      <c r="C28" s="85">
        <v>28525</v>
      </c>
      <c r="D28" s="85">
        <v>3.22</v>
      </c>
      <c r="E28" s="85">
        <v>1084</v>
      </c>
      <c r="F28" s="85">
        <v>91.71</v>
      </c>
      <c r="G28" s="85">
        <v>1063</v>
      </c>
    </row>
    <row r="29" spans="1:7" x14ac:dyDescent="0.3">
      <c r="A29" s="86">
        <v>1.01535563710377E+16</v>
      </c>
      <c r="B29" s="85" t="s">
        <v>708</v>
      </c>
      <c r="C29" s="85">
        <v>56040</v>
      </c>
      <c r="D29" s="85">
        <v>6.69</v>
      </c>
      <c r="E29" s="85">
        <v>1565</v>
      </c>
      <c r="F29" s="85">
        <v>375</v>
      </c>
      <c r="G29" s="85">
        <v>1264</v>
      </c>
    </row>
    <row r="30" spans="1:7" x14ac:dyDescent="0.3">
      <c r="A30" s="86">
        <v>1715433395358330</v>
      </c>
      <c r="B30" s="85" t="s">
        <v>698</v>
      </c>
      <c r="C30" s="85">
        <v>450303</v>
      </c>
      <c r="D30" s="85">
        <v>1.42</v>
      </c>
      <c r="E30" s="85">
        <v>1037</v>
      </c>
      <c r="F30" s="85">
        <v>640</v>
      </c>
      <c r="G30" s="85">
        <v>677</v>
      </c>
    </row>
    <row r="31" spans="1:7" x14ac:dyDescent="0.3">
      <c r="A31" s="86">
        <v>1.01535949615927E+16</v>
      </c>
      <c r="B31" s="85" t="s">
        <v>697</v>
      </c>
      <c r="C31" s="85">
        <v>77546</v>
      </c>
      <c r="D31" s="85">
        <v>4.84</v>
      </c>
      <c r="E31" s="85">
        <v>2158</v>
      </c>
      <c r="F31" s="85">
        <v>375</v>
      </c>
      <c r="G31" s="85">
        <v>1821</v>
      </c>
    </row>
    <row r="32" spans="1:7" x14ac:dyDescent="0.3">
      <c r="A32" s="86">
        <v>1704580929776910</v>
      </c>
      <c r="B32" s="85" t="s">
        <v>696</v>
      </c>
      <c r="C32" s="85">
        <v>44044</v>
      </c>
      <c r="D32" s="85">
        <v>3.69</v>
      </c>
      <c r="E32" s="85">
        <v>570</v>
      </c>
      <c r="F32" s="85">
        <v>162.65</v>
      </c>
      <c r="G32" s="85">
        <v>462</v>
      </c>
    </row>
    <row r="33" spans="1:7" x14ac:dyDescent="0.3">
      <c r="A33" s="86">
        <v>1704581006443570</v>
      </c>
      <c r="B33" s="85" t="s">
        <v>695</v>
      </c>
      <c r="C33" s="85">
        <v>394011</v>
      </c>
      <c r="D33" s="85">
        <v>1.33</v>
      </c>
      <c r="E33" s="85">
        <v>1914</v>
      </c>
      <c r="F33" s="85">
        <v>522.1</v>
      </c>
      <c r="G33" s="85">
        <v>1598</v>
      </c>
    </row>
    <row r="34" spans="1:7" x14ac:dyDescent="0.3">
      <c r="A34" s="86">
        <v>1.01537519842977E+16</v>
      </c>
      <c r="B34" s="85" t="s">
        <v>638</v>
      </c>
      <c r="C34" s="85">
        <v>287851</v>
      </c>
      <c r="D34" s="85">
        <v>2.2200000000000002</v>
      </c>
      <c r="E34" s="85">
        <v>41188</v>
      </c>
      <c r="F34" s="85">
        <v>640</v>
      </c>
      <c r="G34" s="85">
        <v>38881</v>
      </c>
    </row>
    <row r="35" spans="1:7" x14ac:dyDescent="0.3">
      <c r="A35" s="86">
        <v>1731385300429810</v>
      </c>
      <c r="B35" s="85" t="s">
        <v>639</v>
      </c>
      <c r="C35" s="85">
        <v>62695</v>
      </c>
      <c r="D35" s="85">
        <v>6.6</v>
      </c>
      <c r="E35" s="85">
        <v>1529</v>
      </c>
      <c r="F35" s="85">
        <v>414</v>
      </c>
      <c r="G35" s="85">
        <v>1313</v>
      </c>
    </row>
    <row r="36" spans="1:7" x14ac:dyDescent="0.3">
      <c r="A36" s="86">
        <v>1664789520422720</v>
      </c>
      <c r="B36" s="85" t="s">
        <v>643</v>
      </c>
      <c r="C36" s="85">
        <v>31732</v>
      </c>
      <c r="D36" s="85">
        <v>3.96</v>
      </c>
      <c r="E36" s="85">
        <v>410</v>
      </c>
      <c r="F36" s="85">
        <v>125.73</v>
      </c>
      <c r="G36" s="85">
        <v>353</v>
      </c>
    </row>
    <row r="37" spans="1:7" x14ac:dyDescent="0.3">
      <c r="A37" s="86">
        <v>1715433428691660</v>
      </c>
      <c r="B37" s="85" t="s">
        <v>641</v>
      </c>
      <c r="C37" s="85">
        <v>109458</v>
      </c>
      <c r="D37" s="85">
        <v>4.0199999999999996</v>
      </c>
      <c r="E37" s="85">
        <v>1595</v>
      </c>
      <c r="F37" s="85">
        <v>440</v>
      </c>
      <c r="G37" s="85">
        <v>1523</v>
      </c>
    </row>
    <row r="38" spans="1:7" x14ac:dyDescent="0.3">
      <c r="A38" s="86">
        <v>1731404493761220</v>
      </c>
      <c r="B38" s="85" t="s">
        <v>637</v>
      </c>
      <c r="C38" s="85">
        <v>115583</v>
      </c>
      <c r="D38" s="85">
        <v>5.54</v>
      </c>
      <c r="E38" s="85">
        <v>2570</v>
      </c>
      <c r="F38" s="85">
        <v>640</v>
      </c>
      <c r="G38" s="85">
        <v>2238</v>
      </c>
    </row>
    <row r="39" spans="1:7" x14ac:dyDescent="0.3">
      <c r="A39" s="86">
        <v>1720330501535290</v>
      </c>
      <c r="B39" s="85" t="s">
        <v>630</v>
      </c>
      <c r="C39" s="85">
        <v>215208</v>
      </c>
      <c r="D39" s="85">
        <v>4</v>
      </c>
      <c r="E39" s="85">
        <v>4895</v>
      </c>
      <c r="F39" s="85">
        <v>860</v>
      </c>
      <c r="G39" s="85">
        <v>2837</v>
      </c>
    </row>
    <row r="40" spans="1:7" x14ac:dyDescent="0.3">
      <c r="A40" s="86">
        <v>1682796361955370</v>
      </c>
      <c r="B40" s="85" t="s">
        <v>647</v>
      </c>
      <c r="C40" s="85">
        <v>44214</v>
      </c>
      <c r="D40" s="85">
        <v>2.4700000000000002</v>
      </c>
      <c r="E40" s="85">
        <v>752</v>
      </c>
      <c r="F40" s="85">
        <v>109.05</v>
      </c>
      <c r="G40" s="85">
        <v>294</v>
      </c>
    </row>
    <row r="41" spans="1:7" x14ac:dyDescent="0.3">
      <c r="A41" s="86">
        <v>1713957232172610</v>
      </c>
      <c r="B41" s="85" t="s">
        <v>634</v>
      </c>
      <c r="C41" s="85">
        <v>368292</v>
      </c>
      <c r="D41" s="85">
        <v>1.54</v>
      </c>
      <c r="E41" s="85">
        <v>925</v>
      </c>
      <c r="F41" s="85">
        <v>567.44000000000005</v>
      </c>
      <c r="G41" s="85">
        <v>607</v>
      </c>
    </row>
    <row r="42" spans="1:7" x14ac:dyDescent="0.3">
      <c r="A42" s="86">
        <v>1.01535574326177E+16</v>
      </c>
      <c r="B42" s="85" t="s">
        <v>629</v>
      </c>
      <c r="C42" s="85">
        <v>47455</v>
      </c>
      <c r="D42" s="85">
        <v>7.9</v>
      </c>
      <c r="E42" s="85">
        <v>1554</v>
      </c>
      <c r="F42" s="85">
        <v>375</v>
      </c>
      <c r="G42" s="85">
        <v>1283</v>
      </c>
    </row>
    <row r="43" spans="1:7" x14ac:dyDescent="0.3">
      <c r="A43" s="86">
        <v>1689795244588810</v>
      </c>
      <c r="B43" s="85" t="s">
        <v>631</v>
      </c>
      <c r="C43" s="85">
        <v>65697</v>
      </c>
      <c r="D43" s="85">
        <v>3.65</v>
      </c>
      <c r="E43" s="85">
        <v>539</v>
      </c>
      <c r="F43" s="85">
        <v>239.54</v>
      </c>
      <c r="G43" s="85">
        <v>391</v>
      </c>
    </row>
    <row r="44" spans="1:7" x14ac:dyDescent="0.3">
      <c r="A44" s="86">
        <v>1686799814888360</v>
      </c>
      <c r="B44" s="85" t="s">
        <v>633</v>
      </c>
      <c r="C44" s="85">
        <v>40386</v>
      </c>
      <c r="D44" s="85">
        <v>3.15</v>
      </c>
      <c r="E44" s="85">
        <v>392</v>
      </c>
      <c r="F44" s="85">
        <v>127.26</v>
      </c>
      <c r="G44" s="85">
        <v>333</v>
      </c>
    </row>
    <row r="45" spans="1:7" x14ac:dyDescent="0.3">
      <c r="A45" s="86">
        <v>1.01535389373427E+16</v>
      </c>
      <c r="B45" s="85" t="s">
        <v>642</v>
      </c>
      <c r="C45" s="85">
        <v>55049</v>
      </c>
      <c r="D45" s="85">
        <v>6.81</v>
      </c>
      <c r="E45" s="85">
        <v>1608</v>
      </c>
      <c r="F45" s="85">
        <v>375</v>
      </c>
      <c r="G45" s="85">
        <v>1260</v>
      </c>
    </row>
    <row r="46" spans="1:7" x14ac:dyDescent="0.3">
      <c r="A46" s="86">
        <v>1671754526392890</v>
      </c>
      <c r="B46" s="85" t="s">
        <v>640</v>
      </c>
      <c r="C46" s="85">
        <v>16093</v>
      </c>
      <c r="D46" s="85">
        <v>3.99</v>
      </c>
      <c r="E46" s="85">
        <v>219</v>
      </c>
      <c r="F46" s="85">
        <v>64.209999999999994</v>
      </c>
      <c r="G46" s="85">
        <v>1945</v>
      </c>
    </row>
    <row r="47" spans="1:7" x14ac:dyDescent="0.3">
      <c r="A47" s="86">
        <v>1686799601555040</v>
      </c>
      <c r="B47" s="85" t="s">
        <v>635</v>
      </c>
      <c r="C47" s="85">
        <v>72114</v>
      </c>
      <c r="D47" s="85">
        <v>3.81</v>
      </c>
      <c r="E47" s="85">
        <v>603</v>
      </c>
      <c r="F47" s="85">
        <v>274.41000000000003</v>
      </c>
      <c r="G47" s="85">
        <v>468</v>
      </c>
    </row>
    <row r="48" spans="1:7" x14ac:dyDescent="0.3">
      <c r="A48" s="86">
        <v>1.01536764197377E+16</v>
      </c>
      <c r="B48" s="85" t="s">
        <v>645</v>
      </c>
      <c r="C48" s="85">
        <v>233210</v>
      </c>
      <c r="D48" s="85">
        <v>2.74</v>
      </c>
      <c r="E48" s="85">
        <v>45984</v>
      </c>
      <c r="F48" s="85">
        <v>640</v>
      </c>
      <c r="G48" s="85">
        <v>43332</v>
      </c>
    </row>
    <row r="49" spans="1:7" x14ac:dyDescent="0.3">
      <c r="A49" s="86">
        <v>1715092512059090</v>
      </c>
      <c r="B49" s="85" t="s">
        <v>636</v>
      </c>
      <c r="C49" s="85">
        <v>0</v>
      </c>
      <c r="D49" s="85">
        <v>0</v>
      </c>
      <c r="E49" s="85">
        <v>0</v>
      </c>
      <c r="F49" s="85">
        <v>0</v>
      </c>
      <c r="G49" s="85">
        <v>0</v>
      </c>
    </row>
    <row r="50" spans="1:7" x14ac:dyDescent="0.3">
      <c r="A50" s="86">
        <v>1689793774588960</v>
      </c>
      <c r="B50" s="85" t="s">
        <v>646</v>
      </c>
      <c r="C50" s="85">
        <v>57111</v>
      </c>
      <c r="D50" s="85">
        <v>3.65</v>
      </c>
      <c r="E50" s="85">
        <v>724</v>
      </c>
      <c r="F50" s="85">
        <v>208.63</v>
      </c>
      <c r="G50" s="85">
        <v>633</v>
      </c>
    </row>
    <row r="51" spans="1:7" x14ac:dyDescent="0.3">
      <c r="A51" s="86">
        <v>1731404527094550</v>
      </c>
      <c r="B51" s="85" t="s">
        <v>617</v>
      </c>
      <c r="C51" s="85">
        <v>58021</v>
      </c>
      <c r="D51" s="85">
        <v>7.24</v>
      </c>
      <c r="E51" s="85">
        <v>1213</v>
      </c>
      <c r="F51" s="85">
        <v>420</v>
      </c>
      <c r="G51" s="85">
        <v>1079</v>
      </c>
    </row>
    <row r="52" spans="1:7" x14ac:dyDescent="0.3">
      <c r="A52" s="86">
        <v>1687458284822510</v>
      </c>
      <c r="B52" s="85" t="s">
        <v>622</v>
      </c>
      <c r="C52" s="85">
        <v>36506</v>
      </c>
      <c r="D52" s="85">
        <v>3.99</v>
      </c>
      <c r="E52" s="85">
        <v>250</v>
      </c>
      <c r="F52" s="85">
        <v>145.52000000000001</v>
      </c>
      <c r="G52" s="85">
        <v>183</v>
      </c>
    </row>
    <row r="53" spans="1:7" x14ac:dyDescent="0.3">
      <c r="A53" s="86">
        <v>1.01538661573227E+16</v>
      </c>
      <c r="B53" s="85" t="s">
        <v>620</v>
      </c>
      <c r="C53" s="85">
        <v>248400</v>
      </c>
      <c r="D53" s="85">
        <v>1.21</v>
      </c>
      <c r="E53" s="85">
        <v>35801</v>
      </c>
      <c r="F53" s="85">
        <v>300</v>
      </c>
      <c r="G53" s="85">
        <v>34314</v>
      </c>
    </row>
    <row r="54" spans="1:7" x14ac:dyDescent="0.3">
      <c r="A54" s="86">
        <v>1676336685934670</v>
      </c>
      <c r="B54" s="85" t="s">
        <v>618</v>
      </c>
      <c r="C54" s="85">
        <v>61546</v>
      </c>
      <c r="D54" s="85">
        <v>3.6</v>
      </c>
      <c r="E54" s="85">
        <v>1679</v>
      </c>
      <c r="F54" s="85">
        <v>221.78</v>
      </c>
      <c r="G54" s="85">
        <v>13161</v>
      </c>
    </row>
    <row r="55" spans="1:7" x14ac:dyDescent="0.3">
      <c r="A55" s="86">
        <v>1.01535558228927E+16</v>
      </c>
      <c r="B55" s="85" t="s">
        <v>619</v>
      </c>
      <c r="C55" s="85">
        <v>49407</v>
      </c>
      <c r="D55" s="85">
        <v>7.59</v>
      </c>
      <c r="E55" s="85">
        <v>1323</v>
      </c>
      <c r="F55" s="85">
        <v>375</v>
      </c>
      <c r="G55" s="85">
        <v>868</v>
      </c>
    </row>
    <row r="56" spans="1:7" x14ac:dyDescent="0.3">
      <c r="A56" s="86">
        <v>1.01538037201777E+16</v>
      </c>
      <c r="B56" s="85" t="s">
        <v>627</v>
      </c>
      <c r="C56" s="85">
        <v>321117</v>
      </c>
      <c r="D56" s="85">
        <v>1.99</v>
      </c>
      <c r="E56" s="85">
        <v>59580</v>
      </c>
      <c r="F56" s="85">
        <v>640</v>
      </c>
      <c r="G56" s="85">
        <v>58048</v>
      </c>
    </row>
    <row r="57" spans="1:7" x14ac:dyDescent="0.3">
      <c r="A57" s="86">
        <v>1697119780523030</v>
      </c>
      <c r="B57" s="85" t="s">
        <v>673</v>
      </c>
      <c r="C57" s="85">
        <v>49464</v>
      </c>
      <c r="D57" s="85">
        <v>3.55</v>
      </c>
      <c r="E57" s="85">
        <v>816</v>
      </c>
      <c r="F57" s="85">
        <v>175.36</v>
      </c>
      <c r="G57" s="85">
        <v>698</v>
      </c>
    </row>
    <row r="58" spans="1:7" x14ac:dyDescent="0.3">
      <c r="A58" s="86">
        <v>1.01535166422427E+16</v>
      </c>
      <c r="B58" s="85" t="s">
        <v>674</v>
      </c>
      <c r="C58" s="85">
        <v>81826</v>
      </c>
      <c r="D58" s="85">
        <v>4.58</v>
      </c>
      <c r="E58" s="85">
        <v>3080</v>
      </c>
      <c r="F58" s="85">
        <v>375</v>
      </c>
      <c r="G58" s="85">
        <v>2011</v>
      </c>
    </row>
    <row r="59" spans="1:7" x14ac:dyDescent="0.3">
      <c r="A59" s="86">
        <v>1.01535947187927E+16</v>
      </c>
      <c r="B59" s="85" t="s">
        <v>672</v>
      </c>
      <c r="C59" s="85">
        <v>101424</v>
      </c>
      <c r="D59" s="85">
        <v>3.7</v>
      </c>
      <c r="E59" s="85">
        <v>2327</v>
      </c>
      <c r="F59" s="85">
        <v>375</v>
      </c>
      <c r="G59" s="85">
        <v>1868</v>
      </c>
    </row>
    <row r="60" spans="1:7" x14ac:dyDescent="0.3">
      <c r="A60" s="86">
        <v>1.01538543775377E+16</v>
      </c>
      <c r="B60" s="85" t="s">
        <v>614</v>
      </c>
      <c r="C60" s="85">
        <v>220733</v>
      </c>
      <c r="D60" s="85">
        <v>2.72</v>
      </c>
      <c r="E60" s="85">
        <v>48562</v>
      </c>
      <c r="F60" s="85">
        <v>599.85</v>
      </c>
      <c r="G60" s="85">
        <v>46651</v>
      </c>
    </row>
    <row r="61" spans="1:7" x14ac:dyDescent="0.3">
      <c r="A61" s="86">
        <v>1704580973110240</v>
      </c>
      <c r="B61" s="85" t="s">
        <v>671</v>
      </c>
      <c r="C61" s="85">
        <v>21839</v>
      </c>
      <c r="D61" s="85">
        <v>3.96</v>
      </c>
      <c r="E61" s="85">
        <v>300</v>
      </c>
      <c r="F61" s="85">
        <v>86.56</v>
      </c>
      <c r="G61" s="85">
        <v>228</v>
      </c>
    </row>
    <row r="62" spans="1:7" x14ac:dyDescent="0.3">
      <c r="A62" s="86">
        <v>1677609199140750</v>
      </c>
      <c r="B62" s="85" t="s">
        <v>669</v>
      </c>
      <c r="C62" s="85">
        <v>1055</v>
      </c>
      <c r="D62" s="85">
        <v>1.59</v>
      </c>
      <c r="E62" s="85">
        <v>12</v>
      </c>
      <c r="F62" s="85">
        <v>1.68</v>
      </c>
      <c r="G62" s="85">
        <v>11</v>
      </c>
    </row>
    <row r="63" spans="1:7" x14ac:dyDescent="0.3">
      <c r="A63" s="86">
        <v>1.01536764191477E+16</v>
      </c>
      <c r="B63" s="85" t="s">
        <v>668</v>
      </c>
      <c r="C63" s="85">
        <v>87480</v>
      </c>
      <c r="D63" s="85">
        <v>4.29</v>
      </c>
      <c r="E63" s="85">
        <v>2315</v>
      </c>
      <c r="F63" s="85">
        <v>375</v>
      </c>
      <c r="G63" s="85">
        <v>1921</v>
      </c>
    </row>
    <row r="64" spans="1:7" x14ac:dyDescent="0.3">
      <c r="A64" s="86">
        <v>1731404287094580</v>
      </c>
      <c r="B64" s="85" t="s">
        <v>616</v>
      </c>
      <c r="C64" s="85">
        <v>97938</v>
      </c>
      <c r="D64" s="85">
        <v>6.53</v>
      </c>
      <c r="E64" s="85">
        <v>2785</v>
      </c>
      <c r="F64" s="85">
        <v>640</v>
      </c>
      <c r="G64" s="85">
        <v>2530</v>
      </c>
    </row>
    <row r="65" spans="1:7" x14ac:dyDescent="0.3">
      <c r="A65" s="86">
        <v>1720330798201920</v>
      </c>
      <c r="B65" s="85" t="s">
        <v>609</v>
      </c>
      <c r="C65" s="85">
        <v>173059</v>
      </c>
      <c r="D65" s="85">
        <v>3.7</v>
      </c>
      <c r="E65" s="85">
        <v>3634</v>
      </c>
      <c r="F65" s="85">
        <v>640</v>
      </c>
      <c r="G65" s="85">
        <v>3240</v>
      </c>
    </row>
    <row r="66" spans="1:7" x14ac:dyDescent="0.3">
      <c r="A66" s="86">
        <v>1.01534179108577E+16</v>
      </c>
      <c r="B66" s="85" t="s">
        <v>670</v>
      </c>
      <c r="C66" s="85">
        <v>118333</v>
      </c>
      <c r="D66" s="85">
        <v>3.17</v>
      </c>
      <c r="E66" s="85">
        <v>5776</v>
      </c>
      <c r="F66" s="85">
        <v>375</v>
      </c>
      <c r="G66" s="85">
        <v>5163</v>
      </c>
    </row>
    <row r="67" spans="1:7" x14ac:dyDescent="0.3">
      <c r="A67" s="86">
        <v>1.01538037189827E+16</v>
      </c>
      <c r="B67" s="85" t="s">
        <v>610</v>
      </c>
      <c r="C67" s="85">
        <v>298360</v>
      </c>
      <c r="D67" s="85">
        <v>2.15</v>
      </c>
      <c r="E67" s="85">
        <v>55086</v>
      </c>
      <c r="F67" s="85">
        <v>640</v>
      </c>
      <c r="G67" s="85">
        <v>53791</v>
      </c>
    </row>
    <row r="68" spans="1:7" x14ac:dyDescent="0.3">
      <c r="A68" s="86">
        <v>1.01538023846777E+16</v>
      </c>
      <c r="B68" s="85" t="s">
        <v>611</v>
      </c>
      <c r="C68" s="85">
        <v>186695</v>
      </c>
      <c r="D68" s="85">
        <v>3.43</v>
      </c>
      <c r="E68" s="85">
        <v>44169</v>
      </c>
      <c r="F68" s="85">
        <v>640</v>
      </c>
      <c r="G68" s="85">
        <v>42295</v>
      </c>
    </row>
    <row r="69" spans="1:7" x14ac:dyDescent="0.3">
      <c r="A69" s="86">
        <v>1731404387094570</v>
      </c>
      <c r="B69" s="85" t="s">
        <v>615</v>
      </c>
      <c r="C69" s="85">
        <v>116230</v>
      </c>
      <c r="D69" s="85">
        <v>5.51</v>
      </c>
      <c r="E69" s="85">
        <v>3114</v>
      </c>
      <c r="F69" s="85">
        <v>640</v>
      </c>
      <c r="G69" s="85">
        <v>2776</v>
      </c>
    </row>
    <row r="70" spans="1:7" x14ac:dyDescent="0.3">
      <c r="A70" s="86">
        <v>1.01534751778527E+16</v>
      </c>
      <c r="B70" s="85" t="s">
        <v>725</v>
      </c>
      <c r="C70" s="85">
        <v>53792</v>
      </c>
      <c r="D70" s="85">
        <v>6.97</v>
      </c>
      <c r="E70" s="85">
        <v>1613</v>
      </c>
      <c r="F70" s="85">
        <v>375</v>
      </c>
      <c r="G70" s="85">
        <v>1265</v>
      </c>
    </row>
    <row r="71" spans="1:7" x14ac:dyDescent="0.3">
      <c r="A71" s="86">
        <v>1715083265393340</v>
      </c>
      <c r="B71" s="85" t="s">
        <v>715</v>
      </c>
      <c r="C71" s="85">
        <v>427095</v>
      </c>
      <c r="D71" s="85">
        <v>1.5</v>
      </c>
      <c r="E71" s="85">
        <v>2020</v>
      </c>
      <c r="F71" s="85">
        <v>640</v>
      </c>
      <c r="G71" s="85">
        <v>58510</v>
      </c>
    </row>
    <row r="72" spans="1:7" x14ac:dyDescent="0.3">
      <c r="A72" s="86">
        <v>1704578783110460</v>
      </c>
      <c r="B72" s="85" t="s">
        <v>724</v>
      </c>
      <c r="C72" s="85">
        <v>20974</v>
      </c>
      <c r="D72" s="85">
        <v>3.93</v>
      </c>
      <c r="E72" s="85">
        <v>213</v>
      </c>
      <c r="F72" s="85">
        <v>82.47</v>
      </c>
      <c r="G72" s="85">
        <v>154</v>
      </c>
    </row>
    <row r="73" spans="1:7" x14ac:dyDescent="0.3">
      <c r="A73" s="86">
        <v>1.01536764192127E+16</v>
      </c>
      <c r="B73" s="85" t="s">
        <v>726</v>
      </c>
      <c r="C73" s="85">
        <v>73050</v>
      </c>
      <c r="D73" s="85">
        <v>5.13</v>
      </c>
      <c r="E73" s="85">
        <v>1990</v>
      </c>
      <c r="F73" s="85">
        <v>375</v>
      </c>
      <c r="G73" s="85">
        <v>1608</v>
      </c>
    </row>
    <row r="74" spans="1:7" x14ac:dyDescent="0.3">
      <c r="A74" s="86">
        <v>1721726814728990</v>
      </c>
      <c r="B74" s="85" t="s">
        <v>720</v>
      </c>
      <c r="C74" s="85">
        <v>92920</v>
      </c>
      <c r="D74" s="85">
        <v>4.5199999999999996</v>
      </c>
      <c r="E74" s="85">
        <v>3732</v>
      </c>
      <c r="F74" s="85">
        <v>420</v>
      </c>
      <c r="G74" s="85">
        <v>3511</v>
      </c>
    </row>
    <row r="75" spans="1:7" x14ac:dyDescent="0.3">
      <c r="A75" s="86">
        <v>1.01535949602977E+16</v>
      </c>
      <c r="B75" s="85" t="s">
        <v>731</v>
      </c>
      <c r="C75" s="85">
        <v>80382</v>
      </c>
      <c r="D75" s="85">
        <v>4.67</v>
      </c>
      <c r="E75" s="85">
        <v>2186</v>
      </c>
      <c r="F75" s="85">
        <v>375</v>
      </c>
      <c r="G75" s="85">
        <v>1801</v>
      </c>
    </row>
    <row r="76" spans="1:7" x14ac:dyDescent="0.3">
      <c r="A76" s="86">
        <v>1.01535284078127E+16</v>
      </c>
      <c r="B76" s="85" t="s">
        <v>732</v>
      </c>
      <c r="C76" s="85">
        <v>79706</v>
      </c>
      <c r="D76" s="85">
        <v>4.7</v>
      </c>
      <c r="E76" s="85">
        <v>2677</v>
      </c>
      <c r="F76" s="85">
        <v>375</v>
      </c>
      <c r="G76" s="85">
        <v>2285</v>
      </c>
    </row>
    <row r="77" spans="1:7" x14ac:dyDescent="0.3">
      <c r="A77" s="86">
        <v>1720330378201970</v>
      </c>
      <c r="B77" s="85" t="s">
        <v>722</v>
      </c>
      <c r="C77" s="85">
        <v>186210</v>
      </c>
      <c r="D77" s="85">
        <v>3.44</v>
      </c>
      <c r="E77" s="85">
        <v>4521</v>
      </c>
      <c r="F77" s="85">
        <v>640</v>
      </c>
      <c r="G77" s="85">
        <v>4076</v>
      </c>
    </row>
    <row r="78" spans="1:7" x14ac:dyDescent="0.3">
      <c r="A78" s="86">
        <v>1.01538037224877E+16</v>
      </c>
      <c r="B78" s="85" t="s">
        <v>733</v>
      </c>
      <c r="C78" s="85">
        <v>448558</v>
      </c>
      <c r="D78" s="85">
        <v>0.94</v>
      </c>
      <c r="E78" s="85">
        <v>45109</v>
      </c>
      <c r="F78" s="85">
        <v>420</v>
      </c>
      <c r="G78" s="85">
        <v>43788</v>
      </c>
    </row>
    <row r="79" spans="1:7" x14ac:dyDescent="0.3">
      <c r="A79" s="86">
        <v>1.01538392468977E+16</v>
      </c>
      <c r="B79" s="85" t="s">
        <v>718</v>
      </c>
      <c r="C79" s="85">
        <v>421277</v>
      </c>
      <c r="D79" s="85">
        <v>1.52</v>
      </c>
      <c r="E79" s="85">
        <v>57946</v>
      </c>
      <c r="F79" s="85">
        <v>640</v>
      </c>
      <c r="G79" s="85">
        <v>55877</v>
      </c>
    </row>
    <row r="80" spans="1:7" x14ac:dyDescent="0.3">
      <c r="A80" s="86">
        <v>1.01536577775227E+16</v>
      </c>
      <c r="B80" s="85" t="s">
        <v>723</v>
      </c>
      <c r="C80" s="85">
        <v>70998</v>
      </c>
      <c r="D80" s="85">
        <v>5.28</v>
      </c>
      <c r="E80" s="85">
        <v>1474</v>
      </c>
      <c r="F80" s="85">
        <v>375</v>
      </c>
      <c r="G80" s="85">
        <v>1175</v>
      </c>
    </row>
    <row r="81" spans="1:7" x14ac:dyDescent="0.3">
      <c r="A81" s="86">
        <v>1.01536765539877E+16</v>
      </c>
      <c r="B81" s="85" t="s">
        <v>719</v>
      </c>
      <c r="C81" s="85">
        <v>69753</v>
      </c>
      <c r="D81" s="85">
        <v>2.87</v>
      </c>
      <c r="E81" s="85">
        <v>2247</v>
      </c>
      <c r="F81" s="85">
        <v>200</v>
      </c>
      <c r="G81" s="85">
        <v>1867</v>
      </c>
    </row>
    <row r="82" spans="1:7" x14ac:dyDescent="0.3">
      <c r="A82" s="86">
        <v>1.01535617827427E+16</v>
      </c>
      <c r="B82" s="85" t="s">
        <v>716</v>
      </c>
      <c r="C82" s="85">
        <v>57590</v>
      </c>
      <c r="D82" s="85">
        <v>6.51</v>
      </c>
      <c r="E82" s="85">
        <v>1540</v>
      </c>
      <c r="F82" s="85">
        <v>375</v>
      </c>
      <c r="G82" s="85">
        <v>1240</v>
      </c>
    </row>
    <row r="83" spans="1:7" x14ac:dyDescent="0.3">
      <c r="A83" s="86">
        <v>1689795051255500</v>
      </c>
      <c r="B83" s="85" t="s">
        <v>729</v>
      </c>
      <c r="C83" s="85">
        <v>62241</v>
      </c>
      <c r="D83" s="85">
        <v>3.85</v>
      </c>
      <c r="E83" s="85">
        <v>992</v>
      </c>
      <c r="F83" s="85">
        <v>239.56</v>
      </c>
      <c r="G83" s="85">
        <v>361</v>
      </c>
    </row>
    <row r="84" spans="1:7" x14ac:dyDescent="0.3">
      <c r="A84" s="86">
        <v>1.01536764193477E+16</v>
      </c>
      <c r="B84" s="85" t="s">
        <v>730</v>
      </c>
      <c r="C84" s="85">
        <v>75261</v>
      </c>
      <c r="D84" s="85">
        <v>4.9800000000000004</v>
      </c>
      <c r="E84" s="85">
        <v>2157</v>
      </c>
      <c r="F84" s="85">
        <v>375</v>
      </c>
      <c r="G84" s="85">
        <v>1776</v>
      </c>
    </row>
    <row r="85" spans="1:7" x14ac:dyDescent="0.3">
      <c r="A85" s="86">
        <v>1697119800523020</v>
      </c>
      <c r="B85" s="85" t="s">
        <v>728</v>
      </c>
      <c r="C85" s="85">
        <v>45825</v>
      </c>
      <c r="D85" s="85">
        <v>3.58</v>
      </c>
      <c r="E85" s="85">
        <v>400</v>
      </c>
      <c r="F85" s="85">
        <v>164.23</v>
      </c>
      <c r="G85" s="85">
        <v>327</v>
      </c>
    </row>
    <row r="86" spans="1:7" x14ac:dyDescent="0.3">
      <c r="A86" s="86">
        <v>1699508970284110</v>
      </c>
      <c r="B86" s="85" t="s">
        <v>727</v>
      </c>
      <c r="C86" s="85">
        <v>72819</v>
      </c>
      <c r="D86" s="85">
        <v>3.68</v>
      </c>
      <c r="E86" s="85">
        <v>679</v>
      </c>
      <c r="F86" s="85">
        <v>267.68</v>
      </c>
      <c r="G86" s="85">
        <v>506</v>
      </c>
    </row>
    <row r="87" spans="1:7" x14ac:dyDescent="0.3">
      <c r="A87" s="86">
        <v>1.01537447053677E+16</v>
      </c>
      <c r="B87" s="85" t="s">
        <v>721</v>
      </c>
      <c r="C87" s="85">
        <v>462177</v>
      </c>
      <c r="D87" s="85">
        <v>1.38</v>
      </c>
      <c r="E87" s="85">
        <v>63584</v>
      </c>
      <c r="F87" s="85">
        <v>640</v>
      </c>
      <c r="G87" s="85">
        <v>60643</v>
      </c>
    </row>
    <row r="88" spans="1:7" x14ac:dyDescent="0.3">
      <c r="A88" s="86">
        <v>1704581056443570</v>
      </c>
      <c r="B88" s="85" t="s">
        <v>717</v>
      </c>
      <c r="C88" s="85">
        <v>267871</v>
      </c>
      <c r="D88" s="85">
        <v>1.64</v>
      </c>
      <c r="E88" s="85">
        <v>2709</v>
      </c>
      <c r="F88" s="85">
        <v>440</v>
      </c>
      <c r="G88" s="85">
        <v>477</v>
      </c>
    </row>
    <row r="89" spans="1:7" x14ac:dyDescent="0.3">
      <c r="A89" s="86">
        <v>1720330678201940</v>
      </c>
      <c r="B89" s="85" t="s">
        <v>718</v>
      </c>
      <c r="C89" s="85">
        <v>225393</v>
      </c>
      <c r="D89" s="85">
        <v>2.84</v>
      </c>
      <c r="E89" s="85">
        <v>4402</v>
      </c>
      <c r="F89" s="85">
        <v>640</v>
      </c>
      <c r="G89" s="85">
        <v>3926</v>
      </c>
    </row>
    <row r="90" spans="1:7" x14ac:dyDescent="0.3">
      <c r="A90" s="86">
        <v>1721726934728980</v>
      </c>
      <c r="B90" s="85" t="s">
        <v>750</v>
      </c>
      <c r="C90" s="85">
        <v>260606</v>
      </c>
      <c r="D90" s="85">
        <v>3.84</v>
      </c>
      <c r="E90" s="85">
        <v>3271</v>
      </c>
      <c r="F90" s="85">
        <v>1000</v>
      </c>
      <c r="G90" s="85">
        <v>62987</v>
      </c>
    </row>
    <row r="91" spans="1:7" x14ac:dyDescent="0.3">
      <c r="A91" s="86">
        <v>1721727088062300</v>
      </c>
      <c r="B91" s="85" t="s">
        <v>748</v>
      </c>
      <c r="C91" s="85">
        <v>306375</v>
      </c>
      <c r="D91" s="85">
        <v>2.0499999999999998</v>
      </c>
      <c r="E91" s="85">
        <v>1386</v>
      </c>
      <c r="F91" s="85">
        <v>626.80999999999995</v>
      </c>
      <c r="G91" s="85">
        <v>29059</v>
      </c>
    </row>
    <row r="92" spans="1:7" x14ac:dyDescent="0.3">
      <c r="A92" s="86">
        <v>1.01537520188477E+16</v>
      </c>
      <c r="B92" s="85" t="s">
        <v>735</v>
      </c>
      <c r="C92" s="85">
        <v>305958</v>
      </c>
      <c r="D92" s="85">
        <v>2.09</v>
      </c>
      <c r="E92" s="85">
        <v>56780</v>
      </c>
      <c r="F92" s="85">
        <v>640</v>
      </c>
      <c r="G92" s="85">
        <v>54211</v>
      </c>
    </row>
    <row r="93" spans="1:7" x14ac:dyDescent="0.3">
      <c r="A93" s="86">
        <v>1.01537448974227E+16</v>
      </c>
      <c r="B93" s="85" t="s">
        <v>734</v>
      </c>
      <c r="C93" s="85">
        <v>290165</v>
      </c>
      <c r="D93" s="85">
        <v>2.21</v>
      </c>
      <c r="E93" s="85">
        <v>55952</v>
      </c>
      <c r="F93" s="85">
        <v>640</v>
      </c>
      <c r="G93" s="85">
        <v>53513</v>
      </c>
    </row>
    <row r="94" spans="1:7" x14ac:dyDescent="0.3">
      <c r="A94" s="86">
        <v>1720330548201950</v>
      </c>
      <c r="B94" s="85" t="s">
        <v>746</v>
      </c>
      <c r="C94" s="85">
        <v>0</v>
      </c>
      <c r="D94" s="85">
        <v>0</v>
      </c>
      <c r="E94" s="85">
        <v>0</v>
      </c>
      <c r="F94" s="85">
        <v>0</v>
      </c>
      <c r="G94" s="85">
        <v>0</v>
      </c>
    </row>
    <row r="95" spans="1:7" x14ac:dyDescent="0.3">
      <c r="A95" s="86">
        <v>1720330338201970</v>
      </c>
      <c r="B95" s="85" t="s">
        <v>747</v>
      </c>
      <c r="C95" s="85">
        <v>119186</v>
      </c>
      <c r="D95" s="85">
        <v>5.37</v>
      </c>
      <c r="E95" s="85">
        <v>2086</v>
      </c>
      <c r="F95" s="85">
        <v>640</v>
      </c>
      <c r="G95" s="85">
        <v>1730</v>
      </c>
    </row>
    <row r="96" spans="1:7" x14ac:dyDescent="0.3">
      <c r="A96" s="86">
        <v>1664151833819820</v>
      </c>
      <c r="B96" s="85" t="s">
        <v>749</v>
      </c>
      <c r="C96" s="85">
        <v>58720</v>
      </c>
      <c r="D96" s="85">
        <v>6.39</v>
      </c>
      <c r="E96" s="85">
        <v>1506</v>
      </c>
      <c r="F96" s="85">
        <v>375</v>
      </c>
      <c r="G96" s="85">
        <v>1328</v>
      </c>
    </row>
    <row r="97" spans="1:7" x14ac:dyDescent="0.3">
      <c r="A97" s="86">
        <v>1715091915392480</v>
      </c>
      <c r="B97" s="85" t="s">
        <v>739</v>
      </c>
      <c r="C97" s="85">
        <v>384046</v>
      </c>
      <c r="D97" s="85">
        <v>1.67</v>
      </c>
      <c r="E97" s="85">
        <v>1299</v>
      </c>
      <c r="F97" s="85">
        <v>640</v>
      </c>
      <c r="G97" s="85">
        <v>921</v>
      </c>
    </row>
    <row r="98" spans="1:7" x14ac:dyDescent="0.3">
      <c r="A98" s="86">
        <v>1.01536578239727E+16</v>
      </c>
      <c r="B98" s="85" t="s">
        <v>763</v>
      </c>
      <c r="C98" s="85">
        <v>99493</v>
      </c>
      <c r="D98" s="85">
        <v>3.77</v>
      </c>
      <c r="E98" s="85">
        <v>3193</v>
      </c>
      <c r="F98" s="85">
        <v>375</v>
      </c>
      <c r="G98" s="85">
        <v>2838</v>
      </c>
    </row>
    <row r="99" spans="1:7" x14ac:dyDescent="0.3">
      <c r="A99" s="86">
        <v>1715092475392420</v>
      </c>
      <c r="B99" s="85" t="s">
        <v>760</v>
      </c>
      <c r="C99" s="85">
        <v>412082</v>
      </c>
      <c r="D99" s="85">
        <v>1.55</v>
      </c>
      <c r="E99" s="85">
        <v>3015</v>
      </c>
      <c r="F99" s="85">
        <v>640</v>
      </c>
      <c r="G99" s="85">
        <v>64525</v>
      </c>
    </row>
    <row r="100" spans="1:7" x14ac:dyDescent="0.3">
      <c r="A100" s="86">
        <v>1731751137059890</v>
      </c>
      <c r="B100" s="85" t="s">
        <v>761</v>
      </c>
      <c r="C100" s="85">
        <v>86297</v>
      </c>
      <c r="D100" s="85">
        <v>7.42</v>
      </c>
      <c r="E100" s="85">
        <v>1197</v>
      </c>
      <c r="F100" s="85">
        <v>640</v>
      </c>
      <c r="G100" s="85">
        <v>968</v>
      </c>
    </row>
    <row r="101" spans="1:7" x14ac:dyDescent="0.3">
      <c r="A101" s="86">
        <v>1673433739558300</v>
      </c>
      <c r="B101" s="85" t="s">
        <v>762</v>
      </c>
      <c r="C101" s="85">
        <v>57481</v>
      </c>
      <c r="D101" s="85">
        <v>4.05</v>
      </c>
      <c r="E101" s="85">
        <v>654</v>
      </c>
      <c r="F101" s="85">
        <v>232.63</v>
      </c>
      <c r="G101" s="85">
        <v>526</v>
      </c>
    </row>
    <row r="102" spans="1:7" x14ac:dyDescent="0.3">
      <c r="A102" s="86">
        <v>1731382350430100</v>
      </c>
      <c r="B102" s="85" t="s">
        <v>737</v>
      </c>
      <c r="C102" s="85">
        <v>94199</v>
      </c>
      <c r="D102" s="85">
        <v>6.79</v>
      </c>
      <c r="E102" s="85">
        <v>1932</v>
      </c>
      <c r="F102" s="85">
        <v>640</v>
      </c>
      <c r="G102" s="85">
        <v>1549</v>
      </c>
    </row>
    <row r="103" spans="1:7" x14ac:dyDescent="0.3">
      <c r="A103" s="86">
        <v>1.01538545011277E+16</v>
      </c>
      <c r="B103" s="85" t="s">
        <v>752</v>
      </c>
      <c r="C103" s="85">
        <v>253750</v>
      </c>
      <c r="D103" s="85">
        <v>2.36</v>
      </c>
      <c r="E103" s="85">
        <v>32242</v>
      </c>
      <c r="F103" s="85">
        <v>600</v>
      </c>
      <c r="G103" s="85">
        <v>30993</v>
      </c>
    </row>
    <row r="104" spans="1:7" x14ac:dyDescent="0.3">
      <c r="A104" s="86">
        <v>1.01538544982977E+16</v>
      </c>
      <c r="B104" s="85" t="s">
        <v>740</v>
      </c>
      <c r="C104" s="85">
        <v>113744</v>
      </c>
      <c r="D104" s="85">
        <v>2.64</v>
      </c>
      <c r="E104" s="85">
        <v>28420</v>
      </c>
      <c r="F104" s="85">
        <v>300</v>
      </c>
      <c r="G104" s="85">
        <v>27899</v>
      </c>
    </row>
    <row r="105" spans="1:7" x14ac:dyDescent="0.3">
      <c r="A105" s="86">
        <v>1.01537519841477E+16</v>
      </c>
      <c r="B105" s="85" t="s">
        <v>744</v>
      </c>
      <c r="C105" s="85">
        <v>495310</v>
      </c>
      <c r="D105" s="85">
        <v>1.29</v>
      </c>
      <c r="E105" s="85">
        <v>51902</v>
      </c>
      <c r="F105" s="85">
        <v>640</v>
      </c>
      <c r="G105" s="85">
        <v>50228</v>
      </c>
    </row>
    <row r="106" spans="1:7" x14ac:dyDescent="0.3">
      <c r="A106" s="86">
        <v>1720330351535300</v>
      </c>
      <c r="B106" s="85" t="s">
        <v>751</v>
      </c>
      <c r="C106" s="85">
        <v>94159</v>
      </c>
      <c r="D106" s="85">
        <v>6.8</v>
      </c>
      <c r="E106" s="85">
        <v>1662</v>
      </c>
      <c r="F106" s="85">
        <v>640</v>
      </c>
      <c r="G106" s="85">
        <v>1478</v>
      </c>
    </row>
    <row r="107" spans="1:7" x14ac:dyDescent="0.3">
      <c r="A107" s="86">
        <v>1.01534689075177E+16</v>
      </c>
      <c r="B107" s="85" t="s">
        <v>758</v>
      </c>
      <c r="C107" s="85">
        <v>78670</v>
      </c>
      <c r="D107" s="85">
        <v>4.7699999999999996</v>
      </c>
      <c r="E107" s="85">
        <v>2923</v>
      </c>
      <c r="F107" s="85">
        <v>375</v>
      </c>
      <c r="G107" s="85">
        <v>2523</v>
      </c>
    </row>
    <row r="108" spans="1:7" x14ac:dyDescent="0.3">
      <c r="A108" s="86">
        <v>1689793757922300</v>
      </c>
      <c r="B108" s="85" t="s">
        <v>712</v>
      </c>
      <c r="C108" s="85">
        <v>67133</v>
      </c>
      <c r="D108" s="85">
        <v>3.54</v>
      </c>
      <c r="E108" s="85">
        <v>740</v>
      </c>
      <c r="F108" s="85">
        <v>237.72</v>
      </c>
      <c r="G108" s="85">
        <v>565</v>
      </c>
    </row>
    <row r="109" spans="1:7" x14ac:dyDescent="0.3">
      <c r="A109" s="86">
        <v>1.01535007926127E+16</v>
      </c>
      <c r="B109" s="85" t="s">
        <v>713</v>
      </c>
      <c r="C109" s="85">
        <v>56280</v>
      </c>
      <c r="D109" s="85">
        <v>6.66</v>
      </c>
      <c r="E109" s="85">
        <v>2351</v>
      </c>
      <c r="F109" s="85">
        <v>375</v>
      </c>
      <c r="G109" s="85">
        <v>9350</v>
      </c>
    </row>
    <row r="110" spans="1:7" x14ac:dyDescent="0.3">
      <c r="A110" s="86">
        <v>1.01534558738377E+16</v>
      </c>
      <c r="B110" s="85" t="s">
        <v>703</v>
      </c>
      <c r="C110" s="85">
        <v>22165</v>
      </c>
      <c r="D110" s="85">
        <v>16.920000000000002</v>
      </c>
      <c r="E110" s="85">
        <v>335</v>
      </c>
      <c r="F110" s="85">
        <v>375</v>
      </c>
      <c r="G110" s="85">
        <v>4658</v>
      </c>
    </row>
    <row r="111" spans="1:7" x14ac:dyDescent="0.3">
      <c r="A111" s="86">
        <v>1665864376981900</v>
      </c>
      <c r="B111" s="85" t="s">
        <v>701</v>
      </c>
      <c r="C111" s="85">
        <v>37613</v>
      </c>
      <c r="D111" s="85">
        <v>3.82</v>
      </c>
      <c r="E111" s="85">
        <v>497</v>
      </c>
      <c r="F111" s="85">
        <v>143.77000000000001</v>
      </c>
      <c r="G111" s="85">
        <v>436</v>
      </c>
    </row>
    <row r="112" spans="1:7" x14ac:dyDescent="0.3">
      <c r="A112" s="86">
        <v>1.01537665801277E+16</v>
      </c>
      <c r="B112" s="85" t="s">
        <v>612</v>
      </c>
      <c r="C112" s="85">
        <v>1121309</v>
      </c>
      <c r="D112" s="85">
        <v>0.56999999999999995</v>
      </c>
      <c r="E112" s="85">
        <v>27298</v>
      </c>
      <c r="F112" s="85">
        <v>640</v>
      </c>
      <c r="G112" s="85">
        <v>177136</v>
      </c>
    </row>
    <row r="113" spans="1:7" x14ac:dyDescent="0.3">
      <c r="A113" s="86">
        <v>1.01537089140027E+16</v>
      </c>
      <c r="B113" s="85" t="s">
        <v>624</v>
      </c>
      <c r="C113" s="85">
        <v>264478</v>
      </c>
      <c r="D113" s="85">
        <v>2.42</v>
      </c>
      <c r="E113" s="85">
        <v>40102</v>
      </c>
      <c r="F113" s="85">
        <v>640</v>
      </c>
      <c r="G113" s="85">
        <v>38268</v>
      </c>
    </row>
    <row r="114" spans="1:7" x14ac:dyDescent="0.3">
      <c r="A114" s="86">
        <v>1668735836694750</v>
      </c>
      <c r="B114" s="85" t="s">
        <v>626</v>
      </c>
      <c r="C114" s="85">
        <v>41451</v>
      </c>
      <c r="D114" s="85">
        <v>3.92</v>
      </c>
      <c r="E114" s="85">
        <v>489</v>
      </c>
      <c r="F114" s="85">
        <v>162.57</v>
      </c>
      <c r="G114" s="85">
        <v>395</v>
      </c>
    </row>
    <row r="115" spans="1:7" x14ac:dyDescent="0.3">
      <c r="A115" s="86">
        <v>1.01534924787227E+16</v>
      </c>
      <c r="B115" s="85" t="s">
        <v>623</v>
      </c>
      <c r="C115" s="85">
        <v>91251</v>
      </c>
      <c r="D115" s="85">
        <v>4.1100000000000003</v>
      </c>
      <c r="E115" s="85">
        <v>2705</v>
      </c>
      <c r="F115" s="85">
        <v>375</v>
      </c>
      <c r="G115" s="85">
        <v>2129</v>
      </c>
    </row>
    <row r="116" spans="1:7" x14ac:dyDescent="0.3">
      <c r="A116" s="86">
        <v>1.01535558235327E+16</v>
      </c>
      <c r="B116" s="85" t="s">
        <v>625</v>
      </c>
      <c r="C116" s="85">
        <v>57366</v>
      </c>
      <c r="D116" s="85">
        <v>6.54</v>
      </c>
      <c r="E116" s="85">
        <v>1616</v>
      </c>
      <c r="F116" s="85">
        <v>375</v>
      </c>
      <c r="G116" s="85">
        <v>1305</v>
      </c>
    </row>
    <row r="117" spans="1:7" x14ac:dyDescent="0.3">
      <c r="A117" s="86">
        <v>1704580899776910</v>
      </c>
      <c r="B117" s="85" t="s">
        <v>608</v>
      </c>
      <c r="C117" s="85">
        <v>20942</v>
      </c>
      <c r="D117" s="85">
        <v>3.86</v>
      </c>
      <c r="E117" s="85">
        <v>181</v>
      </c>
      <c r="F117" s="85">
        <v>80.75</v>
      </c>
      <c r="G117" s="85">
        <v>147</v>
      </c>
    </row>
    <row r="118" spans="1:7" x14ac:dyDescent="0.3">
      <c r="A118" s="86">
        <v>1684440475124290</v>
      </c>
      <c r="B118" s="85" t="s">
        <v>628</v>
      </c>
      <c r="C118" s="85">
        <v>20767</v>
      </c>
      <c r="D118" s="85">
        <v>3.52</v>
      </c>
      <c r="E118" s="85">
        <v>178</v>
      </c>
      <c r="F118" s="85">
        <v>73.13</v>
      </c>
      <c r="G118" s="85">
        <v>132</v>
      </c>
    </row>
    <row r="119" spans="1:7" x14ac:dyDescent="0.3">
      <c r="A119" s="86">
        <v>1.01536764192677E+16</v>
      </c>
      <c r="B119" s="85" t="s">
        <v>759</v>
      </c>
      <c r="C119" s="85">
        <v>90361</v>
      </c>
      <c r="D119" s="85">
        <v>4.1500000000000004</v>
      </c>
      <c r="E119" s="85">
        <v>1692</v>
      </c>
      <c r="F119" s="85">
        <v>375</v>
      </c>
      <c r="G119" s="85">
        <v>1173</v>
      </c>
    </row>
    <row r="120" spans="1:7" x14ac:dyDescent="0.3">
      <c r="A120" s="86">
        <v>1.01537089130377E+16</v>
      </c>
      <c r="B120" s="85" t="s">
        <v>741</v>
      </c>
      <c r="C120" s="85">
        <v>258539</v>
      </c>
      <c r="D120" s="85">
        <v>2.48</v>
      </c>
      <c r="E120" s="85">
        <v>43351</v>
      </c>
      <c r="F120" s="85">
        <v>640</v>
      </c>
      <c r="G120" s="85">
        <v>41298</v>
      </c>
    </row>
    <row r="121" spans="1:7" x14ac:dyDescent="0.3">
      <c r="A121" s="86">
        <v>1.01537089131077E+16</v>
      </c>
      <c r="B121" s="85" t="s">
        <v>736</v>
      </c>
      <c r="C121" s="85">
        <v>61583</v>
      </c>
      <c r="D121" s="85">
        <v>6.09</v>
      </c>
      <c r="E121" s="85">
        <v>1508</v>
      </c>
      <c r="F121" s="85">
        <v>375</v>
      </c>
      <c r="G121" s="85">
        <v>1231</v>
      </c>
    </row>
    <row r="122" spans="1:7" x14ac:dyDescent="0.3">
      <c r="A122" s="86">
        <v>1.01535615351627E+16</v>
      </c>
      <c r="B122" s="85" t="s">
        <v>738</v>
      </c>
      <c r="C122" s="85">
        <v>31539</v>
      </c>
      <c r="D122" s="85">
        <v>11.89</v>
      </c>
      <c r="E122" s="85">
        <v>1073</v>
      </c>
      <c r="F122" s="85">
        <v>375</v>
      </c>
      <c r="G122" s="85">
        <v>945</v>
      </c>
    </row>
    <row r="123" spans="1:7" x14ac:dyDescent="0.3">
      <c r="A123" s="86">
        <v>1.01535090223077E+16</v>
      </c>
      <c r="B123" s="85" t="s">
        <v>745</v>
      </c>
      <c r="C123" s="85">
        <v>14564</v>
      </c>
      <c r="D123" s="85">
        <v>22.97</v>
      </c>
      <c r="E123" s="85">
        <v>711</v>
      </c>
      <c r="F123" s="85">
        <v>334.49</v>
      </c>
      <c r="G123" s="85">
        <v>636</v>
      </c>
    </row>
    <row r="124" spans="1:7" x14ac:dyDescent="0.3">
      <c r="A124" s="86">
        <v>1.01535854685727E+16</v>
      </c>
      <c r="B124" s="85" t="s">
        <v>743</v>
      </c>
      <c r="C124" s="85">
        <v>53569</v>
      </c>
      <c r="D124" s="85">
        <v>7</v>
      </c>
      <c r="E124" s="85">
        <v>1675</v>
      </c>
      <c r="F124" s="85">
        <v>375</v>
      </c>
      <c r="G124" s="85">
        <v>1366</v>
      </c>
    </row>
    <row r="125" spans="1:7" x14ac:dyDescent="0.3">
      <c r="A125" s="86">
        <v>1715092185392450</v>
      </c>
      <c r="B125" s="85" t="s">
        <v>776</v>
      </c>
      <c r="C125" s="85">
        <v>578800</v>
      </c>
      <c r="D125" s="85">
        <v>1.1100000000000001</v>
      </c>
      <c r="E125" s="85">
        <v>2399</v>
      </c>
      <c r="F125" s="85">
        <v>640</v>
      </c>
      <c r="G125" s="85">
        <v>1868</v>
      </c>
    </row>
    <row r="126" spans="1:7" x14ac:dyDescent="0.3">
      <c r="A126" s="86">
        <v>1.01538037210277E+16</v>
      </c>
      <c r="B126" s="85" t="s">
        <v>772</v>
      </c>
      <c r="C126" s="85">
        <v>287640</v>
      </c>
      <c r="D126" s="85">
        <v>2.23</v>
      </c>
      <c r="E126" s="85">
        <v>53116</v>
      </c>
      <c r="F126" s="85">
        <v>640</v>
      </c>
      <c r="G126" s="85">
        <v>51959</v>
      </c>
    </row>
    <row r="127" spans="1:7" x14ac:dyDescent="0.3">
      <c r="A127" s="86">
        <v>1715093028725700</v>
      </c>
      <c r="B127" s="85" t="s">
        <v>766</v>
      </c>
      <c r="C127" s="85">
        <v>219880</v>
      </c>
      <c r="D127" s="85">
        <v>5.82</v>
      </c>
      <c r="E127" s="85">
        <v>4069</v>
      </c>
      <c r="F127" s="85">
        <v>1280</v>
      </c>
      <c r="G127" s="85">
        <v>3463</v>
      </c>
    </row>
    <row r="128" spans="1:7" x14ac:dyDescent="0.3">
      <c r="A128" s="86">
        <v>1.01538545137127E+16</v>
      </c>
      <c r="B128" s="85" t="s">
        <v>773</v>
      </c>
      <c r="C128" s="85">
        <v>235707</v>
      </c>
      <c r="D128" s="85">
        <v>2.5499999999999998</v>
      </c>
      <c r="E128" s="85">
        <v>50266</v>
      </c>
      <c r="F128" s="85">
        <v>600</v>
      </c>
      <c r="G128" s="85">
        <v>48872</v>
      </c>
    </row>
    <row r="129" spans="1:7" x14ac:dyDescent="0.3">
      <c r="A129" s="86">
        <v>1.01538543800477E+16</v>
      </c>
      <c r="B129" s="85" t="s">
        <v>777</v>
      </c>
      <c r="C129" s="85">
        <v>218241</v>
      </c>
      <c r="D129" s="85">
        <v>2.75</v>
      </c>
      <c r="E129" s="85">
        <v>44121</v>
      </c>
      <c r="F129" s="85">
        <v>600</v>
      </c>
      <c r="G129" s="85">
        <v>42592</v>
      </c>
    </row>
    <row r="130" spans="1:7" x14ac:dyDescent="0.3">
      <c r="A130" s="86">
        <v>1.01538544982177E+16</v>
      </c>
      <c r="B130" s="85" t="s">
        <v>779</v>
      </c>
      <c r="C130" s="85">
        <v>179619</v>
      </c>
      <c r="D130" s="85">
        <v>1.67</v>
      </c>
      <c r="E130" s="85">
        <v>32509</v>
      </c>
      <c r="F130" s="85">
        <v>300</v>
      </c>
      <c r="G130" s="85">
        <v>31936</v>
      </c>
    </row>
    <row r="131" spans="1:7" x14ac:dyDescent="0.3">
      <c r="A131" s="86">
        <v>1.01534374170177E+16</v>
      </c>
      <c r="B131" s="85" t="s">
        <v>769</v>
      </c>
      <c r="C131" s="85">
        <v>91192</v>
      </c>
      <c r="D131" s="85">
        <v>4.1100000000000003</v>
      </c>
      <c r="E131" s="85">
        <v>2354</v>
      </c>
      <c r="F131" s="85">
        <v>375</v>
      </c>
      <c r="G131" s="85">
        <v>1753</v>
      </c>
    </row>
    <row r="132" spans="1:7" x14ac:dyDescent="0.3">
      <c r="A132" s="86">
        <v>1731384503763220</v>
      </c>
      <c r="B132" s="85" t="s">
        <v>775</v>
      </c>
      <c r="C132" s="85">
        <v>130198</v>
      </c>
      <c r="D132" s="85">
        <v>4.92</v>
      </c>
      <c r="E132" s="85">
        <v>2547</v>
      </c>
      <c r="F132" s="85">
        <v>640</v>
      </c>
      <c r="G132" s="85">
        <v>2320</v>
      </c>
    </row>
    <row r="133" spans="1:7" x14ac:dyDescent="0.3">
      <c r="A133" s="86">
        <v>1715433545358320</v>
      </c>
      <c r="B133" s="85" t="s">
        <v>778</v>
      </c>
      <c r="C133" s="85">
        <v>169148</v>
      </c>
      <c r="D133" s="85">
        <v>3.78</v>
      </c>
      <c r="E133" s="85">
        <v>4259</v>
      </c>
      <c r="F133" s="85">
        <v>640</v>
      </c>
      <c r="G133" s="85">
        <v>4319</v>
      </c>
    </row>
    <row r="134" spans="1:7" x14ac:dyDescent="0.3">
      <c r="A134" s="86">
        <v>1685329238368750</v>
      </c>
      <c r="B134" s="85" t="s">
        <v>780</v>
      </c>
      <c r="C134" s="85">
        <v>74029</v>
      </c>
      <c r="D134" s="85">
        <v>3.45</v>
      </c>
      <c r="E134" s="85">
        <v>1146</v>
      </c>
      <c r="F134" s="85">
        <v>255.08</v>
      </c>
      <c r="G134" s="85">
        <v>1066</v>
      </c>
    </row>
    <row r="135" spans="1:7" x14ac:dyDescent="0.3">
      <c r="A135" s="86">
        <v>1.01534179676977E+16</v>
      </c>
      <c r="B135" s="85" t="s">
        <v>781</v>
      </c>
      <c r="C135" s="85">
        <v>82996</v>
      </c>
      <c r="D135" s="85">
        <v>4.5199999999999996</v>
      </c>
      <c r="E135" s="85">
        <v>4548</v>
      </c>
      <c r="F135" s="85">
        <v>375</v>
      </c>
      <c r="G135" s="85">
        <v>4137</v>
      </c>
    </row>
    <row r="136" spans="1:7" x14ac:dyDescent="0.3">
      <c r="A136" s="86">
        <v>1720330704868600</v>
      </c>
      <c r="B136" s="85" t="s">
        <v>774</v>
      </c>
      <c r="C136" s="85">
        <v>107808</v>
      </c>
      <c r="D136" s="85">
        <v>5.94</v>
      </c>
      <c r="E136" s="85">
        <v>2039</v>
      </c>
      <c r="F136" s="85">
        <v>640</v>
      </c>
      <c r="G136" s="85">
        <v>1674</v>
      </c>
    </row>
    <row r="137" spans="1:7" x14ac:dyDescent="0.3">
      <c r="A137" s="86">
        <v>1.01537520211427E+16</v>
      </c>
      <c r="B137" s="85" t="s">
        <v>767</v>
      </c>
      <c r="C137" s="85">
        <v>233670</v>
      </c>
      <c r="D137" s="85">
        <v>2.74</v>
      </c>
      <c r="E137" s="85">
        <v>46987</v>
      </c>
      <c r="F137" s="85">
        <v>640</v>
      </c>
      <c r="G137" s="85">
        <v>44760</v>
      </c>
    </row>
    <row r="138" spans="1:7" x14ac:dyDescent="0.3">
      <c r="A138" s="86">
        <v>1.01538253798777E+16</v>
      </c>
      <c r="B138" s="85" t="s">
        <v>785</v>
      </c>
      <c r="C138" s="85">
        <v>243768</v>
      </c>
      <c r="D138" s="85">
        <v>2.63</v>
      </c>
      <c r="E138" s="85">
        <v>57003</v>
      </c>
      <c r="F138" s="85">
        <v>640</v>
      </c>
      <c r="G138" s="85">
        <v>54665</v>
      </c>
    </row>
    <row r="139" spans="1:7" x14ac:dyDescent="0.3">
      <c r="A139" s="86">
        <v>1.01536010796877E+16</v>
      </c>
      <c r="B139" s="85" t="s">
        <v>786</v>
      </c>
      <c r="C139" s="85">
        <v>89358</v>
      </c>
      <c r="D139" s="85">
        <v>4.2</v>
      </c>
      <c r="E139" s="85">
        <v>2936</v>
      </c>
      <c r="F139" s="85">
        <v>375</v>
      </c>
      <c r="G139" s="85">
        <v>2567</v>
      </c>
    </row>
    <row r="140" spans="1:7" x14ac:dyDescent="0.3">
      <c r="A140" s="86">
        <v>1.01537520210227E+16</v>
      </c>
      <c r="B140" s="85" t="s">
        <v>768</v>
      </c>
      <c r="C140" s="85">
        <v>1647324</v>
      </c>
      <c r="D140" s="85">
        <v>0.39</v>
      </c>
      <c r="E140" s="85">
        <v>27241</v>
      </c>
      <c r="F140" s="85">
        <v>640</v>
      </c>
      <c r="G140" s="85">
        <v>360014</v>
      </c>
    </row>
    <row r="141" spans="1:7" x14ac:dyDescent="0.3">
      <c r="A141" s="86">
        <v>1731404457094560</v>
      </c>
      <c r="B141" s="85" t="s">
        <v>764</v>
      </c>
      <c r="C141" s="85">
        <v>147162</v>
      </c>
      <c r="D141" s="85">
        <v>4.34</v>
      </c>
      <c r="E141" s="85">
        <v>3366</v>
      </c>
      <c r="F141" s="85">
        <v>639.36</v>
      </c>
      <c r="G141" s="85">
        <v>3076</v>
      </c>
    </row>
    <row r="142" spans="1:7" x14ac:dyDescent="0.3">
      <c r="A142" s="86">
        <v>1731381390430200</v>
      </c>
      <c r="B142" s="85" t="s">
        <v>788</v>
      </c>
      <c r="C142" s="85">
        <v>90170</v>
      </c>
      <c r="D142" s="85">
        <v>7.1</v>
      </c>
      <c r="E142" s="85">
        <v>1751</v>
      </c>
      <c r="F142" s="85">
        <v>640</v>
      </c>
      <c r="G142" s="85">
        <v>1346</v>
      </c>
    </row>
    <row r="143" spans="1:7" x14ac:dyDescent="0.3">
      <c r="A143" s="86">
        <v>1.01535558230977E+16</v>
      </c>
      <c r="B143" s="85" t="s">
        <v>787</v>
      </c>
      <c r="C143" s="85">
        <v>55419</v>
      </c>
      <c r="D143" s="85">
        <v>6.77</v>
      </c>
      <c r="E143" s="85">
        <v>1720</v>
      </c>
      <c r="F143" s="85">
        <v>375</v>
      </c>
      <c r="G143" s="85">
        <v>1430</v>
      </c>
    </row>
    <row r="144" spans="1:7" x14ac:dyDescent="0.3">
      <c r="A144" s="86">
        <v>1.01536010858027E+16</v>
      </c>
      <c r="B144" s="85" t="s">
        <v>789</v>
      </c>
      <c r="C144" s="85">
        <v>85485</v>
      </c>
      <c r="D144" s="85">
        <v>4.3899999999999997</v>
      </c>
      <c r="E144" s="85">
        <v>2141</v>
      </c>
      <c r="F144" s="85">
        <v>375</v>
      </c>
      <c r="G144" s="85">
        <v>1755</v>
      </c>
    </row>
    <row r="145" spans="1:7" x14ac:dyDescent="0.3">
      <c r="A145" s="86">
        <v>1678655115702830</v>
      </c>
      <c r="B145" s="85" t="s">
        <v>790</v>
      </c>
      <c r="C145" s="85">
        <v>9404</v>
      </c>
      <c r="D145" s="85">
        <v>2.27</v>
      </c>
      <c r="E145" s="85">
        <v>368</v>
      </c>
      <c r="F145" s="85">
        <v>21.31</v>
      </c>
      <c r="G145" s="85">
        <v>173</v>
      </c>
    </row>
    <row r="146" spans="1:7" x14ac:dyDescent="0.3">
      <c r="A146" s="86">
        <v>1701568576744810</v>
      </c>
      <c r="B146" s="85" t="s">
        <v>783</v>
      </c>
      <c r="C146" s="85">
        <v>73849</v>
      </c>
      <c r="D146" s="85">
        <v>3.58</v>
      </c>
      <c r="E146" s="85">
        <v>648</v>
      </c>
      <c r="F146" s="85">
        <v>264.51</v>
      </c>
      <c r="G146" s="85">
        <v>556</v>
      </c>
    </row>
    <row r="147" spans="1:7" x14ac:dyDescent="0.3">
      <c r="A147" s="86">
        <v>1.01535746810527E+16</v>
      </c>
      <c r="B147" s="85" t="s">
        <v>782</v>
      </c>
      <c r="C147" s="85">
        <v>53680</v>
      </c>
      <c r="D147" s="85">
        <v>6.99</v>
      </c>
      <c r="E147" s="85">
        <v>1269</v>
      </c>
      <c r="F147" s="85">
        <v>375</v>
      </c>
      <c r="G147" s="85">
        <v>997</v>
      </c>
    </row>
    <row r="148" spans="1:7" x14ac:dyDescent="0.3">
      <c r="A148" s="86">
        <v>1.01537501246277E+16</v>
      </c>
      <c r="B148" s="85" t="s">
        <v>784</v>
      </c>
      <c r="C148" s="85">
        <v>217879</v>
      </c>
      <c r="D148" s="85">
        <v>2.94</v>
      </c>
      <c r="E148" s="85">
        <v>47156</v>
      </c>
      <c r="F148" s="85">
        <v>640</v>
      </c>
      <c r="G148" s="85">
        <v>45108</v>
      </c>
    </row>
    <row r="149" spans="1:7" x14ac:dyDescent="0.3">
      <c r="A149" s="86">
        <v>1.01537682214427E+16</v>
      </c>
      <c r="B149" s="85" t="s">
        <v>770</v>
      </c>
      <c r="C149" s="85">
        <v>1326294</v>
      </c>
      <c r="D149" s="85">
        <v>0.48</v>
      </c>
      <c r="E149" s="85">
        <v>29529</v>
      </c>
      <c r="F149" s="85">
        <v>640</v>
      </c>
      <c r="G149" s="85">
        <v>222638</v>
      </c>
    </row>
    <row r="150" spans="1:7" x14ac:dyDescent="0.3">
      <c r="A150" s="86">
        <v>1669024376665900</v>
      </c>
      <c r="B150" s="85" t="s">
        <v>771</v>
      </c>
      <c r="C150" s="85">
        <v>24200</v>
      </c>
      <c r="D150" s="85">
        <v>4.1100000000000003</v>
      </c>
      <c r="E150" s="85">
        <v>390</v>
      </c>
      <c r="F150" s="85">
        <v>99.4</v>
      </c>
      <c r="G150" s="85">
        <v>375</v>
      </c>
    </row>
    <row r="151" spans="1:7" x14ac:dyDescent="0.3">
      <c r="A151" s="86">
        <v>1699508993617440</v>
      </c>
      <c r="B151" s="85" t="s">
        <v>684</v>
      </c>
      <c r="C151" s="85">
        <v>55612</v>
      </c>
      <c r="D151" s="85">
        <v>3.59</v>
      </c>
      <c r="E151" s="85">
        <v>354</v>
      </c>
      <c r="F151" s="85">
        <v>199.72</v>
      </c>
      <c r="G151" s="85">
        <v>256</v>
      </c>
    </row>
    <row r="152" spans="1:7" x14ac:dyDescent="0.3">
      <c r="A152" s="86">
        <v>1719654804936190</v>
      </c>
      <c r="B152" s="85" t="s">
        <v>682</v>
      </c>
      <c r="C152" s="85">
        <v>307799</v>
      </c>
      <c r="D152" s="85">
        <v>2.08</v>
      </c>
      <c r="E152" s="85">
        <v>9367</v>
      </c>
      <c r="F152" s="85">
        <v>639.99</v>
      </c>
      <c r="G152" s="85">
        <v>3706</v>
      </c>
    </row>
    <row r="153" spans="1:7" x14ac:dyDescent="0.3">
      <c r="A153" s="86">
        <v>1.01537501245477E+16</v>
      </c>
      <c r="B153" s="85" t="s">
        <v>676</v>
      </c>
      <c r="C153" s="85">
        <v>358873</v>
      </c>
      <c r="D153" s="85">
        <v>1.78</v>
      </c>
      <c r="E153" s="85">
        <v>52768</v>
      </c>
      <c r="F153" s="85">
        <v>640</v>
      </c>
      <c r="G153" s="85">
        <v>50911</v>
      </c>
    </row>
    <row r="154" spans="1:7" x14ac:dyDescent="0.3">
      <c r="A154" s="86">
        <v>1684440491790960</v>
      </c>
      <c r="B154" s="85" t="s">
        <v>692</v>
      </c>
      <c r="C154" s="85">
        <v>31534</v>
      </c>
      <c r="D154" s="85">
        <v>3.95</v>
      </c>
      <c r="E154" s="85">
        <v>511</v>
      </c>
      <c r="F154" s="85">
        <v>124.46</v>
      </c>
      <c r="G154" s="85">
        <v>435</v>
      </c>
    </row>
    <row r="155" spans="1:7" x14ac:dyDescent="0.3">
      <c r="A155" s="86">
        <v>1.01538186220627E+16</v>
      </c>
      <c r="B155" s="85" t="s">
        <v>689</v>
      </c>
      <c r="C155" s="85">
        <v>1218885</v>
      </c>
      <c r="D155" s="85">
        <v>0.53</v>
      </c>
      <c r="E155" s="85">
        <v>18755</v>
      </c>
      <c r="F155" s="85">
        <v>640</v>
      </c>
      <c r="G155" s="85">
        <v>181662</v>
      </c>
    </row>
    <row r="156" spans="1:7" x14ac:dyDescent="0.3">
      <c r="A156" s="86">
        <v>1.01536764198977E+16</v>
      </c>
      <c r="B156" s="85" t="s">
        <v>691</v>
      </c>
      <c r="C156" s="85">
        <v>96890</v>
      </c>
      <c r="D156" s="85">
        <v>3.87</v>
      </c>
      <c r="E156" s="85">
        <v>2644</v>
      </c>
      <c r="F156" s="85">
        <v>375</v>
      </c>
      <c r="G156" s="85">
        <v>2289</v>
      </c>
    </row>
    <row r="157" spans="1:7" x14ac:dyDescent="0.3">
      <c r="A157" s="86">
        <v>1.01538037224027E+16</v>
      </c>
      <c r="B157" s="85" t="s">
        <v>687</v>
      </c>
      <c r="C157" s="85">
        <v>247277</v>
      </c>
      <c r="D157" s="85">
        <v>2.59</v>
      </c>
      <c r="E157" s="85">
        <v>56356</v>
      </c>
      <c r="F157" s="85">
        <v>640</v>
      </c>
      <c r="G157" s="85">
        <v>54034</v>
      </c>
    </row>
    <row r="158" spans="1:7" x14ac:dyDescent="0.3">
      <c r="A158" s="86">
        <v>1.01534482800427E+16</v>
      </c>
      <c r="B158" s="85" t="s">
        <v>693</v>
      </c>
      <c r="C158" s="85">
        <v>46128</v>
      </c>
      <c r="D158" s="85">
        <v>8.1300000000000008</v>
      </c>
      <c r="E158" s="85">
        <v>2313</v>
      </c>
      <c r="F158" s="85">
        <v>375</v>
      </c>
      <c r="G158" s="85">
        <v>2135</v>
      </c>
    </row>
    <row r="159" spans="1:7" x14ac:dyDescent="0.3">
      <c r="A159" s="86">
        <v>1689795217922150</v>
      </c>
      <c r="B159" s="85" t="s">
        <v>694</v>
      </c>
      <c r="C159" s="85">
        <v>42635</v>
      </c>
      <c r="D159" s="85">
        <v>3.58</v>
      </c>
      <c r="E159" s="85">
        <v>635</v>
      </c>
      <c r="F159" s="85">
        <v>152.84</v>
      </c>
      <c r="G159" s="85">
        <v>550</v>
      </c>
    </row>
    <row r="160" spans="1:7" x14ac:dyDescent="0.3">
      <c r="A160" s="86">
        <v>1721727261395610</v>
      </c>
      <c r="B160" s="85" t="s">
        <v>685</v>
      </c>
      <c r="C160" s="85">
        <v>2582681</v>
      </c>
      <c r="D160" s="85">
        <v>1.1599999999999999</v>
      </c>
      <c r="E160" s="85">
        <v>8878</v>
      </c>
      <c r="F160" s="85">
        <v>3000</v>
      </c>
      <c r="G160" s="85">
        <v>151409</v>
      </c>
    </row>
    <row r="161" spans="1:7" x14ac:dyDescent="0.3">
      <c r="A161" s="86">
        <v>1704580993110240</v>
      </c>
      <c r="B161" s="85" t="s">
        <v>688</v>
      </c>
      <c r="C161" s="85">
        <v>491476</v>
      </c>
      <c r="D161" s="85">
        <v>1.05</v>
      </c>
      <c r="E161" s="85">
        <v>1391</v>
      </c>
      <c r="F161" s="85">
        <v>513.66999999999996</v>
      </c>
      <c r="G161" s="85">
        <v>1140</v>
      </c>
    </row>
    <row r="162" spans="1:7" x14ac:dyDescent="0.3">
      <c r="A162" s="86">
        <v>1669056139996060</v>
      </c>
      <c r="B162" s="85" t="s">
        <v>753</v>
      </c>
      <c r="C162" s="85">
        <v>934427</v>
      </c>
      <c r="D162" s="85">
        <v>1.31</v>
      </c>
      <c r="E162" s="85">
        <v>11487</v>
      </c>
      <c r="F162" s="85">
        <v>1222.58</v>
      </c>
      <c r="G162" s="85">
        <v>86057</v>
      </c>
    </row>
    <row r="163" spans="1:7" x14ac:dyDescent="0.3">
      <c r="A163" s="86">
        <v>1.01537667598177E+16</v>
      </c>
      <c r="B163" s="85" t="s">
        <v>681</v>
      </c>
      <c r="C163" s="85">
        <v>470019</v>
      </c>
      <c r="D163" s="85">
        <v>1.36</v>
      </c>
      <c r="E163" s="85">
        <v>45816</v>
      </c>
      <c r="F163" s="85">
        <v>640</v>
      </c>
      <c r="G163" s="85">
        <v>42451</v>
      </c>
    </row>
    <row r="164" spans="1:7" x14ac:dyDescent="0.3">
      <c r="A164" s="86">
        <v>1.01535558245077E+16</v>
      </c>
      <c r="B164" s="85" t="s">
        <v>679</v>
      </c>
      <c r="C164" s="85">
        <v>54893</v>
      </c>
      <c r="D164" s="85">
        <v>6.83</v>
      </c>
      <c r="E164" s="85">
        <v>1883</v>
      </c>
      <c r="F164" s="85">
        <v>375</v>
      </c>
      <c r="G164" s="85">
        <v>1716</v>
      </c>
    </row>
    <row r="165" spans="1:7" x14ac:dyDescent="0.3">
      <c r="A165" s="86">
        <v>1.01535949584477E+16</v>
      </c>
      <c r="B165" s="85" t="s">
        <v>677</v>
      </c>
      <c r="C165" s="85">
        <v>79971</v>
      </c>
      <c r="D165" s="85">
        <v>4.6900000000000004</v>
      </c>
      <c r="E165" s="85">
        <v>2496</v>
      </c>
      <c r="F165" s="85">
        <v>375</v>
      </c>
      <c r="G165" s="85">
        <v>2172</v>
      </c>
    </row>
    <row r="166" spans="1:7" x14ac:dyDescent="0.3">
      <c r="A166" s="86">
        <v>1674647076103630</v>
      </c>
      <c r="B166" s="85" t="s">
        <v>675</v>
      </c>
      <c r="C166" s="85">
        <v>64306</v>
      </c>
      <c r="D166" s="85">
        <v>3.86</v>
      </c>
      <c r="E166" s="85">
        <v>604</v>
      </c>
      <c r="F166" s="85">
        <v>248.21</v>
      </c>
      <c r="G166" s="85">
        <v>478</v>
      </c>
    </row>
    <row r="167" spans="1:7" x14ac:dyDescent="0.3">
      <c r="A167" s="86">
        <v>1.01534179168327E+16</v>
      </c>
      <c r="B167" s="85" t="s">
        <v>690</v>
      </c>
      <c r="C167" s="85">
        <v>108076</v>
      </c>
      <c r="D167" s="85">
        <v>3.47</v>
      </c>
      <c r="E167" s="85">
        <v>5261</v>
      </c>
      <c r="F167" s="85">
        <v>375</v>
      </c>
      <c r="G167" s="85">
        <v>4794</v>
      </c>
    </row>
    <row r="168" spans="1:7" x14ac:dyDescent="0.3">
      <c r="A168" s="86">
        <v>1711841679050840</v>
      </c>
      <c r="B168" s="85" t="s">
        <v>683</v>
      </c>
      <c r="C168" s="85">
        <v>429437</v>
      </c>
      <c r="D168" s="85">
        <v>1.02</v>
      </c>
      <c r="E168" s="85">
        <v>784</v>
      </c>
      <c r="F168" s="85">
        <v>440</v>
      </c>
      <c r="G168" s="85">
        <v>562</v>
      </c>
    </row>
    <row r="169" spans="1:7" x14ac:dyDescent="0.3">
      <c r="A169" s="86">
        <v>1.01534388051277E+16</v>
      </c>
      <c r="B169" s="85" t="s">
        <v>680</v>
      </c>
      <c r="C169" s="85">
        <v>47993</v>
      </c>
      <c r="D169" s="85">
        <v>7.81</v>
      </c>
      <c r="E169" s="85">
        <v>2243</v>
      </c>
      <c r="F169" s="85">
        <v>375</v>
      </c>
      <c r="G169" s="85">
        <v>2039</v>
      </c>
    </row>
    <row r="170" spans="1:7" x14ac:dyDescent="0.3">
      <c r="A170" s="86">
        <v>1686797998221870</v>
      </c>
      <c r="B170" s="85" t="s">
        <v>686</v>
      </c>
      <c r="C170" s="85">
        <v>41967</v>
      </c>
      <c r="D170" s="85">
        <v>3.98</v>
      </c>
      <c r="E170" s="85">
        <v>550</v>
      </c>
      <c r="F170" s="85">
        <v>167.11</v>
      </c>
      <c r="G170" s="85">
        <v>365</v>
      </c>
    </row>
    <row r="171" spans="1:7" x14ac:dyDescent="0.3">
      <c r="A171" s="86">
        <v>1721526634749010</v>
      </c>
      <c r="B171" s="85" t="s">
        <v>658</v>
      </c>
      <c r="C171" s="85">
        <v>115786</v>
      </c>
      <c r="D171" s="85">
        <v>5.53</v>
      </c>
      <c r="E171" s="85">
        <v>1846</v>
      </c>
      <c r="F171" s="85">
        <v>640</v>
      </c>
      <c r="G171" s="85">
        <v>1498</v>
      </c>
    </row>
    <row r="172" spans="1:7" x14ac:dyDescent="0.3">
      <c r="A172" s="86">
        <v>1.01538037190977E+16</v>
      </c>
      <c r="B172" s="85" t="s">
        <v>660</v>
      </c>
      <c r="C172" s="85">
        <v>248521</v>
      </c>
      <c r="D172" s="85">
        <v>2.58</v>
      </c>
      <c r="E172" s="85">
        <v>46535</v>
      </c>
      <c r="F172" s="85">
        <v>640</v>
      </c>
      <c r="G172" s="85">
        <v>45290</v>
      </c>
    </row>
    <row r="173" spans="1:7" x14ac:dyDescent="0.3">
      <c r="A173" s="86">
        <v>1.01536011730477E+16</v>
      </c>
      <c r="B173" s="85" t="s">
        <v>667</v>
      </c>
      <c r="C173" s="85">
        <v>76648</v>
      </c>
      <c r="D173" s="85">
        <v>4.8899999999999997</v>
      </c>
      <c r="E173" s="85">
        <v>1780</v>
      </c>
      <c r="F173" s="85">
        <v>375</v>
      </c>
      <c r="G173" s="85">
        <v>1219</v>
      </c>
    </row>
    <row r="174" spans="1:7" x14ac:dyDescent="0.3">
      <c r="A174" s="86">
        <v>1.01537447066127E+16</v>
      </c>
      <c r="B174" s="85" t="s">
        <v>665</v>
      </c>
      <c r="C174" s="85">
        <v>338996</v>
      </c>
      <c r="D174" s="85">
        <v>1.89</v>
      </c>
      <c r="E174" s="85">
        <v>45207</v>
      </c>
      <c r="F174" s="85">
        <v>640</v>
      </c>
      <c r="G174" s="85">
        <v>43228</v>
      </c>
    </row>
    <row r="175" spans="1:7" x14ac:dyDescent="0.3">
      <c r="A175" s="86">
        <v>1731404337094570</v>
      </c>
      <c r="B175" s="85" t="s">
        <v>656</v>
      </c>
      <c r="C175" s="85">
        <v>94044</v>
      </c>
      <c r="D175" s="85">
        <v>6.81</v>
      </c>
      <c r="E175" s="85">
        <v>1747</v>
      </c>
      <c r="F175" s="85">
        <v>640</v>
      </c>
      <c r="G175" s="85">
        <v>1418</v>
      </c>
    </row>
    <row r="176" spans="1:7" x14ac:dyDescent="0.3">
      <c r="A176" s="86">
        <v>1715716295330040</v>
      </c>
      <c r="B176" s="85" t="s">
        <v>661</v>
      </c>
      <c r="C176" s="85">
        <v>557739</v>
      </c>
      <c r="D176" s="85">
        <v>0.89</v>
      </c>
      <c r="E176" s="85">
        <v>1480</v>
      </c>
      <c r="F176" s="85">
        <v>495.07</v>
      </c>
      <c r="G176" s="85">
        <v>36565</v>
      </c>
    </row>
    <row r="177" spans="1:7" x14ac:dyDescent="0.3">
      <c r="A177" s="86">
        <v>1.01536764190727E+16</v>
      </c>
      <c r="B177" s="85" t="s">
        <v>666</v>
      </c>
      <c r="C177" s="85">
        <v>95702</v>
      </c>
      <c r="D177" s="85">
        <v>3.92</v>
      </c>
      <c r="E177" s="85">
        <v>2143</v>
      </c>
      <c r="F177" s="85">
        <v>375</v>
      </c>
      <c r="G177" s="85">
        <v>1655</v>
      </c>
    </row>
    <row r="178" spans="1:7" x14ac:dyDescent="0.3">
      <c r="A178" s="86">
        <v>1711841692384170</v>
      </c>
      <c r="B178" s="85" t="s">
        <v>663</v>
      </c>
      <c r="C178" s="85">
        <v>437696</v>
      </c>
      <c r="D178" s="85">
        <v>1.01</v>
      </c>
      <c r="E178" s="85">
        <v>969</v>
      </c>
      <c r="F178" s="85">
        <v>440</v>
      </c>
      <c r="G178" s="85">
        <v>732</v>
      </c>
    </row>
    <row r="179" spans="1:7" x14ac:dyDescent="0.3">
      <c r="A179" s="86">
        <v>1720330758201930</v>
      </c>
      <c r="B179" s="85" t="s">
        <v>653</v>
      </c>
      <c r="C179" s="85">
        <v>142844</v>
      </c>
      <c r="D179" s="85">
        <v>4.4800000000000004</v>
      </c>
      <c r="E179" s="85">
        <v>3862</v>
      </c>
      <c r="F179" s="85">
        <v>640</v>
      </c>
      <c r="G179" s="85">
        <v>3514</v>
      </c>
    </row>
    <row r="180" spans="1:7" x14ac:dyDescent="0.3">
      <c r="A180" s="86">
        <v>1.01538544980677E+16</v>
      </c>
      <c r="B180" s="85" t="s">
        <v>650</v>
      </c>
      <c r="C180" s="85">
        <v>198485</v>
      </c>
      <c r="D180" s="85">
        <v>3.02</v>
      </c>
      <c r="E180" s="85">
        <v>43437</v>
      </c>
      <c r="F180" s="85">
        <v>600</v>
      </c>
      <c r="G180" s="85">
        <v>42177</v>
      </c>
    </row>
    <row r="181" spans="1:7" x14ac:dyDescent="0.3">
      <c r="A181" s="86">
        <v>1.01538543553177E+16</v>
      </c>
      <c r="B181" s="85" t="s">
        <v>654</v>
      </c>
      <c r="C181" s="85">
        <v>235067</v>
      </c>
      <c r="D181" s="85">
        <v>1.28</v>
      </c>
      <c r="E181" s="85">
        <v>35465</v>
      </c>
      <c r="F181" s="85">
        <v>300</v>
      </c>
      <c r="G181" s="85">
        <v>34800</v>
      </c>
    </row>
    <row r="182" spans="1:7" x14ac:dyDescent="0.3">
      <c r="A182" s="86">
        <v>1.01538544994477E+16</v>
      </c>
      <c r="B182" s="85" t="s">
        <v>648</v>
      </c>
      <c r="C182" s="85">
        <v>254873</v>
      </c>
      <c r="D182" s="85">
        <v>2.35</v>
      </c>
      <c r="E182" s="85">
        <v>51077</v>
      </c>
      <c r="F182" s="85">
        <v>600</v>
      </c>
      <c r="G182" s="85">
        <v>49455</v>
      </c>
    </row>
    <row r="183" spans="1:7" x14ac:dyDescent="0.3">
      <c r="A183" s="86">
        <v>1686798011555200</v>
      </c>
      <c r="B183" s="85" t="s">
        <v>662</v>
      </c>
      <c r="C183" s="85">
        <v>43629</v>
      </c>
      <c r="D183" s="85">
        <v>3.61</v>
      </c>
      <c r="E183" s="85">
        <v>489</v>
      </c>
      <c r="F183" s="85">
        <v>157.66999999999999</v>
      </c>
      <c r="G183" s="85">
        <v>400</v>
      </c>
    </row>
    <row r="184" spans="1:7" x14ac:dyDescent="0.3">
      <c r="A184" s="86">
        <v>1704581036443570</v>
      </c>
      <c r="B184" s="85" t="s">
        <v>655</v>
      </c>
      <c r="C184" s="85">
        <v>270535</v>
      </c>
      <c r="D184" s="85">
        <v>1.33</v>
      </c>
      <c r="E184" s="85">
        <v>632</v>
      </c>
      <c r="F184" s="85">
        <v>360.77</v>
      </c>
      <c r="G184" s="85">
        <v>399</v>
      </c>
    </row>
    <row r="185" spans="1:7" x14ac:dyDescent="0.3">
      <c r="A185" s="86">
        <v>1.01536578598527E+16</v>
      </c>
      <c r="B185" s="85" t="s">
        <v>664</v>
      </c>
      <c r="C185" s="85">
        <v>57702</v>
      </c>
      <c r="D185" s="85">
        <v>6.5</v>
      </c>
      <c r="E185" s="85">
        <v>1432</v>
      </c>
      <c r="F185" s="85">
        <v>375</v>
      </c>
      <c r="G185" s="85">
        <v>1122</v>
      </c>
    </row>
    <row r="186" spans="1:7" x14ac:dyDescent="0.3">
      <c r="A186" s="86">
        <v>1.01535285048427E+16</v>
      </c>
      <c r="B186" s="85" t="s">
        <v>657</v>
      </c>
      <c r="C186" s="85">
        <v>73446</v>
      </c>
      <c r="D186" s="85">
        <v>5.1100000000000003</v>
      </c>
      <c r="E186" s="85">
        <v>2230</v>
      </c>
      <c r="F186" s="85">
        <v>375</v>
      </c>
      <c r="G186" s="85">
        <v>1643</v>
      </c>
    </row>
    <row r="187" spans="1:7" x14ac:dyDescent="0.3">
      <c r="A187" s="86">
        <v>1.01536764196677E+16</v>
      </c>
      <c r="B187" s="85" t="s">
        <v>659</v>
      </c>
      <c r="C187" s="85">
        <v>44999</v>
      </c>
      <c r="D187" s="85">
        <v>4.4400000000000004</v>
      </c>
      <c r="E187" s="85">
        <v>1005</v>
      </c>
      <c r="F187" s="85">
        <v>200</v>
      </c>
      <c r="G187" s="85">
        <v>745</v>
      </c>
    </row>
  </sheetData>
  <sheetProtection formatCells="0" formatColumns="0" formatRows="0" insertColumns="0" insertRows="0" insertHyperlinks="0" deleteColumns="0" deleteRows="0" sort="0" autoFilter="0" pivotTables="0"/>
  <pageMargins left="0.7" right="0.7" top="0.75" bottom="0.75" header="0.3" footer="0.3"/>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workbookViewId="0">
      <selection activeCell="C26" sqref="C26"/>
    </sheetView>
  </sheetViews>
  <sheetFormatPr baseColWidth="10" defaultColWidth="10.77734375" defaultRowHeight="15.6" x14ac:dyDescent="0.3"/>
  <cols>
    <col min="1" max="1" width="18.6640625" style="95" bestFit="1" customWidth="1"/>
    <col min="2" max="2" width="21.77734375" style="95" customWidth="1"/>
    <col min="3" max="3" width="58.33203125" style="95" customWidth="1"/>
    <col min="4" max="4" width="14.109375" style="107" bestFit="1" customWidth="1"/>
    <col min="5" max="5" width="6" style="95" bestFit="1" customWidth="1"/>
    <col min="6" max="6" width="6.77734375" style="95" bestFit="1" customWidth="1"/>
    <col min="7" max="8" width="7.77734375" style="95" bestFit="1" customWidth="1"/>
    <col min="9" max="16384" width="10.77734375" style="95"/>
  </cols>
  <sheetData>
    <row r="1" spans="1:8" x14ac:dyDescent="0.3">
      <c r="A1" s="90" t="s">
        <v>605</v>
      </c>
      <c r="B1" s="91" t="s">
        <v>6</v>
      </c>
      <c r="C1" s="92" t="s">
        <v>170</v>
      </c>
      <c r="D1" s="93" t="s">
        <v>921</v>
      </c>
      <c r="E1" s="94" t="s">
        <v>606</v>
      </c>
      <c r="F1" s="94" t="s">
        <v>899</v>
      </c>
      <c r="G1" s="94" t="s">
        <v>607</v>
      </c>
      <c r="H1" s="94" t="s">
        <v>791</v>
      </c>
    </row>
    <row r="2" spans="1:8" x14ac:dyDescent="0.3">
      <c r="A2" s="96">
        <v>1843151002586570</v>
      </c>
      <c r="B2" s="97">
        <v>42625.354166666664</v>
      </c>
      <c r="C2" s="98" t="s">
        <v>580</v>
      </c>
      <c r="D2" s="99">
        <f>1024818+453336</f>
        <v>1478154</v>
      </c>
      <c r="E2" s="100">
        <f>(G2/D2)*1000</f>
        <v>2.2454696871909152</v>
      </c>
      <c r="F2" s="101">
        <f>10524+4151</f>
        <v>14675</v>
      </c>
      <c r="G2" s="101">
        <f>2000+1319.15</f>
        <v>3319.15</v>
      </c>
      <c r="H2" s="101">
        <f>117647+68795</f>
        <v>186442</v>
      </c>
    </row>
    <row r="3" spans="1:8" x14ac:dyDescent="0.3">
      <c r="A3" s="96">
        <v>1843150292586640</v>
      </c>
      <c r="B3" s="97">
        <v>42620.354166666664</v>
      </c>
      <c r="C3" s="98" t="s">
        <v>586</v>
      </c>
      <c r="D3" s="99">
        <v>1700699</v>
      </c>
      <c r="E3" s="100">
        <v>2.91</v>
      </c>
      <c r="F3" s="101">
        <v>13920</v>
      </c>
      <c r="G3" s="101">
        <v>4948.9799999999996</v>
      </c>
      <c r="H3" s="101">
        <v>288728</v>
      </c>
    </row>
    <row r="4" spans="1:8" x14ac:dyDescent="0.3">
      <c r="A4" s="96">
        <v>1842685239299810</v>
      </c>
      <c r="B4" s="97">
        <v>42613.354166666664</v>
      </c>
      <c r="C4" s="98" t="s">
        <v>526</v>
      </c>
      <c r="D4" s="102">
        <v>1792315</v>
      </c>
      <c r="E4" s="103">
        <v>2.91</v>
      </c>
      <c r="F4" s="95">
        <v>12047</v>
      </c>
      <c r="G4" s="95">
        <v>5215.59</v>
      </c>
      <c r="H4" s="95">
        <v>237570</v>
      </c>
    </row>
    <row r="5" spans="1:8" x14ac:dyDescent="0.3">
      <c r="A5" s="96">
        <v>1842257339342600</v>
      </c>
      <c r="B5" s="97">
        <v>42611.392418981479</v>
      </c>
      <c r="C5" s="98" t="s">
        <v>528</v>
      </c>
      <c r="D5" s="102">
        <v>3599808</v>
      </c>
      <c r="E5" s="103">
        <v>0.56000000000000005</v>
      </c>
      <c r="F5" s="95">
        <v>12157</v>
      </c>
      <c r="G5" s="95">
        <v>6793.15</v>
      </c>
      <c r="H5" s="95">
        <v>497733</v>
      </c>
    </row>
    <row r="6" spans="1:8" x14ac:dyDescent="0.3">
      <c r="A6" s="96">
        <v>1840923112809360</v>
      </c>
      <c r="B6" s="97">
        <v>42608.38685185185</v>
      </c>
      <c r="C6" s="98" t="s">
        <v>529</v>
      </c>
      <c r="D6" s="102">
        <v>128209</v>
      </c>
      <c r="E6" s="103">
        <v>2.34</v>
      </c>
      <c r="F6" s="95">
        <v>2818</v>
      </c>
      <c r="G6" s="95">
        <v>300</v>
      </c>
      <c r="H6" s="95">
        <v>2551</v>
      </c>
    </row>
    <row r="7" spans="1:8" x14ac:dyDescent="0.3">
      <c r="A7" s="96">
        <v>1837154569852880</v>
      </c>
      <c r="B7" s="97">
        <v>42604.34375</v>
      </c>
      <c r="C7" s="98" t="s">
        <v>531</v>
      </c>
      <c r="D7" s="102">
        <v>1996751</v>
      </c>
      <c r="E7" s="103">
        <v>1.87</v>
      </c>
      <c r="F7" s="95">
        <v>6340</v>
      </c>
      <c r="G7" s="95">
        <v>3724.12</v>
      </c>
      <c r="H7" s="95">
        <v>295903</v>
      </c>
    </row>
    <row r="8" spans="1:8" x14ac:dyDescent="0.3">
      <c r="A8" s="96">
        <v>1837153299853010</v>
      </c>
      <c r="B8" s="97">
        <v>42601.34375</v>
      </c>
      <c r="C8" s="98" t="s">
        <v>532</v>
      </c>
      <c r="D8" s="104">
        <v>4209456</v>
      </c>
      <c r="E8" s="103">
        <v>2.9</v>
      </c>
      <c r="F8" s="95">
        <v>21056</v>
      </c>
      <c r="G8" s="95">
        <v>12223.35</v>
      </c>
      <c r="H8" s="95">
        <v>756403</v>
      </c>
    </row>
    <row r="9" spans="1:8" x14ac:dyDescent="0.3">
      <c r="A9" s="96">
        <v>1792564150978590</v>
      </c>
      <c r="B9" s="97">
        <v>42506.34375</v>
      </c>
      <c r="C9" s="98" t="s">
        <v>894</v>
      </c>
      <c r="D9" s="102">
        <v>218763</v>
      </c>
      <c r="E9" s="103">
        <v>2.42</v>
      </c>
      <c r="F9" s="95">
        <v>1506</v>
      </c>
      <c r="G9" s="95">
        <v>529.17999999999995</v>
      </c>
      <c r="H9" s="95">
        <v>1404</v>
      </c>
    </row>
    <row r="10" spans="1:8" x14ac:dyDescent="0.3">
      <c r="A10" s="96">
        <v>1792509110984090</v>
      </c>
      <c r="B10" s="97">
        <v>42499.34375</v>
      </c>
      <c r="C10" s="98" t="s">
        <v>895</v>
      </c>
      <c r="D10" s="102">
        <v>568018</v>
      </c>
      <c r="E10" s="103">
        <v>2.35</v>
      </c>
      <c r="F10" s="95">
        <v>3057</v>
      </c>
      <c r="G10" s="95">
        <v>1335</v>
      </c>
      <c r="H10" s="95">
        <v>1670</v>
      </c>
    </row>
    <row r="11" spans="1:8" x14ac:dyDescent="0.3">
      <c r="A11" s="96">
        <v>1792561257645540</v>
      </c>
      <c r="B11" s="97">
        <v>42492.34375</v>
      </c>
      <c r="C11" s="98" t="s">
        <v>896</v>
      </c>
      <c r="D11" s="102">
        <v>3939734</v>
      </c>
      <c r="E11" s="103">
        <v>3.54</v>
      </c>
      <c r="F11" s="95">
        <v>26663</v>
      </c>
      <c r="G11" s="95">
        <v>13938.83</v>
      </c>
      <c r="H11" s="95">
        <v>14809</v>
      </c>
    </row>
    <row r="12" spans="1:8" x14ac:dyDescent="0.3">
      <c r="A12" s="96">
        <v>1781480168753650</v>
      </c>
      <c r="B12" s="97">
        <v>42466.34375</v>
      </c>
      <c r="C12" s="98" t="s">
        <v>442</v>
      </c>
      <c r="D12" s="102">
        <v>116735</v>
      </c>
      <c r="E12" s="103">
        <v>2.5499999999999998</v>
      </c>
      <c r="F12" s="95">
        <v>644</v>
      </c>
      <c r="G12" s="95">
        <v>297.58999999999997</v>
      </c>
      <c r="H12" s="95">
        <v>22254</v>
      </c>
    </row>
    <row r="13" spans="1:8" x14ac:dyDescent="0.3">
      <c r="A13" s="96">
        <v>1771565319745140</v>
      </c>
      <c r="B13" s="97">
        <v>42458.385416666664</v>
      </c>
      <c r="C13" s="105" t="s">
        <v>291</v>
      </c>
      <c r="D13" s="102">
        <v>96926</v>
      </c>
      <c r="E13" s="103">
        <v>3.1</v>
      </c>
      <c r="F13" s="95">
        <v>1348</v>
      </c>
      <c r="G13" s="95">
        <v>300</v>
      </c>
      <c r="H13" s="95">
        <v>1000</v>
      </c>
    </row>
    <row r="14" spans="1:8" x14ac:dyDescent="0.3">
      <c r="A14" s="96">
        <v>1771535923081410</v>
      </c>
      <c r="B14" s="97">
        <v>42456.041666666664</v>
      </c>
      <c r="C14" s="105" t="s">
        <v>292</v>
      </c>
      <c r="D14" s="102">
        <v>188894</v>
      </c>
      <c r="E14" s="103">
        <v>1.59</v>
      </c>
      <c r="F14" s="95">
        <v>20396</v>
      </c>
      <c r="G14" s="95">
        <v>300</v>
      </c>
      <c r="H14" s="95">
        <v>19997</v>
      </c>
    </row>
    <row r="15" spans="1:8" x14ac:dyDescent="0.3">
      <c r="A15" s="96">
        <v>1771565106411830</v>
      </c>
      <c r="B15" s="97">
        <v>42455.385416666664</v>
      </c>
      <c r="C15" s="105" t="s">
        <v>293</v>
      </c>
      <c r="D15" s="102">
        <v>89592</v>
      </c>
      <c r="E15" s="103">
        <v>3.35</v>
      </c>
      <c r="F15" s="95">
        <v>2375</v>
      </c>
      <c r="G15" s="95">
        <v>300</v>
      </c>
      <c r="H15" s="95">
        <v>2225</v>
      </c>
    </row>
    <row r="16" spans="1:8" x14ac:dyDescent="0.3">
      <c r="A16" s="96">
        <v>1771564919745180</v>
      </c>
      <c r="B16" s="97">
        <v>42452.072916666664</v>
      </c>
      <c r="C16" s="105" t="s">
        <v>294</v>
      </c>
      <c r="D16" s="102">
        <v>89399</v>
      </c>
      <c r="E16" s="103">
        <v>3.36</v>
      </c>
      <c r="F16" s="95">
        <v>2312</v>
      </c>
      <c r="G16" s="95">
        <v>300</v>
      </c>
      <c r="H16" s="95">
        <v>2147</v>
      </c>
    </row>
    <row r="17" spans="1:8" x14ac:dyDescent="0.3">
      <c r="A17" s="96">
        <v>1771535743081430</v>
      </c>
      <c r="B17" s="97">
        <v>42449.395844907405</v>
      </c>
      <c r="C17" s="105" t="s">
        <v>295</v>
      </c>
      <c r="D17" s="102">
        <v>77604</v>
      </c>
      <c r="E17" s="103">
        <v>3.87</v>
      </c>
      <c r="F17" s="95">
        <v>2367</v>
      </c>
      <c r="G17" s="95">
        <v>300</v>
      </c>
      <c r="H17" s="95">
        <v>2194</v>
      </c>
    </row>
    <row r="18" spans="1:8" x14ac:dyDescent="0.3">
      <c r="A18" s="96">
        <v>1771543129747360</v>
      </c>
      <c r="B18" s="97">
        <v>42446.145833333336</v>
      </c>
      <c r="C18" s="105" t="s">
        <v>296</v>
      </c>
      <c r="D18" s="102">
        <v>79748</v>
      </c>
      <c r="E18" s="103">
        <v>3.76</v>
      </c>
      <c r="F18" s="95">
        <v>1944</v>
      </c>
      <c r="G18" s="95">
        <v>300</v>
      </c>
      <c r="H18" s="95">
        <v>1746</v>
      </c>
    </row>
    <row r="19" spans="1:8" x14ac:dyDescent="0.3">
      <c r="A19" s="96">
        <v>1685080251726980</v>
      </c>
      <c r="B19" s="97">
        <v>42195.354166666664</v>
      </c>
      <c r="C19" s="95" t="s">
        <v>404</v>
      </c>
      <c r="D19" s="104">
        <v>2230174</v>
      </c>
      <c r="E19" s="106">
        <v>5.2</v>
      </c>
      <c r="F19" s="95">
        <v>21273</v>
      </c>
      <c r="G19" s="95">
        <v>11600</v>
      </c>
      <c r="H19" s="95">
        <v>547644</v>
      </c>
    </row>
    <row r="20" spans="1:8" x14ac:dyDescent="0.3">
      <c r="A20" s="96">
        <v>1678653469036320</v>
      </c>
      <c r="B20" s="97">
        <v>42186.354166666664</v>
      </c>
      <c r="C20" s="95" t="s">
        <v>407</v>
      </c>
      <c r="D20" s="104">
        <v>3340529</v>
      </c>
      <c r="E20" s="106">
        <v>3.47</v>
      </c>
      <c r="F20" s="95">
        <v>27116</v>
      </c>
      <c r="G20" s="95">
        <v>11600</v>
      </c>
      <c r="H20" s="95">
        <v>832689</v>
      </c>
    </row>
    <row r="21" spans="1:8" x14ac:dyDescent="0.3">
      <c r="A21" s="96">
        <v>1671675869734080</v>
      </c>
      <c r="B21" s="97">
        <v>42185.144421296296</v>
      </c>
      <c r="C21" s="95" t="s">
        <v>408</v>
      </c>
      <c r="D21" s="104">
        <v>6913913</v>
      </c>
      <c r="E21" s="100">
        <f t="shared" ref="E21:E25" si="0">(G21/D21)*1000</f>
        <v>5.8310004768645483</v>
      </c>
      <c r="F21" s="95">
        <v>143721</v>
      </c>
      <c r="G21" s="95">
        <v>40315.03</v>
      </c>
      <c r="H21" s="95">
        <v>1650119</v>
      </c>
    </row>
    <row r="22" spans="1:8" x14ac:dyDescent="0.3">
      <c r="A22" s="96">
        <v>1678654312369570</v>
      </c>
      <c r="B22" s="97">
        <v>42181.354178240741</v>
      </c>
      <c r="C22" s="95" t="s">
        <v>409</v>
      </c>
      <c r="D22" s="104">
        <v>3525476</v>
      </c>
      <c r="E22" s="100">
        <f t="shared" si="0"/>
        <v>3.2903358298283694</v>
      </c>
      <c r="F22" s="95">
        <v>26432</v>
      </c>
      <c r="G22" s="95">
        <v>11600</v>
      </c>
      <c r="H22" s="95">
        <v>832557</v>
      </c>
    </row>
    <row r="23" spans="1:8" x14ac:dyDescent="0.3">
      <c r="A23" s="96">
        <v>1671819153053090</v>
      </c>
      <c r="B23" s="97">
        <v>42174.354178240741</v>
      </c>
      <c r="C23" s="95" t="s">
        <v>412</v>
      </c>
      <c r="D23" s="104">
        <v>3525979</v>
      </c>
      <c r="E23" s="100">
        <f t="shared" si="0"/>
        <v>3.2898664456027671</v>
      </c>
      <c r="F23" s="95">
        <v>23842</v>
      </c>
      <c r="G23" s="95">
        <v>11600</v>
      </c>
      <c r="H23" s="95">
        <v>18733</v>
      </c>
    </row>
    <row r="24" spans="1:8" x14ac:dyDescent="0.3">
      <c r="A24" s="96">
        <v>1671450746423260</v>
      </c>
      <c r="B24" s="97">
        <v>42173.354178240741</v>
      </c>
      <c r="C24" s="95" t="s">
        <v>413</v>
      </c>
      <c r="D24" s="104">
        <v>2937582</v>
      </c>
      <c r="E24" s="100">
        <f t="shared" si="0"/>
        <v>3.9488259391567624</v>
      </c>
      <c r="F24" s="95">
        <v>19161</v>
      </c>
      <c r="G24" s="95">
        <v>11600</v>
      </c>
      <c r="H24" s="95">
        <v>622528</v>
      </c>
    </row>
    <row r="25" spans="1:8" x14ac:dyDescent="0.3">
      <c r="A25" s="96">
        <v>1671450073090000</v>
      </c>
      <c r="B25" s="97">
        <v>42166.354178240741</v>
      </c>
      <c r="C25" s="95" t="s">
        <v>416</v>
      </c>
      <c r="D25" s="104">
        <v>3128636</v>
      </c>
      <c r="E25" s="100">
        <f t="shared" si="0"/>
        <v>3.7076860331467132</v>
      </c>
      <c r="F25" s="95">
        <v>21046</v>
      </c>
      <c r="G25" s="95">
        <v>11600</v>
      </c>
      <c r="H25" s="95">
        <v>663648</v>
      </c>
    </row>
    <row r="26" spans="1:8" x14ac:dyDescent="0.3">
      <c r="A26" s="96">
        <v>1669219083313100</v>
      </c>
      <c r="B26" s="97">
        <v>42156.125</v>
      </c>
      <c r="C26" s="95" t="s">
        <v>420</v>
      </c>
      <c r="D26" s="104">
        <v>233506</v>
      </c>
      <c r="E26" s="100">
        <f>(G26/D26)*1000</f>
        <v>20.470566066824837</v>
      </c>
      <c r="F26" s="95">
        <v>3205</v>
      </c>
      <c r="G26" s="95">
        <v>4780</v>
      </c>
      <c r="H26" s="95">
        <v>47012</v>
      </c>
    </row>
  </sheetData>
  <pageMargins left="0.75" right="0.75" top="1" bottom="1" header="0.5" footer="0.5"/>
  <pageSetup paperSize="9"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X559"/>
  <sheetViews>
    <sheetView topLeftCell="A233" workbookViewId="0">
      <selection activeCell="B116" sqref="B116"/>
    </sheetView>
  </sheetViews>
  <sheetFormatPr baseColWidth="10" defaultColWidth="10.77734375" defaultRowHeight="14.4" x14ac:dyDescent="0.3"/>
  <cols>
    <col min="1" max="1" width="25.109375" style="116" customWidth="1"/>
    <col min="2" max="2" width="29.77734375" style="116" customWidth="1"/>
    <col min="3" max="3" width="4.6640625" style="116" customWidth="1"/>
    <col min="4" max="16384" width="10.77734375" style="116"/>
  </cols>
  <sheetData>
    <row r="1" spans="1:24" s="149" customFormat="1" ht="30" customHeight="1" x14ac:dyDescent="0.3">
      <c r="A1" s="147" t="s">
        <v>988</v>
      </c>
      <c r="B1" s="148"/>
      <c r="E1" s="150"/>
      <c r="G1" s="148"/>
      <c r="L1" s="151"/>
      <c r="U1" s="152"/>
      <c r="V1" s="152"/>
      <c r="X1" s="153"/>
    </row>
    <row r="2" spans="1:24" s="109" customFormat="1" ht="15" thickBot="1" x14ac:dyDescent="0.35">
      <c r="A2" s="126"/>
      <c r="B2" s="126"/>
      <c r="E2" s="110"/>
      <c r="G2" s="126"/>
      <c r="L2" s="112"/>
      <c r="U2" s="111"/>
      <c r="V2" s="111"/>
      <c r="X2" s="113"/>
    </row>
    <row r="3" spans="1:24" s="109" customFormat="1" ht="13.95" customHeight="1" x14ac:dyDescent="0.3">
      <c r="A3" s="284" t="s">
        <v>998</v>
      </c>
      <c r="B3" s="285"/>
      <c r="C3" s="285"/>
      <c r="D3" s="285"/>
      <c r="E3" s="285"/>
      <c r="F3" s="285"/>
      <c r="G3" s="285"/>
      <c r="H3" s="285"/>
      <c r="I3" s="285"/>
      <c r="J3" s="285"/>
      <c r="K3" s="285"/>
      <c r="L3" s="285"/>
      <c r="M3" s="285"/>
      <c r="N3" s="285"/>
      <c r="O3" s="285"/>
      <c r="P3" s="286"/>
      <c r="U3" s="111"/>
      <c r="V3" s="111"/>
      <c r="X3" s="113"/>
    </row>
    <row r="4" spans="1:24" s="109" customFormat="1" ht="15" customHeight="1" thickBot="1" x14ac:dyDescent="0.35">
      <c r="A4" s="287"/>
      <c r="B4" s="288"/>
      <c r="C4" s="288"/>
      <c r="D4" s="288"/>
      <c r="E4" s="288"/>
      <c r="F4" s="288"/>
      <c r="G4" s="288"/>
      <c r="H4" s="288"/>
      <c r="I4" s="288"/>
      <c r="J4" s="288"/>
      <c r="K4" s="288"/>
      <c r="L4" s="288"/>
      <c r="M4" s="288"/>
      <c r="N4" s="288"/>
      <c r="O4" s="288"/>
      <c r="P4" s="289"/>
      <c r="U4" s="111"/>
      <c r="V4" s="111"/>
      <c r="X4" s="113"/>
    </row>
    <row r="5" spans="1:24" s="109" customFormat="1" x14ac:dyDescent="0.3">
      <c r="A5" s="123"/>
      <c r="B5" s="123"/>
      <c r="E5" s="110"/>
      <c r="G5" s="123"/>
      <c r="L5" s="112"/>
      <c r="U5" s="111"/>
      <c r="V5" s="111"/>
      <c r="X5" s="113"/>
    </row>
    <row r="6" spans="1:24" s="109" customFormat="1" ht="27" customHeight="1" x14ac:dyDescent="0.3">
      <c r="A6" s="115" t="s">
        <v>979</v>
      </c>
      <c r="B6" s="115" t="s">
        <v>979</v>
      </c>
      <c r="E6" s="110"/>
      <c r="G6" s="114"/>
      <c r="L6" s="112"/>
      <c r="U6" s="111"/>
      <c r="V6" s="111"/>
      <c r="X6" s="113"/>
    </row>
    <row r="7" spans="1:24" hidden="1" x14ac:dyDescent="0.3">
      <c r="A7" s="117">
        <v>42095</v>
      </c>
      <c r="B7" s="108">
        <v>1140339</v>
      </c>
    </row>
    <row r="8" spans="1:24" hidden="1" x14ac:dyDescent="0.3">
      <c r="A8" s="117">
        <v>42096</v>
      </c>
      <c r="B8" s="108">
        <v>1140479</v>
      </c>
    </row>
    <row r="9" spans="1:24" hidden="1" x14ac:dyDescent="0.3">
      <c r="A9" s="117">
        <v>42097</v>
      </c>
      <c r="B9" s="108">
        <v>1140576</v>
      </c>
    </row>
    <row r="10" spans="1:24" hidden="1" x14ac:dyDescent="0.3">
      <c r="A10" s="117">
        <v>42098</v>
      </c>
      <c r="B10" s="108">
        <v>1140658</v>
      </c>
    </row>
    <row r="11" spans="1:24" hidden="1" x14ac:dyDescent="0.3">
      <c r="A11" s="117">
        <v>42099</v>
      </c>
      <c r="B11" s="108">
        <v>1140784</v>
      </c>
    </row>
    <row r="12" spans="1:24" hidden="1" x14ac:dyDescent="0.3">
      <c r="A12" s="117">
        <v>42100</v>
      </c>
      <c r="B12" s="108">
        <v>1140948</v>
      </c>
    </row>
    <row r="13" spans="1:24" hidden="1" x14ac:dyDescent="0.3">
      <c r="A13" s="117">
        <v>42101</v>
      </c>
      <c r="B13" s="108">
        <v>1141071</v>
      </c>
    </row>
    <row r="14" spans="1:24" hidden="1" x14ac:dyDescent="0.3">
      <c r="A14" s="117">
        <v>42102</v>
      </c>
      <c r="B14" s="108">
        <v>1141216</v>
      </c>
    </row>
    <row r="15" spans="1:24" hidden="1" x14ac:dyDescent="0.3">
      <c r="A15" s="117">
        <v>42103</v>
      </c>
      <c r="B15" s="108">
        <v>1141320</v>
      </c>
    </row>
    <row r="16" spans="1:24" hidden="1" x14ac:dyDescent="0.3">
      <c r="A16" s="117">
        <v>42104</v>
      </c>
      <c r="B16" s="108">
        <v>1141428</v>
      </c>
    </row>
    <row r="17" spans="1:2" hidden="1" x14ac:dyDescent="0.3">
      <c r="A17" s="117">
        <v>42105</v>
      </c>
      <c r="B17" s="108">
        <v>1141580</v>
      </c>
    </row>
    <row r="18" spans="1:2" hidden="1" x14ac:dyDescent="0.3">
      <c r="A18" s="117">
        <v>42106</v>
      </c>
      <c r="B18" s="108">
        <v>1141719</v>
      </c>
    </row>
    <row r="19" spans="1:2" hidden="1" x14ac:dyDescent="0.3">
      <c r="A19" s="117">
        <v>42107</v>
      </c>
      <c r="B19" s="108">
        <v>1141910</v>
      </c>
    </row>
    <row r="20" spans="1:2" hidden="1" x14ac:dyDescent="0.3">
      <c r="A20" s="117">
        <v>42108</v>
      </c>
      <c r="B20" s="108">
        <v>1142103</v>
      </c>
    </row>
    <row r="21" spans="1:2" hidden="1" x14ac:dyDescent="0.3">
      <c r="A21" s="117">
        <v>42109</v>
      </c>
      <c r="B21" s="108">
        <v>1142294</v>
      </c>
    </row>
    <row r="22" spans="1:2" hidden="1" x14ac:dyDescent="0.3">
      <c r="A22" s="117">
        <v>42110</v>
      </c>
      <c r="B22" s="108">
        <v>1142445</v>
      </c>
    </row>
    <row r="23" spans="1:2" hidden="1" x14ac:dyDescent="0.3">
      <c r="A23" s="117">
        <v>42111</v>
      </c>
      <c r="B23" s="108">
        <v>1142632</v>
      </c>
    </row>
    <row r="24" spans="1:2" hidden="1" x14ac:dyDescent="0.3">
      <c r="A24" s="117">
        <v>42112</v>
      </c>
      <c r="B24" s="108">
        <v>1142791</v>
      </c>
    </row>
    <row r="25" spans="1:2" hidden="1" x14ac:dyDescent="0.3">
      <c r="A25" s="117">
        <v>42113</v>
      </c>
      <c r="B25" s="108">
        <v>1142925</v>
      </c>
    </row>
    <row r="26" spans="1:2" hidden="1" x14ac:dyDescent="0.3">
      <c r="A26" s="117">
        <v>42114</v>
      </c>
      <c r="B26" s="108">
        <v>1143215</v>
      </c>
    </row>
    <row r="27" spans="1:2" hidden="1" x14ac:dyDescent="0.3">
      <c r="A27" s="117">
        <v>42115</v>
      </c>
      <c r="B27" s="108">
        <v>1143561</v>
      </c>
    </row>
    <row r="28" spans="1:2" hidden="1" x14ac:dyDescent="0.3">
      <c r="A28" s="117">
        <v>42116</v>
      </c>
      <c r="B28" s="108">
        <v>1143724</v>
      </c>
    </row>
    <row r="29" spans="1:2" hidden="1" x14ac:dyDescent="0.3">
      <c r="A29" s="117">
        <v>42117</v>
      </c>
      <c r="B29" s="108">
        <v>1143962</v>
      </c>
    </row>
    <row r="30" spans="1:2" hidden="1" x14ac:dyDescent="0.3">
      <c r="A30" s="117">
        <v>42118</v>
      </c>
      <c r="B30" s="108">
        <v>657277</v>
      </c>
    </row>
    <row r="31" spans="1:2" hidden="1" x14ac:dyDescent="0.3">
      <c r="A31" s="117">
        <v>42119</v>
      </c>
      <c r="B31" s="108">
        <v>657270</v>
      </c>
    </row>
    <row r="32" spans="1:2" hidden="1" x14ac:dyDescent="0.3">
      <c r="A32" s="117">
        <v>42120</v>
      </c>
      <c r="B32" s="108">
        <v>657284</v>
      </c>
    </row>
    <row r="33" spans="1:2" hidden="1" x14ac:dyDescent="0.3">
      <c r="A33" s="117">
        <v>42121</v>
      </c>
      <c r="B33" s="108">
        <v>641748</v>
      </c>
    </row>
    <row r="34" spans="1:2" hidden="1" x14ac:dyDescent="0.3">
      <c r="A34" s="117">
        <v>42122</v>
      </c>
      <c r="B34" s="108">
        <v>641767</v>
      </c>
    </row>
    <row r="35" spans="1:2" hidden="1" x14ac:dyDescent="0.3">
      <c r="A35" s="117">
        <v>42123</v>
      </c>
      <c r="B35" s="108">
        <v>641703</v>
      </c>
    </row>
    <row r="36" spans="1:2" hidden="1" x14ac:dyDescent="0.3">
      <c r="A36" s="117">
        <v>42124</v>
      </c>
      <c r="B36" s="108">
        <v>641667</v>
      </c>
    </row>
    <row r="37" spans="1:2" hidden="1" x14ac:dyDescent="0.3">
      <c r="A37" s="117">
        <v>42125</v>
      </c>
      <c r="B37" s="108">
        <v>641643</v>
      </c>
    </row>
    <row r="38" spans="1:2" hidden="1" x14ac:dyDescent="0.3">
      <c r="A38" s="117">
        <v>42126</v>
      </c>
      <c r="B38" s="108">
        <v>641639</v>
      </c>
    </row>
    <row r="39" spans="1:2" hidden="1" x14ac:dyDescent="0.3">
      <c r="A39" s="117">
        <v>42127</v>
      </c>
      <c r="B39" s="108">
        <v>641648</v>
      </c>
    </row>
    <row r="40" spans="1:2" hidden="1" x14ac:dyDescent="0.3">
      <c r="A40" s="117">
        <v>42128</v>
      </c>
      <c r="B40" s="108">
        <v>637031</v>
      </c>
    </row>
    <row r="41" spans="1:2" hidden="1" x14ac:dyDescent="0.3">
      <c r="A41" s="117">
        <v>42129</v>
      </c>
      <c r="B41" s="108">
        <v>637027</v>
      </c>
    </row>
    <row r="42" spans="1:2" hidden="1" x14ac:dyDescent="0.3">
      <c r="A42" s="117">
        <v>42130</v>
      </c>
      <c r="B42" s="108">
        <v>637017</v>
      </c>
    </row>
    <row r="43" spans="1:2" hidden="1" x14ac:dyDescent="0.3">
      <c r="A43" s="117">
        <v>42131</v>
      </c>
      <c r="B43" s="108">
        <v>637009</v>
      </c>
    </row>
    <row r="44" spans="1:2" hidden="1" x14ac:dyDescent="0.3">
      <c r="A44" s="117">
        <v>42132</v>
      </c>
      <c r="B44" s="108">
        <v>636997</v>
      </c>
    </row>
    <row r="45" spans="1:2" hidden="1" x14ac:dyDescent="0.3">
      <c r="A45" s="117">
        <v>42133</v>
      </c>
      <c r="B45" s="108">
        <v>636983</v>
      </c>
    </row>
    <row r="46" spans="1:2" hidden="1" x14ac:dyDescent="0.3">
      <c r="A46" s="117">
        <v>42134</v>
      </c>
      <c r="B46" s="108">
        <v>636976</v>
      </c>
    </row>
    <row r="47" spans="1:2" hidden="1" x14ac:dyDescent="0.3">
      <c r="A47" s="117">
        <v>42135</v>
      </c>
      <c r="B47" s="108">
        <v>636992</v>
      </c>
    </row>
    <row r="48" spans="1:2" hidden="1" x14ac:dyDescent="0.3">
      <c r="A48" s="117">
        <v>42136</v>
      </c>
      <c r="B48" s="108">
        <v>636969</v>
      </c>
    </row>
    <row r="49" spans="1:2" hidden="1" x14ac:dyDescent="0.3">
      <c r="A49" s="117">
        <v>42137</v>
      </c>
      <c r="B49" s="108">
        <v>636911</v>
      </c>
    </row>
    <row r="50" spans="1:2" hidden="1" x14ac:dyDescent="0.3">
      <c r="A50" s="117">
        <v>42138</v>
      </c>
      <c r="B50" s="108">
        <v>636890</v>
      </c>
    </row>
    <row r="51" spans="1:2" hidden="1" x14ac:dyDescent="0.3">
      <c r="A51" s="117">
        <v>42139</v>
      </c>
      <c r="B51" s="108">
        <v>615487</v>
      </c>
    </row>
    <row r="52" spans="1:2" hidden="1" x14ac:dyDescent="0.3">
      <c r="A52" s="117">
        <v>42140</v>
      </c>
      <c r="B52" s="108">
        <v>606674</v>
      </c>
    </row>
    <row r="53" spans="1:2" hidden="1" x14ac:dyDescent="0.3">
      <c r="A53" s="117">
        <v>42141</v>
      </c>
      <c r="B53" s="108">
        <v>573292</v>
      </c>
    </row>
    <row r="54" spans="1:2" hidden="1" x14ac:dyDescent="0.3">
      <c r="A54" s="117">
        <v>42142</v>
      </c>
      <c r="B54" s="108">
        <v>99276</v>
      </c>
    </row>
    <row r="55" spans="1:2" hidden="1" x14ac:dyDescent="0.3">
      <c r="A55" s="117">
        <v>42143</v>
      </c>
      <c r="B55" s="108">
        <v>99762</v>
      </c>
    </row>
    <row r="56" spans="1:2" hidden="1" x14ac:dyDescent="0.3">
      <c r="A56" s="117">
        <v>42144</v>
      </c>
      <c r="B56" s="108">
        <v>99749</v>
      </c>
    </row>
    <row r="57" spans="1:2" hidden="1" x14ac:dyDescent="0.3">
      <c r="A57" s="117">
        <v>42145</v>
      </c>
      <c r="B57" s="108">
        <v>99767</v>
      </c>
    </row>
    <row r="58" spans="1:2" hidden="1" x14ac:dyDescent="0.3">
      <c r="A58" s="117">
        <v>42146</v>
      </c>
      <c r="B58" s="108">
        <v>99574</v>
      </c>
    </row>
    <row r="59" spans="1:2" hidden="1" x14ac:dyDescent="0.3">
      <c r="A59" s="117">
        <v>42147</v>
      </c>
      <c r="B59" s="108">
        <v>99546</v>
      </c>
    </row>
    <row r="60" spans="1:2" hidden="1" x14ac:dyDescent="0.3">
      <c r="A60" s="117">
        <v>42148</v>
      </c>
      <c r="B60" s="108">
        <v>99581</v>
      </c>
    </row>
    <row r="61" spans="1:2" hidden="1" x14ac:dyDescent="0.3">
      <c r="A61" s="117">
        <v>42149</v>
      </c>
      <c r="B61" s="108">
        <v>99621</v>
      </c>
    </row>
    <row r="62" spans="1:2" hidden="1" x14ac:dyDescent="0.3">
      <c r="A62" s="117">
        <v>42150</v>
      </c>
      <c r="B62" s="108">
        <v>99643</v>
      </c>
    </row>
    <row r="63" spans="1:2" hidden="1" x14ac:dyDescent="0.3">
      <c r="A63" s="117">
        <v>42151</v>
      </c>
      <c r="B63" s="108">
        <v>99429</v>
      </c>
    </row>
    <row r="64" spans="1:2" hidden="1" x14ac:dyDescent="0.3">
      <c r="A64" s="117">
        <v>42152</v>
      </c>
      <c r="B64" s="108">
        <v>99449</v>
      </c>
    </row>
    <row r="65" spans="1:2" hidden="1" x14ac:dyDescent="0.3">
      <c r="A65" s="117">
        <v>42153</v>
      </c>
      <c r="B65" s="108">
        <v>99458</v>
      </c>
    </row>
    <row r="66" spans="1:2" hidden="1" x14ac:dyDescent="0.3">
      <c r="A66" s="117">
        <v>42154</v>
      </c>
      <c r="B66" s="108">
        <v>99477</v>
      </c>
    </row>
    <row r="67" spans="1:2" hidden="1" x14ac:dyDescent="0.3">
      <c r="A67" s="117">
        <v>42155</v>
      </c>
      <c r="B67" s="108">
        <v>99496</v>
      </c>
    </row>
    <row r="68" spans="1:2" hidden="1" x14ac:dyDescent="0.3">
      <c r="A68" s="117">
        <v>42156</v>
      </c>
      <c r="B68" s="108">
        <v>99528</v>
      </c>
    </row>
    <row r="69" spans="1:2" hidden="1" x14ac:dyDescent="0.3">
      <c r="A69" s="117">
        <v>42157</v>
      </c>
      <c r="B69" s="108">
        <v>99554</v>
      </c>
    </row>
    <row r="70" spans="1:2" hidden="1" x14ac:dyDescent="0.3">
      <c r="A70" s="117">
        <v>42158</v>
      </c>
      <c r="B70" s="108">
        <v>99590</v>
      </c>
    </row>
    <row r="71" spans="1:2" hidden="1" x14ac:dyDescent="0.3">
      <c r="A71" s="117">
        <v>42159</v>
      </c>
      <c r="B71" s="108">
        <v>99629</v>
      </c>
    </row>
    <row r="72" spans="1:2" hidden="1" x14ac:dyDescent="0.3">
      <c r="A72" s="117">
        <v>42160</v>
      </c>
      <c r="B72" s="108">
        <v>99678</v>
      </c>
    </row>
    <row r="73" spans="1:2" hidden="1" x14ac:dyDescent="0.3">
      <c r="A73" s="117">
        <v>42161</v>
      </c>
      <c r="B73" s="108">
        <v>99713</v>
      </c>
    </row>
    <row r="74" spans="1:2" hidden="1" x14ac:dyDescent="0.3">
      <c r="A74" s="117">
        <v>42162</v>
      </c>
      <c r="B74" s="108">
        <v>99753</v>
      </c>
    </row>
    <row r="75" spans="1:2" hidden="1" x14ac:dyDescent="0.3">
      <c r="A75" s="117">
        <v>42163</v>
      </c>
      <c r="B75" s="108">
        <v>99504</v>
      </c>
    </row>
    <row r="76" spans="1:2" hidden="1" x14ac:dyDescent="0.3">
      <c r="A76" s="117">
        <v>42164</v>
      </c>
      <c r="B76" s="108">
        <v>99544</v>
      </c>
    </row>
    <row r="77" spans="1:2" hidden="1" x14ac:dyDescent="0.3">
      <c r="A77" s="117">
        <v>42165</v>
      </c>
      <c r="B77" s="108">
        <v>99549</v>
      </c>
    </row>
    <row r="78" spans="1:2" hidden="1" x14ac:dyDescent="0.3">
      <c r="A78" s="117">
        <v>42166</v>
      </c>
      <c r="B78" s="108">
        <v>99571</v>
      </c>
    </row>
    <row r="79" spans="1:2" hidden="1" x14ac:dyDescent="0.3">
      <c r="A79" s="117">
        <v>42167</v>
      </c>
      <c r="B79" s="108">
        <v>99604</v>
      </c>
    </row>
    <row r="80" spans="1:2" hidden="1" x14ac:dyDescent="0.3">
      <c r="A80" s="117">
        <v>42168</v>
      </c>
      <c r="B80" s="108">
        <v>99580</v>
      </c>
    </row>
    <row r="81" spans="1:2" hidden="1" x14ac:dyDescent="0.3">
      <c r="A81" s="117">
        <v>42169</v>
      </c>
      <c r="B81" s="108">
        <v>99562</v>
      </c>
    </row>
    <row r="82" spans="1:2" hidden="1" x14ac:dyDescent="0.3">
      <c r="A82" s="117">
        <v>42170</v>
      </c>
      <c r="B82" s="108">
        <v>99392</v>
      </c>
    </row>
    <row r="83" spans="1:2" hidden="1" x14ac:dyDescent="0.3">
      <c r="A83" s="117">
        <v>42171</v>
      </c>
      <c r="B83" s="108">
        <v>99436</v>
      </c>
    </row>
    <row r="84" spans="1:2" hidden="1" x14ac:dyDescent="0.3">
      <c r="A84" s="117">
        <v>42172</v>
      </c>
      <c r="B84" s="108">
        <v>99438</v>
      </c>
    </row>
    <row r="85" spans="1:2" hidden="1" x14ac:dyDescent="0.3">
      <c r="A85" s="117">
        <v>42173</v>
      </c>
      <c r="B85" s="108">
        <v>99484</v>
      </c>
    </row>
    <row r="86" spans="1:2" hidden="1" x14ac:dyDescent="0.3">
      <c r="A86" s="117">
        <v>42174</v>
      </c>
      <c r="B86" s="108">
        <v>99502</v>
      </c>
    </row>
    <row r="87" spans="1:2" hidden="1" x14ac:dyDescent="0.3">
      <c r="A87" s="117">
        <v>42175</v>
      </c>
      <c r="B87" s="108">
        <v>99512</v>
      </c>
    </row>
    <row r="88" spans="1:2" hidden="1" x14ac:dyDescent="0.3">
      <c r="A88" s="117">
        <v>42176</v>
      </c>
      <c r="B88" s="108">
        <v>99531</v>
      </c>
    </row>
    <row r="89" spans="1:2" hidden="1" x14ac:dyDescent="0.3">
      <c r="A89" s="117">
        <v>42177</v>
      </c>
      <c r="B89" s="108">
        <v>99568</v>
      </c>
    </row>
    <row r="90" spans="1:2" hidden="1" x14ac:dyDescent="0.3">
      <c r="A90" s="117">
        <v>42178</v>
      </c>
      <c r="B90" s="108">
        <v>99596</v>
      </c>
    </row>
    <row r="91" spans="1:2" hidden="1" x14ac:dyDescent="0.3">
      <c r="A91" s="117">
        <v>42179</v>
      </c>
      <c r="B91" s="108">
        <v>99630</v>
      </c>
    </row>
    <row r="92" spans="1:2" hidden="1" x14ac:dyDescent="0.3">
      <c r="A92" s="117">
        <v>42180</v>
      </c>
      <c r="B92" s="108">
        <v>99618</v>
      </c>
    </row>
    <row r="93" spans="1:2" hidden="1" x14ac:dyDescent="0.3">
      <c r="A93" s="117">
        <v>42181</v>
      </c>
      <c r="B93" s="108">
        <v>99453</v>
      </c>
    </row>
    <row r="94" spans="1:2" hidden="1" x14ac:dyDescent="0.3">
      <c r="A94" s="117">
        <v>42182</v>
      </c>
      <c r="B94" s="108">
        <v>99469</v>
      </c>
    </row>
    <row r="95" spans="1:2" hidden="1" x14ac:dyDescent="0.3">
      <c r="A95" s="117">
        <v>42183</v>
      </c>
      <c r="B95" s="108">
        <v>99488</v>
      </c>
    </row>
    <row r="96" spans="1:2" hidden="1" x14ac:dyDescent="0.3">
      <c r="A96" s="117">
        <v>42184</v>
      </c>
      <c r="B96" s="108">
        <v>99522</v>
      </c>
    </row>
    <row r="97" spans="1:2" hidden="1" x14ac:dyDescent="0.3">
      <c r="A97" s="117">
        <v>42185</v>
      </c>
      <c r="B97" s="108">
        <v>99543</v>
      </c>
    </row>
    <row r="98" spans="1:2" x14ac:dyDescent="0.3">
      <c r="A98" s="135" t="s">
        <v>950</v>
      </c>
      <c r="B98" s="136" t="s">
        <v>997</v>
      </c>
    </row>
    <row r="99" spans="1:2" x14ac:dyDescent="0.3">
      <c r="A99" s="117">
        <v>42186</v>
      </c>
      <c r="B99" s="108">
        <v>99558</v>
      </c>
    </row>
    <row r="100" spans="1:2" x14ac:dyDescent="0.3">
      <c r="A100" s="117">
        <v>42187</v>
      </c>
      <c r="B100" s="108">
        <v>99565</v>
      </c>
    </row>
    <row r="101" spans="1:2" x14ac:dyDescent="0.3">
      <c r="A101" s="117">
        <v>42188</v>
      </c>
      <c r="B101" s="108">
        <v>99580</v>
      </c>
    </row>
    <row r="102" spans="1:2" x14ac:dyDescent="0.3">
      <c r="A102" s="117">
        <v>42189</v>
      </c>
      <c r="B102" s="108">
        <v>99608</v>
      </c>
    </row>
    <row r="103" spans="1:2" x14ac:dyDescent="0.3">
      <c r="A103" s="117">
        <v>42190</v>
      </c>
      <c r="B103" s="108">
        <v>99607</v>
      </c>
    </row>
    <row r="104" spans="1:2" x14ac:dyDescent="0.3">
      <c r="A104" s="117">
        <v>42191</v>
      </c>
      <c r="B104" s="108">
        <v>99617</v>
      </c>
    </row>
    <row r="105" spans="1:2" x14ac:dyDescent="0.3">
      <c r="A105" s="117">
        <v>42192</v>
      </c>
      <c r="B105" s="108">
        <v>99628</v>
      </c>
    </row>
    <row r="106" spans="1:2" x14ac:dyDescent="0.3">
      <c r="A106" s="117">
        <v>42193</v>
      </c>
      <c r="B106" s="108">
        <v>99650</v>
      </c>
    </row>
    <row r="107" spans="1:2" x14ac:dyDescent="0.3">
      <c r="A107" s="117">
        <v>42194</v>
      </c>
      <c r="B107" s="108">
        <v>99672</v>
      </c>
    </row>
    <row r="108" spans="1:2" x14ac:dyDescent="0.3">
      <c r="A108" s="117">
        <v>42195</v>
      </c>
      <c r="B108" s="108">
        <v>99660</v>
      </c>
    </row>
    <row r="109" spans="1:2" x14ac:dyDescent="0.3">
      <c r="A109" s="117">
        <v>42196</v>
      </c>
      <c r="B109" s="108">
        <v>99658</v>
      </c>
    </row>
    <row r="110" spans="1:2" x14ac:dyDescent="0.3">
      <c r="A110" s="117">
        <v>42197</v>
      </c>
      <c r="B110" s="108">
        <v>99675</v>
      </c>
    </row>
    <row r="111" spans="1:2" x14ac:dyDescent="0.3">
      <c r="A111" s="117">
        <v>42198</v>
      </c>
      <c r="B111" s="108">
        <v>99604</v>
      </c>
    </row>
    <row r="112" spans="1:2" x14ac:dyDescent="0.3">
      <c r="A112" s="117">
        <v>42199</v>
      </c>
      <c r="B112" s="108">
        <v>99618</v>
      </c>
    </row>
    <row r="113" spans="1:2" x14ac:dyDescent="0.3">
      <c r="A113" s="117">
        <v>42200</v>
      </c>
      <c r="B113" s="108">
        <v>99617</v>
      </c>
    </row>
    <row r="114" spans="1:2" x14ac:dyDescent="0.3">
      <c r="A114" s="117">
        <v>42201</v>
      </c>
      <c r="B114" s="108">
        <v>99956</v>
      </c>
    </row>
    <row r="115" spans="1:2" x14ac:dyDescent="0.3">
      <c r="A115" s="117">
        <v>42202</v>
      </c>
      <c r="B115" s="108">
        <v>99983</v>
      </c>
    </row>
    <row r="116" spans="1:2" x14ac:dyDescent="0.3">
      <c r="A116" s="117">
        <v>42203</v>
      </c>
      <c r="B116" s="108">
        <v>99999</v>
      </c>
    </row>
    <row r="117" spans="1:2" x14ac:dyDescent="0.3">
      <c r="A117" s="117">
        <v>42204</v>
      </c>
      <c r="B117" s="108">
        <v>100028</v>
      </c>
    </row>
    <row r="118" spans="1:2" x14ac:dyDescent="0.3">
      <c r="A118" s="117">
        <v>42205</v>
      </c>
      <c r="B118" s="108">
        <v>100050</v>
      </c>
    </row>
    <row r="119" spans="1:2" x14ac:dyDescent="0.3">
      <c r="A119" s="117">
        <v>42206</v>
      </c>
      <c r="B119" s="108">
        <v>100048</v>
      </c>
    </row>
    <row r="120" spans="1:2" x14ac:dyDescent="0.3">
      <c r="A120" s="117">
        <v>42207</v>
      </c>
      <c r="B120" s="108">
        <v>100051</v>
      </c>
    </row>
    <row r="121" spans="1:2" x14ac:dyDescent="0.3">
      <c r="A121" s="117">
        <v>42208</v>
      </c>
      <c r="B121" s="108">
        <v>100055</v>
      </c>
    </row>
    <row r="122" spans="1:2" x14ac:dyDescent="0.3">
      <c r="A122" s="117">
        <v>42209</v>
      </c>
      <c r="B122" s="108">
        <v>100062</v>
      </c>
    </row>
    <row r="123" spans="1:2" x14ac:dyDescent="0.3">
      <c r="A123" s="117">
        <v>42210</v>
      </c>
      <c r="B123" s="108">
        <v>100066</v>
      </c>
    </row>
    <row r="124" spans="1:2" x14ac:dyDescent="0.3">
      <c r="A124" s="117">
        <v>42211</v>
      </c>
      <c r="B124" s="108">
        <v>100105</v>
      </c>
    </row>
    <row r="125" spans="1:2" x14ac:dyDescent="0.3">
      <c r="A125" s="117">
        <v>42212</v>
      </c>
      <c r="B125" s="108">
        <v>100129</v>
      </c>
    </row>
    <row r="126" spans="1:2" x14ac:dyDescent="0.3">
      <c r="A126" s="117">
        <v>42213</v>
      </c>
      <c r="B126" s="108">
        <v>100140</v>
      </c>
    </row>
    <row r="127" spans="1:2" x14ac:dyDescent="0.3">
      <c r="A127" s="117">
        <v>42214</v>
      </c>
      <c r="B127" s="108">
        <v>99126</v>
      </c>
    </row>
    <row r="128" spans="1:2" x14ac:dyDescent="0.3">
      <c r="A128" s="117">
        <v>42215</v>
      </c>
      <c r="B128" s="108">
        <v>99119</v>
      </c>
    </row>
    <row r="129" spans="1:2" x14ac:dyDescent="0.3">
      <c r="A129" s="117">
        <v>42216</v>
      </c>
      <c r="B129" s="108">
        <v>99128</v>
      </c>
    </row>
    <row r="130" spans="1:2" x14ac:dyDescent="0.3">
      <c r="A130" s="117">
        <v>42217</v>
      </c>
      <c r="B130" s="108">
        <v>99155</v>
      </c>
    </row>
    <row r="131" spans="1:2" x14ac:dyDescent="0.3">
      <c r="A131" s="117">
        <v>42218</v>
      </c>
      <c r="B131" s="108">
        <v>99151</v>
      </c>
    </row>
    <row r="132" spans="1:2" x14ac:dyDescent="0.3">
      <c r="A132" s="117">
        <v>42219</v>
      </c>
      <c r="B132" s="108">
        <v>99163</v>
      </c>
    </row>
    <row r="133" spans="1:2" x14ac:dyDescent="0.3">
      <c r="A133" s="117">
        <v>42220</v>
      </c>
      <c r="B133" s="108">
        <v>99174</v>
      </c>
    </row>
    <row r="134" spans="1:2" x14ac:dyDescent="0.3">
      <c r="A134" s="117">
        <v>42221</v>
      </c>
      <c r="B134" s="108">
        <v>99186</v>
      </c>
    </row>
    <row r="135" spans="1:2" x14ac:dyDescent="0.3">
      <c r="A135" s="117">
        <v>42222</v>
      </c>
      <c r="B135" s="108">
        <v>99189</v>
      </c>
    </row>
    <row r="136" spans="1:2" x14ac:dyDescent="0.3">
      <c r="A136" s="117">
        <v>42223</v>
      </c>
      <c r="B136" s="108">
        <v>99203</v>
      </c>
    </row>
    <row r="137" spans="1:2" x14ac:dyDescent="0.3">
      <c r="A137" s="117">
        <v>42224</v>
      </c>
      <c r="B137" s="108">
        <v>99213</v>
      </c>
    </row>
    <row r="138" spans="1:2" x14ac:dyDescent="0.3">
      <c r="A138" s="117">
        <v>42225</v>
      </c>
      <c r="B138" s="108">
        <v>99217</v>
      </c>
    </row>
    <row r="139" spans="1:2" x14ac:dyDescent="0.3">
      <c r="A139" s="117">
        <v>42226</v>
      </c>
      <c r="B139" s="108">
        <v>99258</v>
      </c>
    </row>
    <row r="140" spans="1:2" x14ac:dyDescent="0.3">
      <c r="A140" s="117">
        <v>42227</v>
      </c>
      <c r="B140" s="108">
        <v>99278</v>
      </c>
    </row>
    <row r="141" spans="1:2" x14ac:dyDescent="0.3">
      <c r="A141" s="117">
        <v>42228</v>
      </c>
      <c r="B141" s="108">
        <v>99294</v>
      </c>
    </row>
    <row r="142" spans="1:2" x14ac:dyDescent="0.3">
      <c r="A142" s="117">
        <v>42229</v>
      </c>
      <c r="B142" s="108">
        <v>99318</v>
      </c>
    </row>
    <row r="143" spans="1:2" x14ac:dyDescent="0.3">
      <c r="A143" s="117">
        <v>42230</v>
      </c>
      <c r="B143" s="108">
        <v>99322</v>
      </c>
    </row>
    <row r="144" spans="1:2" x14ac:dyDescent="0.3">
      <c r="A144" s="117">
        <v>42231</v>
      </c>
      <c r="B144" s="108">
        <v>99329</v>
      </c>
    </row>
    <row r="145" spans="1:2" x14ac:dyDescent="0.3">
      <c r="A145" s="117">
        <v>42232</v>
      </c>
      <c r="B145" s="108">
        <v>99318</v>
      </c>
    </row>
    <row r="146" spans="1:2" x14ac:dyDescent="0.3">
      <c r="A146" s="117">
        <v>42233</v>
      </c>
      <c r="B146" s="108">
        <v>99317</v>
      </c>
    </row>
    <row r="147" spans="1:2" x14ac:dyDescent="0.3">
      <c r="A147" s="117">
        <v>42234</v>
      </c>
      <c r="B147" s="108">
        <v>99298</v>
      </c>
    </row>
    <row r="148" spans="1:2" x14ac:dyDescent="0.3">
      <c r="A148" s="117">
        <v>42235</v>
      </c>
      <c r="B148" s="108">
        <v>99303</v>
      </c>
    </row>
    <row r="149" spans="1:2" x14ac:dyDescent="0.3">
      <c r="A149" s="117">
        <v>42236</v>
      </c>
      <c r="B149" s="108">
        <v>99325</v>
      </c>
    </row>
    <row r="150" spans="1:2" x14ac:dyDescent="0.3">
      <c r="A150" s="117">
        <v>42237</v>
      </c>
      <c r="B150" s="108">
        <v>99440</v>
      </c>
    </row>
    <row r="151" spans="1:2" x14ac:dyDescent="0.3">
      <c r="A151" s="117">
        <v>42238</v>
      </c>
      <c r="B151" s="108">
        <v>99558</v>
      </c>
    </row>
    <row r="152" spans="1:2" x14ac:dyDescent="0.3">
      <c r="A152" s="117">
        <v>42239</v>
      </c>
      <c r="B152" s="108">
        <v>99686</v>
      </c>
    </row>
    <row r="153" spans="1:2" x14ac:dyDescent="0.3">
      <c r="A153" s="117">
        <v>42240</v>
      </c>
      <c r="B153" s="108">
        <v>99799</v>
      </c>
    </row>
    <row r="154" spans="1:2" x14ac:dyDescent="0.3">
      <c r="A154" s="117">
        <v>42241</v>
      </c>
      <c r="B154" s="108">
        <v>99892</v>
      </c>
    </row>
    <row r="155" spans="1:2" x14ac:dyDescent="0.3">
      <c r="A155" s="117">
        <v>42242</v>
      </c>
      <c r="B155" s="108">
        <v>99925</v>
      </c>
    </row>
    <row r="156" spans="1:2" x14ac:dyDescent="0.3">
      <c r="A156" s="117">
        <v>42243</v>
      </c>
      <c r="B156" s="108">
        <v>99982</v>
      </c>
    </row>
    <row r="157" spans="1:2" x14ac:dyDescent="0.3">
      <c r="A157" s="117">
        <v>42244</v>
      </c>
      <c r="B157" s="108">
        <v>100023</v>
      </c>
    </row>
    <row r="158" spans="1:2" x14ac:dyDescent="0.3">
      <c r="A158" s="117">
        <v>42245</v>
      </c>
      <c r="B158" s="108">
        <v>100042</v>
      </c>
    </row>
    <row r="159" spans="1:2" x14ac:dyDescent="0.3">
      <c r="A159" s="117">
        <v>42246</v>
      </c>
      <c r="B159" s="108">
        <v>100059</v>
      </c>
    </row>
    <row r="160" spans="1:2" x14ac:dyDescent="0.3">
      <c r="A160" s="117">
        <v>42247</v>
      </c>
      <c r="B160" s="108">
        <v>100088</v>
      </c>
    </row>
    <row r="161" spans="1:2" x14ac:dyDescent="0.3">
      <c r="A161" s="117">
        <v>42248</v>
      </c>
      <c r="B161" s="108">
        <v>100118</v>
      </c>
    </row>
    <row r="162" spans="1:2" x14ac:dyDescent="0.3">
      <c r="A162" s="117">
        <v>42249</v>
      </c>
      <c r="B162" s="108">
        <v>100141</v>
      </c>
    </row>
    <row r="163" spans="1:2" x14ac:dyDescent="0.3">
      <c r="A163" s="117">
        <v>42250</v>
      </c>
      <c r="B163" s="108">
        <v>100174</v>
      </c>
    </row>
    <row r="164" spans="1:2" x14ac:dyDescent="0.3">
      <c r="A164" s="117">
        <v>42251</v>
      </c>
      <c r="B164" s="108">
        <v>100202</v>
      </c>
    </row>
    <row r="165" spans="1:2" x14ac:dyDescent="0.3">
      <c r="A165" s="117">
        <v>42252</v>
      </c>
      <c r="B165" s="108">
        <v>100237</v>
      </c>
    </row>
    <row r="166" spans="1:2" x14ac:dyDescent="0.3">
      <c r="A166" s="117">
        <v>42253</v>
      </c>
      <c r="B166" s="108">
        <v>100275</v>
      </c>
    </row>
    <row r="167" spans="1:2" x14ac:dyDescent="0.3">
      <c r="A167" s="117">
        <v>42254</v>
      </c>
      <c r="B167" s="108">
        <v>100325</v>
      </c>
    </row>
    <row r="168" spans="1:2" x14ac:dyDescent="0.3">
      <c r="A168" s="117">
        <v>42255</v>
      </c>
      <c r="B168" s="108">
        <v>100348</v>
      </c>
    </row>
    <row r="169" spans="1:2" x14ac:dyDescent="0.3">
      <c r="A169" s="117">
        <v>42256</v>
      </c>
      <c r="B169" s="108">
        <v>100368</v>
      </c>
    </row>
    <row r="170" spans="1:2" x14ac:dyDescent="0.3">
      <c r="A170" s="117">
        <v>42257</v>
      </c>
      <c r="B170" s="108">
        <v>100355</v>
      </c>
    </row>
    <row r="171" spans="1:2" x14ac:dyDescent="0.3">
      <c r="A171" s="117">
        <v>42258</v>
      </c>
      <c r="B171" s="108">
        <v>100361</v>
      </c>
    </row>
    <row r="172" spans="1:2" x14ac:dyDescent="0.3">
      <c r="A172" s="117">
        <v>42259</v>
      </c>
      <c r="B172" s="108">
        <v>100366</v>
      </c>
    </row>
    <row r="173" spans="1:2" x14ac:dyDescent="0.3">
      <c r="A173" s="117">
        <v>42260</v>
      </c>
      <c r="B173" s="108">
        <v>100388</v>
      </c>
    </row>
    <row r="174" spans="1:2" x14ac:dyDescent="0.3">
      <c r="A174" s="117">
        <v>42261</v>
      </c>
      <c r="B174" s="108">
        <v>100410</v>
      </c>
    </row>
    <row r="175" spans="1:2" x14ac:dyDescent="0.3">
      <c r="A175" s="117">
        <v>42262</v>
      </c>
      <c r="B175" s="108">
        <v>100429</v>
      </c>
    </row>
    <row r="176" spans="1:2" x14ac:dyDescent="0.3">
      <c r="A176" s="117">
        <v>42263</v>
      </c>
      <c r="B176" s="108">
        <v>100443</v>
      </c>
    </row>
    <row r="177" spans="1:2" x14ac:dyDescent="0.3">
      <c r="A177" s="117">
        <v>42264</v>
      </c>
      <c r="B177" s="108">
        <v>99648</v>
      </c>
    </row>
    <row r="178" spans="1:2" x14ac:dyDescent="0.3">
      <c r="A178" s="117">
        <v>42265</v>
      </c>
      <c r="B178" s="108">
        <v>99661</v>
      </c>
    </row>
    <row r="179" spans="1:2" x14ac:dyDescent="0.3">
      <c r="A179" s="117">
        <v>42266</v>
      </c>
      <c r="B179" s="108">
        <v>99674</v>
      </c>
    </row>
    <row r="180" spans="1:2" x14ac:dyDescent="0.3">
      <c r="A180" s="117">
        <v>42267</v>
      </c>
      <c r="B180" s="108">
        <v>99670</v>
      </c>
    </row>
    <row r="181" spans="1:2" x14ac:dyDescent="0.3">
      <c r="A181" s="117">
        <v>42268</v>
      </c>
      <c r="B181" s="108">
        <v>99685</v>
      </c>
    </row>
    <row r="182" spans="1:2" x14ac:dyDescent="0.3">
      <c r="A182" s="117">
        <v>42269</v>
      </c>
      <c r="B182" s="108">
        <v>99693</v>
      </c>
    </row>
    <row r="183" spans="1:2" x14ac:dyDescent="0.3">
      <c r="A183" s="117">
        <v>42270</v>
      </c>
      <c r="B183" s="108">
        <v>99697</v>
      </c>
    </row>
    <row r="184" spans="1:2" x14ac:dyDescent="0.3">
      <c r="A184" s="117">
        <v>42271</v>
      </c>
      <c r="B184" s="108">
        <v>99711</v>
      </c>
    </row>
    <row r="185" spans="1:2" x14ac:dyDescent="0.3">
      <c r="A185" s="117">
        <v>42272</v>
      </c>
      <c r="B185" s="108">
        <v>100343</v>
      </c>
    </row>
    <row r="186" spans="1:2" x14ac:dyDescent="0.3">
      <c r="A186" s="117">
        <v>42273</v>
      </c>
      <c r="B186" s="108">
        <v>101198</v>
      </c>
    </row>
    <row r="187" spans="1:2" x14ac:dyDescent="0.3">
      <c r="A187" s="117">
        <v>42274</v>
      </c>
      <c r="B187" s="108">
        <v>101825</v>
      </c>
    </row>
    <row r="188" spans="1:2" x14ac:dyDescent="0.3">
      <c r="A188" s="117">
        <v>42275</v>
      </c>
      <c r="B188" s="108">
        <v>102156</v>
      </c>
    </row>
    <row r="189" spans="1:2" x14ac:dyDescent="0.3">
      <c r="A189" s="117">
        <v>42276</v>
      </c>
      <c r="B189" s="108">
        <v>102850</v>
      </c>
    </row>
    <row r="190" spans="1:2" x14ac:dyDescent="0.3">
      <c r="A190" s="117">
        <v>42277</v>
      </c>
      <c r="B190" s="108">
        <v>103062</v>
      </c>
    </row>
    <row r="191" spans="1:2" x14ac:dyDescent="0.3">
      <c r="A191" s="117">
        <v>42278</v>
      </c>
      <c r="B191" s="108">
        <v>103360</v>
      </c>
    </row>
    <row r="192" spans="1:2" x14ac:dyDescent="0.3">
      <c r="A192" s="117">
        <v>42279</v>
      </c>
      <c r="B192" s="108">
        <v>103729</v>
      </c>
    </row>
    <row r="193" spans="1:2" x14ac:dyDescent="0.3">
      <c r="A193" s="117">
        <v>42280</v>
      </c>
      <c r="B193" s="108">
        <v>103745</v>
      </c>
    </row>
    <row r="194" spans="1:2" x14ac:dyDescent="0.3">
      <c r="A194" s="117">
        <v>42281</v>
      </c>
      <c r="B194" s="108">
        <v>103722</v>
      </c>
    </row>
    <row r="195" spans="1:2" x14ac:dyDescent="0.3">
      <c r="A195" s="117">
        <v>42282</v>
      </c>
      <c r="B195" s="108">
        <v>104710</v>
      </c>
    </row>
    <row r="196" spans="1:2" x14ac:dyDescent="0.3">
      <c r="A196" s="117">
        <v>42283</v>
      </c>
      <c r="B196" s="108">
        <v>105939</v>
      </c>
    </row>
    <row r="197" spans="1:2" x14ac:dyDescent="0.3">
      <c r="A197" s="117">
        <v>42284</v>
      </c>
      <c r="B197" s="108">
        <v>106634</v>
      </c>
    </row>
    <row r="198" spans="1:2" x14ac:dyDescent="0.3">
      <c r="A198" s="117">
        <v>42285</v>
      </c>
      <c r="B198" s="108">
        <v>106778</v>
      </c>
    </row>
    <row r="199" spans="1:2" x14ac:dyDescent="0.3">
      <c r="A199" s="117">
        <v>42286</v>
      </c>
      <c r="B199" s="108">
        <v>107587</v>
      </c>
    </row>
    <row r="200" spans="1:2" x14ac:dyDescent="0.3">
      <c r="A200" s="117">
        <v>42287</v>
      </c>
      <c r="B200" s="108">
        <v>107712</v>
      </c>
    </row>
    <row r="201" spans="1:2" x14ac:dyDescent="0.3">
      <c r="A201" s="117">
        <v>42288</v>
      </c>
      <c r="B201" s="108">
        <v>107965</v>
      </c>
    </row>
    <row r="202" spans="1:2" x14ac:dyDescent="0.3">
      <c r="A202" s="117">
        <v>42289</v>
      </c>
      <c r="B202" s="108">
        <v>108151</v>
      </c>
    </row>
    <row r="203" spans="1:2" x14ac:dyDescent="0.3">
      <c r="A203" s="117">
        <v>42290</v>
      </c>
      <c r="B203" s="108">
        <v>108276</v>
      </c>
    </row>
    <row r="204" spans="1:2" x14ac:dyDescent="0.3">
      <c r="A204" s="117">
        <v>42291</v>
      </c>
      <c r="B204" s="108">
        <v>108448</v>
      </c>
    </row>
    <row r="205" spans="1:2" x14ac:dyDescent="0.3">
      <c r="A205" s="117">
        <v>42292</v>
      </c>
      <c r="B205" s="108">
        <v>108784</v>
      </c>
    </row>
    <row r="206" spans="1:2" x14ac:dyDescent="0.3">
      <c r="A206" s="117">
        <v>42293</v>
      </c>
      <c r="B206" s="108">
        <v>109384</v>
      </c>
    </row>
    <row r="207" spans="1:2" x14ac:dyDescent="0.3">
      <c r="A207" s="117">
        <v>42294</v>
      </c>
      <c r="B207" s="108">
        <v>109753</v>
      </c>
    </row>
    <row r="208" spans="1:2" x14ac:dyDescent="0.3">
      <c r="A208" s="117">
        <v>42295</v>
      </c>
      <c r="B208" s="108">
        <v>110086</v>
      </c>
    </row>
    <row r="209" spans="1:2" x14ac:dyDescent="0.3">
      <c r="A209" s="117">
        <v>42296</v>
      </c>
      <c r="B209" s="108">
        <v>112739</v>
      </c>
    </row>
    <row r="210" spans="1:2" x14ac:dyDescent="0.3">
      <c r="A210" s="117">
        <v>42297</v>
      </c>
      <c r="B210" s="108">
        <v>113962</v>
      </c>
    </row>
    <row r="211" spans="1:2" x14ac:dyDescent="0.3">
      <c r="A211" s="117">
        <v>42298</v>
      </c>
      <c r="B211" s="108">
        <v>114601</v>
      </c>
    </row>
    <row r="212" spans="1:2" x14ac:dyDescent="0.3">
      <c r="A212" s="117">
        <v>42299</v>
      </c>
      <c r="B212" s="108">
        <v>114655</v>
      </c>
    </row>
    <row r="213" spans="1:2" x14ac:dyDescent="0.3">
      <c r="A213" s="117">
        <v>42300</v>
      </c>
      <c r="B213" s="108">
        <v>114919</v>
      </c>
    </row>
    <row r="214" spans="1:2" x14ac:dyDescent="0.3">
      <c r="A214" s="117">
        <v>42301</v>
      </c>
      <c r="B214" s="108">
        <v>115370</v>
      </c>
    </row>
    <row r="215" spans="1:2" x14ac:dyDescent="0.3">
      <c r="A215" s="117">
        <v>42302</v>
      </c>
      <c r="B215" s="108">
        <v>115795</v>
      </c>
    </row>
    <row r="216" spans="1:2" x14ac:dyDescent="0.3">
      <c r="A216" s="117">
        <v>42303</v>
      </c>
      <c r="B216" s="108">
        <v>116420</v>
      </c>
    </row>
    <row r="217" spans="1:2" x14ac:dyDescent="0.3">
      <c r="A217" s="117">
        <v>42304</v>
      </c>
      <c r="B217" s="108">
        <v>117267</v>
      </c>
    </row>
    <row r="218" spans="1:2" x14ac:dyDescent="0.3">
      <c r="A218" s="117">
        <v>42305</v>
      </c>
      <c r="B218" s="108">
        <v>119395</v>
      </c>
    </row>
    <row r="219" spans="1:2" x14ac:dyDescent="0.3">
      <c r="A219" s="117">
        <v>42306</v>
      </c>
      <c r="B219" s="108">
        <v>120099</v>
      </c>
    </row>
    <row r="220" spans="1:2" x14ac:dyDescent="0.3">
      <c r="A220" s="117">
        <v>42307</v>
      </c>
      <c r="B220" s="108">
        <v>120194</v>
      </c>
    </row>
    <row r="221" spans="1:2" x14ac:dyDescent="0.3">
      <c r="A221" s="117">
        <v>42308</v>
      </c>
      <c r="B221" s="108">
        <v>120358</v>
      </c>
    </row>
    <row r="222" spans="1:2" x14ac:dyDescent="0.3">
      <c r="A222" s="117">
        <v>42309</v>
      </c>
      <c r="B222" s="108">
        <v>120338</v>
      </c>
    </row>
    <row r="223" spans="1:2" x14ac:dyDescent="0.3">
      <c r="A223" s="117">
        <v>42310</v>
      </c>
      <c r="B223" s="108">
        <v>120641</v>
      </c>
    </row>
    <row r="224" spans="1:2" x14ac:dyDescent="0.3">
      <c r="A224" s="117">
        <v>42311</v>
      </c>
      <c r="B224" s="108">
        <v>121083</v>
      </c>
    </row>
    <row r="225" spans="1:2" x14ac:dyDescent="0.3">
      <c r="A225" s="117">
        <v>42312</v>
      </c>
      <c r="B225" s="108">
        <v>121620</v>
      </c>
    </row>
    <row r="226" spans="1:2" x14ac:dyDescent="0.3">
      <c r="A226" s="117">
        <v>42313</v>
      </c>
      <c r="B226" s="108">
        <v>121865</v>
      </c>
    </row>
    <row r="227" spans="1:2" x14ac:dyDescent="0.3">
      <c r="A227" s="117">
        <v>42314</v>
      </c>
      <c r="B227" s="108">
        <v>122372</v>
      </c>
    </row>
    <row r="228" spans="1:2" x14ac:dyDescent="0.3">
      <c r="A228" s="117">
        <v>42315</v>
      </c>
      <c r="B228" s="108">
        <v>122672</v>
      </c>
    </row>
    <row r="229" spans="1:2" x14ac:dyDescent="0.3">
      <c r="A229" s="117">
        <v>42316</v>
      </c>
      <c r="B229" s="108">
        <v>122856</v>
      </c>
    </row>
    <row r="230" spans="1:2" x14ac:dyDescent="0.3">
      <c r="A230" s="117">
        <v>42317</v>
      </c>
      <c r="B230" s="108">
        <v>122965</v>
      </c>
    </row>
    <row r="231" spans="1:2" x14ac:dyDescent="0.3">
      <c r="A231" s="117">
        <v>42318</v>
      </c>
      <c r="B231" s="108">
        <v>123216</v>
      </c>
    </row>
    <row r="232" spans="1:2" x14ac:dyDescent="0.3">
      <c r="A232" s="117">
        <v>42319</v>
      </c>
      <c r="B232" s="108">
        <v>123996</v>
      </c>
    </row>
    <row r="233" spans="1:2" x14ac:dyDescent="0.3">
      <c r="A233" s="117">
        <v>42320</v>
      </c>
      <c r="B233" s="108">
        <v>124284</v>
      </c>
    </row>
    <row r="234" spans="1:2" x14ac:dyDescent="0.3">
      <c r="A234" s="117">
        <v>42321</v>
      </c>
      <c r="B234" s="108">
        <v>124629</v>
      </c>
    </row>
    <row r="235" spans="1:2" x14ac:dyDescent="0.3">
      <c r="A235" s="117">
        <v>42322</v>
      </c>
      <c r="B235" s="108">
        <v>124603</v>
      </c>
    </row>
    <row r="236" spans="1:2" x14ac:dyDescent="0.3">
      <c r="A236" s="117">
        <v>42323</v>
      </c>
      <c r="B236" s="108">
        <v>124559</v>
      </c>
    </row>
    <row r="237" spans="1:2" x14ac:dyDescent="0.3">
      <c r="A237" s="117">
        <v>42324</v>
      </c>
      <c r="B237" s="108">
        <v>124536</v>
      </c>
    </row>
    <row r="238" spans="1:2" x14ac:dyDescent="0.3">
      <c r="A238" s="117">
        <v>42325</v>
      </c>
      <c r="B238" s="108">
        <v>124536</v>
      </c>
    </row>
    <row r="239" spans="1:2" x14ac:dyDescent="0.3">
      <c r="A239" s="117">
        <v>42326</v>
      </c>
      <c r="B239" s="108">
        <v>124512</v>
      </c>
    </row>
    <row r="240" spans="1:2" x14ac:dyDescent="0.3">
      <c r="A240" s="117">
        <v>42327</v>
      </c>
      <c r="B240" s="108">
        <v>125153</v>
      </c>
    </row>
    <row r="241" spans="1:2" x14ac:dyDescent="0.3">
      <c r="A241" s="117">
        <v>42328</v>
      </c>
      <c r="B241" s="108">
        <v>125995</v>
      </c>
    </row>
    <row r="242" spans="1:2" x14ac:dyDescent="0.3">
      <c r="A242" s="117">
        <v>42329</v>
      </c>
      <c r="B242" s="108">
        <v>126225</v>
      </c>
    </row>
    <row r="243" spans="1:2" x14ac:dyDescent="0.3">
      <c r="A243" s="117">
        <v>42330</v>
      </c>
      <c r="B243" s="108">
        <v>126486</v>
      </c>
    </row>
    <row r="244" spans="1:2" x14ac:dyDescent="0.3">
      <c r="A244" s="117">
        <v>42331</v>
      </c>
      <c r="B244" s="108">
        <v>126951</v>
      </c>
    </row>
    <row r="245" spans="1:2" x14ac:dyDescent="0.3">
      <c r="A245" s="117">
        <v>42332</v>
      </c>
      <c r="B245" s="108">
        <v>127221</v>
      </c>
    </row>
    <row r="246" spans="1:2" x14ac:dyDescent="0.3">
      <c r="A246" s="117">
        <v>42333</v>
      </c>
      <c r="B246" s="108">
        <v>128193</v>
      </c>
    </row>
    <row r="247" spans="1:2" x14ac:dyDescent="0.3">
      <c r="A247" s="117">
        <v>42334</v>
      </c>
      <c r="B247" s="108">
        <v>128377</v>
      </c>
    </row>
    <row r="248" spans="1:2" x14ac:dyDescent="0.3">
      <c r="A248" s="117">
        <v>42335</v>
      </c>
      <c r="B248" s="108">
        <v>128687</v>
      </c>
    </row>
    <row r="249" spans="1:2" x14ac:dyDescent="0.3">
      <c r="A249" s="117">
        <v>42336</v>
      </c>
      <c r="B249" s="108">
        <v>128890</v>
      </c>
    </row>
    <row r="250" spans="1:2" x14ac:dyDescent="0.3">
      <c r="A250" s="117">
        <v>42337</v>
      </c>
      <c r="B250" s="108">
        <v>129048</v>
      </c>
    </row>
    <row r="251" spans="1:2" x14ac:dyDescent="0.3">
      <c r="A251" s="117">
        <v>42338</v>
      </c>
      <c r="B251" s="108">
        <v>129188</v>
      </c>
    </row>
    <row r="252" spans="1:2" x14ac:dyDescent="0.3">
      <c r="A252" s="117">
        <v>42339</v>
      </c>
      <c r="B252" s="108">
        <v>129450</v>
      </c>
    </row>
    <row r="253" spans="1:2" x14ac:dyDescent="0.3">
      <c r="A253" s="117">
        <v>42340</v>
      </c>
      <c r="B253" s="108">
        <v>129493</v>
      </c>
    </row>
    <row r="254" spans="1:2" x14ac:dyDescent="0.3">
      <c r="A254" s="117">
        <v>42341</v>
      </c>
      <c r="B254" s="108">
        <v>129908</v>
      </c>
    </row>
    <row r="255" spans="1:2" x14ac:dyDescent="0.3">
      <c r="A255" s="117">
        <v>42342</v>
      </c>
      <c r="B255" s="108">
        <v>130198</v>
      </c>
    </row>
    <row r="256" spans="1:2" x14ac:dyDescent="0.3">
      <c r="A256" s="117">
        <v>42343</v>
      </c>
      <c r="B256" s="108">
        <v>130435</v>
      </c>
    </row>
    <row r="257" spans="1:2" x14ac:dyDescent="0.3">
      <c r="A257" s="117">
        <v>42344</v>
      </c>
      <c r="B257" s="108">
        <v>130481</v>
      </c>
    </row>
    <row r="258" spans="1:2" x14ac:dyDescent="0.3">
      <c r="A258" s="117">
        <v>42345</v>
      </c>
      <c r="B258" s="108">
        <v>130516</v>
      </c>
    </row>
    <row r="259" spans="1:2" x14ac:dyDescent="0.3">
      <c r="A259" s="117">
        <v>42346</v>
      </c>
      <c r="B259" s="108">
        <v>130654</v>
      </c>
    </row>
    <row r="260" spans="1:2" x14ac:dyDescent="0.3">
      <c r="A260" s="117">
        <v>42347</v>
      </c>
      <c r="B260" s="108">
        <v>131110</v>
      </c>
    </row>
    <row r="261" spans="1:2" x14ac:dyDescent="0.3">
      <c r="A261" s="117">
        <v>42348</v>
      </c>
      <c r="B261" s="108">
        <v>131321</v>
      </c>
    </row>
    <row r="262" spans="1:2" x14ac:dyDescent="0.3">
      <c r="A262" s="117">
        <v>42349</v>
      </c>
      <c r="B262" s="108">
        <v>131513</v>
      </c>
    </row>
    <row r="263" spans="1:2" x14ac:dyDescent="0.3">
      <c r="A263" s="117">
        <v>42350</v>
      </c>
      <c r="B263" s="108">
        <v>131622</v>
      </c>
    </row>
    <row r="264" spans="1:2" x14ac:dyDescent="0.3">
      <c r="A264" s="117">
        <v>42351</v>
      </c>
      <c r="B264" s="108">
        <v>131616</v>
      </c>
    </row>
    <row r="265" spans="1:2" x14ac:dyDescent="0.3">
      <c r="A265" s="117">
        <v>42352</v>
      </c>
      <c r="B265" s="108">
        <v>131660</v>
      </c>
    </row>
    <row r="266" spans="1:2" x14ac:dyDescent="0.3">
      <c r="A266" s="117">
        <v>42353</v>
      </c>
      <c r="B266" s="108">
        <v>132033</v>
      </c>
    </row>
    <row r="267" spans="1:2" x14ac:dyDescent="0.3">
      <c r="A267" s="117">
        <v>42354</v>
      </c>
      <c r="B267" s="108">
        <v>132201</v>
      </c>
    </row>
    <row r="268" spans="1:2" x14ac:dyDescent="0.3">
      <c r="A268" s="117">
        <v>42355</v>
      </c>
      <c r="B268" s="108">
        <v>131527</v>
      </c>
    </row>
    <row r="269" spans="1:2" x14ac:dyDescent="0.3">
      <c r="A269" s="117">
        <v>42356</v>
      </c>
      <c r="B269" s="108">
        <v>132439</v>
      </c>
    </row>
    <row r="270" spans="1:2" x14ac:dyDescent="0.3">
      <c r="A270" s="117">
        <v>42357</v>
      </c>
      <c r="B270" s="108">
        <v>132559</v>
      </c>
    </row>
    <row r="271" spans="1:2" x14ac:dyDescent="0.3">
      <c r="A271" s="117">
        <v>42358</v>
      </c>
      <c r="B271" s="108">
        <v>132736</v>
      </c>
    </row>
    <row r="272" spans="1:2" x14ac:dyDescent="0.3">
      <c r="A272" s="117">
        <v>42359</v>
      </c>
      <c r="B272" s="108">
        <v>132883</v>
      </c>
    </row>
    <row r="273" spans="1:2" x14ac:dyDescent="0.3">
      <c r="A273" s="117">
        <v>42360</v>
      </c>
      <c r="B273" s="108">
        <v>133660</v>
      </c>
    </row>
    <row r="274" spans="1:2" x14ac:dyDescent="0.3">
      <c r="A274" s="117">
        <v>42361</v>
      </c>
      <c r="B274" s="108">
        <v>133662</v>
      </c>
    </row>
    <row r="275" spans="1:2" x14ac:dyDescent="0.3">
      <c r="A275" s="117">
        <v>42362</v>
      </c>
      <c r="B275" s="108">
        <v>133634</v>
      </c>
    </row>
    <row r="276" spans="1:2" x14ac:dyDescent="0.3">
      <c r="A276" s="117">
        <v>42363</v>
      </c>
      <c r="B276" s="108">
        <v>133591</v>
      </c>
    </row>
    <row r="277" spans="1:2" x14ac:dyDescent="0.3">
      <c r="A277" s="117">
        <v>42364</v>
      </c>
      <c r="B277" s="108">
        <v>133622</v>
      </c>
    </row>
    <row r="278" spans="1:2" x14ac:dyDescent="0.3">
      <c r="A278" s="117">
        <v>42365</v>
      </c>
      <c r="B278" s="108">
        <v>133649</v>
      </c>
    </row>
    <row r="279" spans="1:2" x14ac:dyDescent="0.3">
      <c r="A279" s="117">
        <v>42366</v>
      </c>
      <c r="B279" s="108">
        <v>133882</v>
      </c>
    </row>
    <row r="280" spans="1:2" x14ac:dyDescent="0.3">
      <c r="A280" s="117">
        <v>42367</v>
      </c>
      <c r="B280" s="108">
        <v>134081</v>
      </c>
    </row>
    <row r="281" spans="1:2" x14ac:dyDescent="0.3">
      <c r="A281" s="117">
        <v>42368</v>
      </c>
      <c r="B281" s="108">
        <v>134082</v>
      </c>
    </row>
    <row r="282" spans="1:2" x14ac:dyDescent="0.3">
      <c r="A282" s="117">
        <v>42369</v>
      </c>
      <c r="B282" s="108">
        <v>134065</v>
      </c>
    </row>
    <row r="283" spans="1:2" x14ac:dyDescent="0.3">
      <c r="A283" s="117">
        <v>42370</v>
      </c>
      <c r="B283" s="108">
        <v>134076</v>
      </c>
    </row>
    <row r="284" spans="1:2" x14ac:dyDescent="0.3">
      <c r="A284" s="117">
        <v>42371</v>
      </c>
      <c r="B284" s="108">
        <v>134083</v>
      </c>
    </row>
    <row r="285" spans="1:2" x14ac:dyDescent="0.3">
      <c r="A285" s="117">
        <v>42372</v>
      </c>
      <c r="B285" s="108">
        <v>134090</v>
      </c>
    </row>
    <row r="286" spans="1:2" x14ac:dyDescent="0.3">
      <c r="A286" s="117">
        <v>42373</v>
      </c>
      <c r="B286" s="108">
        <v>134263</v>
      </c>
    </row>
    <row r="287" spans="1:2" x14ac:dyDescent="0.3">
      <c r="A287" s="117">
        <v>42374</v>
      </c>
      <c r="B287" s="108">
        <v>134515</v>
      </c>
    </row>
    <row r="288" spans="1:2" x14ac:dyDescent="0.3">
      <c r="A288" s="117">
        <v>42375</v>
      </c>
      <c r="B288" s="108">
        <v>134640</v>
      </c>
    </row>
    <row r="289" spans="1:2" x14ac:dyDescent="0.3">
      <c r="A289" s="117">
        <v>42376</v>
      </c>
      <c r="B289" s="108">
        <v>134884</v>
      </c>
    </row>
    <row r="290" spans="1:2" x14ac:dyDescent="0.3">
      <c r="A290" s="117">
        <v>42377</v>
      </c>
      <c r="B290" s="108">
        <v>135350</v>
      </c>
    </row>
    <row r="291" spans="1:2" x14ac:dyDescent="0.3">
      <c r="A291" s="117">
        <v>42378</v>
      </c>
      <c r="B291" s="108">
        <v>135938</v>
      </c>
    </row>
    <row r="292" spans="1:2" x14ac:dyDescent="0.3">
      <c r="A292" s="117">
        <v>42379</v>
      </c>
      <c r="B292" s="108">
        <v>135940</v>
      </c>
    </row>
    <row r="293" spans="1:2" x14ac:dyDescent="0.3">
      <c r="A293" s="117">
        <v>42380</v>
      </c>
      <c r="B293" s="108">
        <v>136113</v>
      </c>
    </row>
    <row r="294" spans="1:2" x14ac:dyDescent="0.3">
      <c r="A294" s="117">
        <v>42381</v>
      </c>
      <c r="B294" s="108">
        <v>136329</v>
      </c>
    </row>
    <row r="295" spans="1:2" x14ac:dyDescent="0.3">
      <c r="A295" s="117">
        <v>42382</v>
      </c>
      <c r="B295" s="108">
        <v>136481</v>
      </c>
    </row>
    <row r="296" spans="1:2" x14ac:dyDescent="0.3">
      <c r="A296" s="117">
        <v>42383</v>
      </c>
      <c r="B296" s="108">
        <v>136692</v>
      </c>
    </row>
    <row r="297" spans="1:2" x14ac:dyDescent="0.3">
      <c r="A297" s="117">
        <v>42384</v>
      </c>
      <c r="B297" s="108">
        <v>136831</v>
      </c>
    </row>
    <row r="298" spans="1:2" x14ac:dyDescent="0.3">
      <c r="A298" s="117">
        <v>42385</v>
      </c>
      <c r="B298" s="108">
        <v>136994</v>
      </c>
    </row>
    <row r="299" spans="1:2" x14ac:dyDescent="0.3">
      <c r="A299" s="117">
        <v>42386</v>
      </c>
      <c r="B299" s="108">
        <v>137783</v>
      </c>
    </row>
    <row r="300" spans="1:2" x14ac:dyDescent="0.3">
      <c r="A300" s="117">
        <v>42387</v>
      </c>
      <c r="B300" s="108">
        <v>140074</v>
      </c>
    </row>
    <row r="301" spans="1:2" x14ac:dyDescent="0.3">
      <c r="A301" s="117">
        <v>42388</v>
      </c>
      <c r="B301" s="108">
        <v>160322</v>
      </c>
    </row>
    <row r="302" spans="1:2" x14ac:dyDescent="0.3">
      <c r="A302" s="117">
        <v>42389</v>
      </c>
      <c r="B302" s="108">
        <v>162634</v>
      </c>
    </row>
    <row r="303" spans="1:2" x14ac:dyDescent="0.3">
      <c r="A303" s="117">
        <v>42390</v>
      </c>
      <c r="B303" s="108">
        <v>163660</v>
      </c>
    </row>
    <row r="304" spans="1:2" x14ac:dyDescent="0.3">
      <c r="A304" s="117">
        <v>42391</v>
      </c>
      <c r="B304" s="108">
        <v>164483</v>
      </c>
    </row>
    <row r="305" spans="1:2" x14ac:dyDescent="0.3">
      <c r="A305" s="117">
        <v>42392</v>
      </c>
      <c r="B305" s="108">
        <v>165051</v>
      </c>
    </row>
    <row r="306" spans="1:2" x14ac:dyDescent="0.3">
      <c r="A306" s="117">
        <v>42393</v>
      </c>
      <c r="B306" s="108">
        <v>165464</v>
      </c>
    </row>
    <row r="307" spans="1:2" x14ac:dyDescent="0.3">
      <c r="A307" s="117">
        <v>42394</v>
      </c>
      <c r="B307" s="108">
        <v>165922</v>
      </c>
    </row>
    <row r="308" spans="1:2" x14ac:dyDescent="0.3">
      <c r="A308" s="117">
        <v>42395</v>
      </c>
      <c r="B308" s="108">
        <v>166280</v>
      </c>
    </row>
    <row r="309" spans="1:2" x14ac:dyDescent="0.3">
      <c r="A309" s="117">
        <v>42396</v>
      </c>
      <c r="B309" s="108">
        <v>166762</v>
      </c>
    </row>
    <row r="310" spans="1:2" x14ac:dyDescent="0.3">
      <c r="A310" s="117">
        <v>42397</v>
      </c>
      <c r="B310" s="108">
        <v>166987</v>
      </c>
    </row>
    <row r="311" spans="1:2" x14ac:dyDescent="0.3">
      <c r="A311" s="117">
        <v>42398</v>
      </c>
      <c r="B311" s="108">
        <v>167315</v>
      </c>
    </row>
    <row r="312" spans="1:2" x14ac:dyDescent="0.3">
      <c r="A312" s="117">
        <v>42399</v>
      </c>
      <c r="B312" s="108">
        <v>167508</v>
      </c>
    </row>
    <row r="313" spans="1:2" x14ac:dyDescent="0.3">
      <c r="A313" s="117">
        <v>42400</v>
      </c>
      <c r="B313" s="108">
        <v>167525</v>
      </c>
    </row>
    <row r="314" spans="1:2" x14ac:dyDescent="0.3">
      <c r="A314" s="117">
        <v>42401</v>
      </c>
      <c r="B314" s="108">
        <v>168360</v>
      </c>
    </row>
    <row r="315" spans="1:2" x14ac:dyDescent="0.3">
      <c r="A315" s="117">
        <v>42402</v>
      </c>
      <c r="B315" s="108">
        <v>168561</v>
      </c>
    </row>
    <row r="316" spans="1:2" x14ac:dyDescent="0.3">
      <c r="A316" s="117">
        <v>42403</v>
      </c>
      <c r="B316" s="108">
        <v>168978</v>
      </c>
    </row>
    <row r="317" spans="1:2" x14ac:dyDescent="0.3">
      <c r="A317" s="117">
        <v>42404</v>
      </c>
      <c r="B317" s="108">
        <v>169136</v>
      </c>
    </row>
    <row r="318" spans="1:2" x14ac:dyDescent="0.3">
      <c r="A318" s="117">
        <v>42405</v>
      </c>
      <c r="B318" s="108">
        <v>169062</v>
      </c>
    </row>
    <row r="319" spans="1:2" x14ac:dyDescent="0.3">
      <c r="A319" s="117">
        <v>42406</v>
      </c>
      <c r="B319" s="108">
        <v>169063</v>
      </c>
    </row>
    <row r="320" spans="1:2" x14ac:dyDescent="0.3">
      <c r="A320" s="117">
        <v>42407</v>
      </c>
      <c r="B320" s="108">
        <v>169060</v>
      </c>
    </row>
    <row r="321" spans="1:2" x14ac:dyDescent="0.3">
      <c r="A321" s="117">
        <v>42408</v>
      </c>
      <c r="B321" s="108">
        <v>169348</v>
      </c>
    </row>
    <row r="322" spans="1:2" x14ac:dyDescent="0.3">
      <c r="A322" s="117">
        <v>42409</v>
      </c>
      <c r="B322" s="108">
        <v>169850</v>
      </c>
    </row>
    <row r="323" spans="1:2" x14ac:dyDescent="0.3">
      <c r="A323" s="117">
        <v>42410</v>
      </c>
      <c r="B323" s="108">
        <v>170656</v>
      </c>
    </row>
    <row r="324" spans="1:2" x14ac:dyDescent="0.3">
      <c r="A324" s="117">
        <v>42411</v>
      </c>
      <c r="B324" s="108">
        <v>171600</v>
      </c>
    </row>
    <row r="325" spans="1:2" x14ac:dyDescent="0.3">
      <c r="A325" s="117">
        <v>42412</v>
      </c>
      <c r="B325" s="108">
        <v>171939</v>
      </c>
    </row>
    <row r="326" spans="1:2" x14ac:dyDescent="0.3">
      <c r="A326" s="117">
        <v>42413</v>
      </c>
      <c r="B326" s="108">
        <v>172336</v>
      </c>
    </row>
    <row r="327" spans="1:2" x14ac:dyDescent="0.3">
      <c r="A327" s="117">
        <v>42414</v>
      </c>
      <c r="B327" s="108">
        <v>172914</v>
      </c>
    </row>
    <row r="328" spans="1:2" x14ac:dyDescent="0.3">
      <c r="A328" s="117">
        <v>42415</v>
      </c>
      <c r="B328" s="108">
        <v>173182</v>
      </c>
    </row>
    <row r="329" spans="1:2" x14ac:dyDescent="0.3">
      <c r="A329" s="117">
        <v>42416</v>
      </c>
      <c r="B329" s="108">
        <v>173596</v>
      </c>
    </row>
    <row r="330" spans="1:2" x14ac:dyDescent="0.3">
      <c r="A330" s="117">
        <v>42417</v>
      </c>
      <c r="B330" s="108">
        <v>173818</v>
      </c>
    </row>
    <row r="331" spans="1:2" x14ac:dyDescent="0.3">
      <c r="A331" s="117">
        <v>42418</v>
      </c>
      <c r="B331" s="108">
        <v>174012</v>
      </c>
    </row>
    <row r="332" spans="1:2" x14ac:dyDescent="0.3">
      <c r="A332" s="117">
        <v>42419</v>
      </c>
      <c r="B332" s="108">
        <v>174334</v>
      </c>
    </row>
    <row r="333" spans="1:2" x14ac:dyDescent="0.3">
      <c r="A333" s="117">
        <v>42420</v>
      </c>
      <c r="B333" s="108">
        <v>174430</v>
      </c>
    </row>
    <row r="334" spans="1:2" x14ac:dyDescent="0.3">
      <c r="A334" s="117">
        <v>42421</v>
      </c>
      <c r="B334" s="108">
        <v>174556</v>
      </c>
    </row>
    <row r="335" spans="1:2" x14ac:dyDescent="0.3">
      <c r="A335" s="117">
        <v>42422</v>
      </c>
      <c r="B335" s="108">
        <v>174734</v>
      </c>
    </row>
    <row r="336" spans="1:2" x14ac:dyDescent="0.3">
      <c r="A336" s="117">
        <v>42423</v>
      </c>
      <c r="B336" s="108">
        <v>174980</v>
      </c>
    </row>
    <row r="337" spans="1:2" x14ac:dyDescent="0.3">
      <c r="A337" s="117">
        <v>42424</v>
      </c>
      <c r="B337" s="108">
        <v>174954</v>
      </c>
    </row>
    <row r="338" spans="1:2" x14ac:dyDescent="0.3">
      <c r="A338" s="117">
        <v>42425</v>
      </c>
      <c r="B338" s="108">
        <v>175112</v>
      </c>
    </row>
    <row r="339" spans="1:2" x14ac:dyDescent="0.3">
      <c r="A339" s="117">
        <v>42426</v>
      </c>
      <c r="B339" s="108">
        <v>175284</v>
      </c>
    </row>
    <row r="340" spans="1:2" x14ac:dyDescent="0.3">
      <c r="A340" s="117">
        <v>42427</v>
      </c>
      <c r="B340" s="108">
        <v>175419</v>
      </c>
    </row>
    <row r="341" spans="1:2" x14ac:dyDescent="0.3">
      <c r="A341" s="117">
        <v>42428</v>
      </c>
      <c r="B341" s="108">
        <v>175672</v>
      </c>
    </row>
    <row r="342" spans="1:2" x14ac:dyDescent="0.3">
      <c r="A342" s="117">
        <v>42429</v>
      </c>
      <c r="B342" s="108">
        <v>175721</v>
      </c>
    </row>
    <row r="343" spans="1:2" x14ac:dyDescent="0.3">
      <c r="A343" s="117">
        <v>42430</v>
      </c>
      <c r="B343" s="108">
        <v>175998</v>
      </c>
    </row>
    <row r="344" spans="1:2" x14ac:dyDescent="0.3">
      <c r="A344" s="117">
        <v>42431</v>
      </c>
      <c r="B344" s="108">
        <v>176138</v>
      </c>
    </row>
    <row r="345" spans="1:2" x14ac:dyDescent="0.3">
      <c r="A345" s="117">
        <v>42432</v>
      </c>
      <c r="B345" s="108">
        <v>176271</v>
      </c>
    </row>
    <row r="346" spans="1:2" x14ac:dyDescent="0.3">
      <c r="A346" s="117">
        <v>42433</v>
      </c>
      <c r="B346" s="108">
        <v>176434</v>
      </c>
    </row>
    <row r="347" spans="1:2" x14ac:dyDescent="0.3">
      <c r="A347" s="117">
        <v>42434</v>
      </c>
      <c r="B347" s="108">
        <v>176547</v>
      </c>
    </row>
    <row r="348" spans="1:2" x14ac:dyDescent="0.3">
      <c r="A348" s="117">
        <v>42435</v>
      </c>
      <c r="B348" s="108">
        <v>176655</v>
      </c>
    </row>
    <row r="349" spans="1:2" x14ac:dyDescent="0.3">
      <c r="A349" s="117">
        <v>42436</v>
      </c>
      <c r="B349" s="108">
        <v>176790</v>
      </c>
    </row>
    <row r="350" spans="1:2" x14ac:dyDescent="0.3">
      <c r="A350" s="117">
        <v>42437</v>
      </c>
      <c r="B350" s="108">
        <v>176886</v>
      </c>
    </row>
    <row r="351" spans="1:2" x14ac:dyDescent="0.3">
      <c r="A351" s="117">
        <v>42438</v>
      </c>
      <c r="B351" s="108">
        <v>177079</v>
      </c>
    </row>
    <row r="352" spans="1:2" x14ac:dyDescent="0.3">
      <c r="A352" s="117">
        <v>42439</v>
      </c>
      <c r="B352" s="108">
        <v>177148</v>
      </c>
    </row>
    <row r="353" spans="1:2" x14ac:dyDescent="0.3">
      <c r="A353" s="117">
        <v>42440</v>
      </c>
      <c r="B353" s="108">
        <v>177245</v>
      </c>
    </row>
    <row r="354" spans="1:2" x14ac:dyDescent="0.3">
      <c r="A354" s="117">
        <v>42441</v>
      </c>
      <c r="B354" s="108">
        <v>177305</v>
      </c>
    </row>
    <row r="355" spans="1:2" x14ac:dyDescent="0.3">
      <c r="A355" s="117">
        <v>42442</v>
      </c>
      <c r="B355" s="108">
        <v>177381</v>
      </c>
    </row>
    <row r="356" spans="1:2" x14ac:dyDescent="0.3">
      <c r="A356" s="117">
        <v>42443</v>
      </c>
      <c r="B356" s="108">
        <v>177606</v>
      </c>
    </row>
    <row r="357" spans="1:2" x14ac:dyDescent="0.3">
      <c r="A357" s="117">
        <v>42444</v>
      </c>
      <c r="B357" s="108">
        <v>177787</v>
      </c>
    </row>
    <row r="358" spans="1:2" x14ac:dyDescent="0.3">
      <c r="A358" s="117">
        <v>42445</v>
      </c>
      <c r="B358" s="108">
        <v>177956</v>
      </c>
    </row>
    <row r="359" spans="1:2" x14ac:dyDescent="0.3">
      <c r="A359" s="117">
        <v>42446</v>
      </c>
      <c r="B359" s="108">
        <v>178025</v>
      </c>
    </row>
    <row r="360" spans="1:2" x14ac:dyDescent="0.3">
      <c r="A360" s="117">
        <v>42447</v>
      </c>
      <c r="B360" s="108">
        <v>178177</v>
      </c>
    </row>
    <row r="361" spans="1:2" x14ac:dyDescent="0.3">
      <c r="A361" s="117">
        <v>42448</v>
      </c>
      <c r="B361" s="108">
        <v>178303</v>
      </c>
    </row>
    <row r="362" spans="1:2" x14ac:dyDescent="0.3">
      <c r="A362" s="117">
        <v>42449</v>
      </c>
      <c r="B362" s="108">
        <v>178406</v>
      </c>
    </row>
    <row r="363" spans="1:2" x14ac:dyDescent="0.3">
      <c r="A363" s="117">
        <v>42450</v>
      </c>
      <c r="B363" s="108">
        <v>178479</v>
      </c>
    </row>
    <row r="364" spans="1:2" x14ac:dyDescent="0.3">
      <c r="A364" s="117">
        <v>42451</v>
      </c>
      <c r="B364" s="108">
        <v>178638</v>
      </c>
    </row>
    <row r="365" spans="1:2" x14ac:dyDescent="0.3">
      <c r="A365" s="117">
        <v>42452</v>
      </c>
      <c r="B365" s="108">
        <v>178757</v>
      </c>
    </row>
    <row r="366" spans="1:2" x14ac:dyDescent="0.3">
      <c r="A366" s="117">
        <v>42453</v>
      </c>
      <c r="B366" s="108">
        <v>178907</v>
      </c>
    </row>
    <row r="367" spans="1:2" x14ac:dyDescent="0.3">
      <c r="A367" s="117">
        <v>42454</v>
      </c>
      <c r="B367" s="108">
        <v>179005</v>
      </c>
    </row>
    <row r="368" spans="1:2" x14ac:dyDescent="0.3">
      <c r="A368" s="117">
        <v>42455</v>
      </c>
      <c r="B368" s="108">
        <v>179086</v>
      </c>
    </row>
    <row r="369" spans="1:2" x14ac:dyDescent="0.3">
      <c r="A369" s="117">
        <v>42456</v>
      </c>
      <c r="B369" s="108">
        <v>179201</v>
      </c>
    </row>
    <row r="370" spans="1:2" x14ac:dyDescent="0.3">
      <c r="A370" s="117">
        <v>42457</v>
      </c>
      <c r="B370" s="108">
        <v>179316</v>
      </c>
    </row>
    <row r="371" spans="1:2" x14ac:dyDescent="0.3">
      <c r="A371" s="117">
        <v>42458</v>
      </c>
      <c r="B371" s="108">
        <v>179377</v>
      </c>
    </row>
    <row r="372" spans="1:2" x14ac:dyDescent="0.3">
      <c r="A372" s="117">
        <v>42459</v>
      </c>
      <c r="B372" s="108">
        <v>179437</v>
      </c>
    </row>
    <row r="373" spans="1:2" x14ac:dyDescent="0.3">
      <c r="A373" s="117">
        <v>42460</v>
      </c>
      <c r="B373" s="108">
        <v>179458</v>
      </c>
    </row>
    <row r="374" spans="1:2" x14ac:dyDescent="0.3">
      <c r="A374" s="117">
        <v>42461</v>
      </c>
      <c r="B374" s="108">
        <v>179735</v>
      </c>
    </row>
    <row r="375" spans="1:2" x14ac:dyDescent="0.3">
      <c r="A375" s="117">
        <v>42462</v>
      </c>
      <c r="B375" s="108">
        <v>179735</v>
      </c>
    </row>
    <row r="376" spans="1:2" x14ac:dyDescent="0.3">
      <c r="A376" s="117">
        <v>42463</v>
      </c>
      <c r="B376" s="108">
        <v>179735</v>
      </c>
    </row>
    <row r="377" spans="1:2" x14ac:dyDescent="0.3">
      <c r="A377" s="117">
        <v>42464</v>
      </c>
      <c r="B377" s="108">
        <v>179735</v>
      </c>
    </row>
    <row r="378" spans="1:2" x14ac:dyDescent="0.3">
      <c r="A378" s="117">
        <v>42465</v>
      </c>
      <c r="B378" s="108">
        <v>182972</v>
      </c>
    </row>
    <row r="379" spans="1:2" x14ac:dyDescent="0.3">
      <c r="A379" s="117">
        <v>42466</v>
      </c>
      <c r="B379" s="108">
        <v>182972</v>
      </c>
    </row>
    <row r="380" spans="1:2" x14ac:dyDescent="0.3">
      <c r="A380" s="117">
        <v>42467</v>
      </c>
      <c r="B380" s="108">
        <v>182972</v>
      </c>
    </row>
    <row r="381" spans="1:2" x14ac:dyDescent="0.3">
      <c r="A381" s="117">
        <v>42468</v>
      </c>
      <c r="B381" s="108">
        <v>182972</v>
      </c>
    </row>
    <row r="382" spans="1:2" x14ac:dyDescent="0.3">
      <c r="A382" s="117">
        <v>42469</v>
      </c>
      <c r="B382" s="108">
        <v>182972</v>
      </c>
    </row>
    <row r="383" spans="1:2" x14ac:dyDescent="0.3">
      <c r="A383" s="117">
        <v>42470</v>
      </c>
      <c r="B383" s="108">
        <v>182972</v>
      </c>
    </row>
    <row r="384" spans="1:2" x14ac:dyDescent="0.3">
      <c r="A384" s="117">
        <v>42471</v>
      </c>
      <c r="B384" s="108">
        <v>182972</v>
      </c>
    </row>
    <row r="385" spans="1:2" x14ac:dyDescent="0.3">
      <c r="A385" s="117">
        <v>42472</v>
      </c>
      <c r="B385" s="108">
        <v>182972</v>
      </c>
    </row>
    <row r="386" spans="1:2" x14ac:dyDescent="0.3">
      <c r="A386" s="117">
        <v>42473</v>
      </c>
      <c r="B386" s="108">
        <v>182972</v>
      </c>
    </row>
    <row r="387" spans="1:2" x14ac:dyDescent="0.3">
      <c r="A387" s="117">
        <v>42474</v>
      </c>
      <c r="B387" s="108">
        <v>182972</v>
      </c>
    </row>
    <row r="388" spans="1:2" x14ac:dyDescent="0.3">
      <c r="A388" s="117">
        <v>42475</v>
      </c>
      <c r="B388" s="108">
        <v>182972</v>
      </c>
    </row>
    <row r="389" spans="1:2" x14ac:dyDescent="0.3">
      <c r="A389" s="117">
        <v>42476</v>
      </c>
      <c r="B389" s="108">
        <v>182972</v>
      </c>
    </row>
    <row r="390" spans="1:2" x14ac:dyDescent="0.3">
      <c r="A390" s="117">
        <v>42477</v>
      </c>
      <c r="B390" s="108">
        <v>182972</v>
      </c>
    </row>
    <row r="391" spans="1:2" x14ac:dyDescent="0.3">
      <c r="A391" s="117">
        <v>42478</v>
      </c>
      <c r="B391" s="108">
        <v>182972</v>
      </c>
    </row>
    <row r="392" spans="1:2" x14ac:dyDescent="0.3">
      <c r="A392" s="117">
        <v>42479</v>
      </c>
      <c r="B392" s="108">
        <v>182972</v>
      </c>
    </row>
    <row r="393" spans="1:2" x14ac:dyDescent="0.3">
      <c r="A393" s="117">
        <v>42480</v>
      </c>
      <c r="B393" s="108">
        <v>182972</v>
      </c>
    </row>
    <row r="394" spans="1:2" x14ac:dyDescent="0.3">
      <c r="A394" s="117">
        <v>42481</v>
      </c>
      <c r="B394" s="108">
        <v>182972</v>
      </c>
    </row>
    <row r="395" spans="1:2" x14ac:dyDescent="0.3">
      <c r="A395" s="117">
        <v>42482</v>
      </c>
      <c r="B395" s="108">
        <v>182972</v>
      </c>
    </row>
    <row r="396" spans="1:2" x14ac:dyDescent="0.3">
      <c r="A396" s="117">
        <v>42483</v>
      </c>
      <c r="B396" s="108">
        <v>182972</v>
      </c>
    </row>
    <row r="397" spans="1:2" x14ac:dyDescent="0.3">
      <c r="A397" s="117">
        <v>42484</v>
      </c>
      <c r="B397" s="108">
        <v>182972</v>
      </c>
    </row>
    <row r="398" spans="1:2" x14ac:dyDescent="0.3">
      <c r="A398" s="117">
        <v>42485</v>
      </c>
      <c r="B398" s="108">
        <v>182972</v>
      </c>
    </row>
    <row r="399" spans="1:2" x14ac:dyDescent="0.3">
      <c r="A399" s="117">
        <v>42486</v>
      </c>
      <c r="B399" s="108">
        <v>182972</v>
      </c>
    </row>
    <row r="400" spans="1:2" x14ac:dyDescent="0.3">
      <c r="A400" s="117">
        <v>42487</v>
      </c>
      <c r="B400" s="108">
        <v>182972</v>
      </c>
    </row>
    <row r="401" spans="1:2" x14ac:dyDescent="0.3">
      <c r="A401" s="117">
        <v>42488</v>
      </c>
      <c r="B401" s="108">
        <v>182972</v>
      </c>
    </row>
    <row r="402" spans="1:2" x14ac:dyDescent="0.3">
      <c r="A402" s="117">
        <v>42489</v>
      </c>
      <c r="B402" s="108">
        <v>182972</v>
      </c>
    </row>
    <row r="403" spans="1:2" x14ac:dyDescent="0.3">
      <c r="A403" s="117">
        <v>42490</v>
      </c>
      <c r="B403" s="108">
        <v>185256</v>
      </c>
    </row>
    <row r="404" spans="1:2" x14ac:dyDescent="0.3">
      <c r="A404" s="117">
        <v>42491</v>
      </c>
      <c r="B404" s="108">
        <v>185786</v>
      </c>
    </row>
    <row r="405" spans="1:2" x14ac:dyDescent="0.3">
      <c r="A405" s="117">
        <v>42492</v>
      </c>
      <c r="B405" s="108">
        <v>185910</v>
      </c>
    </row>
    <row r="406" spans="1:2" x14ac:dyDescent="0.3">
      <c r="A406" s="117">
        <v>42493</v>
      </c>
      <c r="B406" s="108">
        <v>185966</v>
      </c>
    </row>
    <row r="407" spans="1:2" x14ac:dyDescent="0.3">
      <c r="A407" s="117">
        <v>42494</v>
      </c>
      <c r="B407" s="108">
        <v>185944</v>
      </c>
    </row>
    <row r="408" spans="1:2" x14ac:dyDescent="0.3">
      <c r="A408" s="117">
        <v>42495</v>
      </c>
      <c r="B408" s="108">
        <v>185984</v>
      </c>
    </row>
    <row r="409" spans="1:2" x14ac:dyDescent="0.3">
      <c r="A409" s="117">
        <v>42496</v>
      </c>
      <c r="B409" s="108">
        <v>186019</v>
      </c>
    </row>
    <row r="410" spans="1:2" x14ac:dyDescent="0.3">
      <c r="A410" s="117">
        <v>42497</v>
      </c>
      <c r="B410" s="108">
        <v>186051</v>
      </c>
    </row>
    <row r="411" spans="1:2" x14ac:dyDescent="0.3">
      <c r="A411" s="117">
        <v>42498</v>
      </c>
      <c r="B411" s="108">
        <v>185588</v>
      </c>
    </row>
    <row r="412" spans="1:2" x14ac:dyDescent="0.3">
      <c r="A412" s="117">
        <v>42499</v>
      </c>
      <c r="B412" s="108">
        <v>185637</v>
      </c>
    </row>
    <row r="413" spans="1:2" x14ac:dyDescent="0.3">
      <c r="A413" s="117">
        <v>42500</v>
      </c>
      <c r="B413" s="108">
        <v>185655</v>
      </c>
    </row>
    <row r="414" spans="1:2" x14ac:dyDescent="0.3">
      <c r="A414" s="117">
        <v>42501</v>
      </c>
      <c r="B414" s="108">
        <v>185710</v>
      </c>
    </row>
    <row r="415" spans="1:2" x14ac:dyDescent="0.3">
      <c r="A415" s="117">
        <v>42502</v>
      </c>
      <c r="B415" s="108">
        <v>185699</v>
      </c>
    </row>
    <row r="416" spans="1:2" x14ac:dyDescent="0.3">
      <c r="A416" s="117">
        <v>42503</v>
      </c>
      <c r="B416" s="108">
        <v>185730</v>
      </c>
    </row>
    <row r="417" spans="1:2" x14ac:dyDescent="0.3">
      <c r="A417" s="117">
        <v>42504</v>
      </c>
      <c r="B417" s="108">
        <v>185761</v>
      </c>
    </row>
    <row r="418" spans="1:2" x14ac:dyDescent="0.3">
      <c r="A418" s="117">
        <v>42505</v>
      </c>
      <c r="B418" s="108">
        <v>185761</v>
      </c>
    </row>
    <row r="419" spans="1:2" x14ac:dyDescent="0.3">
      <c r="A419" s="117">
        <v>42506</v>
      </c>
      <c r="B419" s="108">
        <v>185832</v>
      </c>
    </row>
    <row r="420" spans="1:2" x14ac:dyDescent="0.3">
      <c r="A420" s="117">
        <v>42507</v>
      </c>
      <c r="B420" s="108">
        <v>185949</v>
      </c>
    </row>
    <row r="421" spans="1:2" x14ac:dyDescent="0.3">
      <c r="A421" s="117">
        <v>42508</v>
      </c>
      <c r="B421" s="108">
        <v>186044</v>
      </c>
    </row>
    <row r="422" spans="1:2" x14ac:dyDescent="0.3">
      <c r="A422" s="117">
        <v>42509</v>
      </c>
      <c r="B422" s="108">
        <v>186174</v>
      </c>
    </row>
    <row r="423" spans="1:2" x14ac:dyDescent="0.3">
      <c r="A423" s="117">
        <v>42510</v>
      </c>
      <c r="B423" s="108">
        <v>186227</v>
      </c>
    </row>
    <row r="424" spans="1:2" x14ac:dyDescent="0.3">
      <c r="A424" s="117">
        <v>42511</v>
      </c>
      <c r="B424" s="108">
        <v>186324</v>
      </c>
    </row>
    <row r="425" spans="1:2" x14ac:dyDescent="0.3">
      <c r="A425" s="117">
        <v>42512</v>
      </c>
      <c r="B425" s="108">
        <v>186381</v>
      </c>
    </row>
    <row r="426" spans="1:2" x14ac:dyDescent="0.3">
      <c r="A426" s="117">
        <v>42513</v>
      </c>
      <c r="B426" s="108">
        <v>186406</v>
      </c>
    </row>
    <row r="427" spans="1:2" x14ac:dyDescent="0.3">
      <c r="A427" s="117">
        <v>42514</v>
      </c>
      <c r="B427" s="108">
        <v>186409</v>
      </c>
    </row>
    <row r="428" spans="1:2" x14ac:dyDescent="0.3">
      <c r="A428" s="117">
        <v>42515</v>
      </c>
      <c r="B428" s="108">
        <v>186538</v>
      </c>
    </row>
    <row r="429" spans="1:2" x14ac:dyDescent="0.3">
      <c r="A429" s="117">
        <v>42516</v>
      </c>
      <c r="B429" s="108">
        <v>186673</v>
      </c>
    </row>
    <row r="430" spans="1:2" x14ac:dyDescent="0.3">
      <c r="A430" s="117">
        <v>42517</v>
      </c>
      <c r="B430" s="108">
        <v>186707</v>
      </c>
    </row>
    <row r="431" spans="1:2" x14ac:dyDescent="0.3">
      <c r="A431" s="117">
        <v>42518</v>
      </c>
      <c r="B431" s="108">
        <v>186769</v>
      </c>
    </row>
    <row r="432" spans="1:2" x14ac:dyDescent="0.3">
      <c r="A432" s="117">
        <v>42519</v>
      </c>
      <c r="B432" s="108">
        <v>186816</v>
      </c>
    </row>
    <row r="433" spans="1:2" x14ac:dyDescent="0.3">
      <c r="A433" s="117">
        <v>42520</v>
      </c>
      <c r="B433" s="108">
        <v>186930</v>
      </c>
    </row>
    <row r="434" spans="1:2" x14ac:dyDescent="0.3">
      <c r="A434" s="117">
        <v>42521</v>
      </c>
      <c r="B434" s="108">
        <v>187128</v>
      </c>
    </row>
    <row r="435" spans="1:2" x14ac:dyDescent="0.3">
      <c r="A435" s="117">
        <v>42522</v>
      </c>
      <c r="B435" s="108">
        <v>187258</v>
      </c>
    </row>
    <row r="436" spans="1:2" x14ac:dyDescent="0.3">
      <c r="A436" s="117">
        <v>42523</v>
      </c>
      <c r="B436" s="108">
        <v>187479</v>
      </c>
    </row>
    <row r="437" spans="1:2" x14ac:dyDescent="0.3">
      <c r="A437" s="117">
        <v>42524</v>
      </c>
      <c r="B437" s="108">
        <v>187501</v>
      </c>
    </row>
    <row r="438" spans="1:2" x14ac:dyDescent="0.3">
      <c r="A438" s="117">
        <v>42525</v>
      </c>
      <c r="B438" s="108">
        <v>187566</v>
      </c>
    </row>
    <row r="439" spans="1:2" x14ac:dyDescent="0.3">
      <c r="A439" s="117">
        <v>42526</v>
      </c>
      <c r="B439" s="108">
        <v>187699</v>
      </c>
    </row>
    <row r="440" spans="1:2" x14ac:dyDescent="0.3">
      <c r="A440" s="117">
        <v>42527</v>
      </c>
      <c r="B440" s="108">
        <v>187765</v>
      </c>
    </row>
    <row r="441" spans="1:2" x14ac:dyDescent="0.3">
      <c r="A441" s="117">
        <v>42528</v>
      </c>
      <c r="B441" s="108">
        <v>187862</v>
      </c>
    </row>
    <row r="442" spans="1:2" x14ac:dyDescent="0.3">
      <c r="A442" s="117">
        <v>42529</v>
      </c>
      <c r="B442" s="108">
        <v>187909</v>
      </c>
    </row>
    <row r="443" spans="1:2" x14ac:dyDescent="0.3">
      <c r="A443" s="117">
        <v>42530</v>
      </c>
      <c r="B443" s="108">
        <v>188040</v>
      </c>
    </row>
    <row r="444" spans="1:2" x14ac:dyDescent="0.3">
      <c r="A444" s="117">
        <v>42531</v>
      </c>
      <c r="B444" s="108">
        <v>188110</v>
      </c>
    </row>
    <row r="445" spans="1:2" x14ac:dyDescent="0.3">
      <c r="A445" s="117">
        <v>42532</v>
      </c>
      <c r="B445" s="108">
        <v>188201</v>
      </c>
    </row>
    <row r="446" spans="1:2" x14ac:dyDescent="0.3">
      <c r="A446" s="117">
        <v>42533</v>
      </c>
      <c r="B446" s="108">
        <v>188323</v>
      </c>
    </row>
    <row r="447" spans="1:2" x14ac:dyDescent="0.3">
      <c r="A447" s="117">
        <v>42534</v>
      </c>
      <c r="B447" s="108">
        <v>188425</v>
      </c>
    </row>
    <row r="448" spans="1:2" x14ac:dyDescent="0.3">
      <c r="A448" s="117">
        <v>42535</v>
      </c>
      <c r="B448" s="108">
        <v>188456</v>
      </c>
    </row>
    <row r="449" spans="1:2" x14ac:dyDescent="0.3">
      <c r="A449" s="117">
        <v>42536</v>
      </c>
      <c r="B449" s="108">
        <v>188641</v>
      </c>
    </row>
    <row r="450" spans="1:2" x14ac:dyDescent="0.3">
      <c r="A450" s="117">
        <v>42537</v>
      </c>
      <c r="B450" s="108">
        <v>188736</v>
      </c>
    </row>
    <row r="451" spans="1:2" x14ac:dyDescent="0.3">
      <c r="A451" s="117">
        <v>42538</v>
      </c>
      <c r="B451" s="108">
        <v>188748</v>
      </c>
    </row>
    <row r="452" spans="1:2" x14ac:dyDescent="0.3">
      <c r="A452" s="117">
        <v>42539</v>
      </c>
      <c r="B452" s="108">
        <v>188826</v>
      </c>
    </row>
    <row r="453" spans="1:2" x14ac:dyDescent="0.3">
      <c r="A453" s="117">
        <v>42540</v>
      </c>
      <c r="B453" s="108">
        <v>188928</v>
      </c>
    </row>
    <row r="454" spans="1:2" x14ac:dyDescent="0.3">
      <c r="A454" s="117">
        <v>42541</v>
      </c>
      <c r="B454" s="108">
        <v>189123</v>
      </c>
    </row>
    <row r="455" spans="1:2" x14ac:dyDescent="0.3">
      <c r="A455" s="117">
        <v>42542</v>
      </c>
      <c r="B455" s="108">
        <v>189110</v>
      </c>
    </row>
    <row r="456" spans="1:2" x14ac:dyDescent="0.3">
      <c r="A456" s="117">
        <v>42543</v>
      </c>
      <c r="B456" s="108">
        <v>189226</v>
      </c>
    </row>
    <row r="457" spans="1:2" x14ac:dyDescent="0.3">
      <c r="A457" s="117">
        <v>42544</v>
      </c>
      <c r="B457" s="108">
        <v>189399</v>
      </c>
    </row>
    <row r="458" spans="1:2" x14ac:dyDescent="0.3">
      <c r="A458" s="117">
        <v>42545</v>
      </c>
      <c r="B458" s="108">
        <v>189648</v>
      </c>
    </row>
    <row r="459" spans="1:2" x14ac:dyDescent="0.3">
      <c r="A459" s="117">
        <v>42546</v>
      </c>
      <c r="B459" s="108">
        <v>189742</v>
      </c>
    </row>
    <row r="460" spans="1:2" x14ac:dyDescent="0.3">
      <c r="A460" s="117">
        <v>42547</v>
      </c>
      <c r="B460" s="108">
        <v>189849</v>
      </c>
    </row>
    <row r="461" spans="1:2" x14ac:dyDescent="0.3">
      <c r="A461" s="117">
        <v>42548</v>
      </c>
      <c r="B461" s="108">
        <v>189919</v>
      </c>
    </row>
    <row r="462" spans="1:2" x14ac:dyDescent="0.3">
      <c r="A462" s="117">
        <v>42549</v>
      </c>
      <c r="B462" s="108">
        <v>190109</v>
      </c>
    </row>
    <row r="463" spans="1:2" x14ac:dyDescent="0.3">
      <c r="A463" s="117">
        <v>42550</v>
      </c>
      <c r="B463" s="108">
        <v>190281</v>
      </c>
    </row>
    <row r="464" spans="1:2" x14ac:dyDescent="0.3">
      <c r="A464" s="117">
        <v>42551</v>
      </c>
      <c r="B464" s="108">
        <v>190465</v>
      </c>
    </row>
    <row r="465" spans="1:2" x14ac:dyDescent="0.3">
      <c r="A465" s="117">
        <v>42552</v>
      </c>
      <c r="B465" s="108">
        <v>190529</v>
      </c>
    </row>
    <row r="466" spans="1:2" x14ac:dyDescent="0.3">
      <c r="A466" s="117">
        <v>42553</v>
      </c>
      <c r="B466" s="108">
        <v>190657</v>
      </c>
    </row>
    <row r="467" spans="1:2" x14ac:dyDescent="0.3">
      <c r="A467" s="117">
        <v>42554</v>
      </c>
      <c r="B467" s="108">
        <v>190830</v>
      </c>
    </row>
    <row r="468" spans="1:2" x14ac:dyDescent="0.3">
      <c r="A468" s="117">
        <v>42555</v>
      </c>
      <c r="B468" s="108">
        <v>191175</v>
      </c>
    </row>
    <row r="469" spans="1:2" x14ac:dyDescent="0.3">
      <c r="A469" s="117">
        <v>42556</v>
      </c>
      <c r="B469" s="108">
        <v>191225</v>
      </c>
    </row>
    <row r="470" spans="1:2" x14ac:dyDescent="0.3">
      <c r="A470" s="117">
        <v>42557</v>
      </c>
      <c r="B470" s="108">
        <v>191311</v>
      </c>
    </row>
    <row r="471" spans="1:2" x14ac:dyDescent="0.3">
      <c r="A471" s="117">
        <v>42558</v>
      </c>
      <c r="B471" s="108">
        <v>191571</v>
      </c>
    </row>
    <row r="472" spans="1:2" x14ac:dyDescent="0.3">
      <c r="A472" s="117">
        <v>42559</v>
      </c>
      <c r="B472" s="108">
        <v>191728</v>
      </c>
    </row>
    <row r="473" spans="1:2" x14ac:dyDescent="0.3">
      <c r="A473" s="117">
        <v>42560</v>
      </c>
      <c r="B473" s="108">
        <v>191967</v>
      </c>
    </row>
    <row r="474" spans="1:2" x14ac:dyDescent="0.3">
      <c r="A474" s="117">
        <v>42561</v>
      </c>
      <c r="B474" s="108">
        <v>192097</v>
      </c>
    </row>
    <row r="475" spans="1:2" x14ac:dyDescent="0.3">
      <c r="A475" s="117">
        <v>42562</v>
      </c>
      <c r="B475" s="108">
        <v>192075</v>
      </c>
    </row>
    <row r="476" spans="1:2" x14ac:dyDescent="0.3">
      <c r="A476" s="117">
        <v>42563</v>
      </c>
      <c r="B476" s="108">
        <v>192194</v>
      </c>
    </row>
    <row r="477" spans="1:2" x14ac:dyDescent="0.3">
      <c r="A477" s="117">
        <v>42564</v>
      </c>
      <c r="B477" s="108">
        <v>192239</v>
      </c>
    </row>
    <row r="478" spans="1:2" x14ac:dyDescent="0.3">
      <c r="A478" s="117">
        <v>42565</v>
      </c>
      <c r="B478" s="108">
        <v>192456</v>
      </c>
    </row>
    <row r="479" spans="1:2" x14ac:dyDescent="0.3">
      <c r="A479" s="117">
        <v>42566</v>
      </c>
      <c r="B479" s="108">
        <v>192466</v>
      </c>
    </row>
    <row r="480" spans="1:2" x14ac:dyDescent="0.3">
      <c r="A480" s="117">
        <v>42567</v>
      </c>
      <c r="B480" s="108">
        <v>192477</v>
      </c>
    </row>
    <row r="481" spans="1:2" x14ac:dyDescent="0.3">
      <c r="A481" s="117">
        <v>42568</v>
      </c>
      <c r="B481" s="108">
        <v>192546</v>
      </c>
    </row>
    <row r="482" spans="1:2" x14ac:dyDescent="0.3">
      <c r="A482" s="117">
        <v>42569</v>
      </c>
      <c r="B482" s="108">
        <v>192588</v>
      </c>
    </row>
    <row r="483" spans="1:2" x14ac:dyDescent="0.3">
      <c r="A483" s="117">
        <v>42570</v>
      </c>
      <c r="B483" s="108">
        <v>192631</v>
      </c>
    </row>
    <row r="484" spans="1:2" x14ac:dyDescent="0.3">
      <c r="A484" s="117">
        <v>42571</v>
      </c>
      <c r="B484" s="108">
        <v>197356</v>
      </c>
    </row>
    <row r="485" spans="1:2" x14ac:dyDescent="0.3">
      <c r="A485" s="117">
        <v>42572</v>
      </c>
      <c r="B485" s="108">
        <v>197516</v>
      </c>
    </row>
    <row r="486" spans="1:2" x14ac:dyDescent="0.3">
      <c r="A486" s="117">
        <v>42573</v>
      </c>
      <c r="B486" s="108">
        <v>197724</v>
      </c>
    </row>
    <row r="487" spans="1:2" x14ac:dyDescent="0.3">
      <c r="A487" s="117">
        <v>42574</v>
      </c>
      <c r="B487" s="108">
        <v>198488</v>
      </c>
    </row>
    <row r="488" spans="1:2" x14ac:dyDescent="0.3">
      <c r="A488" s="117">
        <v>42575</v>
      </c>
      <c r="B488" s="108">
        <v>199365</v>
      </c>
    </row>
    <row r="489" spans="1:2" x14ac:dyDescent="0.3">
      <c r="A489" s="117">
        <v>42576</v>
      </c>
      <c r="B489" s="108">
        <v>199508</v>
      </c>
    </row>
    <row r="490" spans="1:2" x14ac:dyDescent="0.3">
      <c r="A490" s="117">
        <v>42577</v>
      </c>
      <c r="B490" s="108">
        <v>199698</v>
      </c>
    </row>
    <row r="491" spans="1:2" x14ac:dyDescent="0.3">
      <c r="A491" s="117">
        <v>42578</v>
      </c>
      <c r="B491" s="108">
        <v>199740</v>
      </c>
    </row>
    <row r="492" spans="1:2" x14ac:dyDescent="0.3">
      <c r="A492" s="117">
        <v>42579</v>
      </c>
      <c r="B492" s="108">
        <v>199900</v>
      </c>
    </row>
    <row r="493" spans="1:2" x14ac:dyDescent="0.3">
      <c r="A493" s="117">
        <v>42580</v>
      </c>
      <c r="B493" s="108">
        <v>200020</v>
      </c>
    </row>
    <row r="494" spans="1:2" x14ac:dyDescent="0.3">
      <c r="A494" s="117">
        <v>42581</v>
      </c>
      <c r="B494" s="108">
        <v>200022</v>
      </c>
    </row>
    <row r="495" spans="1:2" x14ac:dyDescent="0.3">
      <c r="A495" s="117">
        <v>42582</v>
      </c>
      <c r="B495" s="108">
        <v>200163</v>
      </c>
    </row>
    <row r="496" spans="1:2" x14ac:dyDescent="0.3">
      <c r="A496" s="117">
        <v>42583</v>
      </c>
      <c r="B496" s="108">
        <v>200357</v>
      </c>
    </row>
    <row r="497" spans="1:2" x14ac:dyDescent="0.3">
      <c r="A497" s="117">
        <v>42584</v>
      </c>
      <c r="B497" s="108">
        <v>200553</v>
      </c>
    </row>
    <row r="498" spans="1:2" x14ac:dyDescent="0.3">
      <c r="A498" s="117">
        <v>42585</v>
      </c>
      <c r="B498" s="108">
        <v>200638</v>
      </c>
    </row>
    <row r="499" spans="1:2" x14ac:dyDescent="0.3">
      <c r="A499" s="117">
        <v>42586</v>
      </c>
      <c r="B499" s="108">
        <v>200787</v>
      </c>
    </row>
    <row r="500" spans="1:2" x14ac:dyDescent="0.3">
      <c r="A500" s="117">
        <v>42587</v>
      </c>
      <c r="B500" s="108">
        <v>200798</v>
      </c>
    </row>
    <row r="501" spans="1:2" x14ac:dyDescent="0.3">
      <c r="A501" s="117">
        <v>42588</v>
      </c>
      <c r="B501" s="108">
        <v>200833</v>
      </c>
    </row>
    <row r="502" spans="1:2" x14ac:dyDescent="0.3">
      <c r="A502" s="117">
        <v>42589</v>
      </c>
      <c r="B502" s="108">
        <v>200842</v>
      </c>
    </row>
    <row r="503" spans="1:2" x14ac:dyDescent="0.3">
      <c r="A503" s="117">
        <v>42590</v>
      </c>
      <c r="B503" s="108">
        <v>200903</v>
      </c>
    </row>
    <row r="504" spans="1:2" x14ac:dyDescent="0.3">
      <c r="A504" s="117">
        <v>42591</v>
      </c>
      <c r="B504" s="108">
        <v>201031</v>
      </c>
    </row>
    <row r="505" spans="1:2" x14ac:dyDescent="0.3">
      <c r="A505" s="117">
        <v>42592</v>
      </c>
      <c r="B505" s="108">
        <v>201077</v>
      </c>
    </row>
    <row r="506" spans="1:2" x14ac:dyDescent="0.3">
      <c r="A506" s="117">
        <v>42593</v>
      </c>
      <c r="B506" s="108">
        <v>201149</v>
      </c>
    </row>
    <row r="507" spans="1:2" x14ac:dyDescent="0.3">
      <c r="A507" s="117">
        <v>42594</v>
      </c>
      <c r="B507" s="108">
        <v>201200</v>
      </c>
    </row>
    <row r="508" spans="1:2" x14ac:dyDescent="0.3">
      <c r="A508" s="117">
        <v>42595</v>
      </c>
      <c r="B508" s="108">
        <v>201185</v>
      </c>
    </row>
    <row r="509" spans="1:2" x14ac:dyDescent="0.3">
      <c r="A509" s="117">
        <v>42596</v>
      </c>
      <c r="B509" s="108">
        <v>201254</v>
      </c>
    </row>
    <row r="510" spans="1:2" x14ac:dyDescent="0.3">
      <c r="A510" s="117">
        <v>42597</v>
      </c>
      <c r="B510" s="108">
        <v>201252</v>
      </c>
    </row>
    <row r="511" spans="1:2" x14ac:dyDescent="0.3">
      <c r="A511" s="117">
        <v>42598</v>
      </c>
      <c r="B511" s="108">
        <v>201327</v>
      </c>
    </row>
    <row r="512" spans="1:2" x14ac:dyDescent="0.3">
      <c r="A512" s="117">
        <v>42599</v>
      </c>
      <c r="B512" s="108">
        <v>201494</v>
      </c>
    </row>
    <row r="513" spans="1:2" x14ac:dyDescent="0.3">
      <c r="A513" s="117">
        <v>42600</v>
      </c>
      <c r="B513" s="108">
        <v>201657</v>
      </c>
    </row>
    <row r="514" spans="1:2" x14ac:dyDescent="0.3">
      <c r="A514" s="117">
        <v>42601</v>
      </c>
      <c r="B514" s="108">
        <v>201701</v>
      </c>
    </row>
    <row r="515" spans="1:2" x14ac:dyDescent="0.3">
      <c r="A515" s="117">
        <v>42602</v>
      </c>
      <c r="B515" s="108">
        <v>201782</v>
      </c>
    </row>
    <row r="516" spans="1:2" x14ac:dyDescent="0.3">
      <c r="A516" s="117">
        <v>42603</v>
      </c>
      <c r="B516" s="108">
        <v>201973</v>
      </c>
    </row>
    <row r="517" spans="1:2" x14ac:dyDescent="0.3">
      <c r="A517" s="117">
        <v>42604</v>
      </c>
      <c r="B517" s="108">
        <v>202078</v>
      </c>
    </row>
    <row r="518" spans="1:2" x14ac:dyDescent="0.3">
      <c r="A518" s="117">
        <v>42605</v>
      </c>
      <c r="B518" s="108">
        <v>202137</v>
      </c>
    </row>
    <row r="519" spans="1:2" x14ac:dyDescent="0.3">
      <c r="A519" s="117">
        <v>42606</v>
      </c>
      <c r="B519" s="108">
        <v>202239</v>
      </c>
    </row>
    <row r="520" spans="1:2" x14ac:dyDescent="0.3">
      <c r="A520" s="117">
        <v>42607</v>
      </c>
      <c r="B520" s="108">
        <v>202361</v>
      </c>
    </row>
    <row r="521" spans="1:2" x14ac:dyDescent="0.3">
      <c r="A521" s="117">
        <v>42608</v>
      </c>
      <c r="B521" s="108">
        <v>202451</v>
      </c>
    </row>
    <row r="522" spans="1:2" x14ac:dyDescent="0.3">
      <c r="A522" s="117">
        <v>42609</v>
      </c>
      <c r="B522" s="108">
        <v>202538</v>
      </c>
    </row>
    <row r="523" spans="1:2" x14ac:dyDescent="0.3">
      <c r="A523" s="117">
        <v>42610</v>
      </c>
      <c r="B523" s="108">
        <v>202666</v>
      </c>
    </row>
    <row r="524" spans="1:2" x14ac:dyDescent="0.3">
      <c r="A524" s="117">
        <v>42611</v>
      </c>
      <c r="B524" s="108">
        <v>202770</v>
      </c>
    </row>
    <row r="525" spans="1:2" x14ac:dyDescent="0.3">
      <c r="A525" s="117">
        <v>42612</v>
      </c>
      <c r="B525" s="108">
        <v>202844</v>
      </c>
    </row>
    <row r="526" spans="1:2" x14ac:dyDescent="0.3">
      <c r="A526" s="117">
        <v>42613</v>
      </c>
      <c r="B526" s="108">
        <v>202936</v>
      </c>
    </row>
    <row r="527" spans="1:2" x14ac:dyDescent="0.3">
      <c r="A527" s="117">
        <v>42614</v>
      </c>
      <c r="B527" s="108">
        <v>202982</v>
      </c>
    </row>
    <row r="528" spans="1:2" x14ac:dyDescent="0.3">
      <c r="A528" s="117">
        <v>42615</v>
      </c>
      <c r="B528" s="108">
        <v>202999</v>
      </c>
    </row>
    <row r="529" spans="1:2" x14ac:dyDescent="0.3">
      <c r="A529" s="117">
        <v>42616</v>
      </c>
      <c r="B529" s="108">
        <v>203104</v>
      </c>
    </row>
    <row r="530" spans="1:2" x14ac:dyDescent="0.3">
      <c r="A530" s="117">
        <v>42617</v>
      </c>
      <c r="B530" s="108">
        <v>203204</v>
      </c>
    </row>
    <row r="531" spans="1:2" x14ac:dyDescent="0.3">
      <c r="A531" s="117">
        <v>42618</v>
      </c>
      <c r="B531" s="108">
        <v>203427</v>
      </c>
    </row>
    <row r="532" spans="1:2" x14ac:dyDescent="0.3">
      <c r="A532" s="117">
        <v>42619</v>
      </c>
      <c r="B532" s="108">
        <v>203707</v>
      </c>
    </row>
    <row r="533" spans="1:2" x14ac:dyDescent="0.3">
      <c r="A533" s="117">
        <v>42620</v>
      </c>
      <c r="B533" s="108">
        <v>203724</v>
      </c>
    </row>
    <row r="534" spans="1:2" x14ac:dyDescent="0.3">
      <c r="A534" s="117">
        <v>42621</v>
      </c>
      <c r="B534" s="108">
        <v>203700</v>
      </c>
    </row>
    <row r="535" spans="1:2" x14ac:dyDescent="0.3">
      <c r="A535" s="117">
        <v>42622</v>
      </c>
      <c r="B535" s="108">
        <v>203790</v>
      </c>
    </row>
    <row r="536" spans="1:2" x14ac:dyDescent="0.3">
      <c r="A536" s="117">
        <v>42623</v>
      </c>
      <c r="B536" s="108">
        <v>203910</v>
      </c>
    </row>
    <row r="537" spans="1:2" x14ac:dyDescent="0.3">
      <c r="A537" s="117">
        <v>42624</v>
      </c>
      <c r="B537" s="108">
        <v>204096</v>
      </c>
    </row>
    <row r="538" spans="1:2" x14ac:dyDescent="0.3">
      <c r="A538" s="117">
        <v>42625</v>
      </c>
      <c r="B538" s="108">
        <v>204064</v>
      </c>
    </row>
    <row r="539" spans="1:2" x14ac:dyDescent="0.3">
      <c r="A539" s="117">
        <v>42626</v>
      </c>
      <c r="B539" s="108">
        <v>204080</v>
      </c>
    </row>
    <row r="540" spans="1:2" x14ac:dyDescent="0.3">
      <c r="A540" s="117">
        <v>42627</v>
      </c>
      <c r="B540" s="108">
        <v>204139</v>
      </c>
    </row>
    <row r="541" spans="1:2" x14ac:dyDescent="0.3">
      <c r="A541" s="117">
        <v>42628</v>
      </c>
      <c r="B541" s="108">
        <v>204275</v>
      </c>
    </row>
    <row r="542" spans="1:2" x14ac:dyDescent="0.3">
      <c r="A542" s="117">
        <v>42629</v>
      </c>
      <c r="B542" s="108">
        <v>204318</v>
      </c>
    </row>
    <row r="543" spans="1:2" x14ac:dyDescent="0.3">
      <c r="A543" s="117">
        <v>42630</v>
      </c>
      <c r="B543" s="108">
        <v>204367</v>
      </c>
    </row>
    <row r="544" spans="1:2" x14ac:dyDescent="0.3">
      <c r="A544" s="117">
        <v>42631</v>
      </c>
      <c r="B544" s="108">
        <v>204528</v>
      </c>
    </row>
    <row r="545" spans="1:2" x14ac:dyDescent="0.3">
      <c r="A545" s="117">
        <v>42632</v>
      </c>
      <c r="B545" s="108">
        <v>204649</v>
      </c>
    </row>
    <row r="546" spans="1:2" x14ac:dyDescent="0.3">
      <c r="A546" s="117">
        <v>42633</v>
      </c>
      <c r="B546" s="108">
        <v>204697</v>
      </c>
    </row>
    <row r="547" spans="1:2" x14ac:dyDescent="0.3">
      <c r="A547" s="117">
        <v>42634</v>
      </c>
      <c r="B547" s="108">
        <v>204798</v>
      </c>
    </row>
    <row r="548" spans="1:2" x14ac:dyDescent="0.3">
      <c r="A548" s="117">
        <v>42635</v>
      </c>
      <c r="B548" s="108">
        <v>204834</v>
      </c>
    </row>
    <row r="549" spans="1:2" x14ac:dyDescent="0.3">
      <c r="A549" s="117">
        <v>42636</v>
      </c>
      <c r="B549" s="108">
        <v>204857</v>
      </c>
    </row>
    <row r="550" spans="1:2" x14ac:dyDescent="0.3">
      <c r="A550" s="117">
        <v>42637</v>
      </c>
      <c r="B550" s="108">
        <v>204954</v>
      </c>
    </row>
    <row r="551" spans="1:2" x14ac:dyDescent="0.3">
      <c r="A551" s="117">
        <v>42638</v>
      </c>
      <c r="B551" s="108">
        <v>205225</v>
      </c>
    </row>
    <row r="552" spans="1:2" x14ac:dyDescent="0.3">
      <c r="A552" s="117">
        <v>42639</v>
      </c>
      <c r="B552" s="108">
        <v>205229</v>
      </c>
    </row>
    <row r="553" spans="1:2" x14ac:dyDescent="0.3">
      <c r="A553" s="117">
        <v>42640</v>
      </c>
      <c r="B553" s="108">
        <v>205280</v>
      </c>
    </row>
    <row r="554" spans="1:2" x14ac:dyDescent="0.3">
      <c r="A554" s="117">
        <v>42641</v>
      </c>
      <c r="B554" s="108">
        <v>205313</v>
      </c>
    </row>
    <row r="555" spans="1:2" x14ac:dyDescent="0.3">
      <c r="A555" s="117">
        <v>42642</v>
      </c>
      <c r="B555" s="108">
        <v>205453</v>
      </c>
    </row>
    <row r="556" spans="1:2" x14ac:dyDescent="0.3">
      <c r="A556" s="117">
        <v>42643</v>
      </c>
      <c r="B556" s="108">
        <v>205631</v>
      </c>
    </row>
    <row r="559" spans="1:2" x14ac:dyDescent="0.3">
      <c r="A559" s="118"/>
    </row>
  </sheetData>
  <autoFilter ref="A98:B98"/>
  <mergeCells count="1">
    <mergeCell ref="A3:P4"/>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AC288"/>
  <sheetViews>
    <sheetView topLeftCell="M7" zoomScale="90" zoomScaleNormal="90" zoomScalePageLayoutView="90" workbookViewId="0">
      <selection activeCell="W15" sqref="W15"/>
    </sheetView>
  </sheetViews>
  <sheetFormatPr baseColWidth="10" defaultColWidth="10.77734375" defaultRowHeight="13.8" x14ac:dyDescent="0.3"/>
  <cols>
    <col min="1" max="1" width="20.77734375" style="193" customWidth="1"/>
    <col min="2" max="2" width="10.109375" style="194" bestFit="1" customWidth="1"/>
    <col min="3" max="3" width="10.109375" style="194" customWidth="1"/>
    <col min="4" max="4" width="11" style="194" bestFit="1" customWidth="1"/>
    <col min="5" max="5" width="21.33203125" style="194" bestFit="1" customWidth="1"/>
    <col min="6" max="6" width="11.44140625" style="195" bestFit="1" customWidth="1"/>
    <col min="7" max="7" width="24.44140625" style="194" bestFit="1" customWidth="1"/>
    <col min="8" max="8" width="24.44140625" style="196" customWidth="1"/>
    <col min="9" max="9" width="35.77734375" style="195" customWidth="1"/>
    <col min="10" max="10" width="15.6640625" style="194" bestFit="1" customWidth="1"/>
    <col min="11" max="11" width="17.6640625" style="194" bestFit="1" customWidth="1"/>
    <col min="12" max="12" width="14.77734375" style="194" bestFit="1" customWidth="1"/>
    <col min="13" max="13" width="21.6640625" style="194" bestFit="1" customWidth="1"/>
    <col min="14" max="15" width="21.6640625" style="194" customWidth="1"/>
    <col min="16" max="16" width="12.77734375" style="194" customWidth="1"/>
    <col min="17" max="17" width="15.33203125" style="194" customWidth="1"/>
    <col min="18" max="18" width="15.44140625" style="194" customWidth="1"/>
    <col min="19" max="19" width="19.109375" style="194" customWidth="1"/>
    <col min="20" max="20" width="10.77734375" style="194"/>
    <col min="21" max="21" width="16" style="194" customWidth="1"/>
    <col min="22" max="23" width="22" style="194" customWidth="1"/>
    <col min="24" max="24" width="11.33203125" style="197" bestFit="1" customWidth="1"/>
    <col min="25" max="25" width="9.44140625" style="198" bestFit="1" customWidth="1"/>
    <col min="26" max="26" width="15.6640625" style="194" bestFit="1" customWidth="1"/>
    <col min="27" max="27" width="9.33203125" style="199" bestFit="1" customWidth="1"/>
    <col min="28" max="28" width="19.109375" style="194" bestFit="1" customWidth="1"/>
    <col min="29" max="29" width="23.77734375" style="194" bestFit="1" customWidth="1"/>
    <col min="30" max="16384" width="10.77734375" style="194"/>
  </cols>
  <sheetData>
    <row r="1" spans="1:29" s="229" customFormat="1" ht="30" customHeight="1" x14ac:dyDescent="0.3">
      <c r="A1" s="215" t="s">
        <v>996</v>
      </c>
      <c r="B1" s="216"/>
      <c r="C1" s="216"/>
      <c r="D1" s="217"/>
      <c r="E1" s="218"/>
      <c r="F1" s="219"/>
      <c r="G1" s="217"/>
      <c r="H1" s="220"/>
      <c r="I1" s="221"/>
      <c r="J1" s="217"/>
      <c r="K1" s="217"/>
      <c r="L1" s="217"/>
      <c r="M1" s="217"/>
      <c r="N1" s="222"/>
      <c r="O1" s="223"/>
      <c r="P1" s="224"/>
      <c r="Q1" s="225"/>
      <c r="R1" s="226"/>
      <c r="S1" s="224"/>
      <c r="T1" s="221"/>
      <c r="U1" s="224"/>
      <c r="V1" s="220"/>
      <c r="W1" s="223"/>
      <c r="X1" s="227"/>
      <c r="Y1" s="228"/>
      <c r="Z1" s="226"/>
      <c r="AA1" s="228"/>
      <c r="AB1" s="226"/>
      <c r="AC1" s="217"/>
    </row>
    <row r="2" spans="1:29" ht="14.4" x14ac:dyDescent="0.3">
      <c r="A2" s="230"/>
      <c r="B2" s="231"/>
      <c r="C2" s="231"/>
      <c r="D2" s="231"/>
      <c r="E2" s="231"/>
      <c r="F2" s="231"/>
      <c r="G2" s="231"/>
      <c r="H2" s="201"/>
      <c r="I2" s="231"/>
      <c r="J2" s="231"/>
      <c r="K2" s="231"/>
      <c r="L2" s="231"/>
      <c r="M2" s="231"/>
      <c r="N2" s="201"/>
      <c r="O2" s="201"/>
      <c r="P2" s="231"/>
      <c r="Q2" s="231"/>
      <c r="R2" s="231"/>
      <c r="S2" s="231"/>
      <c r="T2" s="231"/>
      <c r="U2" s="231"/>
      <c r="V2" s="201"/>
      <c r="W2" s="201"/>
      <c r="X2" s="202"/>
      <c r="Y2" s="203"/>
      <c r="Z2" s="231"/>
      <c r="AA2" s="203"/>
      <c r="AB2" s="231"/>
      <c r="AC2" s="231"/>
    </row>
    <row r="3" spans="1:29" ht="13.95" customHeight="1" x14ac:dyDescent="0.3">
      <c r="A3" s="204" t="s">
        <v>1006</v>
      </c>
      <c r="B3" s="231"/>
      <c r="C3" s="231"/>
      <c r="D3" s="231"/>
      <c r="E3" s="231"/>
      <c r="F3" s="231"/>
      <c r="G3" s="231"/>
      <c r="H3" s="201"/>
      <c r="I3" s="231"/>
      <c r="J3" s="231"/>
      <c r="K3" s="231"/>
      <c r="L3" s="231"/>
      <c r="M3" s="231"/>
      <c r="N3" s="201"/>
      <c r="O3" s="201"/>
      <c r="P3" s="231"/>
      <c r="Q3" s="231"/>
      <c r="R3" s="231"/>
      <c r="S3" s="231"/>
      <c r="T3" s="231"/>
      <c r="U3" s="231"/>
      <c r="V3" s="201"/>
      <c r="W3" s="201"/>
      <c r="X3" s="202"/>
      <c r="Y3" s="203"/>
      <c r="Z3" s="231"/>
      <c r="AA3" s="203"/>
      <c r="AB3" s="231"/>
      <c r="AC3" s="231"/>
    </row>
    <row r="4" spans="1:29" ht="15" customHeight="1" x14ac:dyDescent="0.3">
      <c r="A4" s="204" t="s">
        <v>1025</v>
      </c>
      <c r="B4" s="231"/>
      <c r="C4" s="231"/>
      <c r="D4" s="231"/>
      <c r="E4" s="231"/>
      <c r="F4" s="231"/>
      <c r="G4" s="231"/>
      <c r="H4" s="201"/>
      <c r="I4" s="231"/>
      <c r="J4" s="231"/>
      <c r="K4" s="231"/>
      <c r="L4" s="231"/>
      <c r="M4" s="231"/>
      <c r="N4" s="201"/>
      <c r="O4" s="201"/>
      <c r="P4" s="231"/>
      <c r="Q4" s="231"/>
      <c r="R4" s="231"/>
      <c r="S4" s="231"/>
      <c r="T4" s="231"/>
      <c r="U4" s="231"/>
      <c r="V4" s="201"/>
      <c r="W4" s="201"/>
      <c r="X4" s="202"/>
      <c r="Y4" s="203"/>
      <c r="Z4" s="231"/>
      <c r="AA4" s="203"/>
      <c r="AB4" s="231"/>
      <c r="AC4" s="231"/>
    </row>
    <row r="5" spans="1:29" s="200" customFormat="1" ht="14.4" x14ac:dyDescent="0.3">
      <c r="A5" s="230"/>
      <c r="B5" s="231"/>
      <c r="C5" s="231"/>
      <c r="D5" s="231"/>
      <c r="E5" s="231"/>
      <c r="F5" s="231"/>
      <c r="G5" s="231"/>
      <c r="H5" s="201"/>
      <c r="I5" s="231"/>
      <c r="J5" s="231"/>
      <c r="K5" s="231"/>
      <c r="L5" s="231"/>
      <c r="M5" s="231"/>
      <c r="N5" s="201"/>
      <c r="O5" s="201"/>
      <c r="P5" s="231"/>
      <c r="Q5" s="231"/>
      <c r="R5" s="231"/>
      <c r="S5" s="231"/>
      <c r="T5" s="231"/>
      <c r="U5" s="231"/>
      <c r="V5" s="201"/>
      <c r="W5" s="201"/>
      <c r="X5" s="202"/>
      <c r="Y5" s="203"/>
      <c r="Z5" s="231"/>
      <c r="AA5" s="203"/>
      <c r="AB5" s="231"/>
      <c r="AC5" s="231"/>
    </row>
    <row r="6" spans="1:29" s="195" customFormat="1" ht="82.8" x14ac:dyDescent="0.3">
      <c r="A6" s="232" t="s">
        <v>962</v>
      </c>
      <c r="B6" s="233" t="s">
        <v>981</v>
      </c>
      <c r="C6" s="233" t="s">
        <v>981</v>
      </c>
      <c r="D6" s="233" t="s">
        <v>981</v>
      </c>
      <c r="E6" s="232" t="s">
        <v>962</v>
      </c>
      <c r="F6" s="233" t="s">
        <v>960</v>
      </c>
      <c r="G6" s="233" t="s">
        <v>960</v>
      </c>
      <c r="H6" s="234" t="s">
        <v>978</v>
      </c>
      <c r="I6" s="235" t="s">
        <v>962</v>
      </c>
      <c r="J6" s="232" t="s">
        <v>962</v>
      </c>
      <c r="K6" s="232" t="s">
        <v>962</v>
      </c>
      <c r="L6" s="232" t="s">
        <v>962</v>
      </c>
      <c r="M6" s="232" t="s">
        <v>962</v>
      </c>
      <c r="N6" s="236" t="s">
        <v>978</v>
      </c>
      <c r="O6" s="237" t="s">
        <v>978</v>
      </c>
      <c r="P6" s="235" t="s">
        <v>963</v>
      </c>
      <c r="Q6" s="235" t="s">
        <v>963</v>
      </c>
      <c r="R6" s="235" t="s">
        <v>963</v>
      </c>
      <c r="S6" s="235" t="s">
        <v>962</v>
      </c>
      <c r="T6" s="238" t="s">
        <v>976</v>
      </c>
      <c r="U6" s="238" t="s">
        <v>975</v>
      </c>
      <c r="V6" s="234" t="s">
        <v>978</v>
      </c>
      <c r="W6" s="237" t="s">
        <v>978</v>
      </c>
      <c r="X6" s="239" t="s">
        <v>961</v>
      </c>
      <c r="Y6" s="240" t="s">
        <v>961</v>
      </c>
      <c r="Z6" s="241" t="s">
        <v>961</v>
      </c>
      <c r="AA6" s="240" t="s">
        <v>961</v>
      </c>
      <c r="AB6" s="241" t="s">
        <v>961</v>
      </c>
      <c r="AC6" s="242" t="s">
        <v>961</v>
      </c>
    </row>
    <row r="7" spans="1:29" s="195" customFormat="1" ht="69" x14ac:dyDescent="0.3">
      <c r="A7" s="243" t="s">
        <v>971</v>
      </c>
      <c r="B7" s="244" t="s">
        <v>971</v>
      </c>
      <c r="C7" s="244" t="s">
        <v>971</v>
      </c>
      <c r="D7" s="244" t="s">
        <v>1015</v>
      </c>
      <c r="E7" s="243" t="s">
        <v>971</v>
      </c>
      <c r="F7" s="244" t="s">
        <v>971</v>
      </c>
      <c r="G7" s="244" t="s">
        <v>971</v>
      </c>
      <c r="H7" s="245" t="s">
        <v>1000</v>
      </c>
      <c r="I7" s="246" t="s">
        <v>971</v>
      </c>
      <c r="J7" s="247" t="s">
        <v>972</v>
      </c>
      <c r="K7" s="247" t="s">
        <v>964</v>
      </c>
      <c r="L7" s="247" t="s">
        <v>965</v>
      </c>
      <c r="M7" s="247" t="s">
        <v>966</v>
      </c>
      <c r="N7" s="248" t="s">
        <v>1026</v>
      </c>
      <c r="O7" s="249" t="s">
        <v>1027</v>
      </c>
      <c r="P7" s="250" t="s">
        <v>967</v>
      </c>
      <c r="Q7" s="250" t="s">
        <v>968</v>
      </c>
      <c r="R7" s="250" t="s">
        <v>969</v>
      </c>
      <c r="S7" s="250" t="s">
        <v>970</v>
      </c>
      <c r="T7" s="251" t="s">
        <v>977</v>
      </c>
      <c r="U7" s="251" t="s">
        <v>974</v>
      </c>
      <c r="V7" s="252" t="s">
        <v>1028</v>
      </c>
      <c r="W7" s="253" t="s">
        <v>971</v>
      </c>
      <c r="X7" s="239" t="s">
        <v>973</v>
      </c>
      <c r="Y7" s="240" t="s">
        <v>973</v>
      </c>
      <c r="Z7" s="241" t="s">
        <v>973</v>
      </c>
      <c r="AA7" s="240" t="s">
        <v>973</v>
      </c>
      <c r="AB7" s="241" t="s">
        <v>973</v>
      </c>
      <c r="AC7" s="242" t="s">
        <v>973</v>
      </c>
    </row>
    <row r="8" spans="1:29" x14ac:dyDescent="0.3">
      <c r="A8" s="254" t="s">
        <v>605</v>
      </c>
      <c r="B8" s="255" t="s">
        <v>948</v>
      </c>
      <c r="C8" s="255" t="s">
        <v>1005</v>
      </c>
      <c r="D8" s="255" t="s">
        <v>949</v>
      </c>
      <c r="E8" s="255" t="s">
        <v>950</v>
      </c>
      <c r="F8" s="255" t="s">
        <v>897</v>
      </c>
      <c r="G8" s="255" t="s">
        <v>942</v>
      </c>
      <c r="H8" s="255" t="s">
        <v>999</v>
      </c>
      <c r="I8" s="256" t="s">
        <v>943</v>
      </c>
      <c r="J8" s="257" t="s">
        <v>980</v>
      </c>
      <c r="K8" s="257" t="s">
        <v>944</v>
      </c>
      <c r="L8" s="257" t="s">
        <v>945</v>
      </c>
      <c r="M8" s="257" t="s">
        <v>946</v>
      </c>
      <c r="N8" s="258" t="s">
        <v>992</v>
      </c>
      <c r="O8" s="258" t="s">
        <v>1002</v>
      </c>
      <c r="P8" s="258" t="s">
        <v>951</v>
      </c>
      <c r="Q8" s="258" t="s">
        <v>952</v>
      </c>
      <c r="R8" s="258" t="s">
        <v>953</v>
      </c>
      <c r="S8" s="258" t="s">
        <v>954</v>
      </c>
      <c r="T8" s="258" t="s">
        <v>955</v>
      </c>
      <c r="U8" s="258" t="s">
        <v>956</v>
      </c>
      <c r="V8" s="258" t="s">
        <v>947</v>
      </c>
      <c r="W8" s="258" t="s">
        <v>984</v>
      </c>
      <c r="X8" s="259" t="s">
        <v>957</v>
      </c>
      <c r="Y8" s="260" t="s">
        <v>606</v>
      </c>
      <c r="Z8" s="261" t="s">
        <v>920</v>
      </c>
      <c r="AA8" s="260" t="s">
        <v>893</v>
      </c>
      <c r="AB8" s="261" t="s">
        <v>958</v>
      </c>
      <c r="AC8" s="257" t="s">
        <v>959</v>
      </c>
    </row>
    <row r="9" spans="1:29" ht="14.4" x14ac:dyDescent="0.3">
      <c r="A9" s="262">
        <v>1.01530569177177E+16</v>
      </c>
      <c r="B9" s="263">
        <v>2015</v>
      </c>
      <c r="C9" s="263" t="s">
        <v>1007</v>
      </c>
      <c r="D9" s="264">
        <v>42035</v>
      </c>
      <c r="E9" s="265">
        <v>42005.500023148146</v>
      </c>
      <c r="F9" s="263"/>
      <c r="G9" s="263"/>
      <c r="H9" s="205"/>
      <c r="I9" s="263" t="s">
        <v>1033</v>
      </c>
      <c r="J9" s="263">
        <v>2383872</v>
      </c>
      <c r="K9" s="42">
        <v>2048</v>
      </c>
      <c r="L9" s="42">
        <v>2381824</v>
      </c>
      <c r="M9" s="263">
        <v>119744</v>
      </c>
      <c r="N9" s="206">
        <f>V9/J9</f>
        <v>5.0230884879725088E-2</v>
      </c>
      <c r="O9" s="205">
        <f>SUM(P9:T9)</f>
        <v>135226</v>
      </c>
      <c r="P9" s="263">
        <v>100275</v>
      </c>
      <c r="Q9" s="266">
        <v>416</v>
      </c>
      <c r="R9" s="266">
        <v>217</v>
      </c>
      <c r="S9" s="266">
        <v>34318</v>
      </c>
      <c r="T9" s="266" t="s">
        <v>1029</v>
      </c>
      <c r="U9" s="266"/>
      <c r="V9" s="207">
        <f>U9+M9</f>
        <v>119744</v>
      </c>
      <c r="W9" s="205">
        <f>IF(ISNA(VLOOKUP(E9,'FAN EVOLUTION'!$A$46:$B$10042,2,1)),0,VLOOKUP(E9,'FAN EVOLUTION'!$A$46:$B$10042,2,1))</f>
        <v>0</v>
      </c>
      <c r="X9" s="208"/>
      <c r="Y9" s="209"/>
      <c r="Z9" s="42"/>
      <c r="AA9" s="209"/>
      <c r="AB9" s="210"/>
      <c r="AC9" s="42"/>
    </row>
    <row r="10" spans="1:29" ht="14.4" x14ac:dyDescent="0.3">
      <c r="A10" s="262">
        <v>1.01530909717927E+16</v>
      </c>
      <c r="B10" s="263">
        <v>2015</v>
      </c>
      <c r="C10" s="263" t="s">
        <v>1007</v>
      </c>
      <c r="D10" s="264">
        <v>42035</v>
      </c>
      <c r="E10" s="265">
        <v>42010.5</v>
      </c>
      <c r="F10" s="263"/>
      <c r="G10" s="263"/>
      <c r="H10" s="205"/>
      <c r="I10" s="263" t="s">
        <v>1310</v>
      </c>
      <c r="J10" s="263">
        <v>2699</v>
      </c>
      <c r="K10" s="42">
        <v>2699</v>
      </c>
      <c r="L10" s="42">
        <v>0</v>
      </c>
      <c r="M10" s="263">
        <v>352</v>
      </c>
      <c r="N10" s="206">
        <f t="shared" ref="N10:N73" si="0">V10/J10</f>
        <v>0.13041867358280845</v>
      </c>
      <c r="O10" s="205">
        <f t="shared" ref="O10:O73" si="1">SUM(P10:T10)</f>
        <v>469</v>
      </c>
      <c r="P10" s="263">
        <v>298</v>
      </c>
      <c r="Q10" s="266">
        <v>4</v>
      </c>
      <c r="R10" s="266">
        <v>17</v>
      </c>
      <c r="S10" s="266">
        <v>150</v>
      </c>
      <c r="T10" s="266" t="s">
        <v>1029</v>
      </c>
      <c r="U10" s="266"/>
      <c r="V10" s="207">
        <f t="shared" ref="V10:V73" si="2">U10+M10</f>
        <v>352</v>
      </c>
      <c r="W10" s="205">
        <f>IF(ISNA(VLOOKUP(E10,'FAN EVOLUTION'!$A$46:$B$10042,2,1)),0,VLOOKUP(E10,'FAN EVOLUTION'!$A$46:$B$10042,2,1))</f>
        <v>0</v>
      </c>
      <c r="X10" s="208"/>
      <c r="Y10" s="209"/>
      <c r="Z10" s="42"/>
      <c r="AA10" s="209"/>
      <c r="AB10" s="210"/>
      <c r="AC10" s="42"/>
    </row>
    <row r="11" spans="1:29" ht="14.4" x14ac:dyDescent="0.3">
      <c r="A11" s="262">
        <v>1.01531049863127E+16</v>
      </c>
      <c r="B11" s="263">
        <v>2015</v>
      </c>
      <c r="C11" s="263" t="s">
        <v>1007</v>
      </c>
      <c r="D11" s="264">
        <v>42035</v>
      </c>
      <c r="E11" s="265">
        <v>42016.500011574077</v>
      </c>
      <c r="F11" s="263"/>
      <c r="G11" s="263"/>
      <c r="H11" s="205"/>
      <c r="I11" s="263" t="s">
        <v>1309</v>
      </c>
      <c r="J11" s="263">
        <v>1895</v>
      </c>
      <c r="K11" s="42">
        <v>1895</v>
      </c>
      <c r="L11" s="42">
        <v>0</v>
      </c>
      <c r="M11" s="263">
        <v>176</v>
      </c>
      <c r="N11" s="206">
        <f t="shared" si="0"/>
        <v>9.2875989445910287E-2</v>
      </c>
      <c r="O11" s="205">
        <f t="shared" si="1"/>
        <v>237</v>
      </c>
      <c r="P11" s="263">
        <v>134</v>
      </c>
      <c r="Q11" s="266" t="s">
        <v>1029</v>
      </c>
      <c r="R11" s="266">
        <v>6</v>
      </c>
      <c r="S11" s="266">
        <v>97</v>
      </c>
      <c r="T11" s="266" t="s">
        <v>1029</v>
      </c>
      <c r="U11" s="266"/>
      <c r="V11" s="207">
        <f t="shared" si="2"/>
        <v>176</v>
      </c>
      <c r="W11" s="205">
        <f>IF(ISNA(VLOOKUP(E11,'FAN EVOLUTION'!$A$46:$B$10042,2,1)),0,VLOOKUP(E11,'FAN EVOLUTION'!$A$46:$B$10042,2,1))</f>
        <v>0</v>
      </c>
      <c r="X11" s="208"/>
      <c r="Y11" s="209"/>
      <c r="Z11" s="42"/>
      <c r="AA11" s="209"/>
      <c r="AB11" s="210"/>
      <c r="AC11" s="42"/>
    </row>
    <row r="12" spans="1:29" ht="14.4" x14ac:dyDescent="0.3">
      <c r="A12" s="262">
        <v>1.01531071595227E+16</v>
      </c>
      <c r="B12" s="263">
        <v>2015</v>
      </c>
      <c r="C12" s="263" t="s">
        <v>1007</v>
      </c>
      <c r="D12" s="264">
        <v>42035</v>
      </c>
      <c r="E12" s="265">
        <v>42017.500011574077</v>
      </c>
      <c r="F12" s="263"/>
      <c r="G12" s="263"/>
      <c r="H12" s="205"/>
      <c r="I12" s="263" t="s">
        <v>1308</v>
      </c>
      <c r="J12" s="263">
        <v>2315</v>
      </c>
      <c r="K12" s="42">
        <v>2315</v>
      </c>
      <c r="L12" s="42">
        <v>0</v>
      </c>
      <c r="M12" s="263">
        <v>250</v>
      </c>
      <c r="N12" s="206">
        <f t="shared" si="0"/>
        <v>0.10799136069114471</v>
      </c>
      <c r="O12" s="205">
        <f t="shared" si="1"/>
        <v>324</v>
      </c>
      <c r="P12" s="263">
        <v>203</v>
      </c>
      <c r="Q12" s="266">
        <v>3</v>
      </c>
      <c r="R12" s="266">
        <v>10</v>
      </c>
      <c r="S12" s="266">
        <v>108</v>
      </c>
      <c r="T12" s="266" t="s">
        <v>1029</v>
      </c>
      <c r="U12" s="266"/>
      <c r="V12" s="207">
        <f t="shared" si="2"/>
        <v>250</v>
      </c>
      <c r="W12" s="205">
        <f>IF(ISNA(VLOOKUP(E12,'FAN EVOLUTION'!$A$46:$B$10042,2,1)),0,VLOOKUP(E12,'FAN EVOLUTION'!$A$46:$B$10042,2,1))</f>
        <v>0</v>
      </c>
      <c r="X12" s="208"/>
      <c r="Y12" s="209"/>
      <c r="Z12" s="42"/>
      <c r="AA12" s="209"/>
      <c r="AB12" s="210"/>
      <c r="AC12" s="42"/>
    </row>
    <row r="13" spans="1:29" ht="14.4" x14ac:dyDescent="0.3">
      <c r="A13" s="262">
        <v>1.01531091781727E+16</v>
      </c>
      <c r="B13" s="263">
        <v>2015</v>
      </c>
      <c r="C13" s="263" t="s">
        <v>1007</v>
      </c>
      <c r="D13" s="264">
        <v>42035</v>
      </c>
      <c r="E13" s="265">
        <v>42018.500023148146</v>
      </c>
      <c r="F13" s="263"/>
      <c r="G13" s="263"/>
      <c r="H13" s="205"/>
      <c r="I13" s="263" t="s">
        <v>1307</v>
      </c>
      <c r="J13" s="263">
        <v>2800</v>
      </c>
      <c r="K13" s="42">
        <v>2800</v>
      </c>
      <c r="L13" s="42">
        <v>0</v>
      </c>
      <c r="M13" s="263">
        <v>314</v>
      </c>
      <c r="N13" s="206">
        <f t="shared" si="0"/>
        <v>0.11214285714285714</v>
      </c>
      <c r="O13" s="205">
        <f t="shared" si="1"/>
        <v>400</v>
      </c>
      <c r="P13" s="263">
        <v>273</v>
      </c>
      <c r="Q13" s="266">
        <v>3</v>
      </c>
      <c r="R13" s="266">
        <v>15</v>
      </c>
      <c r="S13" s="266">
        <v>109</v>
      </c>
      <c r="T13" s="266" t="s">
        <v>1029</v>
      </c>
      <c r="U13" s="266"/>
      <c r="V13" s="207">
        <f t="shared" si="2"/>
        <v>314</v>
      </c>
      <c r="W13" s="205">
        <f>IF(ISNA(VLOOKUP(E13,'FAN EVOLUTION'!$A$46:$B$10042,2,1)),0,VLOOKUP(E13,'FAN EVOLUTION'!$A$46:$B$10042,2,1))</f>
        <v>0</v>
      </c>
      <c r="X13" s="208"/>
      <c r="Y13" s="209"/>
      <c r="Z13" s="42"/>
      <c r="AA13" s="209"/>
      <c r="AB13" s="210"/>
      <c r="AC13" s="42"/>
    </row>
    <row r="14" spans="1:29" ht="14.4" x14ac:dyDescent="0.3">
      <c r="A14" s="262">
        <v>1.01531132413627E+16</v>
      </c>
      <c r="B14" s="263">
        <v>2015</v>
      </c>
      <c r="C14" s="263" t="s">
        <v>1007</v>
      </c>
      <c r="D14" s="264">
        <v>42035</v>
      </c>
      <c r="E14" s="265">
        <v>42019.125</v>
      </c>
      <c r="F14" s="263"/>
      <c r="G14" s="263"/>
      <c r="H14" s="205"/>
      <c r="I14" s="263" t="s">
        <v>1306</v>
      </c>
      <c r="J14" s="263">
        <v>60</v>
      </c>
      <c r="K14" s="42">
        <v>60</v>
      </c>
      <c r="L14" s="42">
        <v>0</v>
      </c>
      <c r="M14" s="263">
        <v>38</v>
      </c>
      <c r="N14" s="206">
        <f t="shared" si="0"/>
        <v>0.6333333333333333</v>
      </c>
      <c r="O14" s="205">
        <f t="shared" si="1"/>
        <v>64</v>
      </c>
      <c r="P14" s="263">
        <v>16</v>
      </c>
      <c r="Q14" s="266">
        <v>2</v>
      </c>
      <c r="R14" s="266">
        <v>1</v>
      </c>
      <c r="S14" s="266">
        <v>45</v>
      </c>
      <c r="T14" s="266" t="s">
        <v>1029</v>
      </c>
      <c r="U14" s="266"/>
      <c r="V14" s="207">
        <f t="shared" si="2"/>
        <v>38</v>
      </c>
      <c r="W14" s="205">
        <f>IF(ISNA(VLOOKUP(E14,'FAN EVOLUTION'!$A$46:$B$10042,2,1)),0,VLOOKUP(E14,'FAN EVOLUTION'!$A$46:$B$10042,2,1))</f>
        <v>0</v>
      </c>
      <c r="X14" s="208"/>
      <c r="Y14" s="209"/>
      <c r="Z14" s="42"/>
      <c r="AA14" s="209"/>
      <c r="AB14" s="210"/>
      <c r="AC14" s="42"/>
    </row>
    <row r="15" spans="1:29" ht="14.4" x14ac:dyDescent="0.3">
      <c r="A15" s="262">
        <v>1.01531200611177E+16</v>
      </c>
      <c r="B15" s="263">
        <v>2015</v>
      </c>
      <c r="C15" s="263" t="s">
        <v>1007</v>
      </c>
      <c r="D15" s="264">
        <v>42035</v>
      </c>
      <c r="E15" s="265">
        <v>42023.500023148146</v>
      </c>
      <c r="F15" s="263"/>
      <c r="G15" s="263"/>
      <c r="H15" s="205"/>
      <c r="I15" s="263" t="s">
        <v>1305</v>
      </c>
      <c r="J15" s="263">
        <v>2842</v>
      </c>
      <c r="K15" s="42">
        <v>2842</v>
      </c>
      <c r="L15" s="42">
        <v>0</v>
      </c>
      <c r="M15" s="263">
        <v>298</v>
      </c>
      <c r="N15" s="206">
        <f t="shared" si="0"/>
        <v>0.10485573539760731</v>
      </c>
      <c r="O15" s="205">
        <f t="shared" si="1"/>
        <v>383</v>
      </c>
      <c r="P15" s="263">
        <v>256</v>
      </c>
      <c r="Q15" s="266" t="s">
        <v>1029</v>
      </c>
      <c r="R15" s="266">
        <v>15</v>
      </c>
      <c r="S15" s="266">
        <v>112</v>
      </c>
      <c r="T15" s="266" t="s">
        <v>1029</v>
      </c>
      <c r="U15" s="266"/>
      <c r="V15" s="207">
        <f t="shared" si="2"/>
        <v>298</v>
      </c>
      <c r="W15" s="205">
        <f>IF(ISNA(VLOOKUP(E15,'FAN EVOLUTION'!$A$46:$B$10042,2,1)),0,VLOOKUP(E15,'FAN EVOLUTION'!$A$46:$B$10042,2,1))</f>
        <v>0</v>
      </c>
      <c r="X15" s="208"/>
      <c r="Y15" s="209"/>
      <c r="Z15" s="42"/>
      <c r="AA15" s="209"/>
      <c r="AB15" s="210"/>
      <c r="AC15" s="42"/>
    </row>
    <row r="16" spans="1:29" ht="14.4" x14ac:dyDescent="0.3">
      <c r="A16" s="262">
        <v>1.01531243982627E+16</v>
      </c>
      <c r="B16" s="263">
        <v>2015</v>
      </c>
      <c r="C16" s="263" t="s">
        <v>1007</v>
      </c>
      <c r="D16" s="264">
        <v>42035</v>
      </c>
      <c r="E16" s="265">
        <v>42025.5</v>
      </c>
      <c r="F16" s="263"/>
      <c r="G16" s="263"/>
      <c r="H16" s="205"/>
      <c r="I16" s="263" t="s">
        <v>1304</v>
      </c>
      <c r="J16" s="263">
        <v>2293</v>
      </c>
      <c r="K16" s="42">
        <v>2293</v>
      </c>
      <c r="L16" s="42">
        <v>0</v>
      </c>
      <c r="M16" s="263">
        <v>199</v>
      </c>
      <c r="N16" s="206">
        <f t="shared" si="0"/>
        <v>8.6785870039249896E-2</v>
      </c>
      <c r="O16" s="205">
        <f t="shared" si="1"/>
        <v>271</v>
      </c>
      <c r="P16" s="263">
        <v>172</v>
      </c>
      <c r="Q16" s="266">
        <v>1</v>
      </c>
      <c r="R16" s="266">
        <v>9</v>
      </c>
      <c r="S16" s="266">
        <v>89</v>
      </c>
      <c r="T16" s="266" t="s">
        <v>1029</v>
      </c>
      <c r="U16" s="266"/>
      <c r="V16" s="207">
        <f t="shared" si="2"/>
        <v>199</v>
      </c>
      <c r="W16" s="205">
        <f>IF(ISNA(VLOOKUP(E16,'FAN EVOLUTION'!$A$46:$B$10042,2,1)),0,VLOOKUP(E16,'FAN EVOLUTION'!$A$46:$B$10042,2,1))</f>
        <v>0</v>
      </c>
      <c r="X16" s="208"/>
      <c r="Y16" s="209"/>
      <c r="Z16" s="42"/>
      <c r="AA16" s="209"/>
      <c r="AB16" s="210"/>
      <c r="AC16" s="42"/>
    </row>
    <row r="17" spans="1:29" ht="14.4" x14ac:dyDescent="0.3">
      <c r="A17" s="262">
        <v>1.01531354676877E+16</v>
      </c>
      <c r="B17" s="263">
        <v>2015</v>
      </c>
      <c r="C17" s="263" t="s">
        <v>1007</v>
      </c>
      <c r="D17" s="264">
        <v>42035</v>
      </c>
      <c r="E17" s="265">
        <v>42030.500011574077</v>
      </c>
      <c r="F17" s="263"/>
      <c r="G17" s="263"/>
      <c r="H17" s="205"/>
      <c r="I17" s="263" t="s">
        <v>1303</v>
      </c>
      <c r="J17" s="263">
        <v>2318</v>
      </c>
      <c r="K17" s="42">
        <v>2318</v>
      </c>
      <c r="L17" s="42">
        <v>0</v>
      </c>
      <c r="M17" s="263">
        <v>244</v>
      </c>
      <c r="N17" s="206">
        <f t="shared" si="0"/>
        <v>0.10526315789473684</v>
      </c>
      <c r="O17" s="205">
        <f t="shared" si="1"/>
        <v>322</v>
      </c>
      <c r="P17" s="263">
        <v>207</v>
      </c>
      <c r="Q17" s="266">
        <v>1</v>
      </c>
      <c r="R17" s="266">
        <v>7</v>
      </c>
      <c r="S17" s="266">
        <v>107</v>
      </c>
      <c r="T17" s="266" t="s">
        <v>1029</v>
      </c>
      <c r="U17" s="266"/>
      <c r="V17" s="207">
        <f t="shared" si="2"/>
        <v>244</v>
      </c>
      <c r="W17" s="205">
        <f>IF(ISNA(VLOOKUP(E17,'FAN EVOLUTION'!$A$46:$B$10042,2,1)),0,VLOOKUP(E17,'FAN EVOLUTION'!$A$46:$B$10042,2,1))</f>
        <v>0</v>
      </c>
      <c r="X17" s="208"/>
      <c r="Y17" s="209"/>
      <c r="Z17" s="42"/>
      <c r="AA17" s="209"/>
      <c r="AB17" s="210"/>
      <c r="AC17" s="42"/>
    </row>
    <row r="18" spans="1:29" ht="14.4" x14ac:dyDescent="0.3">
      <c r="A18" s="262">
        <v>1.01531420136827E+16</v>
      </c>
      <c r="B18" s="263">
        <v>2015</v>
      </c>
      <c r="C18" s="263" t="s">
        <v>1007</v>
      </c>
      <c r="D18" s="264">
        <v>42035</v>
      </c>
      <c r="E18" s="265">
        <v>42033.500011574077</v>
      </c>
      <c r="F18" s="263"/>
      <c r="G18" s="263"/>
      <c r="H18" s="205"/>
      <c r="I18" s="263" t="s">
        <v>1302</v>
      </c>
      <c r="J18" s="263">
        <v>1371</v>
      </c>
      <c r="K18" s="42">
        <v>1371</v>
      </c>
      <c r="L18" s="42">
        <v>0</v>
      </c>
      <c r="M18" s="263">
        <v>113</v>
      </c>
      <c r="N18" s="206">
        <f t="shared" si="0"/>
        <v>8.2421590080233406E-2</v>
      </c>
      <c r="O18" s="205">
        <f t="shared" si="1"/>
        <v>162</v>
      </c>
      <c r="P18" s="263">
        <v>76</v>
      </c>
      <c r="Q18" s="266" t="s">
        <v>1029</v>
      </c>
      <c r="R18" s="266">
        <v>4</v>
      </c>
      <c r="S18" s="266">
        <v>82</v>
      </c>
      <c r="T18" s="266" t="s">
        <v>1029</v>
      </c>
      <c r="U18" s="266"/>
      <c r="V18" s="207">
        <f t="shared" si="2"/>
        <v>113</v>
      </c>
      <c r="W18" s="205">
        <f>IF(ISNA(VLOOKUP(E18,'FAN EVOLUTION'!$A$46:$B$10042,2,1)),0,VLOOKUP(E18,'FAN EVOLUTION'!$A$46:$B$10042,2,1))</f>
        <v>0</v>
      </c>
      <c r="X18" s="208"/>
      <c r="Y18" s="209"/>
      <c r="Z18" s="42"/>
      <c r="AA18" s="209"/>
      <c r="AB18" s="210"/>
      <c r="AC18" s="42"/>
    </row>
    <row r="19" spans="1:29" ht="14.4" x14ac:dyDescent="0.3">
      <c r="A19" s="262">
        <v>1.01531438994477E+16</v>
      </c>
      <c r="B19" s="263">
        <v>2015</v>
      </c>
      <c r="C19" s="263" t="s">
        <v>1007</v>
      </c>
      <c r="D19" s="264">
        <v>42035</v>
      </c>
      <c r="E19" s="265">
        <v>42034.458344907405</v>
      </c>
      <c r="F19" s="263"/>
      <c r="G19" s="263"/>
      <c r="H19" s="205"/>
      <c r="I19" s="263" t="s">
        <v>1301</v>
      </c>
      <c r="J19" s="263">
        <v>2359</v>
      </c>
      <c r="K19" s="42">
        <v>2359</v>
      </c>
      <c r="L19" s="42">
        <v>0</v>
      </c>
      <c r="M19" s="263">
        <v>203</v>
      </c>
      <c r="N19" s="206">
        <f t="shared" si="0"/>
        <v>8.6053412462908013E-2</v>
      </c>
      <c r="O19" s="205">
        <f t="shared" si="1"/>
        <v>258</v>
      </c>
      <c r="P19" s="263">
        <v>28</v>
      </c>
      <c r="Q19" s="266" t="s">
        <v>1029</v>
      </c>
      <c r="R19" s="266">
        <v>3</v>
      </c>
      <c r="S19" s="266">
        <v>124</v>
      </c>
      <c r="T19" s="266">
        <v>103</v>
      </c>
      <c r="U19" s="266"/>
      <c r="V19" s="207">
        <f t="shared" si="2"/>
        <v>203</v>
      </c>
      <c r="W19" s="205">
        <f>IF(ISNA(VLOOKUP(E19,'FAN EVOLUTION'!$A$46:$B$10042,2,1)),0,VLOOKUP(E19,'FAN EVOLUTION'!$A$46:$B$10042,2,1))</f>
        <v>0</v>
      </c>
      <c r="X19" s="208"/>
      <c r="Y19" s="209"/>
      <c r="Z19" s="42"/>
      <c r="AA19" s="209"/>
      <c r="AB19" s="210"/>
      <c r="AC19" s="42"/>
    </row>
    <row r="20" spans="1:29" ht="14.4" x14ac:dyDescent="0.3">
      <c r="A20" s="262">
        <v>1.01531519909427E+16</v>
      </c>
      <c r="B20" s="263">
        <v>2015</v>
      </c>
      <c r="C20" s="263" t="s">
        <v>1007</v>
      </c>
      <c r="D20" s="264">
        <v>42063</v>
      </c>
      <c r="E20" s="265">
        <v>42037.500011574077</v>
      </c>
      <c r="F20" s="263"/>
      <c r="G20" s="263"/>
      <c r="H20" s="205"/>
      <c r="I20" s="263" t="s">
        <v>1300</v>
      </c>
      <c r="J20" s="263">
        <v>3098</v>
      </c>
      <c r="K20" s="42">
        <v>3098</v>
      </c>
      <c r="L20" s="42">
        <v>0</v>
      </c>
      <c r="M20" s="263">
        <v>256</v>
      </c>
      <c r="N20" s="206">
        <f t="shared" si="0"/>
        <v>8.2633957391865714E-2</v>
      </c>
      <c r="O20" s="205">
        <f t="shared" si="1"/>
        <v>364</v>
      </c>
      <c r="P20" s="263">
        <v>204</v>
      </c>
      <c r="Q20" s="266">
        <v>4</v>
      </c>
      <c r="R20" s="266">
        <v>21</v>
      </c>
      <c r="S20" s="266">
        <v>135</v>
      </c>
      <c r="T20" s="266" t="s">
        <v>1029</v>
      </c>
      <c r="U20" s="266"/>
      <c r="V20" s="207">
        <f t="shared" si="2"/>
        <v>256</v>
      </c>
      <c r="W20" s="205">
        <f>IF(ISNA(VLOOKUP(E20,'FAN EVOLUTION'!$A$46:$B$10042,2,1)),0,VLOOKUP(E20,'FAN EVOLUTION'!$A$46:$B$10042,2,1))</f>
        <v>0</v>
      </c>
      <c r="X20" s="208"/>
      <c r="Y20" s="209"/>
      <c r="Z20" s="42"/>
      <c r="AA20" s="209"/>
      <c r="AB20" s="210"/>
      <c r="AC20" s="42"/>
    </row>
    <row r="21" spans="1:29" ht="14.4" x14ac:dyDescent="0.3">
      <c r="A21" s="262">
        <v>1.01531610964527E+16</v>
      </c>
      <c r="B21" s="263">
        <v>2015</v>
      </c>
      <c r="C21" s="263" t="s">
        <v>1007</v>
      </c>
      <c r="D21" s="264">
        <v>42063</v>
      </c>
      <c r="E21" s="265">
        <v>42041.500023148146</v>
      </c>
      <c r="F21" s="263"/>
      <c r="G21" s="263"/>
      <c r="H21" s="205"/>
      <c r="I21" s="263" t="s">
        <v>1299</v>
      </c>
      <c r="J21" s="263">
        <v>4916</v>
      </c>
      <c r="K21" s="42">
        <v>4916</v>
      </c>
      <c r="L21" s="42">
        <v>0</v>
      </c>
      <c r="M21" s="263">
        <v>562</v>
      </c>
      <c r="N21" s="206">
        <f t="shared" si="0"/>
        <v>0.11432058584214809</v>
      </c>
      <c r="O21" s="205">
        <f t="shared" si="1"/>
        <v>763</v>
      </c>
      <c r="P21" s="263">
        <v>466</v>
      </c>
      <c r="Q21" s="266">
        <v>7</v>
      </c>
      <c r="R21" s="266">
        <v>33</v>
      </c>
      <c r="S21" s="266">
        <v>257</v>
      </c>
      <c r="T21" s="266" t="s">
        <v>1029</v>
      </c>
      <c r="U21" s="266"/>
      <c r="V21" s="207">
        <f t="shared" si="2"/>
        <v>562</v>
      </c>
      <c r="W21" s="205">
        <f>IF(ISNA(VLOOKUP(E21,'FAN EVOLUTION'!$A$46:$B$10042,2,1)),0,VLOOKUP(E21,'FAN EVOLUTION'!$A$46:$B$10042,2,1))</f>
        <v>0</v>
      </c>
      <c r="X21" s="208"/>
      <c r="Y21" s="209"/>
      <c r="Z21" s="42"/>
      <c r="AA21" s="209"/>
      <c r="AB21" s="210"/>
      <c r="AC21" s="42"/>
    </row>
    <row r="22" spans="1:29" ht="14.4" x14ac:dyDescent="0.3">
      <c r="A22" s="262">
        <v>1.01531687069427E+16</v>
      </c>
      <c r="B22" s="263">
        <v>2015</v>
      </c>
      <c r="C22" s="263" t="s">
        <v>1007</v>
      </c>
      <c r="D22" s="264">
        <v>42063</v>
      </c>
      <c r="E22" s="265">
        <v>42044.535798611112</v>
      </c>
      <c r="F22" s="263"/>
      <c r="G22" s="263"/>
      <c r="H22" s="205"/>
      <c r="I22" s="263" t="s">
        <v>1298</v>
      </c>
      <c r="J22" s="263">
        <v>1937</v>
      </c>
      <c r="K22" s="42">
        <v>1937</v>
      </c>
      <c r="L22" s="42">
        <v>0</v>
      </c>
      <c r="M22" s="263">
        <v>190</v>
      </c>
      <c r="N22" s="206">
        <f t="shared" si="0"/>
        <v>9.8089829633453793E-2</v>
      </c>
      <c r="O22" s="205">
        <f t="shared" si="1"/>
        <v>269</v>
      </c>
      <c r="P22" s="263">
        <v>143</v>
      </c>
      <c r="Q22" s="266">
        <v>3</v>
      </c>
      <c r="R22" s="266">
        <v>12</v>
      </c>
      <c r="S22" s="266">
        <v>111</v>
      </c>
      <c r="T22" s="266" t="s">
        <v>1029</v>
      </c>
      <c r="U22" s="266"/>
      <c r="V22" s="207">
        <f t="shared" si="2"/>
        <v>190</v>
      </c>
      <c r="W22" s="205">
        <f>IF(ISNA(VLOOKUP(E22,'FAN EVOLUTION'!$A$46:$B$10042,2,1)),0,VLOOKUP(E22,'FAN EVOLUTION'!$A$46:$B$10042,2,1))</f>
        <v>0</v>
      </c>
      <c r="X22" s="208"/>
      <c r="Y22" s="209"/>
      <c r="Z22" s="42"/>
      <c r="AA22" s="209"/>
      <c r="AB22" s="210"/>
      <c r="AC22" s="42"/>
    </row>
    <row r="23" spans="1:29" ht="14.4" x14ac:dyDescent="0.3">
      <c r="A23" s="262">
        <v>1.01531728710477E+16</v>
      </c>
      <c r="B23" s="263">
        <v>2015</v>
      </c>
      <c r="C23" s="263" t="s">
        <v>1007</v>
      </c>
      <c r="D23" s="264">
        <v>42063</v>
      </c>
      <c r="E23" s="265">
        <v>42046.500023148146</v>
      </c>
      <c r="F23" s="263"/>
      <c r="G23" s="263"/>
      <c r="H23" s="205"/>
      <c r="I23" s="263" t="s">
        <v>1297</v>
      </c>
      <c r="J23" s="263">
        <v>2982</v>
      </c>
      <c r="K23" s="42">
        <v>2982</v>
      </c>
      <c r="L23" s="42">
        <v>0</v>
      </c>
      <c r="M23" s="263">
        <v>288</v>
      </c>
      <c r="N23" s="206">
        <f t="shared" si="0"/>
        <v>9.6579476861166996E-2</v>
      </c>
      <c r="O23" s="205">
        <f t="shared" si="1"/>
        <v>417</v>
      </c>
      <c r="P23" s="263">
        <v>227</v>
      </c>
      <c r="Q23" s="266">
        <v>20</v>
      </c>
      <c r="R23" s="266">
        <v>13</v>
      </c>
      <c r="S23" s="266">
        <v>157</v>
      </c>
      <c r="T23" s="266" t="s">
        <v>1029</v>
      </c>
      <c r="U23" s="266"/>
      <c r="V23" s="207">
        <f t="shared" si="2"/>
        <v>288</v>
      </c>
      <c r="W23" s="205">
        <f>IF(ISNA(VLOOKUP(E23,'FAN EVOLUTION'!$A$46:$B$10042,2,1)),0,VLOOKUP(E23,'FAN EVOLUTION'!$A$46:$B$10042,2,1))</f>
        <v>0</v>
      </c>
      <c r="X23" s="208"/>
      <c r="Y23" s="209"/>
      <c r="Z23" s="42"/>
      <c r="AA23" s="209"/>
      <c r="AB23" s="210"/>
      <c r="AC23" s="42"/>
    </row>
    <row r="24" spans="1:29" ht="14.4" x14ac:dyDescent="0.3">
      <c r="A24" s="262">
        <v>1.01531798076677E+16</v>
      </c>
      <c r="B24" s="263">
        <v>2015</v>
      </c>
      <c r="C24" s="263" t="s">
        <v>1007</v>
      </c>
      <c r="D24" s="264">
        <v>42063</v>
      </c>
      <c r="E24" s="265">
        <v>42049.375</v>
      </c>
      <c r="F24" s="263"/>
      <c r="G24" s="263"/>
      <c r="H24" s="205"/>
      <c r="I24" s="263" t="s">
        <v>1296</v>
      </c>
      <c r="J24" s="263">
        <v>2838</v>
      </c>
      <c r="K24" s="42">
        <v>2838</v>
      </c>
      <c r="L24" s="42">
        <v>0</v>
      </c>
      <c r="M24" s="263">
        <v>277</v>
      </c>
      <c r="N24" s="206">
        <f t="shared" si="0"/>
        <v>9.7603946441155748E-2</v>
      </c>
      <c r="O24" s="205">
        <f t="shared" si="1"/>
        <v>383</v>
      </c>
      <c r="P24" s="263">
        <v>225</v>
      </c>
      <c r="Q24" s="266">
        <v>4</v>
      </c>
      <c r="R24" s="266">
        <v>16</v>
      </c>
      <c r="S24" s="266">
        <v>138</v>
      </c>
      <c r="T24" s="266" t="s">
        <v>1029</v>
      </c>
      <c r="U24" s="266"/>
      <c r="V24" s="207">
        <f t="shared" si="2"/>
        <v>277</v>
      </c>
      <c r="W24" s="205">
        <f>IF(ISNA(VLOOKUP(E24,'FAN EVOLUTION'!$A$46:$B$10042,2,1)),0,VLOOKUP(E24,'FAN EVOLUTION'!$A$46:$B$10042,2,1))</f>
        <v>0</v>
      </c>
      <c r="X24" s="208"/>
      <c r="Y24" s="209"/>
      <c r="Z24" s="42"/>
      <c r="AA24" s="209"/>
      <c r="AB24" s="210"/>
      <c r="AC24" s="42"/>
    </row>
    <row r="25" spans="1:29" ht="14.4" x14ac:dyDescent="0.3">
      <c r="A25" s="262">
        <v>1.01531855346627E+16</v>
      </c>
      <c r="B25" s="263">
        <v>2015</v>
      </c>
      <c r="C25" s="263" t="s">
        <v>1007</v>
      </c>
      <c r="D25" s="264">
        <v>42063</v>
      </c>
      <c r="E25" s="265">
        <v>42051.500011574077</v>
      </c>
      <c r="F25" s="263"/>
      <c r="G25" s="263"/>
      <c r="H25" s="205"/>
      <c r="I25" s="263" t="s">
        <v>1295</v>
      </c>
      <c r="J25" s="263">
        <v>1916</v>
      </c>
      <c r="K25" s="42">
        <v>1916</v>
      </c>
      <c r="L25" s="42">
        <v>0</v>
      </c>
      <c r="M25" s="263">
        <v>179</v>
      </c>
      <c r="N25" s="206">
        <f t="shared" si="0"/>
        <v>9.3423799582463468E-2</v>
      </c>
      <c r="O25" s="205">
        <f t="shared" si="1"/>
        <v>252</v>
      </c>
      <c r="P25" s="263">
        <v>158</v>
      </c>
      <c r="Q25" s="266" t="s">
        <v>1029</v>
      </c>
      <c r="R25" s="266">
        <v>5</v>
      </c>
      <c r="S25" s="266">
        <v>89</v>
      </c>
      <c r="T25" s="266" t="s">
        <v>1029</v>
      </c>
      <c r="U25" s="266"/>
      <c r="V25" s="207">
        <f t="shared" si="2"/>
        <v>179</v>
      </c>
      <c r="W25" s="205">
        <f>IF(ISNA(VLOOKUP(E25,'FAN EVOLUTION'!$A$46:$B$10042,2,1)),0,VLOOKUP(E25,'FAN EVOLUTION'!$A$46:$B$10042,2,1))</f>
        <v>0</v>
      </c>
      <c r="X25" s="208"/>
      <c r="Y25" s="209"/>
      <c r="Z25" s="42"/>
      <c r="AA25" s="209"/>
      <c r="AB25" s="210"/>
      <c r="AC25" s="42"/>
    </row>
    <row r="26" spans="1:29" ht="14.4" x14ac:dyDescent="0.3">
      <c r="A26" s="262">
        <v>1.01531930335477E+16</v>
      </c>
      <c r="B26" s="263">
        <v>2015</v>
      </c>
      <c r="C26" s="263" t="s">
        <v>1007</v>
      </c>
      <c r="D26" s="264">
        <v>42063</v>
      </c>
      <c r="E26" s="265">
        <v>42054.500011574077</v>
      </c>
      <c r="F26" s="263"/>
      <c r="G26" s="263"/>
      <c r="H26" s="205"/>
      <c r="I26" s="263" t="s">
        <v>1294</v>
      </c>
      <c r="J26" s="263">
        <v>1722</v>
      </c>
      <c r="K26" s="42">
        <v>1722</v>
      </c>
      <c r="L26" s="42">
        <v>0</v>
      </c>
      <c r="M26" s="263">
        <v>143</v>
      </c>
      <c r="N26" s="206">
        <f t="shared" si="0"/>
        <v>8.3042973286875724E-2</v>
      </c>
      <c r="O26" s="205">
        <f t="shared" si="1"/>
        <v>184</v>
      </c>
      <c r="P26" s="263">
        <v>107</v>
      </c>
      <c r="Q26" s="266" t="s">
        <v>1029</v>
      </c>
      <c r="R26" s="266">
        <v>9</v>
      </c>
      <c r="S26" s="266">
        <v>68</v>
      </c>
      <c r="T26" s="266" t="s">
        <v>1029</v>
      </c>
      <c r="U26" s="266"/>
      <c r="V26" s="207">
        <f t="shared" si="2"/>
        <v>143</v>
      </c>
      <c r="W26" s="205">
        <f>IF(ISNA(VLOOKUP(E26,'FAN EVOLUTION'!$A$46:$B$10042,2,1)),0,VLOOKUP(E26,'FAN EVOLUTION'!$A$46:$B$10042,2,1))</f>
        <v>0</v>
      </c>
      <c r="X26" s="208"/>
      <c r="Y26" s="209"/>
      <c r="Z26" s="42"/>
      <c r="AA26" s="209"/>
      <c r="AB26" s="210"/>
      <c r="AC26" s="42"/>
    </row>
    <row r="27" spans="1:29" ht="14.4" x14ac:dyDescent="0.3">
      <c r="A27" s="262">
        <v>1.01532033421877E+16</v>
      </c>
      <c r="B27" s="263">
        <v>2015</v>
      </c>
      <c r="C27" s="263" t="s">
        <v>1007</v>
      </c>
      <c r="D27" s="264">
        <v>42063</v>
      </c>
      <c r="E27" s="265">
        <v>42058.500011574077</v>
      </c>
      <c r="F27" s="263"/>
      <c r="G27" s="263"/>
      <c r="H27" s="205"/>
      <c r="I27" s="263" t="s">
        <v>1293</v>
      </c>
      <c r="J27" s="263">
        <v>1848</v>
      </c>
      <c r="K27" s="42">
        <v>1848</v>
      </c>
      <c r="L27" s="42">
        <v>0</v>
      </c>
      <c r="M27" s="263">
        <v>166</v>
      </c>
      <c r="N27" s="206">
        <f t="shared" si="0"/>
        <v>8.9826839826839824E-2</v>
      </c>
      <c r="O27" s="205">
        <f t="shared" si="1"/>
        <v>255</v>
      </c>
      <c r="P27" s="263">
        <v>124</v>
      </c>
      <c r="Q27" s="266">
        <v>2</v>
      </c>
      <c r="R27" s="266">
        <v>14</v>
      </c>
      <c r="S27" s="266">
        <v>115</v>
      </c>
      <c r="T27" s="266" t="s">
        <v>1029</v>
      </c>
      <c r="U27" s="266"/>
      <c r="V27" s="207">
        <f t="shared" si="2"/>
        <v>166</v>
      </c>
      <c r="W27" s="205">
        <f>IF(ISNA(VLOOKUP(E27,'FAN EVOLUTION'!$A$46:$B$10042,2,1)),0,VLOOKUP(E27,'FAN EVOLUTION'!$A$46:$B$10042,2,1))</f>
        <v>0</v>
      </c>
      <c r="X27" s="208"/>
      <c r="Y27" s="209"/>
      <c r="Z27" s="42"/>
      <c r="AA27" s="209"/>
      <c r="AB27" s="210"/>
      <c r="AC27" s="42"/>
    </row>
    <row r="28" spans="1:29" ht="14.4" x14ac:dyDescent="0.3">
      <c r="A28" s="262">
        <v>1.01532077273127E+16</v>
      </c>
      <c r="B28" s="263">
        <v>2015</v>
      </c>
      <c r="C28" s="263" t="s">
        <v>1007</v>
      </c>
      <c r="D28" s="264">
        <v>42063</v>
      </c>
      <c r="E28" s="265">
        <v>42060.500011574077</v>
      </c>
      <c r="F28" s="263"/>
      <c r="G28" s="263"/>
      <c r="H28" s="205"/>
      <c r="I28" s="263" t="s">
        <v>1292</v>
      </c>
      <c r="J28" s="263">
        <v>2054</v>
      </c>
      <c r="K28" s="42">
        <v>2054</v>
      </c>
      <c r="L28" s="42">
        <v>0</v>
      </c>
      <c r="M28" s="263">
        <v>163</v>
      </c>
      <c r="N28" s="206">
        <f t="shared" si="0"/>
        <v>7.9357351509250246E-2</v>
      </c>
      <c r="O28" s="205">
        <f t="shared" si="1"/>
        <v>269</v>
      </c>
      <c r="P28" s="263">
        <v>142</v>
      </c>
      <c r="Q28" s="266">
        <v>6</v>
      </c>
      <c r="R28" s="266">
        <v>11</v>
      </c>
      <c r="S28" s="266">
        <v>110</v>
      </c>
      <c r="T28" s="266" t="s">
        <v>1029</v>
      </c>
      <c r="U28" s="266"/>
      <c r="V28" s="207">
        <f t="shared" si="2"/>
        <v>163</v>
      </c>
      <c r="W28" s="205">
        <f>IF(ISNA(VLOOKUP(E28,'FAN EVOLUTION'!$A$46:$B$10042,2,1)),0,VLOOKUP(E28,'FAN EVOLUTION'!$A$46:$B$10042,2,1))</f>
        <v>0</v>
      </c>
      <c r="X28" s="208"/>
      <c r="Y28" s="209"/>
      <c r="Z28" s="42"/>
      <c r="AA28" s="209"/>
      <c r="AB28" s="210"/>
      <c r="AC28" s="42"/>
    </row>
    <row r="29" spans="1:29" ht="14.4" x14ac:dyDescent="0.3">
      <c r="A29" s="262">
        <v>1.01532123283777E+16</v>
      </c>
      <c r="B29" s="263">
        <v>2015</v>
      </c>
      <c r="C29" s="263" t="s">
        <v>1007</v>
      </c>
      <c r="D29" s="264">
        <v>42063</v>
      </c>
      <c r="E29" s="265">
        <v>42062.500023148146</v>
      </c>
      <c r="F29" s="263"/>
      <c r="G29" s="263"/>
      <c r="H29" s="205"/>
      <c r="I29" s="263" t="s">
        <v>1291</v>
      </c>
      <c r="J29" s="263">
        <v>2264</v>
      </c>
      <c r="K29" s="42">
        <v>2264</v>
      </c>
      <c r="L29" s="42">
        <v>0</v>
      </c>
      <c r="M29" s="263">
        <v>210</v>
      </c>
      <c r="N29" s="206">
        <f t="shared" si="0"/>
        <v>9.2756183745583046E-2</v>
      </c>
      <c r="O29" s="205">
        <f t="shared" si="1"/>
        <v>281</v>
      </c>
      <c r="P29" s="263">
        <v>168</v>
      </c>
      <c r="Q29" s="266">
        <v>1</v>
      </c>
      <c r="R29" s="266">
        <v>7</v>
      </c>
      <c r="S29" s="266">
        <v>105</v>
      </c>
      <c r="T29" s="266" t="s">
        <v>1029</v>
      </c>
      <c r="U29" s="266"/>
      <c r="V29" s="207">
        <f t="shared" si="2"/>
        <v>210</v>
      </c>
      <c r="W29" s="205">
        <f>IF(ISNA(VLOOKUP(E29,'FAN EVOLUTION'!$A$46:$B$10042,2,1)),0,VLOOKUP(E29,'FAN EVOLUTION'!$A$46:$B$10042,2,1))</f>
        <v>0</v>
      </c>
      <c r="X29" s="208"/>
      <c r="Y29" s="209"/>
      <c r="Z29" s="42"/>
      <c r="AA29" s="209"/>
      <c r="AB29" s="210"/>
      <c r="AC29" s="42"/>
    </row>
    <row r="30" spans="1:29" ht="14.4" x14ac:dyDescent="0.3">
      <c r="A30" s="262">
        <v>1.01532194250177E+16</v>
      </c>
      <c r="B30" s="263">
        <v>2015</v>
      </c>
      <c r="C30" s="263" t="s">
        <v>1007</v>
      </c>
      <c r="D30" s="264">
        <v>42094</v>
      </c>
      <c r="E30" s="265">
        <v>42065.500011574077</v>
      </c>
      <c r="F30" s="263"/>
      <c r="G30" s="263"/>
      <c r="H30" s="205"/>
      <c r="I30" s="263" t="s">
        <v>1290</v>
      </c>
      <c r="J30" s="263">
        <v>1487</v>
      </c>
      <c r="K30" s="42">
        <v>1487</v>
      </c>
      <c r="L30" s="42">
        <v>0</v>
      </c>
      <c r="M30" s="263">
        <v>108</v>
      </c>
      <c r="N30" s="206">
        <f t="shared" si="0"/>
        <v>7.2629455279085403E-2</v>
      </c>
      <c r="O30" s="205">
        <f t="shared" si="1"/>
        <v>145</v>
      </c>
      <c r="P30" s="263">
        <v>83</v>
      </c>
      <c r="Q30" s="266" t="s">
        <v>1029</v>
      </c>
      <c r="R30" s="266">
        <v>5</v>
      </c>
      <c r="S30" s="266">
        <v>57</v>
      </c>
      <c r="T30" s="266" t="s">
        <v>1029</v>
      </c>
      <c r="U30" s="266"/>
      <c r="V30" s="207">
        <f t="shared" si="2"/>
        <v>108</v>
      </c>
      <c r="W30" s="205">
        <f>IF(ISNA(VLOOKUP(E30,'FAN EVOLUTION'!$A$46:$B$10042,2,1)),0,VLOOKUP(E30,'FAN EVOLUTION'!$A$46:$B$10042,2,1))</f>
        <v>0</v>
      </c>
      <c r="X30" s="208"/>
      <c r="Y30" s="209"/>
      <c r="Z30" s="42"/>
      <c r="AA30" s="209"/>
      <c r="AB30" s="210"/>
      <c r="AC30" s="42"/>
    </row>
    <row r="31" spans="1:29" ht="14.4" x14ac:dyDescent="0.3">
      <c r="A31" s="262">
        <v>1.01532295040577E+16</v>
      </c>
      <c r="B31" s="263">
        <v>2015</v>
      </c>
      <c r="C31" s="263" t="s">
        <v>1007</v>
      </c>
      <c r="D31" s="264">
        <v>42094</v>
      </c>
      <c r="E31" s="265">
        <v>42069.500081018516</v>
      </c>
      <c r="F31" s="263"/>
      <c r="G31" s="263"/>
      <c r="H31" s="205"/>
      <c r="I31" s="263" t="s">
        <v>1289</v>
      </c>
      <c r="J31" s="263">
        <v>2616</v>
      </c>
      <c r="K31" s="42">
        <v>2616</v>
      </c>
      <c r="L31" s="42">
        <v>0</v>
      </c>
      <c r="M31" s="263">
        <v>227</v>
      </c>
      <c r="N31" s="206">
        <f t="shared" si="0"/>
        <v>8.67737003058104E-2</v>
      </c>
      <c r="O31" s="205">
        <f t="shared" si="1"/>
        <v>299</v>
      </c>
      <c r="P31" s="263">
        <v>186</v>
      </c>
      <c r="Q31" s="266">
        <v>1</v>
      </c>
      <c r="R31" s="266">
        <v>8</v>
      </c>
      <c r="S31" s="266">
        <v>104</v>
      </c>
      <c r="T31" s="266" t="s">
        <v>1029</v>
      </c>
      <c r="U31" s="266"/>
      <c r="V31" s="207">
        <f t="shared" si="2"/>
        <v>227</v>
      </c>
      <c r="W31" s="205">
        <f>IF(ISNA(VLOOKUP(E31,'FAN EVOLUTION'!$A$46:$B$10042,2,1)),0,VLOOKUP(E31,'FAN EVOLUTION'!$A$46:$B$10042,2,1))</f>
        <v>0</v>
      </c>
      <c r="X31" s="208"/>
      <c r="Y31" s="209"/>
      <c r="Z31" s="42"/>
      <c r="AA31" s="209"/>
      <c r="AB31" s="210"/>
      <c r="AC31" s="42"/>
    </row>
    <row r="32" spans="1:29" ht="14.4" x14ac:dyDescent="0.3">
      <c r="A32" s="262">
        <v>1.01532345556427E+16</v>
      </c>
      <c r="B32" s="263">
        <v>2015</v>
      </c>
      <c r="C32" s="263" t="s">
        <v>1007</v>
      </c>
      <c r="D32" s="264">
        <v>42094</v>
      </c>
      <c r="E32" s="265">
        <v>42071.500011574077</v>
      </c>
      <c r="F32" s="263"/>
      <c r="G32" s="263"/>
      <c r="H32" s="205"/>
      <c r="I32" s="263" t="s">
        <v>1288</v>
      </c>
      <c r="J32" s="263">
        <v>1918</v>
      </c>
      <c r="K32" s="42">
        <v>1918</v>
      </c>
      <c r="L32" s="42">
        <v>0</v>
      </c>
      <c r="M32" s="263">
        <v>146</v>
      </c>
      <c r="N32" s="206">
        <f t="shared" si="0"/>
        <v>7.6120959332638169E-2</v>
      </c>
      <c r="O32" s="205">
        <f t="shared" si="1"/>
        <v>190</v>
      </c>
      <c r="P32" s="263">
        <v>127</v>
      </c>
      <c r="Q32" s="266">
        <v>1</v>
      </c>
      <c r="R32" s="266">
        <v>9</v>
      </c>
      <c r="S32" s="266">
        <v>53</v>
      </c>
      <c r="T32" s="266" t="s">
        <v>1029</v>
      </c>
      <c r="U32" s="266"/>
      <c r="V32" s="207">
        <f t="shared" si="2"/>
        <v>146</v>
      </c>
      <c r="W32" s="205">
        <f>IF(ISNA(VLOOKUP(E32,'FAN EVOLUTION'!$A$46:$B$10042,2,1)),0,VLOOKUP(E32,'FAN EVOLUTION'!$A$46:$B$10042,2,1))</f>
        <v>0</v>
      </c>
      <c r="X32" s="208"/>
      <c r="Y32" s="209"/>
      <c r="Z32" s="42"/>
      <c r="AA32" s="209"/>
      <c r="AB32" s="210"/>
      <c r="AC32" s="42"/>
    </row>
    <row r="33" spans="1:29" ht="14.4" x14ac:dyDescent="0.3">
      <c r="A33" s="262">
        <v>1.01532418560627E+16</v>
      </c>
      <c r="B33" s="263">
        <v>2015</v>
      </c>
      <c r="C33" s="263" t="s">
        <v>1007</v>
      </c>
      <c r="D33" s="264">
        <v>42094</v>
      </c>
      <c r="E33" s="265">
        <v>42074.541689814818</v>
      </c>
      <c r="F33" s="263"/>
      <c r="G33" s="263"/>
      <c r="H33" s="205"/>
      <c r="I33" s="263" t="s">
        <v>1287</v>
      </c>
      <c r="J33" s="263">
        <v>1306</v>
      </c>
      <c r="K33" s="42">
        <v>1306</v>
      </c>
      <c r="L33" s="42">
        <v>0</v>
      </c>
      <c r="M33" s="263">
        <v>72</v>
      </c>
      <c r="N33" s="206">
        <f t="shared" si="0"/>
        <v>5.5130168453292494E-2</v>
      </c>
      <c r="O33" s="205">
        <f t="shared" si="1"/>
        <v>85</v>
      </c>
      <c r="P33" s="263">
        <v>51</v>
      </c>
      <c r="Q33" s="266" t="s">
        <v>1029</v>
      </c>
      <c r="R33" s="266">
        <v>3</v>
      </c>
      <c r="S33" s="266">
        <v>31</v>
      </c>
      <c r="T33" s="266" t="s">
        <v>1029</v>
      </c>
      <c r="U33" s="266"/>
      <c r="V33" s="207">
        <f t="shared" si="2"/>
        <v>72</v>
      </c>
      <c r="W33" s="205">
        <f>IF(ISNA(VLOOKUP(E33,'FAN EVOLUTION'!$A$46:$B$10042,2,1)),0,VLOOKUP(E33,'FAN EVOLUTION'!$A$46:$B$10042,2,1))</f>
        <v>0</v>
      </c>
      <c r="X33" s="208"/>
      <c r="Y33" s="209"/>
      <c r="Z33" s="42"/>
      <c r="AA33" s="209"/>
      <c r="AB33" s="210"/>
      <c r="AC33" s="42"/>
    </row>
    <row r="34" spans="1:29" ht="14.4" x14ac:dyDescent="0.3">
      <c r="A34" s="262">
        <v>1.01532564069777E+16</v>
      </c>
      <c r="B34" s="263">
        <v>2015</v>
      </c>
      <c r="C34" s="263" t="s">
        <v>1007</v>
      </c>
      <c r="D34" s="264">
        <v>42094</v>
      </c>
      <c r="E34" s="265">
        <v>42079.541701388887</v>
      </c>
      <c r="F34" s="263"/>
      <c r="G34" s="263"/>
      <c r="H34" s="205"/>
      <c r="I34" s="263" t="s">
        <v>1286</v>
      </c>
      <c r="J34" s="263">
        <v>2234</v>
      </c>
      <c r="K34" s="42">
        <v>2234</v>
      </c>
      <c r="L34" s="42">
        <v>0</v>
      </c>
      <c r="M34" s="263">
        <v>205</v>
      </c>
      <c r="N34" s="206">
        <f t="shared" si="0"/>
        <v>9.1763652641002683E-2</v>
      </c>
      <c r="O34" s="205">
        <f t="shared" si="1"/>
        <v>276</v>
      </c>
      <c r="P34" s="263">
        <v>171</v>
      </c>
      <c r="Q34" s="266">
        <v>5</v>
      </c>
      <c r="R34" s="266">
        <v>12</v>
      </c>
      <c r="S34" s="266">
        <v>88</v>
      </c>
      <c r="T34" s="266" t="s">
        <v>1029</v>
      </c>
      <c r="U34" s="266"/>
      <c r="V34" s="207">
        <f t="shared" si="2"/>
        <v>205</v>
      </c>
      <c r="W34" s="205">
        <f>IF(ISNA(VLOOKUP(E34,'FAN EVOLUTION'!$A$46:$B$10042,2,1)),0,VLOOKUP(E34,'FAN EVOLUTION'!$A$46:$B$10042,2,1))</f>
        <v>0</v>
      </c>
      <c r="X34" s="208"/>
      <c r="Y34" s="209"/>
      <c r="Z34" s="42"/>
      <c r="AA34" s="209"/>
      <c r="AB34" s="210"/>
      <c r="AC34" s="42"/>
    </row>
    <row r="35" spans="1:29" ht="14.4" x14ac:dyDescent="0.3">
      <c r="A35" s="262">
        <v>1.01532668156327E+16</v>
      </c>
      <c r="B35" s="263">
        <v>2015</v>
      </c>
      <c r="C35" s="263" t="s">
        <v>1007</v>
      </c>
      <c r="D35" s="264">
        <v>42094</v>
      </c>
      <c r="E35" s="265">
        <v>42083.541689814818</v>
      </c>
      <c r="F35" s="263"/>
      <c r="G35" s="263"/>
      <c r="H35" s="205"/>
      <c r="I35" s="263" t="s">
        <v>1285</v>
      </c>
      <c r="J35" s="263">
        <v>4178</v>
      </c>
      <c r="K35" s="42">
        <v>4178</v>
      </c>
      <c r="L35" s="42">
        <v>0</v>
      </c>
      <c r="M35" s="263">
        <v>362</v>
      </c>
      <c r="N35" s="206">
        <f t="shared" si="0"/>
        <v>8.6644327429392057E-2</v>
      </c>
      <c r="O35" s="205">
        <f t="shared" si="1"/>
        <v>448</v>
      </c>
      <c r="P35" s="263">
        <v>283</v>
      </c>
      <c r="Q35" s="266">
        <v>1</v>
      </c>
      <c r="R35" s="266">
        <v>21</v>
      </c>
      <c r="S35" s="266">
        <v>143</v>
      </c>
      <c r="T35" s="266" t="s">
        <v>1029</v>
      </c>
      <c r="U35" s="266"/>
      <c r="V35" s="207">
        <f t="shared" si="2"/>
        <v>362</v>
      </c>
      <c r="W35" s="205">
        <f>IF(ISNA(VLOOKUP(E35,'FAN EVOLUTION'!$A$46:$B$10042,2,1)),0,VLOOKUP(E35,'FAN EVOLUTION'!$A$46:$B$10042,2,1))</f>
        <v>0</v>
      </c>
      <c r="X35" s="208"/>
      <c r="Y35" s="209"/>
      <c r="Z35" s="42"/>
      <c r="AA35" s="209"/>
      <c r="AB35" s="210"/>
      <c r="AC35" s="42"/>
    </row>
    <row r="36" spans="1:29" ht="14.4" x14ac:dyDescent="0.3">
      <c r="A36" s="262">
        <v>1.01532761131477E+16</v>
      </c>
      <c r="B36" s="263">
        <v>2015</v>
      </c>
      <c r="C36" s="263" t="s">
        <v>1007</v>
      </c>
      <c r="D36" s="264">
        <v>42094</v>
      </c>
      <c r="E36" s="265">
        <v>42086.5625</v>
      </c>
      <c r="F36" s="263"/>
      <c r="G36" s="263"/>
      <c r="H36" s="205"/>
      <c r="I36" s="263" t="s">
        <v>1284</v>
      </c>
      <c r="J36" s="263">
        <v>2811</v>
      </c>
      <c r="K36" s="42">
        <v>2811</v>
      </c>
      <c r="L36" s="42">
        <v>0</v>
      </c>
      <c r="M36" s="263">
        <v>286</v>
      </c>
      <c r="N36" s="206">
        <f t="shared" si="0"/>
        <v>0.10174315190323728</v>
      </c>
      <c r="O36" s="205">
        <f t="shared" si="1"/>
        <v>370</v>
      </c>
      <c r="P36" s="263">
        <v>232</v>
      </c>
      <c r="Q36" s="266">
        <v>1</v>
      </c>
      <c r="R36" s="266">
        <v>12</v>
      </c>
      <c r="S36" s="266">
        <v>125</v>
      </c>
      <c r="T36" s="266" t="s">
        <v>1029</v>
      </c>
      <c r="U36" s="266"/>
      <c r="V36" s="207">
        <f t="shared" si="2"/>
        <v>286</v>
      </c>
      <c r="W36" s="205">
        <f>IF(ISNA(VLOOKUP(E36,'FAN EVOLUTION'!$A$46:$B$10042,2,1)),0,VLOOKUP(E36,'FAN EVOLUTION'!$A$46:$B$10042,2,1))</f>
        <v>0</v>
      </c>
      <c r="X36" s="208"/>
      <c r="Y36" s="209"/>
      <c r="Z36" s="42"/>
      <c r="AA36" s="209"/>
      <c r="AB36" s="210"/>
      <c r="AC36" s="42"/>
    </row>
    <row r="37" spans="1:29" ht="14.4" x14ac:dyDescent="0.3">
      <c r="A37" s="262">
        <v>1.01532865968527E+16</v>
      </c>
      <c r="B37" s="263">
        <v>2015</v>
      </c>
      <c r="C37" s="263" t="s">
        <v>1007</v>
      </c>
      <c r="D37" s="264">
        <v>42094</v>
      </c>
      <c r="E37" s="265">
        <v>42090.541678240741</v>
      </c>
      <c r="F37" s="263"/>
      <c r="G37" s="263"/>
      <c r="H37" s="205"/>
      <c r="I37" s="263" t="s">
        <v>1283</v>
      </c>
      <c r="J37" s="263">
        <v>1330</v>
      </c>
      <c r="K37" s="42">
        <v>1330</v>
      </c>
      <c r="L37" s="42">
        <v>0</v>
      </c>
      <c r="M37" s="263">
        <v>114</v>
      </c>
      <c r="N37" s="206">
        <f t="shared" si="0"/>
        <v>8.5714285714285715E-2</v>
      </c>
      <c r="O37" s="205">
        <f t="shared" si="1"/>
        <v>156</v>
      </c>
      <c r="P37" s="263">
        <v>93</v>
      </c>
      <c r="Q37" s="266">
        <v>1</v>
      </c>
      <c r="R37" s="266">
        <v>8</v>
      </c>
      <c r="S37" s="266">
        <v>54</v>
      </c>
      <c r="T37" s="266" t="s">
        <v>1029</v>
      </c>
      <c r="U37" s="266"/>
      <c r="V37" s="207">
        <f t="shared" si="2"/>
        <v>114</v>
      </c>
      <c r="W37" s="205">
        <f>IF(ISNA(VLOOKUP(E37,'FAN EVOLUTION'!$A$46:$B$10042,2,1)),0,VLOOKUP(E37,'FAN EVOLUTION'!$A$46:$B$10042,2,1))</f>
        <v>0</v>
      </c>
      <c r="X37" s="208"/>
      <c r="Y37" s="209"/>
      <c r="Z37" s="42"/>
      <c r="AA37" s="209"/>
      <c r="AB37" s="210"/>
      <c r="AC37" s="42"/>
    </row>
    <row r="38" spans="1:29" ht="14.4" x14ac:dyDescent="0.3">
      <c r="A38" s="262">
        <v>1.01533040183277E+16</v>
      </c>
      <c r="B38" s="263">
        <v>2015</v>
      </c>
      <c r="C38" s="263" t="s">
        <v>1008</v>
      </c>
      <c r="D38" s="264">
        <v>42124</v>
      </c>
      <c r="E38" s="265">
        <v>42097.500011574077</v>
      </c>
      <c r="F38" s="263"/>
      <c r="G38" s="263"/>
      <c r="H38" s="205"/>
      <c r="I38" s="263" t="s">
        <v>1282</v>
      </c>
      <c r="J38" s="263">
        <v>1860</v>
      </c>
      <c r="K38" s="42">
        <v>1860</v>
      </c>
      <c r="L38" s="42">
        <v>0</v>
      </c>
      <c r="M38" s="263">
        <v>183</v>
      </c>
      <c r="N38" s="206">
        <f t="shared" si="0"/>
        <v>9.838709677419355E-2</v>
      </c>
      <c r="O38" s="205">
        <f t="shared" si="1"/>
        <v>247</v>
      </c>
      <c r="P38" s="263">
        <v>143</v>
      </c>
      <c r="Q38" s="266">
        <v>2</v>
      </c>
      <c r="R38" s="266">
        <v>13</v>
      </c>
      <c r="S38" s="266">
        <v>89</v>
      </c>
      <c r="T38" s="266" t="s">
        <v>1029</v>
      </c>
      <c r="U38" s="266"/>
      <c r="V38" s="207">
        <f t="shared" si="2"/>
        <v>183</v>
      </c>
      <c r="W38" s="205">
        <f>IF(ISNA(VLOOKUP(E38,'FAN EVOLUTION'!$A$46:$B$10042,2,1)),0,VLOOKUP(E38,'FAN EVOLUTION'!$A$46:$B$10042,2,1))</f>
        <v>0</v>
      </c>
      <c r="X38" s="208"/>
      <c r="Y38" s="209"/>
      <c r="Z38" s="42"/>
      <c r="AA38" s="209"/>
      <c r="AB38" s="210"/>
      <c r="AC38" s="42"/>
    </row>
    <row r="39" spans="1:29" ht="14.4" x14ac:dyDescent="0.3">
      <c r="A39" s="262">
        <v>1.01533062502527E+16</v>
      </c>
      <c r="B39" s="263">
        <v>2015</v>
      </c>
      <c r="C39" s="263" t="s">
        <v>1008</v>
      </c>
      <c r="D39" s="264">
        <v>42124</v>
      </c>
      <c r="E39" s="265">
        <v>42098.458391203705</v>
      </c>
      <c r="F39" s="263"/>
      <c r="G39" s="263"/>
      <c r="H39" s="205"/>
      <c r="I39" s="263" t="s">
        <v>1281</v>
      </c>
      <c r="J39" s="263">
        <v>1365</v>
      </c>
      <c r="K39" s="42">
        <v>1365</v>
      </c>
      <c r="L39" s="42">
        <v>0</v>
      </c>
      <c r="M39" s="263">
        <v>116</v>
      </c>
      <c r="N39" s="206">
        <f t="shared" si="0"/>
        <v>8.4981684981684985E-2</v>
      </c>
      <c r="O39" s="205">
        <f t="shared" si="1"/>
        <v>147</v>
      </c>
      <c r="P39" s="263">
        <v>92</v>
      </c>
      <c r="Q39" s="266" t="s">
        <v>1029</v>
      </c>
      <c r="R39" s="266">
        <v>5</v>
      </c>
      <c r="S39" s="266">
        <v>50</v>
      </c>
      <c r="T39" s="266" t="s">
        <v>1029</v>
      </c>
      <c r="U39" s="266"/>
      <c r="V39" s="207">
        <f t="shared" si="2"/>
        <v>116</v>
      </c>
      <c r="W39" s="205">
        <f>IF(ISNA(VLOOKUP(E39,'FAN EVOLUTION'!$A$46:$B$10042,2,1)),0,VLOOKUP(E39,'FAN EVOLUTION'!$A$46:$B$10042,2,1))</f>
        <v>0</v>
      </c>
      <c r="X39" s="208"/>
      <c r="Y39" s="209"/>
      <c r="Z39" s="42"/>
      <c r="AA39" s="209"/>
      <c r="AB39" s="210"/>
      <c r="AC39" s="42"/>
    </row>
    <row r="40" spans="1:29" ht="14.4" x14ac:dyDescent="0.3">
      <c r="A40" s="262">
        <v>1.01533132079927E+16</v>
      </c>
      <c r="B40" s="263">
        <v>2015</v>
      </c>
      <c r="C40" s="263" t="s">
        <v>1008</v>
      </c>
      <c r="D40" s="264">
        <v>42124</v>
      </c>
      <c r="E40" s="265">
        <v>42100.166666666664</v>
      </c>
      <c r="F40" s="263"/>
      <c r="G40" s="263"/>
      <c r="H40" s="205"/>
      <c r="I40" s="263" t="s">
        <v>1280</v>
      </c>
      <c r="J40" s="263">
        <v>1308</v>
      </c>
      <c r="K40" s="42">
        <v>1308</v>
      </c>
      <c r="L40" s="42">
        <v>0</v>
      </c>
      <c r="M40" s="263">
        <v>112</v>
      </c>
      <c r="N40" s="206">
        <f t="shared" si="0"/>
        <v>8.5626911314984705E-2</v>
      </c>
      <c r="O40" s="205">
        <f t="shared" si="1"/>
        <v>154</v>
      </c>
      <c r="P40" s="263">
        <v>90</v>
      </c>
      <c r="Q40" s="266" t="s">
        <v>1029</v>
      </c>
      <c r="R40" s="266">
        <v>4</v>
      </c>
      <c r="S40" s="266">
        <v>60</v>
      </c>
      <c r="T40" s="266" t="s">
        <v>1029</v>
      </c>
      <c r="U40" s="266"/>
      <c r="V40" s="207">
        <f t="shared" si="2"/>
        <v>112</v>
      </c>
      <c r="W40" s="205">
        <f>IF(ISNA(VLOOKUP(E40,'FAN EVOLUTION'!$A$46:$B$10042,2,1)),0,VLOOKUP(E40,'FAN EVOLUTION'!$A$46:$B$10042,2,1))</f>
        <v>0</v>
      </c>
      <c r="X40" s="208"/>
      <c r="Y40" s="209"/>
      <c r="Z40" s="42"/>
      <c r="AA40" s="209"/>
      <c r="AB40" s="210"/>
      <c r="AC40" s="42"/>
    </row>
    <row r="41" spans="1:29" ht="14.4" x14ac:dyDescent="0.3">
      <c r="A41" s="262">
        <v>1.01533196170927E+16</v>
      </c>
      <c r="B41" s="263">
        <v>2015</v>
      </c>
      <c r="C41" s="263" t="s">
        <v>1008</v>
      </c>
      <c r="D41" s="264">
        <v>42124</v>
      </c>
      <c r="E41" s="265">
        <v>42102.500011574077</v>
      </c>
      <c r="F41" s="263"/>
      <c r="G41" s="263"/>
      <c r="H41" s="205"/>
      <c r="I41" s="263" t="s">
        <v>1279</v>
      </c>
      <c r="J41" s="263">
        <v>1511</v>
      </c>
      <c r="K41" s="42">
        <v>1511</v>
      </c>
      <c r="L41" s="42">
        <v>0</v>
      </c>
      <c r="M41" s="263">
        <v>122</v>
      </c>
      <c r="N41" s="206">
        <f t="shared" si="0"/>
        <v>8.0741230972865646E-2</v>
      </c>
      <c r="O41" s="205">
        <f t="shared" si="1"/>
        <v>162</v>
      </c>
      <c r="P41" s="263">
        <v>96</v>
      </c>
      <c r="Q41" s="266">
        <v>1</v>
      </c>
      <c r="R41" s="266">
        <v>5</v>
      </c>
      <c r="S41" s="266">
        <v>60</v>
      </c>
      <c r="T41" s="266" t="s">
        <v>1029</v>
      </c>
      <c r="U41" s="266"/>
      <c r="V41" s="207">
        <f t="shared" si="2"/>
        <v>122</v>
      </c>
      <c r="W41" s="205">
        <f>IF(ISNA(VLOOKUP(E41,'FAN EVOLUTION'!$A$46:$B$10042,2,1)),0,VLOOKUP(E41,'FAN EVOLUTION'!$A$46:$B$10042,2,1))</f>
        <v>0</v>
      </c>
      <c r="X41" s="208"/>
      <c r="Y41" s="209"/>
      <c r="Z41" s="42"/>
      <c r="AA41" s="209"/>
      <c r="AB41" s="210"/>
      <c r="AC41" s="42"/>
    </row>
    <row r="42" spans="1:29" ht="14.4" x14ac:dyDescent="0.3">
      <c r="A42" s="262">
        <v>1.01533243777727E+16</v>
      </c>
      <c r="B42" s="263">
        <v>2015</v>
      </c>
      <c r="C42" s="263" t="s">
        <v>1008</v>
      </c>
      <c r="D42" s="264">
        <v>42124</v>
      </c>
      <c r="E42" s="265">
        <v>42104.500081018516</v>
      </c>
      <c r="F42" s="263"/>
      <c r="G42" s="263"/>
      <c r="H42" s="205"/>
      <c r="I42" s="263" t="s">
        <v>1278</v>
      </c>
      <c r="J42" s="263">
        <v>1094</v>
      </c>
      <c r="K42" s="42">
        <v>1094</v>
      </c>
      <c r="L42" s="42">
        <v>0</v>
      </c>
      <c r="M42" s="263">
        <v>94</v>
      </c>
      <c r="N42" s="206">
        <f t="shared" si="0"/>
        <v>8.5923217550274225E-2</v>
      </c>
      <c r="O42" s="205">
        <f t="shared" si="1"/>
        <v>126</v>
      </c>
      <c r="P42" s="263">
        <v>68</v>
      </c>
      <c r="Q42" s="266">
        <v>2</v>
      </c>
      <c r="R42" s="266">
        <v>4</v>
      </c>
      <c r="S42" s="266">
        <v>52</v>
      </c>
      <c r="T42" s="266" t="s">
        <v>1029</v>
      </c>
      <c r="U42" s="266"/>
      <c r="V42" s="207">
        <f t="shared" si="2"/>
        <v>94</v>
      </c>
      <c r="W42" s="205">
        <f>IF(ISNA(VLOOKUP(E42,'FAN EVOLUTION'!$A$46:$B$10042,2,1)),0,VLOOKUP(E42,'FAN EVOLUTION'!$A$46:$B$10042,2,1))</f>
        <v>0</v>
      </c>
      <c r="X42" s="208"/>
      <c r="Y42" s="209"/>
      <c r="Z42" s="42"/>
      <c r="AA42" s="209"/>
      <c r="AB42" s="210"/>
      <c r="AC42" s="42"/>
    </row>
    <row r="43" spans="1:29" ht="14.4" x14ac:dyDescent="0.3">
      <c r="A43" s="262">
        <v>1.01533328957577E+16</v>
      </c>
      <c r="B43" s="263">
        <v>2015</v>
      </c>
      <c r="C43" s="263" t="s">
        <v>1008</v>
      </c>
      <c r="D43" s="264">
        <v>42124</v>
      </c>
      <c r="E43" s="265">
        <v>42107.520856481482</v>
      </c>
      <c r="F43" s="263"/>
      <c r="G43" s="263"/>
      <c r="H43" s="205"/>
      <c r="I43" s="263" t="s">
        <v>1277</v>
      </c>
      <c r="J43" s="263">
        <v>1295</v>
      </c>
      <c r="K43" s="42">
        <v>1295</v>
      </c>
      <c r="L43" s="42">
        <v>0</v>
      </c>
      <c r="M43" s="263">
        <v>131</v>
      </c>
      <c r="N43" s="206">
        <f t="shared" si="0"/>
        <v>0.10115830115830116</v>
      </c>
      <c r="O43" s="205">
        <f t="shared" si="1"/>
        <v>162</v>
      </c>
      <c r="P43" s="263">
        <v>97</v>
      </c>
      <c r="Q43" s="266" t="s">
        <v>1029</v>
      </c>
      <c r="R43" s="266">
        <v>4</v>
      </c>
      <c r="S43" s="266">
        <v>61</v>
      </c>
      <c r="T43" s="266" t="s">
        <v>1029</v>
      </c>
      <c r="U43" s="266"/>
      <c r="V43" s="207">
        <f t="shared" si="2"/>
        <v>131</v>
      </c>
      <c r="W43" s="205">
        <f>IF(ISNA(VLOOKUP(E43,'FAN EVOLUTION'!$A$46:$B$10042,2,1)),0,VLOOKUP(E43,'FAN EVOLUTION'!$A$46:$B$10042,2,1))</f>
        <v>0</v>
      </c>
      <c r="X43" s="208"/>
      <c r="Y43" s="209"/>
      <c r="Z43" s="42"/>
      <c r="AA43" s="209"/>
      <c r="AB43" s="210"/>
      <c r="AC43" s="42"/>
    </row>
    <row r="44" spans="1:29" ht="14.4" x14ac:dyDescent="0.3">
      <c r="A44" s="262">
        <v>1.01533380695927E+16</v>
      </c>
      <c r="B44" s="263">
        <v>2015</v>
      </c>
      <c r="C44" s="263" t="s">
        <v>1008</v>
      </c>
      <c r="D44" s="264">
        <v>42124</v>
      </c>
      <c r="E44" s="265">
        <v>42109.520844907405</v>
      </c>
      <c r="F44" s="263"/>
      <c r="G44" s="263"/>
      <c r="H44" s="205"/>
      <c r="I44" s="263" t="s">
        <v>1276</v>
      </c>
      <c r="J44" s="263">
        <v>3088</v>
      </c>
      <c r="K44" s="42">
        <v>3088</v>
      </c>
      <c r="L44" s="42">
        <v>0</v>
      </c>
      <c r="M44" s="263">
        <v>348</v>
      </c>
      <c r="N44" s="206">
        <f t="shared" si="0"/>
        <v>0.11269430051813471</v>
      </c>
      <c r="O44" s="205">
        <f t="shared" si="1"/>
        <v>505</v>
      </c>
      <c r="P44" s="263">
        <v>278</v>
      </c>
      <c r="Q44" s="266">
        <v>7</v>
      </c>
      <c r="R44" s="266">
        <v>19</v>
      </c>
      <c r="S44" s="266">
        <v>201</v>
      </c>
      <c r="T44" s="266" t="s">
        <v>1029</v>
      </c>
      <c r="U44" s="266"/>
      <c r="V44" s="207">
        <f t="shared" si="2"/>
        <v>348</v>
      </c>
      <c r="W44" s="205">
        <f>IF(ISNA(VLOOKUP(E44,'FAN EVOLUTION'!$A$46:$B$10042,2,1)),0,VLOOKUP(E44,'FAN EVOLUTION'!$A$46:$B$10042,2,1))</f>
        <v>0</v>
      </c>
      <c r="X44" s="208"/>
      <c r="Y44" s="209"/>
      <c r="Z44" s="42"/>
      <c r="AA44" s="209"/>
      <c r="AB44" s="210"/>
      <c r="AC44" s="42"/>
    </row>
    <row r="45" spans="1:29" ht="14.4" x14ac:dyDescent="0.3">
      <c r="A45" s="262">
        <v>1.01533433949027E+16</v>
      </c>
      <c r="B45" s="263">
        <v>2015</v>
      </c>
      <c r="C45" s="263" t="s">
        <v>1008</v>
      </c>
      <c r="D45" s="264">
        <v>42124</v>
      </c>
      <c r="E45" s="265">
        <v>42111.520833333336</v>
      </c>
      <c r="F45" s="263"/>
      <c r="G45" s="263"/>
      <c r="H45" s="205"/>
      <c r="I45" s="263" t="s">
        <v>1275</v>
      </c>
      <c r="J45" s="263">
        <v>2752</v>
      </c>
      <c r="K45" s="42">
        <v>2752</v>
      </c>
      <c r="L45" s="42">
        <v>0</v>
      </c>
      <c r="M45" s="263">
        <v>250</v>
      </c>
      <c r="N45" s="206">
        <f t="shared" si="0"/>
        <v>9.0843023255813948E-2</v>
      </c>
      <c r="O45" s="205">
        <f t="shared" si="1"/>
        <v>353</v>
      </c>
      <c r="P45" s="263">
        <v>187</v>
      </c>
      <c r="Q45" s="266">
        <v>7</v>
      </c>
      <c r="R45" s="266">
        <v>21</v>
      </c>
      <c r="S45" s="266">
        <v>138</v>
      </c>
      <c r="T45" s="266" t="s">
        <v>1029</v>
      </c>
      <c r="U45" s="266"/>
      <c r="V45" s="207">
        <f t="shared" si="2"/>
        <v>250</v>
      </c>
      <c r="W45" s="205">
        <f>IF(ISNA(VLOOKUP(E45,'FAN EVOLUTION'!$A$46:$B$10042,2,1)),0,VLOOKUP(E45,'FAN EVOLUTION'!$A$46:$B$10042,2,1))</f>
        <v>0</v>
      </c>
      <c r="X45" s="208"/>
      <c r="Y45" s="209"/>
      <c r="Z45" s="42"/>
      <c r="AA45" s="209"/>
      <c r="AB45" s="210"/>
      <c r="AC45" s="42"/>
    </row>
    <row r="46" spans="1:29" ht="14.4" x14ac:dyDescent="0.3">
      <c r="A46" s="262">
        <v>1.01533509100977E+16</v>
      </c>
      <c r="B46" s="263">
        <v>2015</v>
      </c>
      <c r="C46" s="263" t="s">
        <v>1008</v>
      </c>
      <c r="D46" s="264">
        <v>42124</v>
      </c>
      <c r="E46" s="265">
        <v>42114.479178240741</v>
      </c>
      <c r="F46" s="263"/>
      <c r="G46" s="263"/>
      <c r="H46" s="205"/>
      <c r="I46" s="263" t="s">
        <v>1274</v>
      </c>
      <c r="J46" s="263">
        <v>3224</v>
      </c>
      <c r="K46" s="42">
        <v>3224</v>
      </c>
      <c r="L46" s="42">
        <v>0</v>
      </c>
      <c r="M46" s="263">
        <v>296</v>
      </c>
      <c r="N46" s="206">
        <f t="shared" si="0"/>
        <v>9.1811414392059559E-2</v>
      </c>
      <c r="O46" s="205">
        <f t="shared" si="1"/>
        <v>415</v>
      </c>
      <c r="P46" s="263">
        <v>212</v>
      </c>
      <c r="Q46" s="266">
        <v>9</v>
      </c>
      <c r="R46" s="266">
        <v>22</v>
      </c>
      <c r="S46" s="266">
        <v>172</v>
      </c>
      <c r="T46" s="266" t="s">
        <v>1029</v>
      </c>
      <c r="U46" s="266"/>
      <c r="V46" s="207">
        <f t="shared" si="2"/>
        <v>296</v>
      </c>
      <c r="W46" s="205">
        <f>IF(ISNA(VLOOKUP(E46,'FAN EVOLUTION'!$A$46:$B$10042,2,1)),0,VLOOKUP(E46,'FAN EVOLUTION'!$A$46:$B$10042,2,1))</f>
        <v>0</v>
      </c>
      <c r="X46" s="208"/>
      <c r="Y46" s="209"/>
      <c r="Z46" s="42"/>
      <c r="AA46" s="209"/>
      <c r="AB46" s="210"/>
      <c r="AC46" s="42"/>
    </row>
    <row r="47" spans="1:29" ht="14.4" x14ac:dyDescent="0.3">
      <c r="A47" s="262">
        <v>1.01533561350677E+16</v>
      </c>
      <c r="B47" s="263">
        <v>2015</v>
      </c>
      <c r="C47" s="263" t="s">
        <v>1008</v>
      </c>
      <c r="D47" s="264">
        <v>42124</v>
      </c>
      <c r="E47" s="265">
        <v>42116.520844907405</v>
      </c>
      <c r="F47" s="263"/>
      <c r="G47" s="263"/>
      <c r="H47" s="205"/>
      <c r="I47" s="263" t="s">
        <v>1273</v>
      </c>
      <c r="J47" s="263">
        <v>2512</v>
      </c>
      <c r="K47" s="42">
        <v>2512</v>
      </c>
      <c r="L47" s="42">
        <v>0</v>
      </c>
      <c r="M47" s="263">
        <v>240</v>
      </c>
      <c r="N47" s="206">
        <f t="shared" si="0"/>
        <v>9.5541401273885357E-2</v>
      </c>
      <c r="O47" s="205">
        <f t="shared" si="1"/>
        <v>299</v>
      </c>
      <c r="P47" s="263">
        <v>157</v>
      </c>
      <c r="Q47" s="266">
        <v>5</v>
      </c>
      <c r="R47" s="266">
        <v>8</v>
      </c>
      <c r="S47" s="266">
        <v>129</v>
      </c>
      <c r="T47" s="266" t="s">
        <v>1029</v>
      </c>
      <c r="U47" s="266"/>
      <c r="V47" s="207">
        <f t="shared" si="2"/>
        <v>240</v>
      </c>
      <c r="W47" s="205">
        <f>IF(ISNA(VLOOKUP(E47,'FAN EVOLUTION'!$A$46:$B$10042,2,1)),0,VLOOKUP(E47,'FAN EVOLUTION'!$A$46:$B$10042,2,1))</f>
        <v>0</v>
      </c>
      <c r="X47" s="208"/>
      <c r="Y47" s="209"/>
      <c r="Z47" s="42"/>
      <c r="AA47" s="209"/>
      <c r="AB47" s="210"/>
      <c r="AC47" s="42"/>
    </row>
    <row r="48" spans="1:29" ht="14.4" x14ac:dyDescent="0.3">
      <c r="A48" s="262">
        <v>1.01533612810477E+16</v>
      </c>
      <c r="B48" s="263">
        <v>2015</v>
      </c>
      <c r="C48" s="263" t="s">
        <v>1008</v>
      </c>
      <c r="D48" s="264">
        <v>42124</v>
      </c>
      <c r="E48" s="265">
        <v>42118.520844907405</v>
      </c>
      <c r="F48" s="263"/>
      <c r="G48" s="263"/>
      <c r="H48" s="205"/>
      <c r="I48" s="263" t="s">
        <v>1272</v>
      </c>
      <c r="J48" s="263">
        <v>1591</v>
      </c>
      <c r="K48" s="42">
        <v>1591</v>
      </c>
      <c r="L48" s="42">
        <v>0</v>
      </c>
      <c r="M48" s="263">
        <v>137</v>
      </c>
      <c r="N48" s="206">
        <f t="shared" si="0"/>
        <v>8.6109365179132619E-2</v>
      </c>
      <c r="O48" s="205">
        <f t="shared" si="1"/>
        <v>172</v>
      </c>
      <c r="P48" s="263">
        <v>80</v>
      </c>
      <c r="Q48" s="266">
        <v>4</v>
      </c>
      <c r="R48" s="266">
        <v>3</v>
      </c>
      <c r="S48" s="266">
        <v>85</v>
      </c>
      <c r="T48" s="266" t="s">
        <v>1029</v>
      </c>
      <c r="U48" s="266"/>
      <c r="V48" s="207">
        <f t="shared" si="2"/>
        <v>137</v>
      </c>
      <c r="W48" s="205">
        <f>IF(ISNA(VLOOKUP(E48,'FAN EVOLUTION'!$A$46:$B$10042,2,1)),0,VLOOKUP(E48,'FAN EVOLUTION'!$A$46:$B$10042,2,1))</f>
        <v>0</v>
      </c>
      <c r="X48" s="208"/>
      <c r="Y48" s="209"/>
      <c r="Z48" s="42"/>
      <c r="AA48" s="209"/>
      <c r="AB48" s="210"/>
      <c r="AC48" s="42"/>
    </row>
    <row r="49" spans="1:29" ht="14.4" x14ac:dyDescent="0.3">
      <c r="A49" s="262">
        <v>1.01533724281177E+16</v>
      </c>
      <c r="B49" s="263">
        <v>2015</v>
      </c>
      <c r="C49" s="263" t="s">
        <v>1008</v>
      </c>
      <c r="D49" s="264">
        <v>42124</v>
      </c>
      <c r="E49" s="265">
        <v>42122.520833333336</v>
      </c>
      <c r="F49" s="263"/>
      <c r="G49" s="263"/>
      <c r="H49" s="205"/>
      <c r="I49" s="263" t="s">
        <v>1271</v>
      </c>
      <c r="J49" s="263">
        <v>2473</v>
      </c>
      <c r="K49" s="42">
        <v>2473</v>
      </c>
      <c r="L49" s="42">
        <v>0</v>
      </c>
      <c r="M49" s="263">
        <v>259</v>
      </c>
      <c r="N49" s="206">
        <f t="shared" si="0"/>
        <v>0.10473109583501819</v>
      </c>
      <c r="O49" s="205">
        <f t="shared" si="1"/>
        <v>346</v>
      </c>
      <c r="P49" s="263">
        <v>167</v>
      </c>
      <c r="Q49" s="266">
        <v>3</v>
      </c>
      <c r="R49" s="266">
        <v>13</v>
      </c>
      <c r="S49" s="266">
        <v>163</v>
      </c>
      <c r="T49" s="266" t="s">
        <v>1029</v>
      </c>
      <c r="U49" s="266"/>
      <c r="V49" s="207">
        <f t="shared" si="2"/>
        <v>259</v>
      </c>
      <c r="W49" s="205">
        <f>IF(ISNA(VLOOKUP(E49,'FAN EVOLUTION'!$A$46:$B$10042,2,1)),0,VLOOKUP(E49,'FAN EVOLUTION'!$A$46:$B$10042,2,1))</f>
        <v>0</v>
      </c>
      <c r="X49" s="208"/>
      <c r="Y49" s="209"/>
      <c r="Z49" s="42"/>
      <c r="AA49" s="209"/>
      <c r="AB49" s="210"/>
      <c r="AC49" s="42"/>
    </row>
    <row r="50" spans="1:29" ht="14.4" x14ac:dyDescent="0.3">
      <c r="A50" s="262">
        <v>1.01533688565327E+16</v>
      </c>
      <c r="B50" s="263">
        <v>2015</v>
      </c>
      <c r="C50" s="263" t="s">
        <v>1008</v>
      </c>
      <c r="D50" s="264">
        <v>42155</v>
      </c>
      <c r="E50" s="265">
        <v>42125.520833333336</v>
      </c>
      <c r="F50" s="263"/>
      <c r="G50" s="263"/>
      <c r="H50" s="205"/>
      <c r="I50" s="263" t="s">
        <v>1270</v>
      </c>
      <c r="J50" s="263">
        <v>1794</v>
      </c>
      <c r="K50" s="42">
        <v>1794</v>
      </c>
      <c r="L50" s="42">
        <v>0</v>
      </c>
      <c r="M50" s="263">
        <v>155</v>
      </c>
      <c r="N50" s="206">
        <f t="shared" si="0"/>
        <v>8.6399108138238576E-2</v>
      </c>
      <c r="O50" s="205">
        <f t="shared" si="1"/>
        <v>203</v>
      </c>
      <c r="P50" s="263">
        <v>85</v>
      </c>
      <c r="Q50" s="266" t="s">
        <v>1029</v>
      </c>
      <c r="R50" s="266">
        <v>6</v>
      </c>
      <c r="S50" s="266">
        <v>112</v>
      </c>
      <c r="T50" s="266" t="s">
        <v>1029</v>
      </c>
      <c r="U50" s="266"/>
      <c r="V50" s="207">
        <f t="shared" si="2"/>
        <v>155</v>
      </c>
      <c r="W50" s="205">
        <f>IF(ISNA(VLOOKUP(E50,'FAN EVOLUTION'!$A$46:$B$10042,2,1)),0,VLOOKUP(E50,'FAN EVOLUTION'!$A$46:$B$10042,2,1))</f>
        <v>0</v>
      </c>
      <c r="X50" s="208"/>
      <c r="Y50" s="209"/>
      <c r="Z50" s="42"/>
      <c r="AA50" s="209"/>
      <c r="AB50" s="210"/>
      <c r="AC50" s="42"/>
    </row>
    <row r="51" spans="1:29" ht="14.4" x14ac:dyDescent="0.3">
      <c r="A51" s="262">
        <v>1.01533777714577E+16</v>
      </c>
      <c r="B51" s="263">
        <v>2015</v>
      </c>
      <c r="C51" s="263" t="s">
        <v>1008</v>
      </c>
      <c r="D51" s="264">
        <v>42155</v>
      </c>
      <c r="E51" s="265">
        <v>42128.458379629628</v>
      </c>
      <c r="F51" s="263"/>
      <c r="G51" s="263"/>
      <c r="H51" s="205"/>
      <c r="I51" s="263" t="s">
        <v>1269</v>
      </c>
      <c r="J51" s="263">
        <v>2000</v>
      </c>
      <c r="K51" s="42">
        <v>2000</v>
      </c>
      <c r="L51" s="42">
        <v>0</v>
      </c>
      <c r="M51" s="263">
        <v>171</v>
      </c>
      <c r="N51" s="206">
        <f t="shared" si="0"/>
        <v>8.5500000000000007E-2</v>
      </c>
      <c r="O51" s="205">
        <f t="shared" si="1"/>
        <v>251</v>
      </c>
      <c r="P51" s="263">
        <v>85</v>
      </c>
      <c r="Q51" s="266">
        <v>1</v>
      </c>
      <c r="R51" s="266">
        <v>7</v>
      </c>
      <c r="S51" s="266">
        <v>158</v>
      </c>
      <c r="T51" s="266" t="s">
        <v>1029</v>
      </c>
      <c r="U51" s="266"/>
      <c r="V51" s="207">
        <f t="shared" si="2"/>
        <v>171</v>
      </c>
      <c r="W51" s="205">
        <f>IF(ISNA(VLOOKUP(E51,'FAN EVOLUTION'!$A$46:$B$10042,2,1)),0,VLOOKUP(E51,'FAN EVOLUTION'!$A$46:$B$10042,2,1))</f>
        <v>0</v>
      </c>
      <c r="X51" s="208"/>
      <c r="Y51" s="209"/>
      <c r="Z51" s="42"/>
      <c r="AA51" s="209"/>
      <c r="AB51" s="210"/>
      <c r="AC51" s="42"/>
    </row>
    <row r="52" spans="1:29" ht="14.4" x14ac:dyDescent="0.3">
      <c r="A52" s="262">
        <v>1.01533853889377E+16</v>
      </c>
      <c r="B52" s="263">
        <v>2015</v>
      </c>
      <c r="C52" s="263" t="s">
        <v>1008</v>
      </c>
      <c r="D52" s="264">
        <v>42155</v>
      </c>
      <c r="E52" s="265">
        <v>42129.425000000003</v>
      </c>
      <c r="F52" s="263"/>
      <c r="G52" s="263"/>
      <c r="H52" s="205"/>
      <c r="I52" s="263" t="s">
        <v>1268</v>
      </c>
      <c r="J52" s="263">
        <v>1659</v>
      </c>
      <c r="K52" s="42">
        <v>1659</v>
      </c>
      <c r="L52" s="42">
        <v>0</v>
      </c>
      <c r="M52" s="263">
        <v>140</v>
      </c>
      <c r="N52" s="206">
        <f t="shared" si="0"/>
        <v>8.4388185654008435E-2</v>
      </c>
      <c r="O52" s="205">
        <f t="shared" si="1"/>
        <v>196</v>
      </c>
      <c r="P52" s="263">
        <v>35</v>
      </c>
      <c r="Q52" s="266" t="s">
        <v>1029</v>
      </c>
      <c r="R52" s="266">
        <v>3</v>
      </c>
      <c r="S52" s="266">
        <v>158</v>
      </c>
      <c r="T52" s="266" t="s">
        <v>1029</v>
      </c>
      <c r="U52" s="266"/>
      <c r="V52" s="207">
        <f t="shared" si="2"/>
        <v>140</v>
      </c>
      <c r="W52" s="205">
        <f>IF(ISNA(VLOOKUP(E52,'FAN EVOLUTION'!$A$46:$B$10042,2,1)),0,VLOOKUP(E52,'FAN EVOLUTION'!$A$46:$B$10042,2,1))</f>
        <v>0</v>
      </c>
      <c r="X52" s="208"/>
      <c r="Y52" s="209"/>
      <c r="Z52" s="42"/>
      <c r="AA52" s="209"/>
      <c r="AB52" s="210"/>
      <c r="AC52" s="42"/>
    </row>
    <row r="53" spans="1:29" ht="14.4" x14ac:dyDescent="0.3">
      <c r="A53" s="262">
        <v>1.01533969218627E+16</v>
      </c>
      <c r="B53" s="263">
        <v>2015</v>
      </c>
      <c r="C53" s="263" t="s">
        <v>1008</v>
      </c>
      <c r="D53" s="264">
        <v>42155</v>
      </c>
      <c r="E53" s="265">
        <v>42134.129884259259</v>
      </c>
      <c r="F53" s="263"/>
      <c r="G53" s="263"/>
      <c r="H53" s="205"/>
      <c r="I53" s="263" t="s">
        <v>1267</v>
      </c>
      <c r="J53" s="263">
        <v>2410</v>
      </c>
      <c r="K53" s="42">
        <v>2410</v>
      </c>
      <c r="L53" s="42">
        <v>0</v>
      </c>
      <c r="M53" s="263">
        <v>244</v>
      </c>
      <c r="N53" s="206">
        <f t="shared" si="0"/>
        <v>0.1012448132780083</v>
      </c>
      <c r="O53" s="205">
        <f t="shared" si="1"/>
        <v>340</v>
      </c>
      <c r="P53" s="263">
        <v>106</v>
      </c>
      <c r="Q53" s="266">
        <v>1</v>
      </c>
      <c r="R53" s="266">
        <v>10</v>
      </c>
      <c r="S53" s="266">
        <v>223</v>
      </c>
      <c r="T53" s="266" t="s">
        <v>1029</v>
      </c>
      <c r="U53" s="266"/>
      <c r="V53" s="207">
        <f t="shared" si="2"/>
        <v>244</v>
      </c>
      <c r="W53" s="205">
        <f>IF(ISNA(VLOOKUP(E53,'FAN EVOLUTION'!$A$46:$B$10042,2,1)),0,VLOOKUP(E53,'FAN EVOLUTION'!$A$46:$B$10042,2,1))</f>
        <v>636976</v>
      </c>
      <c r="X53" s="208"/>
      <c r="Y53" s="209"/>
      <c r="Z53" s="42"/>
      <c r="AA53" s="209"/>
      <c r="AB53" s="210"/>
      <c r="AC53" s="42"/>
    </row>
    <row r="54" spans="1:29" ht="14.4" x14ac:dyDescent="0.3">
      <c r="A54" s="262">
        <v>1.01533993165527E+16</v>
      </c>
      <c r="B54" s="263">
        <v>2015</v>
      </c>
      <c r="C54" s="263" t="s">
        <v>1008</v>
      </c>
      <c r="D54" s="264">
        <v>42155</v>
      </c>
      <c r="E54" s="265">
        <v>42135.143784722219</v>
      </c>
      <c r="F54" s="263"/>
      <c r="G54" s="263"/>
      <c r="H54" s="205"/>
      <c r="I54" s="263" t="s">
        <v>1266</v>
      </c>
      <c r="J54" s="263">
        <v>45600</v>
      </c>
      <c r="K54" s="42">
        <v>4624</v>
      </c>
      <c r="L54" s="42">
        <v>40976</v>
      </c>
      <c r="M54" s="263">
        <v>5774</v>
      </c>
      <c r="N54" s="206">
        <f t="shared" si="0"/>
        <v>0.12662280701754386</v>
      </c>
      <c r="O54" s="205">
        <f t="shared" si="1"/>
        <v>6819</v>
      </c>
      <c r="P54" s="263">
        <v>4664</v>
      </c>
      <c r="Q54" s="266">
        <v>41</v>
      </c>
      <c r="R54" s="266">
        <v>77</v>
      </c>
      <c r="S54" s="266">
        <v>2037</v>
      </c>
      <c r="T54" s="266" t="s">
        <v>1029</v>
      </c>
      <c r="U54" s="266"/>
      <c r="V54" s="207">
        <f t="shared" si="2"/>
        <v>5774</v>
      </c>
      <c r="W54" s="205">
        <f>IF(ISNA(VLOOKUP(E54,'FAN EVOLUTION'!$A$46:$B$10042,2,1)),0,VLOOKUP(E54,'FAN EVOLUTION'!$A$46:$B$10042,2,1))</f>
        <v>636992</v>
      </c>
      <c r="X54" s="208"/>
      <c r="Y54" s="209"/>
      <c r="Z54" s="42"/>
      <c r="AA54" s="209"/>
      <c r="AB54" s="210"/>
      <c r="AC54" s="42"/>
    </row>
    <row r="55" spans="1:29" ht="14.4" x14ac:dyDescent="0.3">
      <c r="A55" s="262">
        <v>1.01534034630227E+16</v>
      </c>
      <c r="B55" s="263">
        <v>2015</v>
      </c>
      <c r="C55" s="263" t="s">
        <v>1008</v>
      </c>
      <c r="D55" s="264">
        <v>42155</v>
      </c>
      <c r="E55" s="265">
        <v>42138.479166666664</v>
      </c>
      <c r="F55" s="263"/>
      <c r="G55" s="263"/>
      <c r="H55" s="205"/>
      <c r="I55" s="263" t="s">
        <v>1265</v>
      </c>
      <c r="J55" s="263">
        <v>46736</v>
      </c>
      <c r="K55" s="42">
        <v>3792</v>
      </c>
      <c r="L55" s="42">
        <v>42944</v>
      </c>
      <c r="M55" s="263">
        <v>3614</v>
      </c>
      <c r="N55" s="206">
        <f t="shared" si="0"/>
        <v>7.7327969873331057E-2</v>
      </c>
      <c r="O55" s="205">
        <f t="shared" si="1"/>
        <v>4183</v>
      </c>
      <c r="P55" s="263">
        <v>2711</v>
      </c>
      <c r="Q55" s="266">
        <v>24</v>
      </c>
      <c r="R55" s="266">
        <v>37</v>
      </c>
      <c r="S55" s="266">
        <v>1411</v>
      </c>
      <c r="T55" s="266" t="s">
        <v>1029</v>
      </c>
      <c r="U55" s="266"/>
      <c r="V55" s="207">
        <f t="shared" si="2"/>
        <v>3614</v>
      </c>
      <c r="W55" s="205">
        <f>IF(ISNA(VLOOKUP(E55,'FAN EVOLUTION'!$A$46:$B$10042,2,1)),0,VLOOKUP(E55,'FAN EVOLUTION'!$A$46:$B$10042,2,1))</f>
        <v>636890</v>
      </c>
      <c r="X55" s="208"/>
      <c r="Y55" s="209"/>
      <c r="Z55" s="42"/>
      <c r="AA55" s="209"/>
      <c r="AB55" s="210"/>
      <c r="AC55" s="42"/>
    </row>
    <row r="56" spans="1:29" ht="14.4" x14ac:dyDescent="0.3">
      <c r="A56" s="262">
        <v>1.01534034866127E+16</v>
      </c>
      <c r="B56" s="263">
        <v>2015</v>
      </c>
      <c r="C56" s="263" t="s">
        <v>1008</v>
      </c>
      <c r="D56" s="264">
        <v>42155</v>
      </c>
      <c r="E56" s="265">
        <v>42139.479166666664</v>
      </c>
      <c r="F56" s="263"/>
      <c r="G56" s="263"/>
      <c r="H56" s="205"/>
      <c r="I56" s="263" t="s">
        <v>1264</v>
      </c>
      <c r="J56" s="263">
        <v>50352</v>
      </c>
      <c r="K56" s="42">
        <v>7088</v>
      </c>
      <c r="L56" s="42">
        <v>43264</v>
      </c>
      <c r="M56" s="263">
        <v>5442</v>
      </c>
      <c r="N56" s="206">
        <f t="shared" si="0"/>
        <v>0.1080791229742612</v>
      </c>
      <c r="O56" s="205">
        <f t="shared" si="1"/>
        <v>6405</v>
      </c>
      <c r="P56" s="263">
        <v>4586</v>
      </c>
      <c r="Q56" s="266">
        <v>40</v>
      </c>
      <c r="R56" s="266">
        <v>99</v>
      </c>
      <c r="S56" s="266">
        <v>1680</v>
      </c>
      <c r="T56" s="266" t="s">
        <v>1029</v>
      </c>
      <c r="U56" s="266"/>
      <c r="V56" s="207">
        <f t="shared" si="2"/>
        <v>5442</v>
      </c>
      <c r="W56" s="205">
        <f>IF(ISNA(VLOOKUP(E56,'FAN EVOLUTION'!$A$46:$B$10042,2,1)),0,VLOOKUP(E56,'FAN EVOLUTION'!$A$46:$B$10042,2,1))</f>
        <v>615487</v>
      </c>
      <c r="X56" s="208"/>
      <c r="Y56" s="209"/>
      <c r="Z56" s="42"/>
      <c r="AA56" s="209"/>
      <c r="AB56" s="210"/>
      <c r="AC56" s="42"/>
    </row>
    <row r="57" spans="1:29" ht="14.4" x14ac:dyDescent="0.3">
      <c r="A57" s="262">
        <v>1.01534179108577E+16</v>
      </c>
      <c r="B57" s="263">
        <v>2015</v>
      </c>
      <c r="C57" s="263" t="s">
        <v>1008</v>
      </c>
      <c r="D57" s="264">
        <v>42155</v>
      </c>
      <c r="E57" s="265">
        <v>42143.520833333336</v>
      </c>
      <c r="F57" s="263"/>
      <c r="G57" s="263"/>
      <c r="H57" s="205"/>
      <c r="I57" s="263" t="s">
        <v>1263</v>
      </c>
      <c r="J57" s="263">
        <v>46896</v>
      </c>
      <c r="K57" s="42">
        <v>4032</v>
      </c>
      <c r="L57" s="42">
        <v>42864</v>
      </c>
      <c r="M57" s="263">
        <v>5150</v>
      </c>
      <c r="N57" s="206">
        <f t="shared" si="0"/>
        <v>0.10981746844080519</v>
      </c>
      <c r="O57" s="205">
        <f t="shared" si="1"/>
        <v>5858</v>
      </c>
      <c r="P57" s="263">
        <v>4245</v>
      </c>
      <c r="Q57" s="266">
        <v>54</v>
      </c>
      <c r="R57" s="266">
        <v>67</v>
      </c>
      <c r="S57" s="266">
        <v>1492</v>
      </c>
      <c r="T57" s="266" t="s">
        <v>1029</v>
      </c>
      <c r="U57" s="266"/>
      <c r="V57" s="207">
        <f t="shared" si="2"/>
        <v>5150</v>
      </c>
      <c r="W57" s="205">
        <f>IF(ISNA(VLOOKUP(E57,'FAN EVOLUTION'!$A$46:$B$10042,2,1)),0,VLOOKUP(E57,'FAN EVOLUTION'!$A$46:$B$10042,2,1))</f>
        <v>99762</v>
      </c>
      <c r="X57" s="208"/>
      <c r="Y57" s="209"/>
      <c r="Z57" s="42"/>
      <c r="AA57" s="209"/>
      <c r="AB57" s="210"/>
      <c r="AC57" s="42"/>
    </row>
    <row r="58" spans="1:29" ht="14.4" x14ac:dyDescent="0.3">
      <c r="A58" s="262">
        <v>1.01534179676977E+16</v>
      </c>
      <c r="B58" s="263">
        <v>2015</v>
      </c>
      <c r="C58" s="263" t="s">
        <v>1008</v>
      </c>
      <c r="D58" s="264">
        <v>42155</v>
      </c>
      <c r="E58" s="265">
        <v>42146.520833333336</v>
      </c>
      <c r="F58" s="263"/>
      <c r="G58" s="263"/>
      <c r="H58" s="205"/>
      <c r="I58" s="263" t="s">
        <v>1262</v>
      </c>
      <c r="J58" s="263">
        <v>44928</v>
      </c>
      <c r="K58" s="42">
        <v>2912</v>
      </c>
      <c r="L58" s="42">
        <v>42016</v>
      </c>
      <c r="M58" s="263">
        <v>4024</v>
      </c>
      <c r="N58" s="206">
        <f t="shared" si="0"/>
        <v>8.9565527065527062E-2</v>
      </c>
      <c r="O58" s="205">
        <f t="shared" si="1"/>
        <v>4722</v>
      </c>
      <c r="P58" s="263">
        <v>3159</v>
      </c>
      <c r="Q58" s="266">
        <v>21</v>
      </c>
      <c r="R58" s="266">
        <v>63</v>
      </c>
      <c r="S58" s="266">
        <v>1479</v>
      </c>
      <c r="T58" s="266" t="s">
        <v>1029</v>
      </c>
      <c r="U58" s="266"/>
      <c r="V58" s="207">
        <f t="shared" si="2"/>
        <v>4024</v>
      </c>
      <c r="W58" s="205">
        <f>IF(ISNA(VLOOKUP(E58,'FAN EVOLUTION'!$A$46:$B$10042,2,1)),0,VLOOKUP(E58,'FAN EVOLUTION'!$A$46:$B$10042,2,1))</f>
        <v>99574</v>
      </c>
      <c r="X58" s="208"/>
      <c r="Y58" s="209"/>
      <c r="Z58" s="42"/>
      <c r="AA58" s="209"/>
      <c r="AB58" s="210"/>
      <c r="AC58" s="42"/>
    </row>
    <row r="59" spans="1:29" ht="14.4" x14ac:dyDescent="0.3">
      <c r="A59" s="262">
        <v>1.01534179168327E+16</v>
      </c>
      <c r="B59" s="263">
        <v>2015</v>
      </c>
      <c r="C59" s="263" t="s">
        <v>1008</v>
      </c>
      <c r="D59" s="264">
        <v>42155</v>
      </c>
      <c r="E59" s="265">
        <v>42148.520844907405</v>
      </c>
      <c r="F59" s="263"/>
      <c r="G59" s="263"/>
      <c r="H59" s="205"/>
      <c r="I59" s="263" t="s">
        <v>1261</v>
      </c>
      <c r="J59" s="263">
        <v>43520</v>
      </c>
      <c r="K59" s="42">
        <v>3840</v>
      </c>
      <c r="L59" s="42">
        <v>39680</v>
      </c>
      <c r="M59" s="263">
        <v>4492</v>
      </c>
      <c r="N59" s="206">
        <f t="shared" si="0"/>
        <v>0.10321691176470588</v>
      </c>
      <c r="O59" s="205">
        <f t="shared" si="1"/>
        <v>5369</v>
      </c>
      <c r="P59" s="263">
        <v>4032</v>
      </c>
      <c r="Q59" s="266">
        <v>35</v>
      </c>
      <c r="R59" s="266">
        <v>44</v>
      </c>
      <c r="S59" s="266">
        <v>1258</v>
      </c>
      <c r="T59" s="266" t="s">
        <v>1029</v>
      </c>
      <c r="U59" s="266"/>
      <c r="V59" s="207">
        <f t="shared" si="2"/>
        <v>4492</v>
      </c>
      <c r="W59" s="205">
        <f>IF(ISNA(VLOOKUP(E59,'FAN EVOLUTION'!$A$46:$B$10042,2,1)),0,VLOOKUP(E59,'FAN EVOLUTION'!$A$46:$B$10042,2,1))</f>
        <v>99581</v>
      </c>
      <c r="X59" s="208"/>
      <c r="Y59" s="209"/>
      <c r="Z59" s="42"/>
      <c r="AA59" s="209"/>
      <c r="AB59" s="210"/>
      <c r="AC59" s="42"/>
    </row>
    <row r="60" spans="1:29" ht="14.4" x14ac:dyDescent="0.3">
      <c r="A60" s="262">
        <v>1.01534482800427E+16</v>
      </c>
      <c r="B60" s="263">
        <v>2015</v>
      </c>
      <c r="C60" s="263" t="s">
        <v>1008</v>
      </c>
      <c r="D60" s="264">
        <v>42155</v>
      </c>
      <c r="E60" s="265">
        <v>42152.354166666664</v>
      </c>
      <c r="F60" s="263"/>
      <c r="G60" s="263"/>
      <c r="H60" s="205"/>
      <c r="I60" s="263" t="s">
        <v>1260</v>
      </c>
      <c r="J60" s="263">
        <v>27152</v>
      </c>
      <c r="K60" s="42">
        <v>2656</v>
      </c>
      <c r="L60" s="42">
        <v>24496</v>
      </c>
      <c r="M60" s="263">
        <v>2173</v>
      </c>
      <c r="N60" s="206">
        <f t="shared" si="0"/>
        <v>8.0030936947554504E-2</v>
      </c>
      <c r="O60" s="205">
        <f t="shared" si="1"/>
        <v>2645</v>
      </c>
      <c r="P60" s="263">
        <v>1730</v>
      </c>
      <c r="Q60" s="266">
        <v>13</v>
      </c>
      <c r="R60" s="266">
        <v>59</v>
      </c>
      <c r="S60" s="266">
        <v>843</v>
      </c>
      <c r="T60" s="266" t="s">
        <v>1029</v>
      </c>
      <c r="U60" s="266"/>
      <c r="V60" s="207">
        <f t="shared" si="2"/>
        <v>2173</v>
      </c>
      <c r="W60" s="205">
        <f>IF(ISNA(VLOOKUP(E60,'FAN EVOLUTION'!$A$46:$B$10042,2,1)),0,VLOOKUP(E60,'FAN EVOLUTION'!$A$46:$B$10042,2,1))</f>
        <v>99449</v>
      </c>
      <c r="X60" s="208"/>
      <c r="Y60" s="209"/>
      <c r="Z60" s="42"/>
      <c r="AA60" s="209"/>
      <c r="AB60" s="210"/>
      <c r="AC60" s="42"/>
    </row>
    <row r="61" spans="1:29" ht="14.4" x14ac:dyDescent="0.3">
      <c r="A61" s="262">
        <v>1.01534388051277E+16</v>
      </c>
      <c r="B61" s="263">
        <v>2015</v>
      </c>
      <c r="C61" s="263" t="s">
        <v>1008</v>
      </c>
      <c r="D61" s="264">
        <v>42155</v>
      </c>
      <c r="E61" s="265">
        <v>42152.520833333336</v>
      </c>
      <c r="F61" s="263"/>
      <c r="G61" s="263"/>
      <c r="H61" s="205"/>
      <c r="I61" s="263" t="s">
        <v>1259</v>
      </c>
      <c r="J61" s="263">
        <v>28704</v>
      </c>
      <c r="K61" s="42">
        <v>3264</v>
      </c>
      <c r="L61" s="42">
        <v>25440</v>
      </c>
      <c r="M61" s="263">
        <v>2112</v>
      </c>
      <c r="N61" s="206">
        <f t="shared" si="0"/>
        <v>7.3578595317725759E-2</v>
      </c>
      <c r="O61" s="205">
        <f t="shared" si="1"/>
        <v>2518</v>
      </c>
      <c r="P61" s="263">
        <v>1604</v>
      </c>
      <c r="Q61" s="266">
        <v>26</v>
      </c>
      <c r="R61" s="266">
        <v>54</v>
      </c>
      <c r="S61" s="266">
        <v>834</v>
      </c>
      <c r="T61" s="266" t="s">
        <v>1029</v>
      </c>
      <c r="U61" s="266"/>
      <c r="V61" s="207">
        <f t="shared" si="2"/>
        <v>2112</v>
      </c>
      <c r="W61" s="205">
        <f>IF(ISNA(VLOOKUP(E61,'FAN EVOLUTION'!$A$46:$B$10042,2,1)),0,VLOOKUP(E61,'FAN EVOLUTION'!$A$46:$B$10042,2,1))</f>
        <v>99449</v>
      </c>
      <c r="X61" s="208"/>
      <c r="Y61" s="209"/>
      <c r="Z61" s="42"/>
      <c r="AA61" s="209"/>
      <c r="AB61" s="210"/>
      <c r="AC61" s="42"/>
    </row>
    <row r="62" spans="1:29" ht="14.4" x14ac:dyDescent="0.3">
      <c r="A62" s="262">
        <v>1.01534558738377E+16</v>
      </c>
      <c r="B62" s="263">
        <v>2015</v>
      </c>
      <c r="C62" s="263" t="s">
        <v>1008</v>
      </c>
      <c r="D62" s="264">
        <v>42155</v>
      </c>
      <c r="E62" s="265">
        <v>42153.520833333336</v>
      </c>
      <c r="F62" s="263"/>
      <c r="G62" s="263"/>
      <c r="H62" s="205"/>
      <c r="I62" s="263" t="s">
        <v>1258</v>
      </c>
      <c r="J62" s="263">
        <v>13408</v>
      </c>
      <c r="K62" s="42">
        <v>1624</v>
      </c>
      <c r="L62" s="42">
        <v>11784</v>
      </c>
      <c r="M62" s="263">
        <v>1902</v>
      </c>
      <c r="N62" s="206">
        <f t="shared" si="0"/>
        <v>0.14185560859188545</v>
      </c>
      <c r="O62" s="205">
        <f t="shared" si="1"/>
        <v>2179</v>
      </c>
      <c r="P62" s="263">
        <v>57</v>
      </c>
      <c r="Q62" s="266">
        <v>1</v>
      </c>
      <c r="R62" s="266">
        <v>3</v>
      </c>
      <c r="S62" s="266">
        <v>264</v>
      </c>
      <c r="T62" s="266">
        <v>1854</v>
      </c>
      <c r="U62" s="266"/>
      <c r="V62" s="207">
        <f t="shared" si="2"/>
        <v>1902</v>
      </c>
      <c r="W62" s="205">
        <f>IF(ISNA(VLOOKUP(E62,'FAN EVOLUTION'!$A$46:$B$10042,2,1)),0,VLOOKUP(E62,'FAN EVOLUTION'!$A$46:$B$10042,2,1))</f>
        <v>99458</v>
      </c>
      <c r="X62" s="208"/>
      <c r="Y62" s="209"/>
      <c r="Z62" s="42"/>
      <c r="AA62" s="209"/>
      <c r="AB62" s="210"/>
      <c r="AC62" s="42"/>
    </row>
    <row r="63" spans="1:29" ht="14.4" x14ac:dyDescent="0.3">
      <c r="A63" s="262">
        <v>1.01534689075177E+16</v>
      </c>
      <c r="B63" s="263">
        <v>2015</v>
      </c>
      <c r="C63" s="263" t="s">
        <v>1008</v>
      </c>
      <c r="D63" s="264">
        <v>42185</v>
      </c>
      <c r="E63" s="265">
        <v>42157.520844907405</v>
      </c>
      <c r="F63" s="263"/>
      <c r="G63" s="263"/>
      <c r="H63" s="205"/>
      <c r="I63" s="263" t="s">
        <v>1257</v>
      </c>
      <c r="J63" s="263">
        <v>30032</v>
      </c>
      <c r="K63" s="42">
        <v>3392</v>
      </c>
      <c r="L63" s="42">
        <v>26640</v>
      </c>
      <c r="M63" s="263">
        <v>2468</v>
      </c>
      <c r="N63" s="206">
        <f t="shared" si="0"/>
        <v>8.2179009057005856E-2</v>
      </c>
      <c r="O63" s="205">
        <f t="shared" si="1"/>
        <v>3106</v>
      </c>
      <c r="P63" s="263">
        <v>2002</v>
      </c>
      <c r="Q63" s="266">
        <v>29</v>
      </c>
      <c r="R63" s="266">
        <v>63</v>
      </c>
      <c r="S63" s="266">
        <v>1012</v>
      </c>
      <c r="T63" s="266" t="s">
        <v>1029</v>
      </c>
      <c r="U63" s="266"/>
      <c r="V63" s="207">
        <f t="shared" si="2"/>
        <v>2468</v>
      </c>
      <c r="W63" s="205">
        <f>IF(ISNA(VLOOKUP(E63,'FAN EVOLUTION'!$A$46:$B$10042,2,1)),0,VLOOKUP(E63,'FAN EVOLUTION'!$A$46:$B$10042,2,1))</f>
        <v>99554</v>
      </c>
      <c r="X63" s="208"/>
      <c r="Y63" s="209"/>
      <c r="Z63" s="42"/>
      <c r="AA63" s="209"/>
      <c r="AB63" s="210"/>
      <c r="AC63" s="42"/>
    </row>
    <row r="64" spans="1:29" ht="14.4" x14ac:dyDescent="0.3">
      <c r="A64" s="262">
        <v>1.01534751778527E+16</v>
      </c>
      <c r="B64" s="263">
        <v>2015</v>
      </c>
      <c r="C64" s="263" t="s">
        <v>1008</v>
      </c>
      <c r="D64" s="264">
        <v>42185</v>
      </c>
      <c r="E64" s="265">
        <v>42160.354166666664</v>
      </c>
      <c r="F64" s="263"/>
      <c r="G64" s="263"/>
      <c r="H64" s="205"/>
      <c r="I64" s="263" t="s">
        <v>1256</v>
      </c>
      <c r="J64" s="263">
        <v>26280</v>
      </c>
      <c r="K64" s="42">
        <v>1264</v>
      </c>
      <c r="L64" s="42">
        <v>25016</v>
      </c>
      <c r="M64" s="263">
        <v>1315</v>
      </c>
      <c r="N64" s="206">
        <f t="shared" si="0"/>
        <v>5.0038051750380515E-2</v>
      </c>
      <c r="O64" s="205">
        <f t="shared" si="1"/>
        <v>1513</v>
      </c>
      <c r="P64" s="263">
        <v>1000</v>
      </c>
      <c r="Q64" s="266">
        <v>8</v>
      </c>
      <c r="R64" s="266">
        <v>12</v>
      </c>
      <c r="S64" s="266">
        <v>493</v>
      </c>
      <c r="T64" s="266" t="s">
        <v>1029</v>
      </c>
      <c r="U64" s="266"/>
      <c r="V64" s="207">
        <f t="shared" si="2"/>
        <v>1315</v>
      </c>
      <c r="W64" s="205">
        <f>IF(ISNA(VLOOKUP(E64,'FAN EVOLUTION'!$A$46:$B$10042,2,1)),0,VLOOKUP(E64,'FAN EVOLUTION'!$A$46:$B$10042,2,1))</f>
        <v>99678</v>
      </c>
      <c r="X64" s="208"/>
      <c r="Y64" s="209"/>
      <c r="Z64" s="42"/>
      <c r="AA64" s="209"/>
      <c r="AB64" s="210"/>
      <c r="AC64" s="42"/>
    </row>
    <row r="65" spans="1:29" ht="14.4" x14ac:dyDescent="0.3">
      <c r="A65" s="262">
        <v>1.01534805840877E+16</v>
      </c>
      <c r="B65" s="263">
        <v>2015</v>
      </c>
      <c r="C65" s="263" t="s">
        <v>1008</v>
      </c>
      <c r="D65" s="264">
        <v>42185</v>
      </c>
      <c r="E65" s="265">
        <v>42162.393773148149</v>
      </c>
      <c r="F65" s="263"/>
      <c r="G65" s="263"/>
      <c r="H65" s="205"/>
      <c r="I65" s="263" t="s">
        <v>1255</v>
      </c>
      <c r="J65" s="263">
        <v>1480</v>
      </c>
      <c r="K65" s="42">
        <v>1480</v>
      </c>
      <c r="L65" s="42">
        <v>0</v>
      </c>
      <c r="M65" s="263">
        <v>110</v>
      </c>
      <c r="N65" s="206">
        <f t="shared" si="0"/>
        <v>7.4324324324324328E-2</v>
      </c>
      <c r="O65" s="205">
        <f t="shared" si="1"/>
        <v>146</v>
      </c>
      <c r="P65" s="263">
        <v>46</v>
      </c>
      <c r="Q65" s="266">
        <v>1</v>
      </c>
      <c r="R65" s="266">
        <v>1</v>
      </c>
      <c r="S65" s="266">
        <v>98</v>
      </c>
      <c r="T65" s="266" t="s">
        <v>1029</v>
      </c>
      <c r="U65" s="266"/>
      <c r="V65" s="207">
        <f t="shared" si="2"/>
        <v>110</v>
      </c>
      <c r="W65" s="205">
        <f>IF(ISNA(VLOOKUP(E65,'FAN EVOLUTION'!$A$46:$B$10042,2,1)),0,VLOOKUP(E65,'FAN EVOLUTION'!$A$46:$B$10042,2,1))</f>
        <v>99753</v>
      </c>
      <c r="X65" s="208"/>
      <c r="Y65" s="209"/>
      <c r="Z65" s="42"/>
      <c r="AA65" s="209"/>
      <c r="AB65" s="210"/>
      <c r="AC65" s="42"/>
    </row>
    <row r="66" spans="1:29" ht="14.4" x14ac:dyDescent="0.3">
      <c r="A66" s="262">
        <v>1.01534374170177E+16</v>
      </c>
      <c r="B66" s="263">
        <v>2015</v>
      </c>
      <c r="C66" s="263" t="s">
        <v>1008</v>
      </c>
      <c r="D66" s="264">
        <v>42185</v>
      </c>
      <c r="E66" s="265">
        <v>42163.520833333336</v>
      </c>
      <c r="F66" s="263"/>
      <c r="G66" s="263"/>
      <c r="H66" s="205"/>
      <c r="I66" s="263" t="s">
        <v>1254</v>
      </c>
      <c r="J66" s="263">
        <v>26992</v>
      </c>
      <c r="K66" s="42">
        <v>1536</v>
      </c>
      <c r="L66" s="42">
        <v>25456</v>
      </c>
      <c r="M66" s="263">
        <v>1751</v>
      </c>
      <c r="N66" s="206">
        <f t="shared" si="0"/>
        <v>6.4871072910492003E-2</v>
      </c>
      <c r="O66" s="205">
        <f t="shared" si="1"/>
        <v>2017</v>
      </c>
      <c r="P66" s="263">
        <v>1359</v>
      </c>
      <c r="Q66" s="266">
        <v>9</v>
      </c>
      <c r="R66" s="266">
        <v>22</v>
      </c>
      <c r="S66" s="266">
        <v>627</v>
      </c>
      <c r="T66" s="266" t="s">
        <v>1029</v>
      </c>
      <c r="U66" s="266"/>
      <c r="V66" s="207">
        <f t="shared" si="2"/>
        <v>1751</v>
      </c>
      <c r="W66" s="205">
        <f>IF(ISNA(VLOOKUP(E66,'FAN EVOLUTION'!$A$46:$B$10042,2,1)),0,VLOOKUP(E66,'FAN EVOLUTION'!$A$46:$B$10042,2,1))</f>
        <v>99504</v>
      </c>
      <c r="X66" s="208"/>
      <c r="Y66" s="209"/>
      <c r="Z66" s="42"/>
      <c r="AA66" s="209"/>
      <c r="AB66" s="210"/>
      <c r="AC66" s="42"/>
    </row>
    <row r="67" spans="1:29" ht="14.4" x14ac:dyDescent="0.3">
      <c r="A67" s="262">
        <v>1.01534752200377E+16</v>
      </c>
      <c r="B67" s="263">
        <v>2015</v>
      </c>
      <c r="C67" s="263" t="s">
        <v>1008</v>
      </c>
      <c r="D67" s="264">
        <v>42185</v>
      </c>
      <c r="E67" s="265">
        <v>42165.521539351852</v>
      </c>
      <c r="F67" s="263"/>
      <c r="G67" s="263"/>
      <c r="H67" s="205"/>
      <c r="I67" s="263" t="s">
        <v>1253</v>
      </c>
      <c r="J67" s="263">
        <v>26384</v>
      </c>
      <c r="K67" s="42">
        <v>2376</v>
      </c>
      <c r="L67" s="42">
        <v>24008</v>
      </c>
      <c r="M67" s="263">
        <v>1713</v>
      </c>
      <c r="N67" s="206">
        <f t="shared" si="0"/>
        <v>6.4925712553062467E-2</v>
      </c>
      <c r="O67" s="205">
        <f t="shared" si="1"/>
        <v>1984</v>
      </c>
      <c r="P67" s="263">
        <v>1189</v>
      </c>
      <c r="Q67" s="266">
        <v>17</v>
      </c>
      <c r="R67" s="266">
        <v>24</v>
      </c>
      <c r="S67" s="266">
        <v>754</v>
      </c>
      <c r="T67" s="266" t="s">
        <v>1029</v>
      </c>
      <c r="U67" s="266"/>
      <c r="V67" s="207">
        <f t="shared" si="2"/>
        <v>1713</v>
      </c>
      <c r="W67" s="205">
        <f>IF(ISNA(VLOOKUP(E67,'FAN EVOLUTION'!$A$46:$B$10042,2,1)),0,VLOOKUP(E67,'FAN EVOLUTION'!$A$46:$B$10042,2,1))</f>
        <v>99549</v>
      </c>
      <c r="X67" s="208"/>
      <c r="Y67" s="209"/>
      <c r="Z67" s="42"/>
      <c r="AA67" s="209"/>
      <c r="AB67" s="210"/>
      <c r="AC67" s="42"/>
    </row>
    <row r="68" spans="1:29" ht="14.4" x14ac:dyDescent="0.3">
      <c r="A68" s="262">
        <v>1.01534924787227E+16</v>
      </c>
      <c r="B68" s="263">
        <v>2015</v>
      </c>
      <c r="C68" s="263" t="s">
        <v>1008</v>
      </c>
      <c r="D68" s="264">
        <v>42185</v>
      </c>
      <c r="E68" s="265">
        <v>42167.520844907405</v>
      </c>
      <c r="F68" s="263"/>
      <c r="G68" s="263"/>
      <c r="H68" s="205"/>
      <c r="I68" s="263" t="s">
        <v>1252</v>
      </c>
      <c r="J68" s="263">
        <v>28128</v>
      </c>
      <c r="K68" s="42">
        <v>3792</v>
      </c>
      <c r="L68" s="42">
        <v>24336</v>
      </c>
      <c r="M68" s="263">
        <v>2236</v>
      </c>
      <c r="N68" s="206">
        <f t="shared" si="0"/>
        <v>7.949374288964732E-2</v>
      </c>
      <c r="O68" s="205">
        <f t="shared" si="1"/>
        <v>2625</v>
      </c>
      <c r="P68" s="263">
        <v>1639</v>
      </c>
      <c r="Q68" s="266">
        <v>12</v>
      </c>
      <c r="R68" s="266">
        <v>30</v>
      </c>
      <c r="S68" s="266">
        <v>944</v>
      </c>
      <c r="T68" s="266" t="s">
        <v>1029</v>
      </c>
      <c r="U68" s="266"/>
      <c r="V68" s="207">
        <f t="shared" si="2"/>
        <v>2236</v>
      </c>
      <c r="W68" s="205">
        <f>IF(ISNA(VLOOKUP(E68,'FAN EVOLUTION'!$A$46:$B$10042,2,1)),0,VLOOKUP(E68,'FAN EVOLUTION'!$A$46:$B$10042,2,1))</f>
        <v>99604</v>
      </c>
      <c r="X68" s="208"/>
      <c r="Y68" s="209"/>
      <c r="Z68" s="42"/>
      <c r="AA68" s="209"/>
      <c r="AB68" s="210"/>
      <c r="AC68" s="42"/>
    </row>
    <row r="69" spans="1:29" ht="14.4" x14ac:dyDescent="0.3">
      <c r="A69" s="262">
        <v>1.01535007926127E+16</v>
      </c>
      <c r="B69" s="263">
        <v>2015</v>
      </c>
      <c r="C69" s="263" t="s">
        <v>1008</v>
      </c>
      <c r="D69" s="264">
        <v>42185</v>
      </c>
      <c r="E69" s="265">
        <v>42171.520833333336</v>
      </c>
      <c r="F69" s="263"/>
      <c r="G69" s="263"/>
      <c r="H69" s="205"/>
      <c r="I69" s="263" t="s">
        <v>1251</v>
      </c>
      <c r="J69" s="263">
        <v>26112</v>
      </c>
      <c r="K69" s="42">
        <v>3624</v>
      </c>
      <c r="L69" s="42">
        <v>22488</v>
      </c>
      <c r="M69" s="263">
        <v>5592</v>
      </c>
      <c r="N69" s="206">
        <f t="shared" si="0"/>
        <v>0.21415441176470587</v>
      </c>
      <c r="O69" s="205">
        <f t="shared" si="1"/>
        <v>6563</v>
      </c>
      <c r="P69" s="263">
        <v>501</v>
      </c>
      <c r="Q69" s="266">
        <v>14</v>
      </c>
      <c r="R69" s="266">
        <v>23</v>
      </c>
      <c r="S69" s="266">
        <v>1603</v>
      </c>
      <c r="T69" s="266">
        <v>4422</v>
      </c>
      <c r="U69" s="266"/>
      <c r="V69" s="207">
        <f t="shared" si="2"/>
        <v>5592</v>
      </c>
      <c r="W69" s="205">
        <f>IF(ISNA(VLOOKUP(E69,'FAN EVOLUTION'!$A$46:$B$10042,2,1)),0,VLOOKUP(E69,'FAN EVOLUTION'!$A$46:$B$10042,2,1))</f>
        <v>99436</v>
      </c>
      <c r="X69" s="208"/>
      <c r="Y69" s="209"/>
      <c r="Z69" s="42"/>
      <c r="AA69" s="209"/>
      <c r="AB69" s="210"/>
      <c r="AC69" s="42"/>
    </row>
    <row r="70" spans="1:29" ht="14.4" x14ac:dyDescent="0.3">
      <c r="A70" s="262">
        <v>1.01535090223077E+16</v>
      </c>
      <c r="B70" s="263">
        <v>2015</v>
      </c>
      <c r="C70" s="263" t="s">
        <v>1008</v>
      </c>
      <c r="D70" s="264">
        <v>42185</v>
      </c>
      <c r="E70" s="265">
        <v>42176.520844907405</v>
      </c>
      <c r="F70" s="263"/>
      <c r="G70" s="263"/>
      <c r="H70" s="205"/>
      <c r="I70" s="263" t="s">
        <v>1250</v>
      </c>
      <c r="J70" s="263">
        <v>15730</v>
      </c>
      <c r="K70" s="42">
        <v>2653</v>
      </c>
      <c r="L70" s="42">
        <v>13077</v>
      </c>
      <c r="M70" s="263">
        <v>932</v>
      </c>
      <c r="N70" s="206">
        <f t="shared" si="0"/>
        <v>5.9249841068022883E-2</v>
      </c>
      <c r="O70" s="205">
        <f t="shared" si="1"/>
        <v>1151</v>
      </c>
      <c r="P70" s="263">
        <v>503</v>
      </c>
      <c r="Q70" s="266">
        <v>5</v>
      </c>
      <c r="R70" s="266">
        <v>10</v>
      </c>
      <c r="S70" s="266">
        <v>633</v>
      </c>
      <c r="T70" s="266" t="s">
        <v>1029</v>
      </c>
      <c r="U70" s="266"/>
      <c r="V70" s="207">
        <f t="shared" si="2"/>
        <v>932</v>
      </c>
      <c r="W70" s="205">
        <f>IF(ISNA(VLOOKUP(E70,'FAN EVOLUTION'!$A$46:$B$10042,2,1)),0,VLOOKUP(E70,'FAN EVOLUTION'!$A$46:$B$10042,2,1))</f>
        <v>99531</v>
      </c>
      <c r="X70" s="208"/>
      <c r="Y70" s="209"/>
      <c r="Z70" s="42"/>
      <c r="AA70" s="209"/>
      <c r="AB70" s="210"/>
      <c r="AC70" s="42"/>
    </row>
    <row r="71" spans="1:29" ht="14.4" x14ac:dyDescent="0.3">
      <c r="A71" s="262">
        <v>1.01535166422427E+16</v>
      </c>
      <c r="B71" s="263">
        <v>2015</v>
      </c>
      <c r="C71" s="263" t="s">
        <v>1008</v>
      </c>
      <c r="D71" s="264">
        <v>42185</v>
      </c>
      <c r="E71" s="265">
        <v>42179.520833333336</v>
      </c>
      <c r="F71" s="263"/>
      <c r="G71" s="263"/>
      <c r="H71" s="205"/>
      <c r="I71" s="263" t="s">
        <v>1249</v>
      </c>
      <c r="J71" s="263">
        <v>31231</v>
      </c>
      <c r="K71" s="42">
        <v>6007</v>
      </c>
      <c r="L71" s="42">
        <v>25224</v>
      </c>
      <c r="M71" s="263">
        <v>2395</v>
      </c>
      <c r="N71" s="206">
        <f t="shared" si="0"/>
        <v>7.6686625468284711E-2</v>
      </c>
      <c r="O71" s="205">
        <f t="shared" si="1"/>
        <v>3070</v>
      </c>
      <c r="P71" s="263">
        <v>1642</v>
      </c>
      <c r="Q71" s="266">
        <v>36</v>
      </c>
      <c r="R71" s="266">
        <v>103</v>
      </c>
      <c r="S71" s="266">
        <v>1289</v>
      </c>
      <c r="T71" s="266" t="s">
        <v>1029</v>
      </c>
      <c r="U71" s="266"/>
      <c r="V71" s="207">
        <f t="shared" si="2"/>
        <v>2395</v>
      </c>
      <c r="W71" s="205">
        <f>IF(ISNA(VLOOKUP(E71,'FAN EVOLUTION'!$A$46:$B$10042,2,1)),0,VLOOKUP(E71,'FAN EVOLUTION'!$A$46:$B$10042,2,1))</f>
        <v>99630</v>
      </c>
      <c r="X71" s="208"/>
      <c r="Y71" s="209"/>
      <c r="Z71" s="42"/>
      <c r="AA71" s="209"/>
      <c r="AB71" s="210"/>
      <c r="AC71" s="42"/>
    </row>
    <row r="72" spans="1:29" ht="14.4" x14ac:dyDescent="0.3">
      <c r="A72" s="262">
        <v>1.01535285048427E+16</v>
      </c>
      <c r="B72" s="263">
        <v>2015</v>
      </c>
      <c r="C72" s="263" t="s">
        <v>1008</v>
      </c>
      <c r="D72" s="264">
        <v>42185</v>
      </c>
      <c r="E72" s="265">
        <v>42181.520844907405</v>
      </c>
      <c r="F72" s="263"/>
      <c r="G72" s="263"/>
      <c r="H72" s="205"/>
      <c r="I72" s="263" t="s">
        <v>1248</v>
      </c>
      <c r="J72" s="263">
        <v>26499</v>
      </c>
      <c r="K72" s="42">
        <v>2053</v>
      </c>
      <c r="L72" s="42">
        <v>24446</v>
      </c>
      <c r="M72" s="263">
        <v>1700</v>
      </c>
      <c r="N72" s="206">
        <f t="shared" si="0"/>
        <v>6.4153364277897279E-2</v>
      </c>
      <c r="O72" s="205">
        <f t="shared" si="1"/>
        <v>2188</v>
      </c>
      <c r="P72" s="263">
        <v>1176</v>
      </c>
      <c r="Q72" s="266">
        <v>14</v>
      </c>
      <c r="R72" s="266">
        <v>18</v>
      </c>
      <c r="S72" s="266">
        <v>980</v>
      </c>
      <c r="T72" s="266" t="s">
        <v>1029</v>
      </c>
      <c r="U72" s="266"/>
      <c r="V72" s="207">
        <f t="shared" si="2"/>
        <v>1700</v>
      </c>
      <c r="W72" s="205">
        <f>IF(ISNA(VLOOKUP(E72,'FAN EVOLUTION'!$A$46:$B$10042,2,1)),0,VLOOKUP(E72,'FAN EVOLUTION'!$A$46:$B$10042,2,1))</f>
        <v>99453</v>
      </c>
      <c r="X72" s="208"/>
      <c r="Y72" s="209"/>
      <c r="Z72" s="42"/>
      <c r="AA72" s="209"/>
      <c r="AB72" s="210"/>
      <c r="AC72" s="42"/>
    </row>
    <row r="73" spans="1:29" ht="14.4" x14ac:dyDescent="0.3">
      <c r="A73" s="262">
        <v>1.01535284078127E+16</v>
      </c>
      <c r="B73" s="263">
        <v>2015</v>
      </c>
      <c r="C73" s="263" t="s">
        <v>1008</v>
      </c>
      <c r="D73" s="264">
        <v>42185</v>
      </c>
      <c r="E73" s="265">
        <v>42184.520833333336</v>
      </c>
      <c r="F73" s="263"/>
      <c r="G73" s="263"/>
      <c r="H73" s="205"/>
      <c r="I73" s="263" t="s">
        <v>1247</v>
      </c>
      <c r="J73" s="263">
        <v>27452</v>
      </c>
      <c r="K73" s="42">
        <v>1966</v>
      </c>
      <c r="L73" s="42">
        <v>25486</v>
      </c>
      <c r="M73" s="263">
        <v>2231</v>
      </c>
      <c r="N73" s="206">
        <f t="shared" si="0"/>
        <v>8.1269124289669245E-2</v>
      </c>
      <c r="O73" s="205">
        <f t="shared" si="1"/>
        <v>2833</v>
      </c>
      <c r="P73" s="263">
        <v>1529</v>
      </c>
      <c r="Q73" s="266">
        <v>18</v>
      </c>
      <c r="R73" s="266">
        <v>13</v>
      </c>
      <c r="S73" s="266">
        <v>1273</v>
      </c>
      <c r="T73" s="266" t="s">
        <v>1029</v>
      </c>
      <c r="U73" s="266"/>
      <c r="V73" s="207">
        <f t="shared" si="2"/>
        <v>2231</v>
      </c>
      <c r="W73" s="205">
        <f>IF(ISNA(VLOOKUP(E73,'FAN EVOLUTION'!$A$46:$B$10042,2,1)),0,VLOOKUP(E73,'FAN EVOLUTION'!$A$46:$B$10042,2,1))</f>
        <v>99522</v>
      </c>
      <c r="X73" s="208"/>
      <c r="Y73" s="209"/>
      <c r="Z73" s="42"/>
      <c r="AA73" s="209"/>
      <c r="AB73" s="210"/>
      <c r="AC73" s="42"/>
    </row>
    <row r="74" spans="1:29" ht="14.4" x14ac:dyDescent="0.3">
      <c r="A74" s="262">
        <v>1.01535389373427E+16</v>
      </c>
      <c r="B74" s="263">
        <v>2015</v>
      </c>
      <c r="C74" s="263" t="s">
        <v>1009</v>
      </c>
      <c r="D74" s="264">
        <v>42216</v>
      </c>
      <c r="E74" s="265">
        <v>42189.520844907405</v>
      </c>
      <c r="F74" s="263"/>
      <c r="G74" s="263"/>
      <c r="H74" s="205"/>
      <c r="I74" s="263" t="s">
        <v>1246</v>
      </c>
      <c r="J74" s="263">
        <v>26342</v>
      </c>
      <c r="K74" s="42">
        <v>1654</v>
      </c>
      <c r="L74" s="42">
        <v>24688</v>
      </c>
      <c r="M74" s="263">
        <v>1428</v>
      </c>
      <c r="N74" s="206">
        <f t="shared" ref="N74:N137" si="3">V74/J74</f>
        <v>5.4210006833194137E-2</v>
      </c>
      <c r="O74" s="205">
        <f t="shared" ref="O74:O137" si="4">SUM(P74:T74)</f>
        <v>1697</v>
      </c>
      <c r="P74" s="263">
        <v>897</v>
      </c>
      <c r="Q74" s="266">
        <v>7</v>
      </c>
      <c r="R74" s="266">
        <v>12</v>
      </c>
      <c r="S74" s="266">
        <v>781</v>
      </c>
      <c r="T74" s="266" t="s">
        <v>1029</v>
      </c>
      <c r="U74" s="266"/>
      <c r="V74" s="207">
        <f t="shared" ref="V74:V137" si="5">U74+M74</f>
        <v>1428</v>
      </c>
      <c r="W74" s="205">
        <f>IF(ISNA(VLOOKUP(E74,'FAN EVOLUTION'!$A$46:$B$10042,2,1)),0,VLOOKUP(E74,'FAN EVOLUTION'!$A$46:$B$10042,2,1))</f>
        <v>99608</v>
      </c>
      <c r="X74" s="208"/>
      <c r="Y74" s="209"/>
      <c r="Z74" s="42"/>
      <c r="AA74" s="209"/>
      <c r="AB74" s="210"/>
      <c r="AC74" s="42"/>
    </row>
    <row r="75" spans="1:29" ht="14.4" x14ac:dyDescent="0.3">
      <c r="A75" s="262">
        <v>1.01535558245077E+16</v>
      </c>
      <c r="B75" s="263">
        <v>2015</v>
      </c>
      <c r="C75" s="263" t="s">
        <v>1009</v>
      </c>
      <c r="D75" s="264">
        <v>42216</v>
      </c>
      <c r="E75" s="265">
        <v>42192.520844907405</v>
      </c>
      <c r="F75" s="263"/>
      <c r="G75" s="263"/>
      <c r="H75" s="205"/>
      <c r="I75" s="263" t="s">
        <v>1245</v>
      </c>
      <c r="J75" s="263">
        <v>26803</v>
      </c>
      <c r="K75" s="42">
        <v>2177</v>
      </c>
      <c r="L75" s="42">
        <v>24626</v>
      </c>
      <c r="M75" s="263">
        <v>1850</v>
      </c>
      <c r="N75" s="206">
        <f t="shared" si="3"/>
        <v>6.9022124389060927E-2</v>
      </c>
      <c r="O75" s="205">
        <f t="shared" si="4"/>
        <v>2340</v>
      </c>
      <c r="P75" s="263">
        <v>982</v>
      </c>
      <c r="Q75" s="266">
        <v>7</v>
      </c>
      <c r="R75" s="266">
        <v>18</v>
      </c>
      <c r="S75" s="266">
        <v>1333</v>
      </c>
      <c r="T75" s="266" t="s">
        <v>1029</v>
      </c>
      <c r="U75" s="266"/>
      <c r="V75" s="207">
        <f t="shared" si="5"/>
        <v>1850</v>
      </c>
      <c r="W75" s="205">
        <f>IF(ISNA(VLOOKUP(E75,'FAN EVOLUTION'!$A$46:$B$10042,2,1)),0,VLOOKUP(E75,'FAN EVOLUTION'!$A$46:$B$10042,2,1))</f>
        <v>99628</v>
      </c>
      <c r="X75" s="208"/>
      <c r="Y75" s="209"/>
      <c r="Z75" s="42"/>
      <c r="AA75" s="209"/>
      <c r="AB75" s="210"/>
      <c r="AC75" s="42"/>
    </row>
    <row r="76" spans="1:29" ht="14.4" x14ac:dyDescent="0.3">
      <c r="A76" s="262">
        <v>1.01535558228927E+16</v>
      </c>
      <c r="B76" s="263">
        <v>2015</v>
      </c>
      <c r="C76" s="263" t="s">
        <v>1009</v>
      </c>
      <c r="D76" s="264">
        <v>42216</v>
      </c>
      <c r="E76" s="265">
        <v>42193.520844907405</v>
      </c>
      <c r="F76" s="263"/>
      <c r="G76" s="263"/>
      <c r="H76" s="205"/>
      <c r="I76" s="263" t="s">
        <v>1244</v>
      </c>
      <c r="J76" s="263">
        <v>27566</v>
      </c>
      <c r="K76" s="42">
        <v>3088</v>
      </c>
      <c r="L76" s="42">
        <v>24478</v>
      </c>
      <c r="M76" s="263">
        <v>1173</v>
      </c>
      <c r="N76" s="206">
        <f t="shared" si="3"/>
        <v>4.2552419647391718E-2</v>
      </c>
      <c r="O76" s="205">
        <f t="shared" si="4"/>
        <v>1379</v>
      </c>
      <c r="P76" s="263">
        <v>718</v>
      </c>
      <c r="Q76" s="266">
        <v>13</v>
      </c>
      <c r="R76" s="266">
        <v>26</v>
      </c>
      <c r="S76" s="266">
        <v>622</v>
      </c>
      <c r="T76" s="266" t="s">
        <v>1029</v>
      </c>
      <c r="U76" s="266"/>
      <c r="V76" s="207">
        <f t="shared" si="5"/>
        <v>1173</v>
      </c>
      <c r="W76" s="205">
        <f>IF(ISNA(VLOOKUP(E76,'FAN EVOLUTION'!$A$46:$B$10042,2,1)),0,VLOOKUP(E76,'FAN EVOLUTION'!$A$46:$B$10042,2,1))</f>
        <v>99650</v>
      </c>
      <c r="X76" s="208"/>
      <c r="Y76" s="209"/>
      <c r="Z76" s="42"/>
      <c r="AA76" s="209"/>
      <c r="AB76" s="210"/>
      <c r="AC76" s="42"/>
    </row>
    <row r="77" spans="1:29" ht="14.4" x14ac:dyDescent="0.3">
      <c r="A77" s="262">
        <v>1.01535558230977E+16</v>
      </c>
      <c r="B77" s="263">
        <v>2015</v>
      </c>
      <c r="C77" s="263" t="s">
        <v>1009</v>
      </c>
      <c r="D77" s="264">
        <v>42216</v>
      </c>
      <c r="E77" s="265">
        <v>42195.520844907405</v>
      </c>
      <c r="F77" s="263"/>
      <c r="G77" s="263"/>
      <c r="H77" s="205"/>
      <c r="I77" s="263" t="s">
        <v>1243</v>
      </c>
      <c r="J77" s="263">
        <v>27637</v>
      </c>
      <c r="K77" s="42">
        <v>3035</v>
      </c>
      <c r="L77" s="42">
        <v>24602</v>
      </c>
      <c r="M77" s="263">
        <v>1760</v>
      </c>
      <c r="N77" s="206">
        <f t="shared" si="3"/>
        <v>6.368274414733871E-2</v>
      </c>
      <c r="O77" s="205">
        <f t="shared" si="4"/>
        <v>2032</v>
      </c>
      <c r="P77" s="263">
        <v>1109</v>
      </c>
      <c r="Q77" s="266">
        <v>9</v>
      </c>
      <c r="R77" s="266">
        <v>36</v>
      </c>
      <c r="S77" s="266">
        <v>878</v>
      </c>
      <c r="T77" s="266" t="s">
        <v>1029</v>
      </c>
      <c r="U77" s="266"/>
      <c r="V77" s="207">
        <f t="shared" si="5"/>
        <v>1760</v>
      </c>
      <c r="W77" s="205">
        <f>IF(ISNA(VLOOKUP(E77,'FAN EVOLUTION'!$A$46:$B$10042,2,1)),0,VLOOKUP(E77,'FAN EVOLUTION'!$A$46:$B$10042,2,1))</f>
        <v>99660</v>
      </c>
      <c r="X77" s="208"/>
      <c r="Y77" s="209"/>
      <c r="Z77" s="42"/>
      <c r="AA77" s="209"/>
      <c r="AB77" s="210"/>
      <c r="AC77" s="42"/>
    </row>
    <row r="78" spans="1:29" ht="14.4" x14ac:dyDescent="0.3">
      <c r="A78" s="262">
        <v>1.01535615351627E+16</v>
      </c>
      <c r="B78" s="263">
        <v>2015</v>
      </c>
      <c r="C78" s="263" t="s">
        <v>1009</v>
      </c>
      <c r="D78" s="264">
        <v>42216</v>
      </c>
      <c r="E78" s="265">
        <v>42199.520833333336</v>
      </c>
      <c r="F78" s="263"/>
      <c r="G78" s="263"/>
      <c r="H78" s="205"/>
      <c r="I78" s="263" t="s">
        <v>1242</v>
      </c>
      <c r="J78" s="263">
        <v>24420</v>
      </c>
      <c r="K78" s="42">
        <v>2356</v>
      </c>
      <c r="L78" s="42">
        <v>22064</v>
      </c>
      <c r="M78" s="263">
        <v>1277</v>
      </c>
      <c r="N78" s="206">
        <f t="shared" si="3"/>
        <v>5.2293202293202293E-2</v>
      </c>
      <c r="O78" s="205">
        <f t="shared" si="4"/>
        <v>1427</v>
      </c>
      <c r="P78" s="263">
        <v>735</v>
      </c>
      <c r="Q78" s="266" t="s">
        <v>1029</v>
      </c>
      <c r="R78" s="266">
        <v>18</v>
      </c>
      <c r="S78" s="266">
        <v>674</v>
      </c>
      <c r="T78" s="266" t="s">
        <v>1029</v>
      </c>
      <c r="U78" s="266"/>
      <c r="V78" s="207">
        <f t="shared" si="5"/>
        <v>1277</v>
      </c>
      <c r="W78" s="205">
        <f>IF(ISNA(VLOOKUP(E78,'FAN EVOLUTION'!$A$46:$B$10042,2,1)),0,VLOOKUP(E78,'FAN EVOLUTION'!$A$46:$B$10042,2,1))</f>
        <v>99618</v>
      </c>
      <c r="X78" s="208"/>
      <c r="Y78" s="209"/>
      <c r="Z78" s="42"/>
      <c r="AA78" s="209"/>
      <c r="AB78" s="210"/>
      <c r="AC78" s="42"/>
    </row>
    <row r="79" spans="1:29" ht="14.4" x14ac:dyDescent="0.3">
      <c r="A79" s="262">
        <v>1.01535558233827E+16</v>
      </c>
      <c r="B79" s="263">
        <v>2015</v>
      </c>
      <c r="C79" s="263" t="s">
        <v>1009</v>
      </c>
      <c r="D79" s="264">
        <v>42216</v>
      </c>
      <c r="E79" s="265">
        <v>42200.520844907405</v>
      </c>
      <c r="F79" s="263"/>
      <c r="G79" s="263"/>
      <c r="H79" s="205"/>
      <c r="I79" s="263" t="s">
        <v>1241</v>
      </c>
      <c r="J79" s="263">
        <v>27732</v>
      </c>
      <c r="K79" s="42">
        <v>2456</v>
      </c>
      <c r="L79" s="42">
        <v>25276</v>
      </c>
      <c r="M79" s="263">
        <v>1196</v>
      </c>
      <c r="N79" s="206">
        <f t="shared" si="3"/>
        <v>4.31270734169912E-2</v>
      </c>
      <c r="O79" s="205">
        <f t="shared" si="4"/>
        <v>1344</v>
      </c>
      <c r="P79" s="263">
        <v>755</v>
      </c>
      <c r="Q79" s="266">
        <v>7</v>
      </c>
      <c r="R79" s="266">
        <v>16</v>
      </c>
      <c r="S79" s="266">
        <v>566</v>
      </c>
      <c r="T79" s="266" t="s">
        <v>1029</v>
      </c>
      <c r="U79" s="266"/>
      <c r="V79" s="207">
        <f t="shared" si="5"/>
        <v>1196</v>
      </c>
      <c r="W79" s="205">
        <f>IF(ISNA(VLOOKUP(E79,'FAN EVOLUTION'!$A$46:$B$10042,2,1)),0,VLOOKUP(E79,'FAN EVOLUTION'!$A$46:$B$10042,2,1))</f>
        <v>99617</v>
      </c>
      <c r="X79" s="208"/>
      <c r="Y79" s="209"/>
      <c r="Z79" s="42"/>
      <c r="AA79" s="209"/>
      <c r="AB79" s="210"/>
      <c r="AC79" s="42"/>
    </row>
    <row r="80" spans="1:29" ht="14.4" x14ac:dyDescent="0.3">
      <c r="A80" s="262">
        <v>1.01535746810527E+16</v>
      </c>
      <c r="B80" s="263">
        <v>2015</v>
      </c>
      <c r="C80" s="263" t="s">
        <v>1009</v>
      </c>
      <c r="D80" s="264">
        <v>42216</v>
      </c>
      <c r="E80" s="265">
        <v>42202.520844907405</v>
      </c>
      <c r="F80" s="263"/>
      <c r="G80" s="263"/>
      <c r="H80" s="205"/>
      <c r="I80" s="263" t="s">
        <v>1240</v>
      </c>
      <c r="J80" s="263">
        <v>26317</v>
      </c>
      <c r="K80" s="42">
        <v>1804</v>
      </c>
      <c r="L80" s="42">
        <v>24513</v>
      </c>
      <c r="M80" s="263">
        <v>1196</v>
      </c>
      <c r="N80" s="206">
        <f t="shared" si="3"/>
        <v>4.5445909488163544E-2</v>
      </c>
      <c r="O80" s="205">
        <f t="shared" si="4"/>
        <v>1404</v>
      </c>
      <c r="P80" s="263">
        <v>667</v>
      </c>
      <c r="Q80" s="266">
        <v>5</v>
      </c>
      <c r="R80" s="266">
        <v>4</v>
      </c>
      <c r="S80" s="266">
        <v>728</v>
      </c>
      <c r="T80" s="266" t="s">
        <v>1029</v>
      </c>
      <c r="U80" s="266"/>
      <c r="V80" s="207">
        <f t="shared" si="5"/>
        <v>1196</v>
      </c>
      <c r="W80" s="205">
        <f>IF(ISNA(VLOOKUP(E80,'FAN EVOLUTION'!$A$46:$B$10042,2,1)),0,VLOOKUP(E80,'FAN EVOLUTION'!$A$46:$B$10042,2,1))</f>
        <v>99983</v>
      </c>
      <c r="X80" s="208"/>
      <c r="Y80" s="209"/>
      <c r="Z80" s="42"/>
      <c r="AA80" s="209"/>
      <c r="AB80" s="210"/>
      <c r="AC80" s="42"/>
    </row>
    <row r="81" spans="1:29" ht="14.4" x14ac:dyDescent="0.3">
      <c r="A81" s="262">
        <v>1.01535617827427E+16</v>
      </c>
      <c r="B81" s="263">
        <v>2015</v>
      </c>
      <c r="C81" s="263" t="s">
        <v>1009</v>
      </c>
      <c r="D81" s="264">
        <v>42216</v>
      </c>
      <c r="E81" s="265">
        <v>42205.520844907405</v>
      </c>
      <c r="F81" s="263"/>
      <c r="G81" s="263"/>
      <c r="H81" s="205"/>
      <c r="I81" s="263" t="s">
        <v>1239</v>
      </c>
      <c r="J81" s="263">
        <v>27091</v>
      </c>
      <c r="K81" s="42">
        <v>1888</v>
      </c>
      <c r="L81" s="42">
        <v>25203</v>
      </c>
      <c r="M81" s="263">
        <v>1493</v>
      </c>
      <c r="N81" s="206">
        <f t="shared" si="3"/>
        <v>5.511055332029087E-2</v>
      </c>
      <c r="O81" s="205">
        <f t="shared" si="4"/>
        <v>1740</v>
      </c>
      <c r="P81" s="263">
        <v>849</v>
      </c>
      <c r="Q81" s="266">
        <v>1</v>
      </c>
      <c r="R81" s="266">
        <v>14</v>
      </c>
      <c r="S81" s="266">
        <v>876</v>
      </c>
      <c r="T81" s="266" t="s">
        <v>1029</v>
      </c>
      <c r="U81" s="266"/>
      <c r="V81" s="207">
        <f t="shared" si="5"/>
        <v>1493</v>
      </c>
      <c r="W81" s="205">
        <f>IF(ISNA(VLOOKUP(E81,'FAN EVOLUTION'!$A$46:$B$10042,2,1)),0,VLOOKUP(E81,'FAN EVOLUTION'!$A$46:$B$10042,2,1))</f>
        <v>100050</v>
      </c>
      <c r="X81" s="208"/>
      <c r="Y81" s="209"/>
      <c r="Z81" s="42"/>
      <c r="AA81" s="209"/>
      <c r="AB81" s="210"/>
      <c r="AC81" s="42"/>
    </row>
    <row r="82" spans="1:29" ht="14.4" x14ac:dyDescent="0.3">
      <c r="A82" s="262">
        <v>1.01535563710377E+16</v>
      </c>
      <c r="B82" s="263">
        <v>2015</v>
      </c>
      <c r="C82" s="263" t="s">
        <v>1009</v>
      </c>
      <c r="D82" s="264">
        <v>42216</v>
      </c>
      <c r="E82" s="265">
        <v>42207.540972222225</v>
      </c>
      <c r="F82" s="263"/>
      <c r="G82" s="263"/>
      <c r="H82" s="205"/>
      <c r="I82" s="263" t="s">
        <v>1238</v>
      </c>
      <c r="J82" s="263">
        <v>27633</v>
      </c>
      <c r="K82" s="42">
        <v>2304</v>
      </c>
      <c r="L82" s="42">
        <v>25329</v>
      </c>
      <c r="M82" s="263">
        <v>1480</v>
      </c>
      <c r="N82" s="206">
        <f t="shared" si="3"/>
        <v>5.3559150291318351E-2</v>
      </c>
      <c r="O82" s="205">
        <f t="shared" si="4"/>
        <v>1793</v>
      </c>
      <c r="P82" s="263">
        <v>853</v>
      </c>
      <c r="Q82" s="266">
        <v>13</v>
      </c>
      <c r="R82" s="266">
        <v>28</v>
      </c>
      <c r="S82" s="266">
        <v>899</v>
      </c>
      <c r="T82" s="266" t="s">
        <v>1029</v>
      </c>
      <c r="U82" s="266"/>
      <c r="V82" s="207">
        <f t="shared" si="5"/>
        <v>1480</v>
      </c>
      <c r="W82" s="205">
        <f>IF(ISNA(VLOOKUP(E82,'FAN EVOLUTION'!$A$46:$B$10042,2,1)),0,VLOOKUP(E82,'FAN EVOLUTION'!$A$46:$B$10042,2,1))</f>
        <v>100051</v>
      </c>
      <c r="X82" s="208"/>
      <c r="Y82" s="209"/>
      <c r="Z82" s="42"/>
      <c r="AA82" s="209"/>
      <c r="AB82" s="210"/>
      <c r="AC82" s="42"/>
    </row>
    <row r="83" spans="1:29" ht="14.4" x14ac:dyDescent="0.3">
      <c r="A83" s="262">
        <v>1.01535854685727E+16</v>
      </c>
      <c r="B83" s="263">
        <v>2015</v>
      </c>
      <c r="C83" s="263" t="s">
        <v>1009</v>
      </c>
      <c r="D83" s="264">
        <v>42216</v>
      </c>
      <c r="E83" s="265">
        <v>42209.208344907405</v>
      </c>
      <c r="F83" s="263"/>
      <c r="G83" s="263"/>
      <c r="H83" s="205"/>
      <c r="I83" s="263" t="s">
        <v>1237</v>
      </c>
      <c r="J83" s="263">
        <v>25765</v>
      </c>
      <c r="K83" s="42">
        <v>2018</v>
      </c>
      <c r="L83" s="42">
        <v>23747</v>
      </c>
      <c r="M83" s="263">
        <v>1646</v>
      </c>
      <c r="N83" s="206">
        <f t="shared" si="3"/>
        <v>6.388511546671842E-2</v>
      </c>
      <c r="O83" s="205">
        <f t="shared" si="4"/>
        <v>1905</v>
      </c>
      <c r="P83" s="263">
        <v>1027</v>
      </c>
      <c r="Q83" s="266">
        <v>12</v>
      </c>
      <c r="R83" s="266">
        <v>36</v>
      </c>
      <c r="S83" s="266">
        <v>830</v>
      </c>
      <c r="T83" s="266" t="s">
        <v>1029</v>
      </c>
      <c r="U83" s="266"/>
      <c r="V83" s="207">
        <f t="shared" si="5"/>
        <v>1646</v>
      </c>
      <c r="W83" s="205">
        <f>IF(ISNA(VLOOKUP(E83,'FAN EVOLUTION'!$A$46:$B$10042,2,1)),0,VLOOKUP(E83,'FAN EVOLUTION'!$A$46:$B$10042,2,1))</f>
        <v>100062</v>
      </c>
      <c r="X83" s="208"/>
      <c r="Y83" s="209"/>
      <c r="Z83" s="42"/>
      <c r="AA83" s="209"/>
      <c r="AB83" s="210"/>
      <c r="AC83" s="42"/>
    </row>
    <row r="84" spans="1:29" ht="14.4" x14ac:dyDescent="0.3">
      <c r="A84" s="262">
        <v>1.01535558235327E+16</v>
      </c>
      <c r="B84" s="263">
        <v>2015</v>
      </c>
      <c r="C84" s="263" t="s">
        <v>1009</v>
      </c>
      <c r="D84" s="264">
        <v>42216</v>
      </c>
      <c r="E84" s="265">
        <v>42213.520844907405</v>
      </c>
      <c r="F84" s="263"/>
      <c r="G84" s="263"/>
      <c r="H84" s="205"/>
      <c r="I84" s="263" t="s">
        <v>1236</v>
      </c>
      <c r="J84" s="263">
        <v>26529</v>
      </c>
      <c r="K84" s="42">
        <v>1540</v>
      </c>
      <c r="L84" s="42">
        <v>24989</v>
      </c>
      <c r="M84" s="263">
        <v>1537</v>
      </c>
      <c r="N84" s="206">
        <f t="shared" si="3"/>
        <v>5.7936597685551663E-2</v>
      </c>
      <c r="O84" s="205">
        <f t="shared" si="4"/>
        <v>1837</v>
      </c>
      <c r="P84" s="263">
        <v>910</v>
      </c>
      <c r="Q84" s="266">
        <v>7</v>
      </c>
      <c r="R84" s="266">
        <v>21</v>
      </c>
      <c r="S84" s="266">
        <v>899</v>
      </c>
      <c r="T84" s="266" t="s">
        <v>1029</v>
      </c>
      <c r="U84" s="266"/>
      <c r="V84" s="207">
        <f t="shared" si="5"/>
        <v>1537</v>
      </c>
      <c r="W84" s="205">
        <f>IF(ISNA(VLOOKUP(E84,'FAN EVOLUTION'!$A$46:$B$10042,2,1)),0,VLOOKUP(E84,'FAN EVOLUTION'!$A$46:$B$10042,2,1))</f>
        <v>100140</v>
      </c>
      <c r="X84" s="208"/>
      <c r="Y84" s="209"/>
      <c r="Z84" s="42"/>
      <c r="AA84" s="209"/>
      <c r="AB84" s="210"/>
      <c r="AC84" s="42"/>
    </row>
    <row r="85" spans="1:29" ht="14.4" x14ac:dyDescent="0.3">
      <c r="A85" s="262">
        <v>1.01535574326177E+16</v>
      </c>
      <c r="B85" s="263">
        <v>2015</v>
      </c>
      <c r="C85" s="263" t="s">
        <v>1009</v>
      </c>
      <c r="D85" s="264">
        <v>42216</v>
      </c>
      <c r="E85" s="265">
        <v>42215.520844907405</v>
      </c>
      <c r="F85" s="263"/>
      <c r="G85" s="263"/>
      <c r="H85" s="205"/>
      <c r="I85" s="263" t="s">
        <v>1235</v>
      </c>
      <c r="J85" s="263">
        <v>25188</v>
      </c>
      <c r="K85" s="42">
        <v>1675</v>
      </c>
      <c r="L85" s="42">
        <v>23513</v>
      </c>
      <c r="M85" s="263">
        <v>1462</v>
      </c>
      <c r="N85" s="206">
        <f t="shared" si="3"/>
        <v>5.8043512783865332E-2</v>
      </c>
      <c r="O85" s="205">
        <f t="shared" si="4"/>
        <v>1753</v>
      </c>
      <c r="P85" s="263">
        <v>868</v>
      </c>
      <c r="Q85" s="266">
        <v>6</v>
      </c>
      <c r="R85" s="266">
        <v>11</v>
      </c>
      <c r="S85" s="266">
        <v>868</v>
      </c>
      <c r="T85" s="266" t="s">
        <v>1029</v>
      </c>
      <c r="U85" s="266"/>
      <c r="V85" s="207">
        <f t="shared" si="5"/>
        <v>1462</v>
      </c>
      <c r="W85" s="205">
        <f>IF(ISNA(VLOOKUP(E85,'FAN EVOLUTION'!$A$46:$B$10042,2,1)),0,VLOOKUP(E85,'FAN EVOLUTION'!$A$46:$B$10042,2,1))</f>
        <v>99119</v>
      </c>
      <c r="X85" s="208"/>
      <c r="Y85" s="209"/>
      <c r="Z85" s="42"/>
      <c r="AA85" s="209"/>
      <c r="AB85" s="210"/>
      <c r="AC85" s="42"/>
    </row>
    <row r="86" spans="1:29" ht="14.4" x14ac:dyDescent="0.3">
      <c r="A86" s="262">
        <v>1.01536010796877E+16</v>
      </c>
      <c r="B86" s="263">
        <v>2015</v>
      </c>
      <c r="C86" s="263" t="s">
        <v>1009</v>
      </c>
      <c r="D86" s="264">
        <v>42247</v>
      </c>
      <c r="E86" s="265">
        <v>42218.208344907405</v>
      </c>
      <c r="F86" s="263"/>
      <c r="G86" s="263"/>
      <c r="H86" s="205"/>
      <c r="I86" s="263" t="s">
        <v>1234</v>
      </c>
      <c r="J86" s="263">
        <v>28151</v>
      </c>
      <c r="K86" s="42">
        <v>2478</v>
      </c>
      <c r="L86" s="42">
        <v>25673</v>
      </c>
      <c r="M86" s="263">
        <v>2570</v>
      </c>
      <c r="N86" s="206">
        <f t="shared" si="3"/>
        <v>9.1293382117864377E-2</v>
      </c>
      <c r="O86" s="205">
        <f t="shared" si="4"/>
        <v>3403</v>
      </c>
      <c r="P86" s="263">
        <v>1463</v>
      </c>
      <c r="Q86" s="266">
        <v>10</v>
      </c>
      <c r="R86" s="266">
        <v>24</v>
      </c>
      <c r="S86" s="266">
        <v>1906</v>
      </c>
      <c r="T86" s="266" t="s">
        <v>1029</v>
      </c>
      <c r="U86" s="266"/>
      <c r="V86" s="207">
        <f t="shared" si="5"/>
        <v>2570</v>
      </c>
      <c r="W86" s="205">
        <f>IF(ISNA(VLOOKUP(E86,'FAN EVOLUTION'!$A$46:$B$10042,2,1)),0,VLOOKUP(E86,'FAN EVOLUTION'!$A$46:$B$10042,2,1))</f>
        <v>99151</v>
      </c>
      <c r="X86" s="208"/>
      <c r="Y86" s="209"/>
      <c r="Z86" s="42"/>
      <c r="AA86" s="209"/>
      <c r="AB86" s="210"/>
      <c r="AC86" s="42"/>
    </row>
    <row r="87" spans="1:29" ht="14.4" x14ac:dyDescent="0.3">
      <c r="A87" s="262">
        <v>1.01535949602977E+16</v>
      </c>
      <c r="B87" s="263">
        <v>2015</v>
      </c>
      <c r="C87" s="263" t="s">
        <v>1009</v>
      </c>
      <c r="D87" s="264">
        <v>42247</v>
      </c>
      <c r="E87" s="265">
        <v>42221.208344907405</v>
      </c>
      <c r="F87" s="263"/>
      <c r="G87" s="263"/>
      <c r="H87" s="205"/>
      <c r="I87" s="263" t="s">
        <v>1233</v>
      </c>
      <c r="J87" s="263">
        <v>28164</v>
      </c>
      <c r="K87" s="42">
        <v>3264</v>
      </c>
      <c r="L87" s="42">
        <v>24900</v>
      </c>
      <c r="M87" s="263">
        <v>2044</v>
      </c>
      <c r="N87" s="206">
        <f t="shared" si="3"/>
        <v>7.2574918335463715E-2</v>
      </c>
      <c r="O87" s="205">
        <f t="shared" si="4"/>
        <v>2456</v>
      </c>
      <c r="P87" s="263">
        <v>1255</v>
      </c>
      <c r="Q87" s="266">
        <v>9</v>
      </c>
      <c r="R87" s="266">
        <v>38</v>
      </c>
      <c r="S87" s="266">
        <v>1154</v>
      </c>
      <c r="T87" s="266" t="s">
        <v>1029</v>
      </c>
      <c r="U87" s="266"/>
      <c r="V87" s="207">
        <f t="shared" si="5"/>
        <v>2044</v>
      </c>
      <c r="W87" s="205">
        <f>IF(ISNA(VLOOKUP(E87,'FAN EVOLUTION'!$A$46:$B$10042,2,1)),0,VLOOKUP(E87,'FAN EVOLUTION'!$A$46:$B$10042,2,1))</f>
        <v>99186</v>
      </c>
      <c r="X87" s="208"/>
      <c r="Y87" s="209"/>
      <c r="Z87" s="42"/>
      <c r="AA87" s="209"/>
      <c r="AB87" s="210"/>
      <c r="AC87" s="42"/>
    </row>
    <row r="88" spans="1:29" ht="14.4" x14ac:dyDescent="0.3">
      <c r="A88" s="262">
        <v>1.01536011730477E+16</v>
      </c>
      <c r="B88" s="263">
        <v>2015</v>
      </c>
      <c r="C88" s="263" t="s">
        <v>1009</v>
      </c>
      <c r="D88" s="264">
        <v>42247</v>
      </c>
      <c r="E88" s="265">
        <v>42223.208333333336</v>
      </c>
      <c r="F88" s="263"/>
      <c r="G88" s="263"/>
      <c r="H88" s="205"/>
      <c r="I88" s="263" t="s">
        <v>1232</v>
      </c>
      <c r="J88" s="263">
        <v>28126</v>
      </c>
      <c r="K88" s="42">
        <v>3874</v>
      </c>
      <c r="L88" s="42">
        <v>24252</v>
      </c>
      <c r="M88" s="263">
        <v>1464</v>
      </c>
      <c r="N88" s="206">
        <f t="shared" si="3"/>
        <v>5.2051482613951504E-2</v>
      </c>
      <c r="O88" s="205">
        <f t="shared" si="4"/>
        <v>1772</v>
      </c>
      <c r="P88" s="263">
        <v>916</v>
      </c>
      <c r="Q88" s="266">
        <v>5</v>
      </c>
      <c r="R88" s="266">
        <v>26</v>
      </c>
      <c r="S88" s="266">
        <v>825</v>
      </c>
      <c r="T88" s="266" t="s">
        <v>1029</v>
      </c>
      <c r="U88" s="266"/>
      <c r="V88" s="207">
        <f t="shared" si="5"/>
        <v>1464</v>
      </c>
      <c r="W88" s="205">
        <f>IF(ISNA(VLOOKUP(E88,'FAN EVOLUTION'!$A$46:$B$10042,2,1)),0,VLOOKUP(E88,'FAN EVOLUTION'!$A$46:$B$10042,2,1))</f>
        <v>99203</v>
      </c>
      <c r="X88" s="208"/>
      <c r="Y88" s="209"/>
      <c r="Z88" s="42"/>
      <c r="AA88" s="209"/>
      <c r="AB88" s="210"/>
      <c r="AC88" s="42"/>
    </row>
    <row r="89" spans="1:29" ht="14.4" x14ac:dyDescent="0.3">
      <c r="A89" s="262">
        <v>1.01536010858027E+16</v>
      </c>
      <c r="B89" s="263">
        <v>2015</v>
      </c>
      <c r="C89" s="263" t="s">
        <v>1009</v>
      </c>
      <c r="D89" s="264">
        <v>42247</v>
      </c>
      <c r="E89" s="265">
        <v>42228.208344907405</v>
      </c>
      <c r="F89" s="263"/>
      <c r="G89" s="263"/>
      <c r="H89" s="205"/>
      <c r="I89" s="263" t="s">
        <v>1231</v>
      </c>
      <c r="J89" s="263">
        <v>31941</v>
      </c>
      <c r="K89" s="42">
        <v>5919</v>
      </c>
      <c r="L89" s="42">
        <v>26022</v>
      </c>
      <c r="M89" s="263">
        <v>2001</v>
      </c>
      <c r="N89" s="206">
        <f t="shared" si="3"/>
        <v>6.2646754954447256E-2</v>
      </c>
      <c r="O89" s="205">
        <f t="shared" si="4"/>
        <v>2427</v>
      </c>
      <c r="P89" s="263">
        <v>1285</v>
      </c>
      <c r="Q89" s="266">
        <v>17</v>
      </c>
      <c r="R89" s="266">
        <v>50</v>
      </c>
      <c r="S89" s="266">
        <v>1075</v>
      </c>
      <c r="T89" s="266" t="s">
        <v>1029</v>
      </c>
      <c r="U89" s="266"/>
      <c r="V89" s="207">
        <f t="shared" si="5"/>
        <v>2001</v>
      </c>
      <c r="W89" s="205">
        <f>IF(ISNA(VLOOKUP(E89,'FAN EVOLUTION'!$A$46:$B$10042,2,1)),0,VLOOKUP(E89,'FAN EVOLUTION'!$A$46:$B$10042,2,1))</f>
        <v>99294</v>
      </c>
      <c r="X89" s="208"/>
      <c r="Y89" s="209"/>
      <c r="Z89" s="42"/>
      <c r="AA89" s="209"/>
      <c r="AB89" s="210"/>
      <c r="AC89" s="42"/>
    </row>
    <row r="90" spans="1:29" ht="14.4" x14ac:dyDescent="0.3">
      <c r="A90" s="262">
        <v>1.01535949641377E+16</v>
      </c>
      <c r="B90" s="263">
        <v>2015</v>
      </c>
      <c r="C90" s="263" t="s">
        <v>1009</v>
      </c>
      <c r="D90" s="264">
        <v>42247</v>
      </c>
      <c r="E90" s="265">
        <v>42230.208344907405</v>
      </c>
      <c r="F90" s="263"/>
      <c r="G90" s="263"/>
      <c r="H90" s="205"/>
      <c r="I90" s="263" t="s">
        <v>1230</v>
      </c>
      <c r="J90" s="263">
        <v>30167</v>
      </c>
      <c r="K90" s="42">
        <v>4184</v>
      </c>
      <c r="L90" s="42">
        <v>25983</v>
      </c>
      <c r="M90" s="263">
        <v>1491</v>
      </c>
      <c r="N90" s="206">
        <f t="shared" si="3"/>
        <v>4.9424868233500181E-2</v>
      </c>
      <c r="O90" s="205">
        <f t="shared" si="4"/>
        <v>1725</v>
      </c>
      <c r="P90" s="263">
        <v>935</v>
      </c>
      <c r="Q90" s="266">
        <v>3</v>
      </c>
      <c r="R90" s="266">
        <v>17</v>
      </c>
      <c r="S90" s="266">
        <v>770</v>
      </c>
      <c r="T90" s="266" t="s">
        <v>1029</v>
      </c>
      <c r="U90" s="266"/>
      <c r="V90" s="207">
        <f t="shared" si="5"/>
        <v>1491</v>
      </c>
      <c r="W90" s="205">
        <f>IF(ISNA(VLOOKUP(E90,'FAN EVOLUTION'!$A$46:$B$10042,2,1)),0,VLOOKUP(E90,'FAN EVOLUTION'!$A$46:$B$10042,2,1))</f>
        <v>99322</v>
      </c>
      <c r="X90" s="208"/>
      <c r="Y90" s="209"/>
      <c r="Z90" s="42"/>
      <c r="AA90" s="209"/>
      <c r="AB90" s="210"/>
      <c r="AC90" s="42"/>
    </row>
    <row r="91" spans="1:29" ht="14.4" x14ac:dyDescent="0.3">
      <c r="A91" s="262">
        <v>1.01535949584477E+16</v>
      </c>
      <c r="B91" s="263">
        <v>2015</v>
      </c>
      <c r="C91" s="263" t="s">
        <v>1009</v>
      </c>
      <c r="D91" s="264">
        <v>42247</v>
      </c>
      <c r="E91" s="265">
        <v>42232.318067129629</v>
      </c>
      <c r="F91" s="263"/>
      <c r="G91" s="263"/>
      <c r="H91" s="205"/>
      <c r="I91" s="263" t="s">
        <v>1229</v>
      </c>
      <c r="J91" s="263">
        <v>33575</v>
      </c>
      <c r="K91" s="42">
        <v>6219</v>
      </c>
      <c r="L91" s="42">
        <v>27356</v>
      </c>
      <c r="M91" s="263">
        <v>2341</v>
      </c>
      <c r="N91" s="206">
        <f t="shared" si="3"/>
        <v>6.9724497393894261E-2</v>
      </c>
      <c r="O91" s="205">
        <f t="shared" si="4"/>
        <v>2777</v>
      </c>
      <c r="P91" s="263">
        <v>1591</v>
      </c>
      <c r="Q91" s="266">
        <v>8</v>
      </c>
      <c r="R91" s="266">
        <v>24</v>
      </c>
      <c r="S91" s="266">
        <v>1154</v>
      </c>
      <c r="T91" s="266" t="s">
        <v>1029</v>
      </c>
      <c r="U91" s="266"/>
      <c r="V91" s="207">
        <f t="shared" si="5"/>
        <v>2341</v>
      </c>
      <c r="W91" s="205">
        <f>IF(ISNA(VLOOKUP(E91,'FAN EVOLUTION'!$A$46:$B$10042,2,1)),0,VLOOKUP(E91,'FAN EVOLUTION'!$A$46:$B$10042,2,1))</f>
        <v>99318</v>
      </c>
      <c r="X91" s="208"/>
      <c r="Y91" s="209"/>
      <c r="Z91" s="42"/>
      <c r="AA91" s="209"/>
      <c r="AB91" s="210"/>
      <c r="AC91" s="42"/>
    </row>
    <row r="92" spans="1:29" ht="14.4" x14ac:dyDescent="0.3">
      <c r="A92" s="262">
        <v>1.01535949615927E+16</v>
      </c>
      <c r="B92" s="263">
        <v>2015</v>
      </c>
      <c r="C92" s="263" t="s">
        <v>1009</v>
      </c>
      <c r="D92" s="264">
        <v>42247</v>
      </c>
      <c r="E92" s="265">
        <v>42234.208344907405</v>
      </c>
      <c r="F92" s="263"/>
      <c r="G92" s="263"/>
      <c r="H92" s="205"/>
      <c r="I92" s="263" t="s">
        <v>1228</v>
      </c>
      <c r="J92" s="263">
        <v>33146</v>
      </c>
      <c r="K92" s="42">
        <v>6361</v>
      </c>
      <c r="L92" s="42">
        <v>26785</v>
      </c>
      <c r="M92" s="263">
        <v>2006</v>
      </c>
      <c r="N92" s="206">
        <f t="shared" si="3"/>
        <v>6.0520123091775777E-2</v>
      </c>
      <c r="O92" s="205">
        <f t="shared" si="4"/>
        <v>2379</v>
      </c>
      <c r="P92" s="263">
        <v>1382</v>
      </c>
      <c r="Q92" s="266">
        <v>16</v>
      </c>
      <c r="R92" s="266">
        <v>36</v>
      </c>
      <c r="S92" s="266">
        <v>945</v>
      </c>
      <c r="T92" s="266" t="s">
        <v>1029</v>
      </c>
      <c r="U92" s="266"/>
      <c r="V92" s="207">
        <f t="shared" si="5"/>
        <v>2006</v>
      </c>
      <c r="W92" s="205">
        <f>IF(ISNA(VLOOKUP(E92,'FAN EVOLUTION'!$A$46:$B$10042,2,1)),0,VLOOKUP(E92,'FAN EVOLUTION'!$A$46:$B$10042,2,1))</f>
        <v>99298</v>
      </c>
      <c r="X92" s="208"/>
      <c r="Y92" s="209"/>
      <c r="Z92" s="42"/>
      <c r="AA92" s="209"/>
      <c r="AB92" s="210"/>
      <c r="AC92" s="42"/>
    </row>
    <row r="93" spans="1:29" ht="14.4" x14ac:dyDescent="0.3">
      <c r="A93" s="262">
        <v>1.01536578598527E+16</v>
      </c>
      <c r="B93" s="263">
        <v>2015</v>
      </c>
      <c r="C93" s="263" t="s">
        <v>1009</v>
      </c>
      <c r="D93" s="264">
        <v>42247</v>
      </c>
      <c r="E93" s="265">
        <v>42236.208344907405</v>
      </c>
      <c r="F93" s="263"/>
      <c r="G93" s="263"/>
      <c r="H93" s="205"/>
      <c r="I93" s="263" t="s">
        <v>1227</v>
      </c>
      <c r="J93" s="263">
        <v>30723</v>
      </c>
      <c r="K93" s="42">
        <v>6073</v>
      </c>
      <c r="L93" s="42">
        <v>24650</v>
      </c>
      <c r="M93" s="263">
        <v>1464</v>
      </c>
      <c r="N93" s="206">
        <f t="shared" si="3"/>
        <v>4.7651596523776978E-2</v>
      </c>
      <c r="O93" s="205">
        <f t="shared" si="4"/>
        <v>1761</v>
      </c>
      <c r="P93" s="263">
        <v>821</v>
      </c>
      <c r="Q93" s="266">
        <v>3</v>
      </c>
      <c r="R93" s="266">
        <v>24</v>
      </c>
      <c r="S93" s="266">
        <v>913</v>
      </c>
      <c r="T93" s="266" t="s">
        <v>1029</v>
      </c>
      <c r="U93" s="266"/>
      <c r="V93" s="207">
        <f t="shared" si="5"/>
        <v>1464</v>
      </c>
      <c r="W93" s="205">
        <f>IF(ISNA(VLOOKUP(E93,'FAN EVOLUTION'!$A$46:$B$10042,2,1)),0,VLOOKUP(E93,'FAN EVOLUTION'!$A$46:$B$10042,2,1))</f>
        <v>99325</v>
      </c>
      <c r="X93" s="208"/>
      <c r="Y93" s="209"/>
      <c r="Z93" s="42"/>
      <c r="AA93" s="209"/>
      <c r="AB93" s="210"/>
      <c r="AC93" s="42"/>
    </row>
    <row r="94" spans="1:29" ht="14.4" x14ac:dyDescent="0.3">
      <c r="A94" s="262">
        <v>1.01535947187927E+16</v>
      </c>
      <c r="B94" s="263">
        <v>2015</v>
      </c>
      <c r="C94" s="263" t="s">
        <v>1009</v>
      </c>
      <c r="D94" s="264">
        <v>42247</v>
      </c>
      <c r="E94" s="265">
        <v>42240.208333333336</v>
      </c>
      <c r="F94" s="263"/>
      <c r="G94" s="263"/>
      <c r="H94" s="205"/>
      <c r="I94" s="263" t="s">
        <v>1226</v>
      </c>
      <c r="J94" s="263">
        <v>33053</v>
      </c>
      <c r="K94" s="42">
        <v>5570</v>
      </c>
      <c r="L94" s="42">
        <v>27483</v>
      </c>
      <c r="M94" s="263">
        <v>2052</v>
      </c>
      <c r="N94" s="206">
        <f t="shared" si="3"/>
        <v>6.2082110549723173E-2</v>
      </c>
      <c r="O94" s="205">
        <f t="shared" si="4"/>
        <v>2495</v>
      </c>
      <c r="P94" s="263">
        <v>1391</v>
      </c>
      <c r="Q94" s="266">
        <v>12</v>
      </c>
      <c r="R94" s="266">
        <v>44</v>
      </c>
      <c r="S94" s="266">
        <v>1048</v>
      </c>
      <c r="T94" s="266" t="s">
        <v>1029</v>
      </c>
      <c r="U94" s="266"/>
      <c r="V94" s="207">
        <f t="shared" si="5"/>
        <v>2052</v>
      </c>
      <c r="W94" s="205">
        <f>IF(ISNA(VLOOKUP(E94,'FAN EVOLUTION'!$A$46:$B$10042,2,1)),0,VLOOKUP(E94,'FAN EVOLUTION'!$A$46:$B$10042,2,1))</f>
        <v>99799</v>
      </c>
      <c r="X94" s="208"/>
      <c r="Y94" s="209"/>
      <c r="Z94" s="42"/>
      <c r="AA94" s="209"/>
      <c r="AB94" s="210"/>
      <c r="AC94" s="42"/>
    </row>
    <row r="95" spans="1:29" ht="14.4" x14ac:dyDescent="0.3">
      <c r="A95" s="262">
        <v>1.01536578239727E+16</v>
      </c>
      <c r="B95" s="263">
        <v>2015</v>
      </c>
      <c r="C95" s="263" t="s">
        <v>1009</v>
      </c>
      <c r="D95" s="264">
        <v>42247</v>
      </c>
      <c r="E95" s="265">
        <v>42243.208333333336</v>
      </c>
      <c r="F95" s="263"/>
      <c r="G95" s="263"/>
      <c r="H95" s="205"/>
      <c r="I95" s="263" t="s">
        <v>1225</v>
      </c>
      <c r="J95" s="263">
        <v>33331</v>
      </c>
      <c r="K95" s="42">
        <v>5969</v>
      </c>
      <c r="L95" s="42">
        <v>27362</v>
      </c>
      <c r="M95" s="263">
        <v>2976</v>
      </c>
      <c r="N95" s="206">
        <f t="shared" si="3"/>
        <v>8.9286250037502624E-2</v>
      </c>
      <c r="O95" s="205">
        <f t="shared" si="4"/>
        <v>3641</v>
      </c>
      <c r="P95" s="263">
        <v>2095</v>
      </c>
      <c r="Q95" s="266">
        <v>16</v>
      </c>
      <c r="R95" s="266">
        <v>69</v>
      </c>
      <c r="S95" s="266">
        <v>1461</v>
      </c>
      <c r="T95" s="266" t="s">
        <v>1029</v>
      </c>
      <c r="U95" s="266"/>
      <c r="V95" s="207">
        <f t="shared" si="5"/>
        <v>2976</v>
      </c>
      <c r="W95" s="205">
        <f>IF(ISNA(VLOOKUP(E95,'FAN EVOLUTION'!$A$46:$B$10042,2,1)),0,VLOOKUP(E95,'FAN EVOLUTION'!$A$46:$B$10042,2,1))</f>
        <v>99982</v>
      </c>
      <c r="X95" s="208"/>
      <c r="Y95" s="209"/>
      <c r="Z95" s="42"/>
      <c r="AA95" s="209"/>
      <c r="AB95" s="210"/>
      <c r="AC95" s="42"/>
    </row>
    <row r="96" spans="1:29" ht="14.4" x14ac:dyDescent="0.3">
      <c r="A96" s="262">
        <v>1.01536577775227E+16</v>
      </c>
      <c r="B96" s="263">
        <v>2015</v>
      </c>
      <c r="C96" s="263" t="s">
        <v>1009</v>
      </c>
      <c r="D96" s="264">
        <v>42247</v>
      </c>
      <c r="E96" s="265">
        <v>42246.208356481482</v>
      </c>
      <c r="F96" s="263"/>
      <c r="G96" s="263"/>
      <c r="H96" s="205"/>
      <c r="I96" s="263" t="s">
        <v>1224</v>
      </c>
      <c r="J96" s="263">
        <v>30069</v>
      </c>
      <c r="K96" s="42">
        <v>3664</v>
      </c>
      <c r="L96" s="42">
        <v>26405</v>
      </c>
      <c r="M96" s="263">
        <v>1414</v>
      </c>
      <c r="N96" s="206">
        <f t="shared" si="3"/>
        <v>4.702517542984469E-2</v>
      </c>
      <c r="O96" s="205">
        <f t="shared" si="4"/>
        <v>1657</v>
      </c>
      <c r="P96" s="263">
        <v>823</v>
      </c>
      <c r="Q96" s="266">
        <v>12</v>
      </c>
      <c r="R96" s="266">
        <v>14</v>
      </c>
      <c r="S96" s="266">
        <v>808</v>
      </c>
      <c r="T96" s="266" t="s">
        <v>1029</v>
      </c>
      <c r="U96" s="266"/>
      <c r="V96" s="207">
        <f t="shared" si="5"/>
        <v>1414</v>
      </c>
      <c r="W96" s="205">
        <f>IF(ISNA(VLOOKUP(E96,'FAN EVOLUTION'!$A$46:$B$10042,2,1)),0,VLOOKUP(E96,'FAN EVOLUTION'!$A$46:$B$10042,2,1))</f>
        <v>100059</v>
      </c>
      <c r="X96" s="208"/>
      <c r="Y96" s="209"/>
      <c r="Z96" s="42"/>
      <c r="AA96" s="209"/>
      <c r="AB96" s="210"/>
      <c r="AC96" s="42"/>
    </row>
    <row r="97" spans="1:29" ht="14.4" x14ac:dyDescent="0.3">
      <c r="A97" s="262">
        <v>1.01536764198977E+16</v>
      </c>
      <c r="B97" s="263">
        <v>2015</v>
      </c>
      <c r="C97" s="263" t="s">
        <v>1009</v>
      </c>
      <c r="D97" s="264">
        <v>42277</v>
      </c>
      <c r="E97" s="265">
        <v>42248.375011574077</v>
      </c>
      <c r="F97" s="263"/>
      <c r="G97" s="263"/>
      <c r="H97" s="205"/>
      <c r="I97" s="263" t="s">
        <v>1223</v>
      </c>
      <c r="J97" s="263">
        <v>31190</v>
      </c>
      <c r="K97" s="42">
        <v>4003</v>
      </c>
      <c r="L97" s="42">
        <v>27187</v>
      </c>
      <c r="M97" s="263">
        <v>2549</v>
      </c>
      <c r="N97" s="206">
        <f t="shared" si="3"/>
        <v>8.1724911830714966E-2</v>
      </c>
      <c r="O97" s="205">
        <f t="shared" si="4"/>
        <v>3193</v>
      </c>
      <c r="P97" s="263">
        <v>1495</v>
      </c>
      <c r="Q97" s="266">
        <v>13</v>
      </c>
      <c r="R97" s="266">
        <v>23</v>
      </c>
      <c r="S97" s="266">
        <v>1662</v>
      </c>
      <c r="T97" s="266" t="s">
        <v>1029</v>
      </c>
      <c r="U97" s="266"/>
      <c r="V97" s="207">
        <f t="shared" si="5"/>
        <v>2549</v>
      </c>
      <c r="W97" s="205">
        <f>IF(ISNA(VLOOKUP(E97,'FAN EVOLUTION'!$A$46:$B$10042,2,1)),0,VLOOKUP(E97,'FAN EVOLUTION'!$A$46:$B$10042,2,1))</f>
        <v>100118</v>
      </c>
      <c r="X97" s="208"/>
      <c r="Y97" s="209"/>
      <c r="Z97" s="42"/>
      <c r="AA97" s="209"/>
      <c r="AB97" s="210"/>
      <c r="AC97" s="42"/>
    </row>
    <row r="98" spans="1:29" ht="14.4" x14ac:dyDescent="0.3">
      <c r="A98" s="262">
        <v>1.01536764190727E+16</v>
      </c>
      <c r="B98" s="263">
        <v>2015</v>
      </c>
      <c r="C98" s="263" t="s">
        <v>1009</v>
      </c>
      <c r="D98" s="264">
        <v>42277</v>
      </c>
      <c r="E98" s="265">
        <v>42251.208344907405</v>
      </c>
      <c r="F98" s="263"/>
      <c r="G98" s="263"/>
      <c r="H98" s="205"/>
      <c r="I98" s="263" t="s">
        <v>1222</v>
      </c>
      <c r="J98" s="263">
        <v>31558</v>
      </c>
      <c r="K98" s="42">
        <v>5067</v>
      </c>
      <c r="L98" s="42">
        <v>26491</v>
      </c>
      <c r="M98" s="263">
        <v>1953</v>
      </c>
      <c r="N98" s="206">
        <f t="shared" si="3"/>
        <v>6.1886051080550099E-2</v>
      </c>
      <c r="O98" s="205">
        <f t="shared" si="4"/>
        <v>2370</v>
      </c>
      <c r="P98" s="263">
        <v>1259</v>
      </c>
      <c r="Q98" s="266">
        <v>13</v>
      </c>
      <c r="R98" s="266">
        <v>20</v>
      </c>
      <c r="S98" s="266">
        <v>1078</v>
      </c>
      <c r="T98" s="266" t="s">
        <v>1029</v>
      </c>
      <c r="U98" s="266"/>
      <c r="V98" s="207">
        <f t="shared" si="5"/>
        <v>1953</v>
      </c>
      <c r="W98" s="205">
        <f>IF(ISNA(VLOOKUP(E98,'FAN EVOLUTION'!$A$46:$B$10042,2,1)),0,VLOOKUP(E98,'FAN EVOLUTION'!$A$46:$B$10042,2,1))</f>
        <v>100202</v>
      </c>
      <c r="X98" s="208"/>
      <c r="Y98" s="209"/>
      <c r="Z98" s="42"/>
      <c r="AA98" s="209"/>
      <c r="AB98" s="210"/>
      <c r="AC98" s="42"/>
    </row>
    <row r="99" spans="1:29" ht="14.4" x14ac:dyDescent="0.3">
      <c r="A99" s="262">
        <v>1.01536764191477E+16</v>
      </c>
      <c r="B99" s="263">
        <v>2015</v>
      </c>
      <c r="C99" s="263" t="s">
        <v>1009</v>
      </c>
      <c r="D99" s="264">
        <v>42277</v>
      </c>
      <c r="E99" s="265">
        <v>42254.375</v>
      </c>
      <c r="F99" s="263"/>
      <c r="G99" s="263"/>
      <c r="H99" s="205"/>
      <c r="I99" s="263" t="s">
        <v>1221</v>
      </c>
      <c r="J99" s="263">
        <v>30528</v>
      </c>
      <c r="K99" s="42">
        <v>3757</v>
      </c>
      <c r="L99" s="42">
        <v>26771</v>
      </c>
      <c r="M99" s="263">
        <v>2184</v>
      </c>
      <c r="N99" s="206">
        <f t="shared" si="3"/>
        <v>7.1540880503144652E-2</v>
      </c>
      <c r="O99" s="205">
        <f t="shared" si="4"/>
        <v>2693</v>
      </c>
      <c r="P99" s="263">
        <v>1466</v>
      </c>
      <c r="Q99" s="266">
        <v>18</v>
      </c>
      <c r="R99" s="266">
        <v>60</v>
      </c>
      <c r="S99" s="266">
        <v>1149</v>
      </c>
      <c r="T99" s="266" t="s">
        <v>1029</v>
      </c>
      <c r="U99" s="266"/>
      <c r="V99" s="207">
        <f t="shared" si="5"/>
        <v>2184</v>
      </c>
      <c r="W99" s="205">
        <f>IF(ISNA(VLOOKUP(E99,'FAN EVOLUTION'!$A$46:$B$10042,2,1)),0,VLOOKUP(E99,'FAN EVOLUTION'!$A$46:$B$10042,2,1))</f>
        <v>100325</v>
      </c>
      <c r="X99" s="208"/>
      <c r="Y99" s="209"/>
      <c r="Z99" s="42"/>
      <c r="AA99" s="209"/>
      <c r="AB99" s="210"/>
      <c r="AC99" s="42"/>
    </row>
    <row r="100" spans="1:29" ht="14.4" x14ac:dyDescent="0.3">
      <c r="A100" s="262">
        <v>1.01536764192127E+16</v>
      </c>
      <c r="B100" s="263">
        <v>2015</v>
      </c>
      <c r="C100" s="263" t="s">
        <v>1009</v>
      </c>
      <c r="D100" s="264">
        <v>42277</v>
      </c>
      <c r="E100" s="265">
        <v>42256.375</v>
      </c>
      <c r="F100" s="263"/>
      <c r="G100" s="263"/>
      <c r="H100" s="205"/>
      <c r="I100" s="263" t="s">
        <v>1220</v>
      </c>
      <c r="J100" s="263">
        <v>30538</v>
      </c>
      <c r="K100" s="42">
        <v>4917</v>
      </c>
      <c r="L100" s="42">
        <v>25621</v>
      </c>
      <c r="M100" s="263">
        <v>2025</v>
      </c>
      <c r="N100" s="206">
        <f t="shared" si="3"/>
        <v>6.6310825856310165E-2</v>
      </c>
      <c r="O100" s="205">
        <f t="shared" si="4"/>
        <v>2364</v>
      </c>
      <c r="P100" s="263">
        <v>1308</v>
      </c>
      <c r="Q100" s="266">
        <v>10</v>
      </c>
      <c r="R100" s="266">
        <v>44</v>
      </c>
      <c r="S100" s="266">
        <v>1002</v>
      </c>
      <c r="T100" s="266" t="s">
        <v>1029</v>
      </c>
      <c r="U100" s="266"/>
      <c r="V100" s="207">
        <f t="shared" si="5"/>
        <v>2025</v>
      </c>
      <c r="W100" s="205">
        <f>IF(ISNA(VLOOKUP(E100,'FAN EVOLUTION'!$A$46:$B$10042,2,1)),0,VLOOKUP(E100,'FAN EVOLUTION'!$A$46:$B$10042,2,1))</f>
        <v>100368</v>
      </c>
      <c r="X100" s="208"/>
      <c r="Y100" s="209"/>
      <c r="Z100" s="42"/>
      <c r="AA100" s="209"/>
      <c r="AB100" s="210"/>
      <c r="AC100" s="42"/>
    </row>
    <row r="101" spans="1:29" ht="14.4" x14ac:dyDescent="0.3">
      <c r="A101" s="262">
        <v>1.01536764192677E+16</v>
      </c>
      <c r="B101" s="263">
        <v>2015</v>
      </c>
      <c r="C101" s="263" t="s">
        <v>1009</v>
      </c>
      <c r="D101" s="264">
        <v>42277</v>
      </c>
      <c r="E101" s="265">
        <v>42258.208356481482</v>
      </c>
      <c r="F101" s="263"/>
      <c r="G101" s="263"/>
      <c r="H101" s="205"/>
      <c r="I101" s="263" t="s">
        <v>1219</v>
      </c>
      <c r="J101" s="263">
        <v>28783</v>
      </c>
      <c r="K101" s="42">
        <v>2744</v>
      </c>
      <c r="L101" s="42">
        <v>26039</v>
      </c>
      <c r="M101" s="263">
        <v>1468</v>
      </c>
      <c r="N101" s="206">
        <f t="shared" si="3"/>
        <v>5.1002327762915613E-2</v>
      </c>
      <c r="O101" s="205">
        <f t="shared" si="4"/>
        <v>1726</v>
      </c>
      <c r="P101" s="263">
        <v>863</v>
      </c>
      <c r="Q101" s="266">
        <v>5</v>
      </c>
      <c r="R101" s="266">
        <v>16</v>
      </c>
      <c r="S101" s="266">
        <v>842</v>
      </c>
      <c r="T101" s="266" t="s">
        <v>1029</v>
      </c>
      <c r="U101" s="266"/>
      <c r="V101" s="207">
        <f t="shared" si="5"/>
        <v>1468</v>
      </c>
      <c r="W101" s="205">
        <f>IF(ISNA(VLOOKUP(E101,'FAN EVOLUTION'!$A$46:$B$10042,2,1)),0,VLOOKUP(E101,'FAN EVOLUTION'!$A$46:$B$10042,2,1))</f>
        <v>100361</v>
      </c>
      <c r="X101" s="208"/>
      <c r="Y101" s="209"/>
      <c r="Z101" s="42"/>
      <c r="AA101" s="209"/>
      <c r="AB101" s="210"/>
      <c r="AC101" s="42"/>
    </row>
    <row r="102" spans="1:29" ht="14.4" x14ac:dyDescent="0.3">
      <c r="A102" s="262">
        <v>1.01537089131077E+16</v>
      </c>
      <c r="B102" s="263">
        <v>2015</v>
      </c>
      <c r="C102" s="263" t="s">
        <v>1009</v>
      </c>
      <c r="D102" s="264">
        <v>42277</v>
      </c>
      <c r="E102" s="265">
        <v>42261.375011574077</v>
      </c>
      <c r="F102" s="263"/>
      <c r="G102" s="263"/>
      <c r="H102" s="205"/>
      <c r="I102" s="263" t="s">
        <v>1218</v>
      </c>
      <c r="J102" s="263">
        <v>29580</v>
      </c>
      <c r="K102" s="42">
        <v>3313</v>
      </c>
      <c r="L102" s="42">
        <v>26267</v>
      </c>
      <c r="M102" s="263">
        <v>1880</v>
      </c>
      <c r="N102" s="206">
        <f t="shared" si="3"/>
        <v>6.3556457065584854E-2</v>
      </c>
      <c r="O102" s="205">
        <f t="shared" si="4"/>
        <v>2223</v>
      </c>
      <c r="P102" s="263">
        <v>1039</v>
      </c>
      <c r="Q102" s="266">
        <v>8</v>
      </c>
      <c r="R102" s="266">
        <v>23</v>
      </c>
      <c r="S102" s="266">
        <v>1153</v>
      </c>
      <c r="T102" s="266" t="s">
        <v>1029</v>
      </c>
      <c r="U102" s="266"/>
      <c r="V102" s="207">
        <f t="shared" si="5"/>
        <v>1880</v>
      </c>
      <c r="W102" s="205">
        <f>IF(ISNA(VLOOKUP(E102,'FAN EVOLUTION'!$A$46:$B$10042,2,1)),0,VLOOKUP(E102,'FAN EVOLUTION'!$A$46:$B$10042,2,1))</f>
        <v>100410</v>
      </c>
      <c r="X102" s="208"/>
      <c r="Y102" s="209"/>
      <c r="Z102" s="42"/>
      <c r="AA102" s="209"/>
      <c r="AB102" s="210"/>
      <c r="AC102" s="42"/>
    </row>
    <row r="103" spans="1:29" ht="14.4" x14ac:dyDescent="0.3">
      <c r="A103" s="262">
        <v>1.01536764193477E+16</v>
      </c>
      <c r="B103" s="263">
        <v>2015</v>
      </c>
      <c r="C103" s="263" t="s">
        <v>1009</v>
      </c>
      <c r="D103" s="264">
        <v>42277</v>
      </c>
      <c r="E103" s="265">
        <v>42263.333344907405</v>
      </c>
      <c r="F103" s="263"/>
      <c r="G103" s="263"/>
      <c r="H103" s="205"/>
      <c r="I103" s="263" t="s">
        <v>1217</v>
      </c>
      <c r="J103" s="263">
        <v>29665</v>
      </c>
      <c r="K103" s="42">
        <v>3138</v>
      </c>
      <c r="L103" s="42">
        <v>26527</v>
      </c>
      <c r="M103" s="263">
        <v>2044</v>
      </c>
      <c r="N103" s="206">
        <f t="shared" si="3"/>
        <v>6.890274734535648E-2</v>
      </c>
      <c r="O103" s="205">
        <f t="shared" si="4"/>
        <v>2567</v>
      </c>
      <c r="P103" s="263">
        <v>1260</v>
      </c>
      <c r="Q103" s="266">
        <v>19</v>
      </c>
      <c r="R103" s="266">
        <v>29</v>
      </c>
      <c r="S103" s="266">
        <v>1259</v>
      </c>
      <c r="T103" s="266" t="s">
        <v>1029</v>
      </c>
      <c r="U103" s="266"/>
      <c r="V103" s="207">
        <f t="shared" si="5"/>
        <v>2044</v>
      </c>
      <c r="W103" s="205">
        <f>IF(ISNA(VLOOKUP(E103,'FAN EVOLUTION'!$A$46:$B$10042,2,1)),0,VLOOKUP(E103,'FAN EVOLUTION'!$A$46:$B$10042,2,1))</f>
        <v>100443</v>
      </c>
      <c r="X103" s="208"/>
      <c r="Y103" s="209"/>
      <c r="Z103" s="42"/>
      <c r="AA103" s="209"/>
      <c r="AB103" s="210"/>
      <c r="AC103" s="42"/>
    </row>
    <row r="104" spans="1:29" ht="14.4" x14ac:dyDescent="0.3">
      <c r="A104" s="262">
        <v>1.01536765506227E+16</v>
      </c>
      <c r="B104" s="263">
        <v>2015</v>
      </c>
      <c r="C104" s="263" t="s">
        <v>1009</v>
      </c>
      <c r="D104" s="264">
        <v>42277</v>
      </c>
      <c r="E104" s="265">
        <v>42265.208344907405</v>
      </c>
      <c r="F104" s="263"/>
      <c r="G104" s="263"/>
      <c r="H104" s="205"/>
      <c r="I104" s="263" t="s">
        <v>1216</v>
      </c>
      <c r="J104" s="263">
        <v>26455</v>
      </c>
      <c r="K104" s="42">
        <v>2902</v>
      </c>
      <c r="L104" s="42">
        <v>23553</v>
      </c>
      <c r="M104" s="263">
        <v>2196</v>
      </c>
      <c r="N104" s="206">
        <f t="shared" si="3"/>
        <v>8.3008883008883011E-2</v>
      </c>
      <c r="O104" s="205">
        <f t="shared" si="4"/>
        <v>2704</v>
      </c>
      <c r="P104" s="263">
        <v>1440</v>
      </c>
      <c r="Q104" s="266">
        <v>12</v>
      </c>
      <c r="R104" s="266">
        <v>37</v>
      </c>
      <c r="S104" s="266">
        <v>1215</v>
      </c>
      <c r="T104" s="266" t="s">
        <v>1029</v>
      </c>
      <c r="U104" s="266"/>
      <c r="V104" s="207">
        <f t="shared" si="5"/>
        <v>2196</v>
      </c>
      <c r="W104" s="205">
        <f>IF(ISNA(VLOOKUP(E104,'FAN EVOLUTION'!$A$46:$B$10042,2,1)),0,VLOOKUP(E104,'FAN EVOLUTION'!$A$46:$B$10042,2,1))</f>
        <v>99661</v>
      </c>
      <c r="X104" s="208"/>
      <c r="Y104" s="209"/>
      <c r="Z104" s="42"/>
      <c r="AA104" s="209"/>
      <c r="AB104" s="210"/>
      <c r="AC104" s="42"/>
    </row>
    <row r="105" spans="1:29" ht="14.4" x14ac:dyDescent="0.3">
      <c r="A105" s="262">
        <v>1.01536765539877E+16</v>
      </c>
      <c r="B105" s="263">
        <v>2015</v>
      </c>
      <c r="C105" s="263" t="s">
        <v>1009</v>
      </c>
      <c r="D105" s="264">
        <v>42277</v>
      </c>
      <c r="E105" s="265">
        <v>42268.333344907405</v>
      </c>
      <c r="F105" s="263"/>
      <c r="G105" s="263"/>
      <c r="H105" s="205"/>
      <c r="I105" s="263" t="s">
        <v>1215</v>
      </c>
      <c r="J105" s="263">
        <v>27075</v>
      </c>
      <c r="K105" s="42">
        <v>3190</v>
      </c>
      <c r="L105" s="42">
        <v>23885</v>
      </c>
      <c r="M105" s="263">
        <v>2398</v>
      </c>
      <c r="N105" s="206">
        <f t="shared" si="3"/>
        <v>8.8568790397045238E-2</v>
      </c>
      <c r="O105" s="205">
        <f t="shared" si="4"/>
        <v>2794</v>
      </c>
      <c r="P105" s="263">
        <v>1451</v>
      </c>
      <c r="Q105" s="266">
        <v>8</v>
      </c>
      <c r="R105" s="266">
        <v>51</v>
      </c>
      <c r="S105" s="266">
        <v>1284</v>
      </c>
      <c r="T105" s="266" t="s">
        <v>1029</v>
      </c>
      <c r="U105" s="266"/>
      <c r="V105" s="207">
        <f t="shared" si="5"/>
        <v>2398</v>
      </c>
      <c r="W105" s="205">
        <f>IF(ISNA(VLOOKUP(E105,'FAN EVOLUTION'!$A$46:$B$10042,2,1)),0,VLOOKUP(E105,'FAN EVOLUTION'!$A$46:$B$10042,2,1))</f>
        <v>99685</v>
      </c>
      <c r="X105" s="208"/>
      <c r="Y105" s="209"/>
      <c r="Z105" s="42"/>
      <c r="AA105" s="209"/>
      <c r="AB105" s="210"/>
      <c r="AC105" s="42"/>
    </row>
    <row r="106" spans="1:29" ht="14.4" x14ac:dyDescent="0.3">
      <c r="A106" s="262">
        <v>1.01536764196677E+16</v>
      </c>
      <c r="B106" s="263">
        <v>2015</v>
      </c>
      <c r="C106" s="263" t="s">
        <v>1009</v>
      </c>
      <c r="D106" s="264">
        <v>42277</v>
      </c>
      <c r="E106" s="265">
        <v>42270.333437499998</v>
      </c>
      <c r="F106" s="263"/>
      <c r="G106" s="263"/>
      <c r="H106" s="205"/>
      <c r="I106" s="263" t="s">
        <v>1214</v>
      </c>
      <c r="J106" s="263">
        <v>25397</v>
      </c>
      <c r="K106" s="42">
        <v>2943</v>
      </c>
      <c r="L106" s="42">
        <v>22454</v>
      </c>
      <c r="M106" s="263">
        <v>1115</v>
      </c>
      <c r="N106" s="206">
        <f t="shared" si="3"/>
        <v>4.3902823168090722E-2</v>
      </c>
      <c r="O106" s="205">
        <f t="shared" si="4"/>
        <v>1401</v>
      </c>
      <c r="P106" s="263">
        <v>628</v>
      </c>
      <c r="Q106" s="266" t="s">
        <v>1029</v>
      </c>
      <c r="R106" s="266">
        <v>9</v>
      </c>
      <c r="S106" s="266">
        <v>764</v>
      </c>
      <c r="T106" s="266" t="s">
        <v>1029</v>
      </c>
      <c r="U106" s="266"/>
      <c r="V106" s="207">
        <f t="shared" si="5"/>
        <v>1115</v>
      </c>
      <c r="W106" s="205">
        <f>IF(ISNA(VLOOKUP(E106,'FAN EVOLUTION'!$A$46:$B$10042,2,1)),0,VLOOKUP(E106,'FAN EVOLUTION'!$A$46:$B$10042,2,1))</f>
        <v>99697</v>
      </c>
      <c r="X106" s="208"/>
      <c r="Y106" s="209"/>
      <c r="Z106" s="42"/>
      <c r="AA106" s="209"/>
      <c r="AB106" s="210"/>
      <c r="AC106" s="42"/>
    </row>
    <row r="107" spans="1:29" ht="14.4" x14ac:dyDescent="0.3">
      <c r="A107" s="262">
        <v>1.01537089130377E+16</v>
      </c>
      <c r="B107" s="263">
        <v>2015</v>
      </c>
      <c r="C107" s="263" t="s">
        <v>1009</v>
      </c>
      <c r="D107" s="264">
        <v>42277</v>
      </c>
      <c r="E107" s="265">
        <v>42272.375069444446</v>
      </c>
      <c r="F107" s="263"/>
      <c r="G107" s="263"/>
      <c r="H107" s="205"/>
      <c r="I107" s="263" t="s">
        <v>1213</v>
      </c>
      <c r="J107" s="263">
        <v>193151</v>
      </c>
      <c r="K107" s="42">
        <v>4432</v>
      </c>
      <c r="L107" s="42">
        <v>188719</v>
      </c>
      <c r="M107" s="263">
        <v>42807</v>
      </c>
      <c r="N107" s="206">
        <f t="shared" si="3"/>
        <v>0.22162453210182706</v>
      </c>
      <c r="O107" s="205">
        <f t="shared" si="4"/>
        <v>42611</v>
      </c>
      <c r="P107" s="263">
        <v>40281</v>
      </c>
      <c r="Q107" s="266">
        <v>20</v>
      </c>
      <c r="R107" s="266">
        <v>18</v>
      </c>
      <c r="S107" s="266">
        <v>2292</v>
      </c>
      <c r="T107" s="266" t="s">
        <v>1029</v>
      </c>
      <c r="U107" s="266"/>
      <c r="V107" s="207">
        <f t="shared" si="5"/>
        <v>42807</v>
      </c>
      <c r="W107" s="205">
        <f>IF(ISNA(VLOOKUP(E107,'FAN EVOLUTION'!$A$46:$B$10042,2,1)),0,VLOOKUP(E107,'FAN EVOLUTION'!$A$46:$B$10042,2,1))</f>
        <v>100343</v>
      </c>
      <c r="X107" s="208"/>
      <c r="Y107" s="209"/>
      <c r="Z107" s="42"/>
      <c r="AA107" s="209"/>
      <c r="AB107" s="210"/>
      <c r="AC107" s="42"/>
    </row>
    <row r="108" spans="1:29" ht="14.4" x14ac:dyDescent="0.3">
      <c r="A108" s="262">
        <v>1.01537089140027E+16</v>
      </c>
      <c r="B108" s="263">
        <v>2015</v>
      </c>
      <c r="C108" s="263" t="s">
        <v>1009</v>
      </c>
      <c r="D108" s="264">
        <v>42277</v>
      </c>
      <c r="E108" s="265">
        <v>42275.375011574077</v>
      </c>
      <c r="F108" s="263"/>
      <c r="G108" s="263"/>
      <c r="H108" s="205"/>
      <c r="I108" s="263" t="s">
        <v>1212</v>
      </c>
      <c r="J108" s="263">
        <v>241542</v>
      </c>
      <c r="K108" s="42">
        <v>8453</v>
      </c>
      <c r="L108" s="42">
        <v>233089</v>
      </c>
      <c r="M108" s="263">
        <v>39547</v>
      </c>
      <c r="N108" s="206">
        <f t="shared" si="3"/>
        <v>0.16372721928277484</v>
      </c>
      <c r="O108" s="205">
        <f t="shared" si="4"/>
        <v>39926</v>
      </c>
      <c r="P108" s="263">
        <v>37114</v>
      </c>
      <c r="Q108" s="266">
        <v>20</v>
      </c>
      <c r="R108" s="266">
        <v>19</v>
      </c>
      <c r="S108" s="266">
        <v>2773</v>
      </c>
      <c r="T108" s="266" t="s">
        <v>1029</v>
      </c>
      <c r="U108" s="266"/>
      <c r="V108" s="207">
        <f t="shared" si="5"/>
        <v>39547</v>
      </c>
      <c r="W108" s="205">
        <f>IF(ISNA(VLOOKUP(E108,'FAN EVOLUTION'!$A$46:$B$10042,2,1)),0,VLOOKUP(E108,'FAN EVOLUTION'!$A$46:$B$10042,2,1))</f>
        <v>102156</v>
      </c>
      <c r="X108" s="208"/>
      <c r="Y108" s="209"/>
      <c r="Z108" s="42"/>
      <c r="AA108" s="209"/>
      <c r="AB108" s="210"/>
      <c r="AC108" s="42"/>
    </row>
    <row r="109" spans="1:29" ht="14.4" x14ac:dyDescent="0.3">
      <c r="A109" s="262">
        <v>1.01536764197377E+16</v>
      </c>
      <c r="B109" s="263">
        <v>2015</v>
      </c>
      <c r="C109" s="263" t="s">
        <v>1009</v>
      </c>
      <c r="D109" s="264">
        <v>42277</v>
      </c>
      <c r="E109" s="265">
        <v>42277.333333333336</v>
      </c>
      <c r="F109" s="263"/>
      <c r="G109" s="263"/>
      <c r="H109" s="205"/>
      <c r="I109" s="263" t="s">
        <v>1211</v>
      </c>
      <c r="J109" s="263">
        <v>176380</v>
      </c>
      <c r="K109" s="42">
        <v>10377</v>
      </c>
      <c r="L109" s="42">
        <v>166003</v>
      </c>
      <c r="M109" s="263">
        <v>44097</v>
      </c>
      <c r="N109" s="206">
        <f t="shared" si="3"/>
        <v>0.25001133915409912</v>
      </c>
      <c r="O109" s="205">
        <f t="shared" si="4"/>
        <v>44830</v>
      </c>
      <c r="P109" s="263">
        <v>42494</v>
      </c>
      <c r="Q109" s="266">
        <v>13</v>
      </c>
      <c r="R109" s="266">
        <v>29</v>
      </c>
      <c r="S109" s="266">
        <v>2294</v>
      </c>
      <c r="T109" s="266" t="s">
        <v>1029</v>
      </c>
      <c r="U109" s="266"/>
      <c r="V109" s="207">
        <f t="shared" si="5"/>
        <v>44097</v>
      </c>
      <c r="W109" s="205">
        <f>IF(ISNA(VLOOKUP(E109,'FAN EVOLUTION'!$A$46:$B$10042,2,1)),0,VLOOKUP(E109,'FAN EVOLUTION'!$A$46:$B$10042,2,1))</f>
        <v>103062</v>
      </c>
      <c r="X109" s="208"/>
      <c r="Y109" s="209"/>
      <c r="Z109" s="42"/>
      <c r="AA109" s="209"/>
      <c r="AB109" s="210"/>
      <c r="AC109" s="42"/>
    </row>
    <row r="110" spans="1:29" ht="14.4" x14ac:dyDescent="0.3">
      <c r="A110" s="262">
        <v>1.01537447066127E+16</v>
      </c>
      <c r="B110" s="263">
        <v>2015</v>
      </c>
      <c r="C110" s="263" t="s">
        <v>1010</v>
      </c>
      <c r="D110" s="264">
        <v>42308</v>
      </c>
      <c r="E110" s="265">
        <v>42279.375034722223</v>
      </c>
      <c r="F110" s="263"/>
      <c r="G110" s="263"/>
      <c r="H110" s="205"/>
      <c r="I110" s="263" t="s">
        <v>1210</v>
      </c>
      <c r="J110" s="263">
        <v>239863</v>
      </c>
      <c r="K110" s="42">
        <v>6365</v>
      </c>
      <c r="L110" s="42">
        <v>233498</v>
      </c>
      <c r="M110" s="263">
        <v>41585</v>
      </c>
      <c r="N110" s="206">
        <f t="shared" si="3"/>
        <v>0.17336979859336371</v>
      </c>
      <c r="O110" s="205">
        <f t="shared" si="4"/>
        <v>44383</v>
      </c>
      <c r="P110" s="263">
        <v>39625</v>
      </c>
      <c r="Q110" s="266">
        <v>15</v>
      </c>
      <c r="R110" s="266">
        <v>41</v>
      </c>
      <c r="S110" s="266">
        <v>4702</v>
      </c>
      <c r="T110" s="266" t="s">
        <v>1029</v>
      </c>
      <c r="U110" s="266"/>
      <c r="V110" s="207">
        <f t="shared" si="5"/>
        <v>41585</v>
      </c>
      <c r="W110" s="205">
        <f>IF(ISNA(VLOOKUP(E110,'FAN EVOLUTION'!$A$46:$B$10042,2,1)),0,VLOOKUP(E110,'FAN EVOLUTION'!$A$46:$B$10042,2,1))</f>
        <v>103729</v>
      </c>
      <c r="X110" s="208"/>
      <c r="Y110" s="209"/>
      <c r="Z110" s="42"/>
      <c r="AA110" s="209"/>
      <c r="AB110" s="210"/>
      <c r="AC110" s="42"/>
    </row>
    <row r="111" spans="1:29" ht="14.4" x14ac:dyDescent="0.3">
      <c r="A111" s="262">
        <v>1.01537519842977E+16</v>
      </c>
      <c r="B111" s="263">
        <v>2015</v>
      </c>
      <c r="C111" s="263" t="s">
        <v>1010</v>
      </c>
      <c r="D111" s="264">
        <v>42308</v>
      </c>
      <c r="E111" s="265">
        <v>42282.333344907405</v>
      </c>
      <c r="F111" s="263"/>
      <c r="G111" s="263"/>
      <c r="H111" s="205"/>
      <c r="I111" s="263" t="s">
        <v>1209</v>
      </c>
      <c r="J111" s="263">
        <v>238410</v>
      </c>
      <c r="K111" s="42">
        <v>6871</v>
      </c>
      <c r="L111" s="42">
        <v>231539</v>
      </c>
      <c r="M111" s="263">
        <v>39618</v>
      </c>
      <c r="N111" s="206">
        <f t="shared" si="3"/>
        <v>0.1661759154397886</v>
      </c>
      <c r="O111" s="205">
        <f t="shared" si="4"/>
        <v>40326</v>
      </c>
      <c r="P111" s="263">
        <v>36858</v>
      </c>
      <c r="Q111" s="266">
        <v>18</v>
      </c>
      <c r="R111" s="266">
        <v>19</v>
      </c>
      <c r="S111" s="266">
        <v>3431</v>
      </c>
      <c r="T111" s="266" t="s">
        <v>1029</v>
      </c>
      <c r="U111" s="266"/>
      <c r="V111" s="207">
        <f t="shared" si="5"/>
        <v>39618</v>
      </c>
      <c r="W111" s="205">
        <f>IF(ISNA(VLOOKUP(E111,'FAN EVOLUTION'!$A$46:$B$10042,2,1)),0,VLOOKUP(E111,'FAN EVOLUTION'!$A$46:$B$10042,2,1))</f>
        <v>104710</v>
      </c>
      <c r="X111" s="208"/>
      <c r="Y111" s="209"/>
      <c r="Z111" s="42"/>
      <c r="AA111" s="209"/>
      <c r="AB111" s="210"/>
      <c r="AC111" s="42"/>
    </row>
    <row r="112" spans="1:29" ht="14.4" x14ac:dyDescent="0.3">
      <c r="A112" s="262">
        <v>1.01537520210227E+16</v>
      </c>
      <c r="B112" s="263">
        <v>2015</v>
      </c>
      <c r="C112" s="263" t="s">
        <v>1010</v>
      </c>
      <c r="D112" s="264">
        <v>42308</v>
      </c>
      <c r="E112" s="265">
        <v>42284.208333333336</v>
      </c>
      <c r="F112" s="263"/>
      <c r="G112" s="263"/>
      <c r="H112" s="205"/>
      <c r="I112" s="263" t="s">
        <v>1208</v>
      </c>
      <c r="J112" s="263">
        <v>1052936</v>
      </c>
      <c r="K112" s="42">
        <v>5233</v>
      </c>
      <c r="L112" s="42">
        <v>1047703</v>
      </c>
      <c r="M112" s="263">
        <v>340403</v>
      </c>
      <c r="N112" s="206">
        <f t="shared" si="3"/>
        <v>0.32328935471861536</v>
      </c>
      <c r="O112" s="205">
        <f t="shared" si="4"/>
        <v>179102</v>
      </c>
      <c r="P112" s="263">
        <v>1349</v>
      </c>
      <c r="Q112" s="266">
        <v>64</v>
      </c>
      <c r="R112" s="266">
        <v>127</v>
      </c>
      <c r="S112" s="266">
        <v>9665</v>
      </c>
      <c r="T112" s="266">
        <v>167897</v>
      </c>
      <c r="U112" s="266"/>
      <c r="V112" s="207">
        <f t="shared" si="5"/>
        <v>340403</v>
      </c>
      <c r="W112" s="205">
        <f>IF(ISNA(VLOOKUP(E112,'FAN EVOLUTION'!$A$46:$B$10042,2,1)),0,VLOOKUP(E112,'FAN EVOLUTION'!$A$46:$B$10042,2,1))</f>
        <v>106634</v>
      </c>
      <c r="X112" s="208"/>
      <c r="Y112" s="209"/>
      <c r="Z112" s="42"/>
      <c r="AA112" s="209"/>
      <c r="AB112" s="210"/>
      <c r="AC112" s="42"/>
    </row>
    <row r="113" spans="1:29" ht="14.4" x14ac:dyDescent="0.3">
      <c r="A113" s="262">
        <v>1.01537447053677E+16</v>
      </c>
      <c r="B113" s="263">
        <v>2015</v>
      </c>
      <c r="C113" s="263" t="s">
        <v>1010</v>
      </c>
      <c r="D113" s="264">
        <v>42308</v>
      </c>
      <c r="E113" s="265">
        <v>42286.208333333336</v>
      </c>
      <c r="F113" s="263"/>
      <c r="G113" s="263"/>
      <c r="H113" s="205"/>
      <c r="I113" s="263" t="s">
        <v>1207</v>
      </c>
      <c r="J113" s="263">
        <v>372739</v>
      </c>
      <c r="K113" s="42">
        <v>11004</v>
      </c>
      <c r="L113" s="42">
        <v>361735</v>
      </c>
      <c r="M113" s="263">
        <v>61242</v>
      </c>
      <c r="N113" s="206">
        <f t="shared" si="3"/>
        <v>0.16430263535610709</v>
      </c>
      <c r="O113" s="205">
        <f t="shared" si="4"/>
        <v>63806</v>
      </c>
      <c r="P113" s="263">
        <v>53479</v>
      </c>
      <c r="Q113" s="266">
        <v>70</v>
      </c>
      <c r="R113" s="266">
        <v>81</v>
      </c>
      <c r="S113" s="266">
        <v>10176</v>
      </c>
      <c r="T113" s="266" t="s">
        <v>1029</v>
      </c>
      <c r="U113" s="266"/>
      <c r="V113" s="207">
        <f t="shared" si="5"/>
        <v>61242</v>
      </c>
      <c r="W113" s="205">
        <f>IF(ISNA(VLOOKUP(E113,'FAN EVOLUTION'!$A$46:$B$10042,2,1)),0,VLOOKUP(E113,'FAN EVOLUTION'!$A$46:$B$10042,2,1))</f>
        <v>107587</v>
      </c>
      <c r="X113" s="208"/>
      <c r="Y113" s="209"/>
      <c r="Z113" s="42"/>
      <c r="AA113" s="209"/>
      <c r="AB113" s="210"/>
      <c r="AC113" s="42"/>
    </row>
    <row r="114" spans="1:29" ht="14.4" x14ac:dyDescent="0.3">
      <c r="A114" s="262">
        <v>1.01537682214427E+16</v>
      </c>
      <c r="B114" s="263">
        <v>2015</v>
      </c>
      <c r="C114" s="263" t="s">
        <v>1010</v>
      </c>
      <c r="D114" s="264">
        <v>42308</v>
      </c>
      <c r="E114" s="265">
        <v>42289.333333333336</v>
      </c>
      <c r="F114" s="263"/>
      <c r="G114" s="263"/>
      <c r="H114" s="205"/>
      <c r="I114" s="263" t="s">
        <v>1206</v>
      </c>
      <c r="J114" s="263">
        <v>1058330</v>
      </c>
      <c r="K114" s="42">
        <v>15417</v>
      </c>
      <c r="L114" s="42">
        <v>1042913</v>
      </c>
      <c r="M114" s="263">
        <v>40581</v>
      </c>
      <c r="N114" s="206">
        <f t="shared" si="3"/>
        <v>3.8344372738181851E-2</v>
      </c>
      <c r="O114" s="205">
        <f t="shared" si="4"/>
        <v>43667</v>
      </c>
      <c r="P114" s="263">
        <v>2074</v>
      </c>
      <c r="Q114" s="266">
        <v>63</v>
      </c>
      <c r="R114" s="266">
        <v>233</v>
      </c>
      <c r="S114" s="266">
        <v>23033</v>
      </c>
      <c r="T114" s="266">
        <v>18264</v>
      </c>
      <c r="U114" s="266"/>
      <c r="V114" s="207">
        <f t="shared" si="5"/>
        <v>40581</v>
      </c>
      <c r="W114" s="205">
        <f>IF(ISNA(VLOOKUP(E114,'FAN EVOLUTION'!$A$46:$B$10042,2,1)),0,VLOOKUP(E114,'FAN EVOLUTION'!$A$46:$B$10042,2,1))</f>
        <v>108151</v>
      </c>
      <c r="X114" s="208"/>
      <c r="Y114" s="209"/>
      <c r="Z114" s="42"/>
      <c r="AA114" s="209"/>
      <c r="AB114" s="210"/>
      <c r="AC114" s="42"/>
    </row>
    <row r="115" spans="1:29" ht="14.4" x14ac:dyDescent="0.3">
      <c r="A115" s="262">
        <v>1.01537520211427E+16</v>
      </c>
      <c r="B115" s="263">
        <v>2015</v>
      </c>
      <c r="C115" s="263" t="s">
        <v>1010</v>
      </c>
      <c r="D115" s="264">
        <v>42308</v>
      </c>
      <c r="E115" s="265">
        <v>42291.333344907405</v>
      </c>
      <c r="F115" s="263"/>
      <c r="G115" s="263"/>
      <c r="H115" s="205"/>
      <c r="I115" s="263" t="s">
        <v>1205</v>
      </c>
      <c r="J115" s="263">
        <v>178981</v>
      </c>
      <c r="K115" s="42">
        <v>8663</v>
      </c>
      <c r="L115" s="42">
        <v>170318</v>
      </c>
      <c r="M115" s="263">
        <v>44588</v>
      </c>
      <c r="N115" s="206">
        <f t="shared" si="3"/>
        <v>0.24912141512227554</v>
      </c>
      <c r="O115" s="205">
        <f t="shared" si="4"/>
        <v>46268</v>
      </c>
      <c r="P115" s="263">
        <v>43706</v>
      </c>
      <c r="Q115" s="266">
        <v>31</v>
      </c>
      <c r="R115" s="266">
        <v>38</v>
      </c>
      <c r="S115" s="266">
        <v>2493</v>
      </c>
      <c r="T115" s="266" t="s">
        <v>1029</v>
      </c>
      <c r="U115" s="266"/>
      <c r="V115" s="207">
        <f t="shared" si="5"/>
        <v>44588</v>
      </c>
      <c r="W115" s="205">
        <f>IF(ISNA(VLOOKUP(E115,'FAN EVOLUTION'!$A$46:$B$10042,2,1)),0,VLOOKUP(E115,'FAN EVOLUTION'!$A$46:$B$10042,2,1))</f>
        <v>108448</v>
      </c>
      <c r="X115" s="208"/>
      <c r="Y115" s="209"/>
      <c r="Z115" s="42"/>
      <c r="AA115" s="209"/>
      <c r="AB115" s="210"/>
      <c r="AC115" s="42"/>
    </row>
    <row r="116" spans="1:29" ht="14.4" x14ac:dyDescent="0.3">
      <c r="A116" s="262">
        <v>1.01537520188477E+16</v>
      </c>
      <c r="B116" s="263">
        <v>2015</v>
      </c>
      <c r="C116" s="263" t="s">
        <v>1010</v>
      </c>
      <c r="D116" s="264">
        <v>42308</v>
      </c>
      <c r="E116" s="265">
        <v>42293.375011574077</v>
      </c>
      <c r="F116" s="263"/>
      <c r="G116" s="263"/>
      <c r="H116" s="205"/>
      <c r="I116" s="263" t="s">
        <v>1204</v>
      </c>
      <c r="J116" s="263">
        <v>238678</v>
      </c>
      <c r="K116" s="42">
        <v>10345</v>
      </c>
      <c r="L116" s="42">
        <v>228333</v>
      </c>
      <c r="M116" s="263">
        <v>55377</v>
      </c>
      <c r="N116" s="206">
        <f t="shared" si="3"/>
        <v>0.2320155188161456</v>
      </c>
      <c r="O116" s="205">
        <f t="shared" si="4"/>
        <v>56068</v>
      </c>
      <c r="P116" s="263">
        <v>52145</v>
      </c>
      <c r="Q116" s="266">
        <v>35</v>
      </c>
      <c r="R116" s="266">
        <v>37</v>
      </c>
      <c r="S116" s="266">
        <v>3851</v>
      </c>
      <c r="T116" s="266" t="s">
        <v>1029</v>
      </c>
      <c r="U116" s="266"/>
      <c r="V116" s="207">
        <f t="shared" si="5"/>
        <v>55377</v>
      </c>
      <c r="W116" s="205">
        <f>IF(ISNA(VLOOKUP(E116,'FAN EVOLUTION'!$A$46:$B$10042,2,1)),0,VLOOKUP(E116,'FAN EVOLUTION'!$A$46:$B$10042,2,1))</f>
        <v>109384</v>
      </c>
      <c r="X116" s="208"/>
      <c r="Y116" s="209"/>
      <c r="Z116" s="42"/>
      <c r="AA116" s="209"/>
      <c r="AB116" s="210"/>
      <c r="AC116" s="42"/>
    </row>
    <row r="117" spans="1:29" ht="14.4" x14ac:dyDescent="0.3">
      <c r="A117" s="262">
        <v>1.01537667598177E+16</v>
      </c>
      <c r="B117" s="263">
        <v>2015</v>
      </c>
      <c r="C117" s="263" t="s">
        <v>1010</v>
      </c>
      <c r="D117" s="264">
        <v>42308</v>
      </c>
      <c r="E117" s="265">
        <v>42296.375011574077</v>
      </c>
      <c r="F117" s="263"/>
      <c r="G117" s="263"/>
      <c r="H117" s="205"/>
      <c r="I117" s="263" t="s">
        <v>1203</v>
      </c>
      <c r="J117" s="263">
        <v>347115</v>
      </c>
      <c r="K117" s="42">
        <v>9498</v>
      </c>
      <c r="L117" s="42">
        <v>337617</v>
      </c>
      <c r="M117" s="263">
        <v>39531</v>
      </c>
      <c r="N117" s="206">
        <f t="shared" si="3"/>
        <v>0.11388444751739338</v>
      </c>
      <c r="O117" s="205">
        <f t="shared" si="4"/>
        <v>43662</v>
      </c>
      <c r="P117" s="263">
        <v>34730</v>
      </c>
      <c r="Q117" s="266">
        <v>129</v>
      </c>
      <c r="R117" s="266">
        <v>167</v>
      </c>
      <c r="S117" s="266">
        <v>8636</v>
      </c>
      <c r="T117" s="266" t="s">
        <v>1029</v>
      </c>
      <c r="U117" s="266"/>
      <c r="V117" s="207">
        <f t="shared" si="5"/>
        <v>39531</v>
      </c>
      <c r="W117" s="205">
        <f>IF(ISNA(VLOOKUP(E117,'FAN EVOLUTION'!$A$46:$B$10042,2,1)),0,VLOOKUP(E117,'FAN EVOLUTION'!$A$46:$B$10042,2,1))</f>
        <v>112739</v>
      </c>
      <c r="X117" s="208"/>
      <c r="Y117" s="209"/>
      <c r="Z117" s="42"/>
      <c r="AA117" s="209"/>
      <c r="AB117" s="210"/>
      <c r="AC117" s="42"/>
    </row>
    <row r="118" spans="1:29" ht="14.4" x14ac:dyDescent="0.3">
      <c r="A118" s="262">
        <v>1.01537665801277E+16</v>
      </c>
      <c r="B118" s="263">
        <v>2015</v>
      </c>
      <c r="C118" s="263" t="s">
        <v>1010</v>
      </c>
      <c r="D118" s="264">
        <v>42308</v>
      </c>
      <c r="E118" s="265">
        <v>42298.083344907405</v>
      </c>
      <c r="F118" s="263"/>
      <c r="G118" s="263"/>
      <c r="H118" s="205"/>
      <c r="I118" s="263" t="s">
        <v>1202</v>
      </c>
      <c r="J118" s="263">
        <v>620891</v>
      </c>
      <c r="K118" s="42">
        <v>8368</v>
      </c>
      <c r="L118" s="42">
        <v>612523</v>
      </c>
      <c r="M118" s="263">
        <v>12642</v>
      </c>
      <c r="N118" s="206">
        <f t="shared" si="3"/>
        <v>2.0361061764464294E-2</v>
      </c>
      <c r="O118" s="205">
        <f t="shared" si="4"/>
        <v>163698</v>
      </c>
      <c r="P118" s="263">
        <v>1535</v>
      </c>
      <c r="Q118" s="266">
        <v>25</v>
      </c>
      <c r="R118" s="266">
        <v>94</v>
      </c>
      <c r="S118" s="266">
        <v>16773</v>
      </c>
      <c r="T118" s="266">
        <v>145271</v>
      </c>
      <c r="U118" s="266"/>
      <c r="V118" s="207">
        <f t="shared" si="5"/>
        <v>12642</v>
      </c>
      <c r="W118" s="205">
        <f>IF(ISNA(VLOOKUP(E118,'FAN EVOLUTION'!$A$46:$B$10042,2,1)),0,VLOOKUP(E118,'FAN EVOLUTION'!$A$46:$B$10042,2,1))</f>
        <v>114601</v>
      </c>
      <c r="X118" s="208"/>
      <c r="Y118" s="209"/>
      <c r="Z118" s="42"/>
      <c r="AA118" s="209"/>
      <c r="AB118" s="210"/>
      <c r="AC118" s="42"/>
    </row>
    <row r="119" spans="1:29" ht="14.4" x14ac:dyDescent="0.3">
      <c r="A119" s="262">
        <v>1.01537448974227E+16</v>
      </c>
      <c r="B119" s="263">
        <v>2015</v>
      </c>
      <c r="C119" s="263" t="s">
        <v>1010</v>
      </c>
      <c r="D119" s="264">
        <v>42308</v>
      </c>
      <c r="E119" s="265">
        <v>42300.208344907405</v>
      </c>
      <c r="F119" s="263"/>
      <c r="G119" s="263"/>
      <c r="H119" s="205"/>
      <c r="I119" s="263" t="s">
        <v>1201</v>
      </c>
      <c r="J119" s="263">
        <v>219594</v>
      </c>
      <c r="K119" s="42">
        <v>11257</v>
      </c>
      <c r="L119" s="42">
        <v>208337</v>
      </c>
      <c r="M119" s="263">
        <v>54848</v>
      </c>
      <c r="N119" s="206">
        <f t="shared" si="3"/>
        <v>0.24977003014654317</v>
      </c>
      <c r="O119" s="205">
        <f t="shared" si="4"/>
        <v>55509</v>
      </c>
      <c r="P119" s="263">
        <v>51976</v>
      </c>
      <c r="Q119" s="266">
        <v>33</v>
      </c>
      <c r="R119" s="266">
        <v>38</v>
      </c>
      <c r="S119" s="266">
        <v>3462</v>
      </c>
      <c r="T119" s="266" t="s">
        <v>1029</v>
      </c>
      <c r="U119" s="266"/>
      <c r="V119" s="207">
        <f t="shared" si="5"/>
        <v>54848</v>
      </c>
      <c r="W119" s="205">
        <f>IF(ISNA(VLOOKUP(E119,'FAN EVOLUTION'!$A$46:$B$10042,2,1)),0,VLOOKUP(E119,'FAN EVOLUTION'!$A$46:$B$10042,2,1))</f>
        <v>114919</v>
      </c>
      <c r="X119" s="208"/>
      <c r="Y119" s="209"/>
      <c r="Z119" s="42"/>
      <c r="AA119" s="209"/>
      <c r="AB119" s="210"/>
      <c r="AC119" s="42"/>
    </row>
    <row r="120" spans="1:29" ht="14.4" x14ac:dyDescent="0.3">
      <c r="A120" s="262">
        <v>1.01537501245477E+16</v>
      </c>
      <c r="B120" s="263">
        <v>2015</v>
      </c>
      <c r="C120" s="263" t="s">
        <v>1010</v>
      </c>
      <c r="D120" s="264">
        <v>42308</v>
      </c>
      <c r="E120" s="265">
        <v>42303.416678240741</v>
      </c>
      <c r="F120" s="263"/>
      <c r="G120" s="263"/>
      <c r="H120" s="205"/>
      <c r="I120" s="263" t="s">
        <v>1200</v>
      </c>
      <c r="J120" s="263">
        <v>285231</v>
      </c>
      <c r="K120" s="42">
        <v>9828</v>
      </c>
      <c r="L120" s="42">
        <v>275403</v>
      </c>
      <c r="M120" s="263">
        <v>48379</v>
      </c>
      <c r="N120" s="206">
        <f t="shared" si="3"/>
        <v>0.16961340106790637</v>
      </c>
      <c r="O120" s="205">
        <f t="shared" si="4"/>
        <v>52568</v>
      </c>
      <c r="P120" s="263">
        <v>47578</v>
      </c>
      <c r="Q120" s="266">
        <v>49</v>
      </c>
      <c r="R120" s="266">
        <v>121</v>
      </c>
      <c r="S120" s="266">
        <v>4820</v>
      </c>
      <c r="T120" s="266" t="s">
        <v>1029</v>
      </c>
      <c r="U120" s="266"/>
      <c r="V120" s="207">
        <f t="shared" si="5"/>
        <v>48379</v>
      </c>
      <c r="W120" s="205">
        <f>IF(ISNA(VLOOKUP(E120,'FAN EVOLUTION'!$A$46:$B$10042,2,1)),0,VLOOKUP(E120,'FAN EVOLUTION'!$A$46:$B$10042,2,1))</f>
        <v>116420</v>
      </c>
      <c r="X120" s="208"/>
      <c r="Y120" s="209"/>
      <c r="Z120" s="42"/>
      <c r="AA120" s="209"/>
      <c r="AB120" s="210"/>
      <c r="AC120" s="42"/>
    </row>
    <row r="121" spans="1:29" ht="14.4" x14ac:dyDescent="0.3">
      <c r="A121" s="262">
        <v>1.01538023846777E+16</v>
      </c>
      <c r="B121" s="263">
        <v>2015</v>
      </c>
      <c r="C121" s="263" t="s">
        <v>1010</v>
      </c>
      <c r="D121" s="264">
        <v>42308</v>
      </c>
      <c r="E121" s="265">
        <v>42304.395833333336</v>
      </c>
      <c r="F121" s="263"/>
      <c r="G121" s="263"/>
      <c r="H121" s="205"/>
      <c r="I121" s="263" t="s">
        <v>1199</v>
      </c>
      <c r="J121" s="263">
        <v>162585</v>
      </c>
      <c r="K121" s="42">
        <v>9989</v>
      </c>
      <c r="L121" s="42">
        <v>152596</v>
      </c>
      <c r="M121" s="263">
        <v>43991</v>
      </c>
      <c r="N121" s="206">
        <f t="shared" si="3"/>
        <v>0.27057231601931298</v>
      </c>
      <c r="O121" s="205">
        <f t="shared" si="4"/>
        <v>43207</v>
      </c>
      <c r="P121" s="263">
        <v>41856</v>
      </c>
      <c r="Q121" s="266">
        <v>29</v>
      </c>
      <c r="R121" s="266">
        <v>22</v>
      </c>
      <c r="S121" s="266">
        <v>1300</v>
      </c>
      <c r="T121" s="266" t="s">
        <v>1029</v>
      </c>
      <c r="U121" s="266"/>
      <c r="V121" s="207">
        <f t="shared" si="5"/>
        <v>43991</v>
      </c>
      <c r="W121" s="205">
        <f>IF(ISNA(VLOOKUP(E121,'FAN EVOLUTION'!$A$46:$B$10042,2,1)),0,VLOOKUP(E121,'FAN EVOLUTION'!$A$46:$B$10042,2,1))</f>
        <v>117267</v>
      </c>
      <c r="X121" s="208"/>
      <c r="Y121" s="209"/>
      <c r="Z121" s="42"/>
      <c r="AA121" s="209"/>
      <c r="AB121" s="210"/>
      <c r="AC121" s="42"/>
    </row>
    <row r="122" spans="1:29" ht="14.4" x14ac:dyDescent="0.3">
      <c r="A122" s="262">
        <v>1.01537519841477E+16</v>
      </c>
      <c r="B122" s="263">
        <v>2015</v>
      </c>
      <c r="C122" s="263" t="s">
        <v>1010</v>
      </c>
      <c r="D122" s="264">
        <v>42308</v>
      </c>
      <c r="E122" s="265">
        <v>42305.250011574077</v>
      </c>
      <c r="F122" s="263"/>
      <c r="G122" s="263"/>
      <c r="H122" s="205"/>
      <c r="I122" s="263" t="s">
        <v>1198</v>
      </c>
      <c r="J122" s="263">
        <v>453749</v>
      </c>
      <c r="K122" s="42">
        <v>20999</v>
      </c>
      <c r="L122" s="42">
        <v>432750</v>
      </c>
      <c r="M122" s="263">
        <v>47777</v>
      </c>
      <c r="N122" s="206">
        <f t="shared" si="3"/>
        <v>0.10529389596450901</v>
      </c>
      <c r="O122" s="205">
        <f t="shared" si="4"/>
        <v>53930</v>
      </c>
      <c r="P122" s="263">
        <v>41079</v>
      </c>
      <c r="Q122" s="266">
        <v>128</v>
      </c>
      <c r="R122" s="266">
        <v>255</v>
      </c>
      <c r="S122" s="266">
        <v>12468</v>
      </c>
      <c r="T122" s="266" t="s">
        <v>1029</v>
      </c>
      <c r="U122" s="266"/>
      <c r="V122" s="207">
        <f t="shared" si="5"/>
        <v>47777</v>
      </c>
      <c r="W122" s="205">
        <f>IF(ISNA(VLOOKUP(E122,'FAN EVOLUTION'!$A$46:$B$10042,2,1)),0,VLOOKUP(E122,'FAN EVOLUTION'!$A$46:$B$10042,2,1))</f>
        <v>119395</v>
      </c>
      <c r="X122" s="208"/>
      <c r="Y122" s="209"/>
      <c r="Z122" s="42"/>
      <c r="AA122" s="209"/>
      <c r="AB122" s="210"/>
      <c r="AC122" s="42"/>
    </row>
    <row r="123" spans="1:29" ht="14.4" x14ac:dyDescent="0.3">
      <c r="A123" s="262">
        <v>1.01537501246277E+16</v>
      </c>
      <c r="B123" s="263">
        <v>2015</v>
      </c>
      <c r="C123" s="263" t="s">
        <v>1010</v>
      </c>
      <c r="D123" s="264">
        <v>42308</v>
      </c>
      <c r="E123" s="265">
        <v>42308.250011574077</v>
      </c>
      <c r="F123" s="263"/>
      <c r="G123" s="263"/>
      <c r="H123" s="205"/>
      <c r="I123" s="263" t="s">
        <v>1197</v>
      </c>
      <c r="J123" s="263">
        <v>163397</v>
      </c>
      <c r="K123" s="42">
        <v>19970</v>
      </c>
      <c r="L123" s="42">
        <v>143427</v>
      </c>
      <c r="M123" s="263">
        <v>44558</v>
      </c>
      <c r="N123" s="206">
        <f t="shared" si="3"/>
        <v>0.27269778514905413</v>
      </c>
      <c r="O123" s="205">
        <f t="shared" si="4"/>
        <v>46944</v>
      </c>
      <c r="P123" s="263">
        <v>44906</v>
      </c>
      <c r="Q123" s="266">
        <v>16</v>
      </c>
      <c r="R123" s="266">
        <v>42</v>
      </c>
      <c r="S123" s="266">
        <v>1980</v>
      </c>
      <c r="T123" s="266" t="s">
        <v>1029</v>
      </c>
      <c r="U123" s="266"/>
      <c r="V123" s="207">
        <f t="shared" si="5"/>
        <v>44558</v>
      </c>
      <c r="W123" s="205">
        <f>IF(ISNA(VLOOKUP(E123,'FAN EVOLUTION'!$A$46:$B$10042,2,1)),0,VLOOKUP(E123,'FAN EVOLUTION'!$A$46:$B$10042,2,1))</f>
        <v>120358</v>
      </c>
      <c r="X123" s="208"/>
      <c r="Y123" s="209"/>
      <c r="Z123" s="42"/>
      <c r="AA123" s="209"/>
      <c r="AB123" s="210"/>
      <c r="AC123" s="42"/>
    </row>
    <row r="124" spans="1:29" ht="14.4" x14ac:dyDescent="0.3">
      <c r="A124" s="262">
        <v>1.01538037224027E+16</v>
      </c>
      <c r="B124" s="263">
        <v>2015</v>
      </c>
      <c r="C124" s="263" t="s">
        <v>1010</v>
      </c>
      <c r="D124" s="264">
        <v>42338</v>
      </c>
      <c r="E124" s="265">
        <v>42312.208333333336</v>
      </c>
      <c r="F124" s="263"/>
      <c r="G124" s="263"/>
      <c r="H124" s="205"/>
      <c r="I124" s="263" t="s">
        <v>1196</v>
      </c>
      <c r="J124" s="263">
        <v>188790</v>
      </c>
      <c r="K124" s="42">
        <v>10429</v>
      </c>
      <c r="L124" s="42">
        <v>178361</v>
      </c>
      <c r="M124" s="263">
        <v>53586</v>
      </c>
      <c r="N124" s="206">
        <f t="shared" si="3"/>
        <v>0.2838391863975846</v>
      </c>
      <c r="O124" s="205">
        <f t="shared" si="4"/>
        <v>56159</v>
      </c>
      <c r="P124" s="263">
        <v>53257</v>
      </c>
      <c r="Q124" s="266">
        <v>32</v>
      </c>
      <c r="R124" s="266">
        <v>36</v>
      </c>
      <c r="S124" s="266">
        <v>2834</v>
      </c>
      <c r="T124" s="266" t="s">
        <v>1029</v>
      </c>
      <c r="U124" s="266"/>
      <c r="V124" s="207">
        <f t="shared" si="5"/>
        <v>53586</v>
      </c>
      <c r="W124" s="205">
        <f>IF(ISNA(VLOOKUP(E124,'FAN EVOLUTION'!$A$46:$B$10042,2,1)),0,VLOOKUP(E124,'FAN EVOLUTION'!$A$46:$B$10042,2,1))</f>
        <v>121620</v>
      </c>
      <c r="X124" s="208"/>
      <c r="Y124" s="209"/>
      <c r="Z124" s="42"/>
      <c r="AA124" s="209"/>
      <c r="AB124" s="210"/>
      <c r="AC124" s="42"/>
    </row>
    <row r="125" spans="1:29" ht="14.4" x14ac:dyDescent="0.3">
      <c r="A125" s="262">
        <v>1.01538186220627E+16</v>
      </c>
      <c r="B125" s="263">
        <v>2015</v>
      </c>
      <c r="C125" s="263" t="s">
        <v>1010</v>
      </c>
      <c r="D125" s="264">
        <v>42338</v>
      </c>
      <c r="E125" s="265">
        <v>42313.458333333336</v>
      </c>
      <c r="F125" s="263"/>
      <c r="G125" s="263"/>
      <c r="H125" s="205"/>
      <c r="I125" s="263" t="s">
        <v>1195</v>
      </c>
      <c r="J125" s="263">
        <v>1039643</v>
      </c>
      <c r="K125" s="42">
        <v>438085</v>
      </c>
      <c r="L125" s="42">
        <v>601558</v>
      </c>
      <c r="M125" s="263">
        <v>37114</v>
      </c>
      <c r="N125" s="206">
        <f t="shared" si="3"/>
        <v>3.5698792758668121E-2</v>
      </c>
      <c r="O125" s="205">
        <f t="shared" si="4"/>
        <v>43708</v>
      </c>
      <c r="P125" s="263">
        <v>3166</v>
      </c>
      <c r="Q125" s="266">
        <v>62</v>
      </c>
      <c r="R125" s="266">
        <v>222</v>
      </c>
      <c r="S125" s="266">
        <v>17941</v>
      </c>
      <c r="T125" s="266">
        <v>22317</v>
      </c>
      <c r="U125" s="266"/>
      <c r="V125" s="207">
        <f t="shared" si="5"/>
        <v>37114</v>
      </c>
      <c r="W125" s="205">
        <f>IF(ISNA(VLOOKUP(E125,'FAN EVOLUTION'!$A$46:$B$10042,2,1)),0,VLOOKUP(E125,'FAN EVOLUTION'!$A$46:$B$10042,2,1))</f>
        <v>121865</v>
      </c>
      <c r="X125" s="208"/>
      <c r="Y125" s="209"/>
      <c r="Z125" s="42"/>
      <c r="AA125" s="209"/>
      <c r="AB125" s="210"/>
      <c r="AC125" s="42"/>
    </row>
    <row r="126" spans="1:29" ht="14.4" x14ac:dyDescent="0.3">
      <c r="A126" s="262">
        <v>1.01538253798777E+16</v>
      </c>
      <c r="B126" s="263">
        <v>2015</v>
      </c>
      <c r="C126" s="263" t="s">
        <v>1010</v>
      </c>
      <c r="D126" s="264">
        <v>42338</v>
      </c>
      <c r="E126" s="265">
        <v>42317.333333333336</v>
      </c>
      <c r="F126" s="263"/>
      <c r="G126" s="263"/>
      <c r="H126" s="205"/>
      <c r="I126" s="263" t="s">
        <v>1194</v>
      </c>
      <c r="J126" s="263">
        <v>174493</v>
      </c>
      <c r="K126" s="42">
        <v>14094</v>
      </c>
      <c r="L126" s="42">
        <v>160399</v>
      </c>
      <c r="M126" s="263">
        <v>53965</v>
      </c>
      <c r="N126" s="206">
        <f t="shared" si="3"/>
        <v>0.30926742046958905</v>
      </c>
      <c r="O126" s="205">
        <f t="shared" si="4"/>
        <v>56087</v>
      </c>
      <c r="P126" s="263">
        <v>53865</v>
      </c>
      <c r="Q126" s="266">
        <v>29</v>
      </c>
      <c r="R126" s="266">
        <v>56</v>
      </c>
      <c r="S126" s="266">
        <v>2137</v>
      </c>
      <c r="T126" s="266" t="s">
        <v>1029</v>
      </c>
      <c r="U126" s="266"/>
      <c r="V126" s="207">
        <f t="shared" si="5"/>
        <v>53965</v>
      </c>
      <c r="W126" s="205">
        <f>IF(ISNA(VLOOKUP(E126,'FAN EVOLUTION'!$A$46:$B$10042,2,1)),0,VLOOKUP(E126,'FAN EVOLUTION'!$A$46:$B$10042,2,1))</f>
        <v>122965</v>
      </c>
      <c r="X126" s="208"/>
      <c r="Y126" s="209"/>
      <c r="Z126" s="42"/>
      <c r="AA126" s="209"/>
      <c r="AB126" s="210"/>
      <c r="AC126" s="42"/>
    </row>
    <row r="127" spans="1:29" ht="14.4" x14ac:dyDescent="0.3">
      <c r="A127" s="262">
        <v>1.01538037224877E+16</v>
      </c>
      <c r="B127" s="263">
        <v>2015</v>
      </c>
      <c r="C127" s="263" t="s">
        <v>1010</v>
      </c>
      <c r="D127" s="264">
        <v>42338</v>
      </c>
      <c r="E127" s="265">
        <v>42319.375023148146</v>
      </c>
      <c r="F127" s="263"/>
      <c r="G127" s="263"/>
      <c r="H127" s="205"/>
      <c r="I127" s="263" t="s">
        <v>1193</v>
      </c>
      <c r="J127" s="263">
        <v>338153</v>
      </c>
      <c r="K127" s="42">
        <v>11685</v>
      </c>
      <c r="L127" s="42">
        <v>326468</v>
      </c>
      <c r="M127" s="263">
        <v>43835</v>
      </c>
      <c r="N127" s="206">
        <f t="shared" si="3"/>
        <v>0.12963067014043939</v>
      </c>
      <c r="O127" s="205">
        <f t="shared" si="4"/>
        <v>47720</v>
      </c>
      <c r="P127" s="263">
        <v>36743</v>
      </c>
      <c r="Q127" s="266">
        <v>187</v>
      </c>
      <c r="R127" s="266">
        <v>219</v>
      </c>
      <c r="S127" s="266">
        <v>10571</v>
      </c>
      <c r="T127" s="266" t="s">
        <v>1029</v>
      </c>
      <c r="U127" s="266"/>
      <c r="V127" s="207">
        <f t="shared" si="5"/>
        <v>43835</v>
      </c>
      <c r="W127" s="205">
        <f>IF(ISNA(VLOOKUP(E127,'FAN EVOLUTION'!$A$46:$B$10042,2,1)),0,VLOOKUP(E127,'FAN EVOLUTION'!$A$46:$B$10042,2,1))</f>
        <v>123996</v>
      </c>
      <c r="X127" s="208"/>
      <c r="Y127" s="209"/>
      <c r="Z127" s="42"/>
      <c r="AA127" s="209"/>
      <c r="AB127" s="210"/>
      <c r="AC127" s="42"/>
    </row>
    <row r="128" spans="1:29" ht="14.4" x14ac:dyDescent="0.3">
      <c r="A128" s="262">
        <v>1.01538037227677E+16</v>
      </c>
      <c r="B128" s="263">
        <v>2015</v>
      </c>
      <c r="C128" s="263" t="s">
        <v>1010</v>
      </c>
      <c r="D128" s="264">
        <v>42338</v>
      </c>
      <c r="E128" s="265">
        <v>42321.333344907405</v>
      </c>
      <c r="F128" s="263"/>
      <c r="G128" s="263"/>
      <c r="H128" s="205"/>
      <c r="I128" s="263" t="s">
        <v>1192</v>
      </c>
      <c r="J128" s="263">
        <v>3450</v>
      </c>
      <c r="K128" s="42">
        <v>3450</v>
      </c>
      <c r="L128" s="42">
        <v>0</v>
      </c>
      <c r="M128" s="263">
        <v>565</v>
      </c>
      <c r="N128" s="206">
        <f t="shared" si="3"/>
        <v>0.16376811594202897</v>
      </c>
      <c r="O128" s="205">
        <f t="shared" si="4"/>
        <v>687</v>
      </c>
      <c r="P128" s="263">
        <v>103</v>
      </c>
      <c r="Q128" s="266">
        <v>1</v>
      </c>
      <c r="R128" s="266">
        <v>7</v>
      </c>
      <c r="S128" s="266">
        <v>576</v>
      </c>
      <c r="T128" s="266" t="s">
        <v>1029</v>
      </c>
      <c r="U128" s="266"/>
      <c r="V128" s="207">
        <f t="shared" si="5"/>
        <v>565</v>
      </c>
      <c r="W128" s="205">
        <f>IF(ISNA(VLOOKUP(E128,'FAN EVOLUTION'!$A$46:$B$10042,2,1)),0,VLOOKUP(E128,'FAN EVOLUTION'!$A$46:$B$10042,2,1))</f>
        <v>124629</v>
      </c>
      <c r="X128" s="208"/>
      <c r="Y128" s="209"/>
      <c r="Z128" s="42"/>
      <c r="AA128" s="209"/>
      <c r="AB128" s="210"/>
      <c r="AC128" s="42"/>
    </row>
    <row r="129" spans="1:29" ht="14.4" x14ac:dyDescent="0.3">
      <c r="A129" s="262">
        <v>1.01538392468977E+16</v>
      </c>
      <c r="B129" s="263">
        <v>2015</v>
      </c>
      <c r="C129" s="263" t="s">
        <v>1010</v>
      </c>
      <c r="D129" s="264">
        <v>42338</v>
      </c>
      <c r="E129" s="265">
        <v>42326.208356481482</v>
      </c>
      <c r="F129" s="263"/>
      <c r="G129" s="263"/>
      <c r="H129" s="205"/>
      <c r="I129" s="263" t="s">
        <v>1191</v>
      </c>
      <c r="J129" s="263">
        <v>344856</v>
      </c>
      <c r="K129" s="42">
        <v>9715</v>
      </c>
      <c r="L129" s="42">
        <v>335141</v>
      </c>
      <c r="M129" s="263">
        <v>55060</v>
      </c>
      <c r="N129" s="206">
        <f t="shared" si="3"/>
        <v>0.15966084394645882</v>
      </c>
      <c r="O129" s="205">
        <f t="shared" si="4"/>
        <v>60014</v>
      </c>
      <c r="P129" s="263">
        <v>48910</v>
      </c>
      <c r="Q129" s="266">
        <v>121</v>
      </c>
      <c r="R129" s="266">
        <v>84</v>
      </c>
      <c r="S129" s="266">
        <v>10899</v>
      </c>
      <c r="T129" s="266" t="s">
        <v>1029</v>
      </c>
      <c r="U129" s="266"/>
      <c r="V129" s="207">
        <f t="shared" si="5"/>
        <v>55060</v>
      </c>
      <c r="W129" s="205">
        <f>IF(ISNA(VLOOKUP(E129,'FAN EVOLUTION'!$A$46:$B$10042,2,1)),0,VLOOKUP(E129,'FAN EVOLUTION'!$A$46:$B$10042,2,1))</f>
        <v>124512</v>
      </c>
      <c r="X129" s="208"/>
      <c r="Y129" s="209"/>
      <c r="Z129" s="42"/>
      <c r="AA129" s="209"/>
      <c r="AB129" s="210"/>
      <c r="AC129" s="42"/>
    </row>
    <row r="130" spans="1:29" ht="14.4" x14ac:dyDescent="0.3">
      <c r="A130" s="262">
        <v>1.01538037201777E+16</v>
      </c>
      <c r="B130" s="263">
        <v>2015</v>
      </c>
      <c r="C130" s="263" t="s">
        <v>1010</v>
      </c>
      <c r="D130" s="264">
        <v>42338</v>
      </c>
      <c r="E130" s="265">
        <v>42329.333356481482</v>
      </c>
      <c r="F130" s="263"/>
      <c r="G130" s="263"/>
      <c r="H130" s="205"/>
      <c r="I130" s="263" t="s">
        <v>1190</v>
      </c>
      <c r="J130" s="263">
        <v>230232</v>
      </c>
      <c r="K130" s="42">
        <v>9027</v>
      </c>
      <c r="L130" s="42">
        <v>221205</v>
      </c>
      <c r="M130" s="263">
        <v>58258</v>
      </c>
      <c r="N130" s="206">
        <f t="shared" si="3"/>
        <v>0.25304041141109834</v>
      </c>
      <c r="O130" s="205">
        <f t="shared" si="4"/>
        <v>59922</v>
      </c>
      <c r="P130" s="263">
        <v>56742</v>
      </c>
      <c r="Q130" s="266">
        <v>34</v>
      </c>
      <c r="R130" s="266">
        <v>28</v>
      </c>
      <c r="S130" s="266">
        <v>3118</v>
      </c>
      <c r="T130" s="266" t="s">
        <v>1029</v>
      </c>
      <c r="U130" s="266"/>
      <c r="V130" s="207">
        <f t="shared" si="5"/>
        <v>58258</v>
      </c>
      <c r="W130" s="205">
        <f>IF(ISNA(VLOOKUP(E130,'FAN EVOLUTION'!$A$46:$B$10042,2,1)),0,VLOOKUP(E130,'FAN EVOLUTION'!$A$46:$B$10042,2,1))</f>
        <v>126225</v>
      </c>
      <c r="X130" s="208"/>
      <c r="Y130" s="209"/>
      <c r="Z130" s="42"/>
      <c r="AA130" s="209"/>
      <c r="AB130" s="210"/>
      <c r="AC130" s="42"/>
    </row>
    <row r="131" spans="1:29" ht="14.4" x14ac:dyDescent="0.3">
      <c r="A131" s="262">
        <v>1.01538037189827E+16</v>
      </c>
      <c r="B131" s="263">
        <v>2015</v>
      </c>
      <c r="C131" s="263" t="s">
        <v>1010</v>
      </c>
      <c r="D131" s="264">
        <v>42338</v>
      </c>
      <c r="E131" s="265">
        <v>42331.208344907405</v>
      </c>
      <c r="F131" s="263"/>
      <c r="G131" s="263"/>
      <c r="H131" s="205"/>
      <c r="I131" s="263" t="s">
        <v>1189</v>
      </c>
      <c r="J131" s="263">
        <v>234565</v>
      </c>
      <c r="K131" s="42">
        <v>9735</v>
      </c>
      <c r="L131" s="42">
        <v>224830</v>
      </c>
      <c r="M131" s="263">
        <v>55533</v>
      </c>
      <c r="N131" s="206">
        <f t="shared" si="3"/>
        <v>0.23674887557819793</v>
      </c>
      <c r="O131" s="205">
        <f t="shared" si="4"/>
        <v>55690</v>
      </c>
      <c r="P131" s="263">
        <v>52387</v>
      </c>
      <c r="Q131" s="266">
        <v>23</v>
      </c>
      <c r="R131" s="266">
        <v>47</v>
      </c>
      <c r="S131" s="266">
        <v>3233</v>
      </c>
      <c r="T131" s="266" t="s">
        <v>1029</v>
      </c>
      <c r="U131" s="266"/>
      <c r="V131" s="207">
        <f t="shared" si="5"/>
        <v>55533</v>
      </c>
      <c r="W131" s="205">
        <f>IF(ISNA(VLOOKUP(E131,'FAN EVOLUTION'!$A$46:$B$10042,2,1)),0,VLOOKUP(E131,'FAN EVOLUTION'!$A$46:$B$10042,2,1))</f>
        <v>126951</v>
      </c>
      <c r="X131" s="208"/>
      <c r="Y131" s="209"/>
      <c r="Z131" s="42"/>
      <c r="AA131" s="209"/>
      <c r="AB131" s="210"/>
      <c r="AC131" s="42"/>
    </row>
    <row r="132" spans="1:29" ht="14.4" x14ac:dyDescent="0.3">
      <c r="A132" s="262">
        <v>1.01538037210277E+16</v>
      </c>
      <c r="B132" s="263">
        <v>2015</v>
      </c>
      <c r="C132" s="263" t="s">
        <v>1010</v>
      </c>
      <c r="D132" s="264">
        <v>42338</v>
      </c>
      <c r="E132" s="265">
        <v>42333.208344907405</v>
      </c>
      <c r="F132" s="263"/>
      <c r="G132" s="263"/>
      <c r="H132" s="205"/>
      <c r="I132" s="263" t="s">
        <v>1188</v>
      </c>
      <c r="J132" s="263">
        <v>230074</v>
      </c>
      <c r="K132" s="42">
        <v>6420</v>
      </c>
      <c r="L132" s="42">
        <v>223654</v>
      </c>
      <c r="M132" s="263">
        <v>52321</v>
      </c>
      <c r="N132" s="206">
        <f t="shared" si="3"/>
        <v>0.2274094421794727</v>
      </c>
      <c r="O132" s="205">
        <f t="shared" si="4"/>
        <v>54002</v>
      </c>
      <c r="P132" s="263">
        <v>50810</v>
      </c>
      <c r="Q132" s="266">
        <v>28</v>
      </c>
      <c r="R132" s="266">
        <v>47</v>
      </c>
      <c r="S132" s="266">
        <v>3117</v>
      </c>
      <c r="T132" s="266" t="s">
        <v>1029</v>
      </c>
      <c r="U132" s="266"/>
      <c r="V132" s="207">
        <f t="shared" si="5"/>
        <v>52321</v>
      </c>
      <c r="W132" s="205">
        <f>IF(ISNA(VLOOKUP(E132,'FAN EVOLUTION'!$A$46:$B$10042,2,1)),0,VLOOKUP(E132,'FAN EVOLUTION'!$A$46:$B$10042,2,1))</f>
        <v>128193</v>
      </c>
      <c r="X132" s="208"/>
      <c r="Y132" s="209"/>
      <c r="Z132" s="42"/>
      <c r="AA132" s="209"/>
      <c r="AB132" s="210"/>
      <c r="AC132" s="42"/>
    </row>
    <row r="133" spans="1:29" ht="14.4" x14ac:dyDescent="0.3">
      <c r="A133" s="262">
        <v>1.01538037190977E+16</v>
      </c>
      <c r="B133" s="263">
        <v>2015</v>
      </c>
      <c r="C133" s="263" t="s">
        <v>1010</v>
      </c>
      <c r="D133" s="264">
        <v>42338</v>
      </c>
      <c r="E133" s="265">
        <v>42335.208344907405</v>
      </c>
      <c r="F133" s="263"/>
      <c r="G133" s="263"/>
      <c r="H133" s="205"/>
      <c r="I133" s="263" t="s">
        <v>1187</v>
      </c>
      <c r="J133" s="263">
        <v>192920</v>
      </c>
      <c r="K133" s="42">
        <v>10266</v>
      </c>
      <c r="L133" s="42">
        <v>182654</v>
      </c>
      <c r="M133" s="263">
        <v>48476</v>
      </c>
      <c r="N133" s="206">
        <f t="shared" si="3"/>
        <v>0.25127513995438522</v>
      </c>
      <c r="O133" s="205">
        <f t="shared" si="4"/>
        <v>47163</v>
      </c>
      <c r="P133" s="263">
        <v>44820</v>
      </c>
      <c r="Q133" s="266">
        <v>32</v>
      </c>
      <c r="R133" s="266">
        <v>41</v>
      </c>
      <c r="S133" s="266">
        <v>2270</v>
      </c>
      <c r="T133" s="266" t="s">
        <v>1029</v>
      </c>
      <c r="U133" s="266"/>
      <c r="V133" s="207">
        <f t="shared" si="5"/>
        <v>48476</v>
      </c>
      <c r="W133" s="205">
        <f>IF(ISNA(VLOOKUP(E133,'FAN EVOLUTION'!$A$46:$B$10042,2,1)),0,VLOOKUP(E133,'FAN EVOLUTION'!$A$46:$B$10042,2,1))</f>
        <v>128687</v>
      </c>
      <c r="X133" s="208"/>
      <c r="Y133" s="209"/>
      <c r="Z133" s="42"/>
      <c r="AA133" s="209"/>
      <c r="AB133" s="210"/>
      <c r="AC133" s="42"/>
    </row>
    <row r="134" spans="1:29" ht="14.4" x14ac:dyDescent="0.3">
      <c r="A134" s="262">
        <v>1.01538543553177E+16</v>
      </c>
      <c r="B134" s="263">
        <v>2015</v>
      </c>
      <c r="C134" s="263" t="s">
        <v>1010</v>
      </c>
      <c r="D134" s="264">
        <v>42338</v>
      </c>
      <c r="E134" s="265">
        <v>42338.333391203705</v>
      </c>
      <c r="F134" s="263"/>
      <c r="G134" s="263"/>
      <c r="H134" s="205"/>
      <c r="I134" s="263" t="s">
        <v>1186</v>
      </c>
      <c r="J134" s="263">
        <v>198137</v>
      </c>
      <c r="K134" s="42">
        <v>10542</v>
      </c>
      <c r="L134" s="42">
        <v>187595</v>
      </c>
      <c r="M134" s="263">
        <v>36307</v>
      </c>
      <c r="N134" s="206">
        <f t="shared" si="3"/>
        <v>0.18324189828250151</v>
      </c>
      <c r="O134" s="205">
        <f t="shared" si="4"/>
        <v>37169</v>
      </c>
      <c r="P134" s="263">
        <v>32778</v>
      </c>
      <c r="Q134" s="266">
        <v>55</v>
      </c>
      <c r="R134" s="266">
        <v>86</v>
      </c>
      <c r="S134" s="266">
        <v>4250</v>
      </c>
      <c r="T134" s="266" t="s">
        <v>1029</v>
      </c>
      <c r="U134" s="266"/>
      <c r="V134" s="207">
        <f t="shared" si="5"/>
        <v>36307</v>
      </c>
      <c r="W134" s="205">
        <f>IF(ISNA(VLOOKUP(E134,'FAN EVOLUTION'!$A$46:$B$10042,2,1)),0,VLOOKUP(E134,'FAN EVOLUTION'!$A$46:$B$10042,2,1))</f>
        <v>129188</v>
      </c>
      <c r="X134" s="208"/>
      <c r="Y134" s="209"/>
      <c r="Z134" s="42"/>
      <c r="AA134" s="209"/>
      <c r="AB134" s="210"/>
      <c r="AC134" s="42"/>
    </row>
    <row r="135" spans="1:29" ht="14.4" x14ac:dyDescent="0.3">
      <c r="A135" s="262">
        <v>1.01538543800477E+16</v>
      </c>
      <c r="B135" s="263">
        <v>2015</v>
      </c>
      <c r="C135" s="263" t="s">
        <v>1010</v>
      </c>
      <c r="D135" s="264">
        <v>42369</v>
      </c>
      <c r="E135" s="265">
        <v>42340.333333333336</v>
      </c>
      <c r="F135" s="263"/>
      <c r="G135" s="263"/>
      <c r="H135" s="205"/>
      <c r="I135" s="263" t="s">
        <v>1185</v>
      </c>
      <c r="J135" s="263">
        <v>182786</v>
      </c>
      <c r="K135" s="42">
        <v>6848</v>
      </c>
      <c r="L135" s="42">
        <v>175938</v>
      </c>
      <c r="M135" s="263">
        <v>41119</v>
      </c>
      <c r="N135" s="206">
        <f t="shared" si="3"/>
        <v>0.22495705360366769</v>
      </c>
      <c r="O135" s="205">
        <f t="shared" si="4"/>
        <v>43454</v>
      </c>
      <c r="P135" s="263">
        <v>41845</v>
      </c>
      <c r="Q135" s="266">
        <v>40</v>
      </c>
      <c r="R135" s="266">
        <v>23</v>
      </c>
      <c r="S135" s="266">
        <v>1546</v>
      </c>
      <c r="T135" s="266" t="s">
        <v>1029</v>
      </c>
      <c r="U135" s="266"/>
      <c r="V135" s="207">
        <f t="shared" si="5"/>
        <v>41119</v>
      </c>
      <c r="W135" s="205">
        <f>IF(ISNA(VLOOKUP(E135,'FAN EVOLUTION'!$A$46:$B$10042,2,1)),0,VLOOKUP(E135,'FAN EVOLUTION'!$A$46:$B$10042,2,1))</f>
        <v>129493</v>
      </c>
      <c r="X135" s="208"/>
      <c r="Y135" s="209"/>
      <c r="Z135" s="42"/>
      <c r="AA135" s="209"/>
      <c r="AB135" s="210"/>
      <c r="AC135" s="42"/>
    </row>
    <row r="136" spans="1:29" ht="14.4" x14ac:dyDescent="0.3">
      <c r="A136" s="262">
        <v>1.01538544994477E+16</v>
      </c>
      <c r="B136" s="263">
        <v>2015</v>
      </c>
      <c r="C136" s="263" t="s">
        <v>1010</v>
      </c>
      <c r="D136" s="264">
        <v>42369</v>
      </c>
      <c r="E136" s="265">
        <v>42342.375023148146</v>
      </c>
      <c r="F136" s="263"/>
      <c r="G136" s="263"/>
      <c r="H136" s="205"/>
      <c r="I136" s="263" t="s">
        <v>1184</v>
      </c>
      <c r="J136" s="263">
        <v>201815</v>
      </c>
      <c r="K136" s="42">
        <v>9493</v>
      </c>
      <c r="L136" s="42">
        <v>192322</v>
      </c>
      <c r="M136" s="263">
        <v>50160</v>
      </c>
      <c r="N136" s="206">
        <f t="shared" si="3"/>
        <v>0.24854445903426406</v>
      </c>
      <c r="O136" s="205">
        <f t="shared" si="4"/>
        <v>51330</v>
      </c>
      <c r="P136" s="263">
        <v>48647</v>
      </c>
      <c r="Q136" s="266">
        <v>20</v>
      </c>
      <c r="R136" s="266">
        <v>57</v>
      </c>
      <c r="S136" s="266">
        <v>2606</v>
      </c>
      <c r="T136" s="266" t="s">
        <v>1029</v>
      </c>
      <c r="U136" s="266"/>
      <c r="V136" s="207">
        <f t="shared" si="5"/>
        <v>50160</v>
      </c>
      <c r="W136" s="205">
        <f>IF(ISNA(VLOOKUP(E136,'FAN EVOLUTION'!$A$46:$B$10042,2,1)),0,VLOOKUP(E136,'FAN EVOLUTION'!$A$46:$B$10042,2,1))</f>
        <v>130198</v>
      </c>
      <c r="X136" s="208"/>
      <c r="Y136" s="209"/>
      <c r="Z136" s="42"/>
      <c r="AA136" s="209"/>
      <c r="AB136" s="210"/>
      <c r="AC136" s="42"/>
    </row>
    <row r="137" spans="1:29" ht="14.4" x14ac:dyDescent="0.3">
      <c r="A137" s="262">
        <v>1.01538545137127E+16</v>
      </c>
      <c r="B137" s="263">
        <v>2015</v>
      </c>
      <c r="C137" s="263" t="s">
        <v>1010</v>
      </c>
      <c r="D137" s="264">
        <v>42369</v>
      </c>
      <c r="E137" s="265">
        <v>42345.333344907405</v>
      </c>
      <c r="F137" s="263"/>
      <c r="G137" s="263"/>
      <c r="H137" s="205"/>
      <c r="I137" s="263" t="s">
        <v>1183</v>
      </c>
      <c r="J137" s="263">
        <v>194704</v>
      </c>
      <c r="K137" s="42">
        <v>8601</v>
      </c>
      <c r="L137" s="42">
        <v>186103</v>
      </c>
      <c r="M137" s="263">
        <v>49060</v>
      </c>
      <c r="N137" s="206">
        <f t="shared" si="3"/>
        <v>0.25197222450488949</v>
      </c>
      <c r="O137" s="205">
        <f t="shared" si="4"/>
        <v>50860</v>
      </c>
      <c r="P137" s="263">
        <v>47938</v>
      </c>
      <c r="Q137" s="266">
        <v>21</v>
      </c>
      <c r="R137" s="266">
        <v>22</v>
      </c>
      <c r="S137" s="266">
        <v>2879</v>
      </c>
      <c r="T137" s="266" t="s">
        <v>1029</v>
      </c>
      <c r="U137" s="266"/>
      <c r="V137" s="207">
        <f t="shared" si="5"/>
        <v>49060</v>
      </c>
      <c r="W137" s="205">
        <f>IF(ISNA(VLOOKUP(E137,'FAN EVOLUTION'!$A$46:$B$10042,2,1)),0,VLOOKUP(E137,'FAN EVOLUTION'!$A$46:$B$10042,2,1))</f>
        <v>130516</v>
      </c>
      <c r="X137" s="208"/>
      <c r="Y137" s="209"/>
      <c r="Z137" s="42"/>
      <c r="AA137" s="209"/>
      <c r="AB137" s="210"/>
      <c r="AC137" s="42"/>
    </row>
    <row r="138" spans="1:29" ht="14.4" x14ac:dyDescent="0.3">
      <c r="A138" s="262">
        <v>1.01538544980677E+16</v>
      </c>
      <c r="B138" s="263">
        <v>2015</v>
      </c>
      <c r="C138" s="263" t="s">
        <v>1010</v>
      </c>
      <c r="D138" s="264">
        <v>42369</v>
      </c>
      <c r="E138" s="265">
        <v>42347.208356481482</v>
      </c>
      <c r="F138" s="263"/>
      <c r="G138" s="263"/>
      <c r="H138" s="205"/>
      <c r="I138" s="263" t="s">
        <v>1182</v>
      </c>
      <c r="J138" s="263">
        <v>155153</v>
      </c>
      <c r="K138" s="42">
        <v>7897</v>
      </c>
      <c r="L138" s="42">
        <v>147256</v>
      </c>
      <c r="M138" s="263">
        <v>44387</v>
      </c>
      <c r="N138" s="206">
        <f t="shared" ref="N138:N201" si="6">V138/J138</f>
        <v>0.28608534801131785</v>
      </c>
      <c r="O138" s="205">
        <f t="shared" ref="O138:O201" si="7">SUM(P138:T138)</f>
        <v>44180</v>
      </c>
      <c r="P138" s="263">
        <v>41387</v>
      </c>
      <c r="Q138" s="266">
        <v>35</v>
      </c>
      <c r="R138" s="266">
        <v>27</v>
      </c>
      <c r="S138" s="266">
        <v>2731</v>
      </c>
      <c r="T138" s="266" t="s">
        <v>1029</v>
      </c>
      <c r="U138" s="266"/>
      <c r="V138" s="207">
        <f t="shared" ref="V138:V147" si="8">U138+M138</f>
        <v>44387</v>
      </c>
      <c r="W138" s="205">
        <f>IF(ISNA(VLOOKUP(E138,'FAN EVOLUTION'!$A$46:$B$10042,2,1)),0,VLOOKUP(E138,'FAN EVOLUTION'!$A$46:$B$10042,2,1))</f>
        <v>131110</v>
      </c>
      <c r="X138" s="208"/>
      <c r="Y138" s="209"/>
      <c r="Z138" s="42"/>
      <c r="AA138" s="209"/>
      <c r="AB138" s="210"/>
      <c r="AC138" s="42"/>
    </row>
    <row r="139" spans="1:29" ht="14.4" x14ac:dyDescent="0.3">
      <c r="A139" s="262">
        <v>1.01538544982177E+16</v>
      </c>
      <c r="B139" s="263">
        <v>2015</v>
      </c>
      <c r="C139" s="263" t="s">
        <v>1010</v>
      </c>
      <c r="D139" s="264">
        <v>42369</v>
      </c>
      <c r="E139" s="265">
        <v>42349.208356481482</v>
      </c>
      <c r="F139" s="263"/>
      <c r="G139" s="263"/>
      <c r="H139" s="205"/>
      <c r="I139" s="263" t="s">
        <v>1181</v>
      </c>
      <c r="J139" s="263">
        <v>148978</v>
      </c>
      <c r="K139" s="42">
        <v>10224</v>
      </c>
      <c r="L139" s="42">
        <v>138754</v>
      </c>
      <c r="M139" s="263">
        <v>33243</v>
      </c>
      <c r="N139" s="206">
        <f t="shared" si="6"/>
        <v>0.22314032944461598</v>
      </c>
      <c r="O139" s="205">
        <f t="shared" si="7"/>
        <v>34091</v>
      </c>
      <c r="P139" s="263">
        <v>30888</v>
      </c>
      <c r="Q139" s="266">
        <v>28</v>
      </c>
      <c r="R139" s="266">
        <v>42</v>
      </c>
      <c r="S139" s="266">
        <v>3133</v>
      </c>
      <c r="T139" s="266" t="s">
        <v>1029</v>
      </c>
      <c r="U139" s="266"/>
      <c r="V139" s="207">
        <f t="shared" si="8"/>
        <v>33243</v>
      </c>
      <c r="W139" s="205">
        <f>IF(ISNA(VLOOKUP(E139,'FAN EVOLUTION'!$A$46:$B$10042,2,1)),0,VLOOKUP(E139,'FAN EVOLUTION'!$A$46:$B$10042,2,1))</f>
        <v>131513</v>
      </c>
      <c r="X139" s="208"/>
      <c r="Y139" s="209"/>
      <c r="Z139" s="42"/>
      <c r="AA139" s="209"/>
      <c r="AB139" s="210"/>
      <c r="AC139" s="42"/>
    </row>
    <row r="140" spans="1:29" ht="14.4" x14ac:dyDescent="0.3">
      <c r="A140" s="262">
        <v>1.01538543775377E+16</v>
      </c>
      <c r="B140" s="263">
        <v>2015</v>
      </c>
      <c r="C140" s="263" t="s">
        <v>1010</v>
      </c>
      <c r="D140" s="264">
        <v>42369</v>
      </c>
      <c r="E140" s="265">
        <v>42352.333344907405</v>
      </c>
      <c r="F140" s="263"/>
      <c r="G140" s="263"/>
      <c r="H140" s="205"/>
      <c r="I140" s="263" t="s">
        <v>1180</v>
      </c>
      <c r="J140" s="263">
        <v>191788</v>
      </c>
      <c r="K140" s="42">
        <v>30063</v>
      </c>
      <c r="L140" s="42">
        <v>161725</v>
      </c>
      <c r="M140" s="263">
        <v>49072</v>
      </c>
      <c r="N140" s="206">
        <f t="shared" si="6"/>
        <v>0.25586585187811545</v>
      </c>
      <c r="O140" s="205">
        <f t="shared" si="7"/>
        <v>48710</v>
      </c>
      <c r="P140" s="263">
        <v>46693</v>
      </c>
      <c r="Q140" s="266">
        <v>35</v>
      </c>
      <c r="R140" s="266">
        <v>69</v>
      </c>
      <c r="S140" s="266">
        <v>1913</v>
      </c>
      <c r="T140" s="266" t="s">
        <v>1029</v>
      </c>
      <c r="U140" s="266"/>
      <c r="V140" s="207">
        <f t="shared" si="8"/>
        <v>49072</v>
      </c>
      <c r="W140" s="205">
        <f>IF(ISNA(VLOOKUP(E140,'FAN EVOLUTION'!$A$46:$B$10042,2,1)),0,VLOOKUP(E140,'FAN EVOLUTION'!$A$46:$B$10042,2,1))</f>
        <v>131660</v>
      </c>
      <c r="X140" s="208"/>
      <c r="Y140" s="209"/>
      <c r="Z140" s="42"/>
      <c r="AA140" s="209"/>
      <c r="AB140" s="210"/>
      <c r="AC140" s="42"/>
    </row>
    <row r="141" spans="1:29" ht="14.4" x14ac:dyDescent="0.3">
      <c r="A141" s="262">
        <v>1.01538544982977E+16</v>
      </c>
      <c r="B141" s="263">
        <v>2015</v>
      </c>
      <c r="C141" s="263" t="s">
        <v>1010</v>
      </c>
      <c r="D141" s="264">
        <v>42369</v>
      </c>
      <c r="E141" s="265">
        <v>42354.3753125</v>
      </c>
      <c r="F141" s="263"/>
      <c r="G141" s="263"/>
      <c r="H141" s="205"/>
      <c r="I141" s="263" t="s">
        <v>1179</v>
      </c>
      <c r="J141" s="263">
        <v>99396</v>
      </c>
      <c r="K141" s="42">
        <v>7364</v>
      </c>
      <c r="L141" s="42">
        <v>92032</v>
      </c>
      <c r="M141" s="263">
        <v>29653</v>
      </c>
      <c r="N141" s="206">
        <f t="shared" si="6"/>
        <v>0.29833192482594872</v>
      </c>
      <c r="O141" s="205">
        <f t="shared" si="7"/>
        <v>29517</v>
      </c>
      <c r="P141" s="263">
        <v>27847</v>
      </c>
      <c r="Q141" s="266">
        <v>19</v>
      </c>
      <c r="R141" s="266">
        <v>28</v>
      </c>
      <c r="S141" s="266">
        <v>1623</v>
      </c>
      <c r="T141" s="266" t="s">
        <v>1029</v>
      </c>
      <c r="U141" s="266"/>
      <c r="V141" s="207">
        <f t="shared" si="8"/>
        <v>29653</v>
      </c>
      <c r="W141" s="205">
        <f>IF(ISNA(VLOOKUP(E141,'FAN EVOLUTION'!$A$46:$B$10042,2,1)),0,VLOOKUP(E141,'FAN EVOLUTION'!$A$46:$B$10042,2,1))</f>
        <v>132201</v>
      </c>
      <c r="X141" s="208"/>
      <c r="Y141" s="209"/>
      <c r="Z141" s="42"/>
      <c r="AA141" s="209"/>
      <c r="AB141" s="210"/>
      <c r="AC141" s="42"/>
    </row>
    <row r="142" spans="1:29" ht="14.4" x14ac:dyDescent="0.3">
      <c r="A142" s="262">
        <v>1.01538543637527E+16</v>
      </c>
      <c r="B142" s="263">
        <v>2015</v>
      </c>
      <c r="C142" s="263" t="s">
        <v>1010</v>
      </c>
      <c r="D142" s="264">
        <v>42369</v>
      </c>
      <c r="E142" s="265">
        <v>42356.208344907405</v>
      </c>
      <c r="F142" s="263"/>
      <c r="G142" s="263"/>
      <c r="H142" s="205"/>
      <c r="I142" s="263" t="s">
        <v>1178</v>
      </c>
      <c r="J142" s="263">
        <v>119659</v>
      </c>
      <c r="K142" s="42">
        <v>26668</v>
      </c>
      <c r="L142" s="42">
        <v>92991</v>
      </c>
      <c r="M142" s="263">
        <v>32553</v>
      </c>
      <c r="N142" s="206">
        <f t="shared" si="6"/>
        <v>0.27204806993205694</v>
      </c>
      <c r="O142" s="205">
        <f t="shared" si="7"/>
        <v>34044</v>
      </c>
      <c r="P142" s="263">
        <v>31999</v>
      </c>
      <c r="Q142" s="266">
        <v>35</v>
      </c>
      <c r="R142" s="266">
        <v>82</v>
      </c>
      <c r="S142" s="266">
        <v>1928</v>
      </c>
      <c r="T142" s="266" t="s">
        <v>1029</v>
      </c>
      <c r="U142" s="266"/>
      <c r="V142" s="207">
        <f t="shared" si="8"/>
        <v>32553</v>
      </c>
      <c r="W142" s="205">
        <f>IF(ISNA(VLOOKUP(E142,'FAN EVOLUTION'!$A$46:$B$10042,2,1)),0,VLOOKUP(E142,'FAN EVOLUTION'!$A$46:$B$10042,2,1))</f>
        <v>132439</v>
      </c>
      <c r="X142" s="208"/>
      <c r="Y142" s="209"/>
      <c r="Z142" s="42"/>
      <c r="AA142" s="209"/>
      <c r="AB142" s="210"/>
      <c r="AC142" s="42"/>
    </row>
    <row r="143" spans="1:29" ht="14.4" x14ac:dyDescent="0.3">
      <c r="A143" s="262">
        <v>1.01538661573227E+16</v>
      </c>
      <c r="B143" s="263">
        <v>2015</v>
      </c>
      <c r="C143" s="263" t="s">
        <v>1010</v>
      </c>
      <c r="D143" s="264">
        <v>42369</v>
      </c>
      <c r="E143" s="265">
        <v>42358.333541666667</v>
      </c>
      <c r="F143" s="263"/>
      <c r="G143" s="263"/>
      <c r="H143" s="205"/>
      <c r="I143" s="263" t="s">
        <v>1177</v>
      </c>
      <c r="J143" s="263">
        <v>218323</v>
      </c>
      <c r="K143" s="42">
        <v>7386</v>
      </c>
      <c r="L143" s="42">
        <v>210937</v>
      </c>
      <c r="M143" s="263">
        <v>35129</v>
      </c>
      <c r="N143" s="206">
        <f t="shared" si="6"/>
        <v>0.16090379850038705</v>
      </c>
      <c r="O143" s="205">
        <f t="shared" si="7"/>
        <v>36451</v>
      </c>
      <c r="P143" s="263">
        <v>26589</v>
      </c>
      <c r="Q143" s="266">
        <v>16</v>
      </c>
      <c r="R143" s="266">
        <v>14</v>
      </c>
      <c r="S143" s="266">
        <v>9832</v>
      </c>
      <c r="T143" s="266" t="s">
        <v>1029</v>
      </c>
      <c r="U143" s="266"/>
      <c r="V143" s="207">
        <f t="shared" si="8"/>
        <v>35129</v>
      </c>
      <c r="W143" s="205">
        <f>IF(ISNA(VLOOKUP(E143,'FAN EVOLUTION'!$A$46:$B$10042,2,1)),0,VLOOKUP(E143,'FAN EVOLUTION'!$A$46:$B$10042,2,1))</f>
        <v>132736</v>
      </c>
      <c r="X143" s="208"/>
      <c r="Y143" s="209"/>
      <c r="Z143" s="42"/>
      <c r="AA143" s="209"/>
      <c r="AB143" s="210"/>
      <c r="AC143" s="42"/>
    </row>
    <row r="144" spans="1:29" ht="14.4" x14ac:dyDescent="0.3">
      <c r="A144" s="262">
        <v>1.01538545011277E+16</v>
      </c>
      <c r="B144" s="263">
        <v>2015</v>
      </c>
      <c r="C144" s="263" t="s">
        <v>1010</v>
      </c>
      <c r="D144" s="264">
        <v>42369</v>
      </c>
      <c r="E144" s="265">
        <v>42360.208356481482</v>
      </c>
      <c r="F144" s="263"/>
      <c r="G144" s="263"/>
      <c r="H144" s="205"/>
      <c r="I144" s="263" t="s">
        <v>1176</v>
      </c>
      <c r="J144" s="263">
        <v>268800</v>
      </c>
      <c r="K144" s="42">
        <v>21509</v>
      </c>
      <c r="L144" s="42">
        <v>247291</v>
      </c>
      <c r="M144" s="263">
        <v>32180</v>
      </c>
      <c r="N144" s="206">
        <f t="shared" si="6"/>
        <v>0.11971726190476191</v>
      </c>
      <c r="O144" s="205">
        <f t="shared" si="7"/>
        <v>32948</v>
      </c>
      <c r="P144" s="263">
        <v>29689</v>
      </c>
      <c r="Q144" s="266">
        <v>30</v>
      </c>
      <c r="R144" s="266">
        <v>28</v>
      </c>
      <c r="S144" s="266">
        <v>3201</v>
      </c>
      <c r="T144" s="266" t="s">
        <v>1029</v>
      </c>
      <c r="U144" s="266"/>
      <c r="V144" s="207">
        <f t="shared" si="8"/>
        <v>32180</v>
      </c>
      <c r="W144" s="205">
        <f>IF(ISNA(VLOOKUP(E144,'FAN EVOLUTION'!$A$46:$B$10042,2,1)),0,VLOOKUP(E144,'FAN EVOLUTION'!$A$46:$B$10042,2,1))</f>
        <v>133660</v>
      </c>
      <c r="X144" s="208"/>
      <c r="Y144" s="209"/>
      <c r="Z144" s="42"/>
      <c r="AA144" s="209"/>
      <c r="AB144" s="210"/>
      <c r="AC144" s="42"/>
    </row>
    <row r="145" spans="1:29" ht="14.4" x14ac:dyDescent="0.3">
      <c r="A145" s="262">
        <v>1.01538543665227E+16</v>
      </c>
      <c r="B145" s="263">
        <v>2015</v>
      </c>
      <c r="C145" s="263" t="s">
        <v>1010</v>
      </c>
      <c r="D145" s="264">
        <v>42369</v>
      </c>
      <c r="E145" s="265">
        <v>42363.041678240741</v>
      </c>
      <c r="F145" s="263"/>
      <c r="G145" s="263"/>
      <c r="H145" s="205"/>
      <c r="I145" s="263" t="s">
        <v>1175</v>
      </c>
      <c r="J145" s="263">
        <v>11751</v>
      </c>
      <c r="K145" s="42">
        <v>11751</v>
      </c>
      <c r="L145" s="42">
        <v>0</v>
      </c>
      <c r="M145" s="263">
        <v>343</v>
      </c>
      <c r="N145" s="206">
        <f t="shared" si="6"/>
        <v>2.9189005191047571E-2</v>
      </c>
      <c r="O145" s="205">
        <f t="shared" si="7"/>
        <v>439</v>
      </c>
      <c r="P145" s="263">
        <v>284</v>
      </c>
      <c r="Q145" s="266">
        <v>12</v>
      </c>
      <c r="R145" s="266">
        <v>35</v>
      </c>
      <c r="S145" s="266">
        <v>108</v>
      </c>
      <c r="T145" s="266" t="s">
        <v>1029</v>
      </c>
      <c r="U145" s="266"/>
      <c r="V145" s="207">
        <f t="shared" si="8"/>
        <v>343</v>
      </c>
      <c r="W145" s="205">
        <f>IF(ISNA(VLOOKUP(E145,'FAN EVOLUTION'!$A$46:$B$10042,2,1)),0,VLOOKUP(E145,'FAN EVOLUTION'!$A$46:$B$10042,2,1))</f>
        <v>133591</v>
      </c>
      <c r="X145" s="208"/>
      <c r="Y145" s="209"/>
      <c r="Z145" s="42"/>
      <c r="AA145" s="209"/>
      <c r="AB145" s="210"/>
      <c r="AC145" s="42"/>
    </row>
    <row r="146" spans="1:29" ht="14.4" x14ac:dyDescent="0.3">
      <c r="A146" s="262">
        <v>1.01538544968127E+16</v>
      </c>
      <c r="B146" s="263">
        <v>2015</v>
      </c>
      <c r="C146" s="263" t="s">
        <v>1010</v>
      </c>
      <c r="D146" s="264">
        <v>42369</v>
      </c>
      <c r="E146" s="265">
        <v>42366.375011574077</v>
      </c>
      <c r="F146" s="263"/>
      <c r="G146" s="263"/>
      <c r="H146" s="205"/>
      <c r="I146" s="263" t="s">
        <v>1174</v>
      </c>
      <c r="J146" s="263">
        <v>157531</v>
      </c>
      <c r="K146" s="42">
        <v>7353</v>
      </c>
      <c r="L146" s="42">
        <v>150178</v>
      </c>
      <c r="M146" s="263">
        <v>35772</v>
      </c>
      <c r="N146" s="206">
        <f t="shared" si="6"/>
        <v>0.22707911458697019</v>
      </c>
      <c r="O146" s="205">
        <f t="shared" si="7"/>
        <v>37354</v>
      </c>
      <c r="P146" s="263">
        <v>34798</v>
      </c>
      <c r="Q146" s="266">
        <v>20</v>
      </c>
      <c r="R146" s="266">
        <v>93</v>
      </c>
      <c r="S146" s="266">
        <v>2443</v>
      </c>
      <c r="T146" s="266" t="s">
        <v>1029</v>
      </c>
      <c r="U146" s="266"/>
      <c r="V146" s="207">
        <f t="shared" si="8"/>
        <v>35772</v>
      </c>
      <c r="W146" s="205">
        <f>IF(ISNA(VLOOKUP(E146,'FAN EVOLUTION'!$A$46:$B$10042,2,1)),0,VLOOKUP(E146,'FAN EVOLUTION'!$A$46:$B$10042,2,1))</f>
        <v>133882</v>
      </c>
      <c r="X146" s="208"/>
      <c r="Y146" s="209"/>
      <c r="Z146" s="42"/>
      <c r="AA146" s="209"/>
      <c r="AB146" s="210"/>
      <c r="AC146" s="42"/>
    </row>
    <row r="147" spans="1:29" ht="14.4" x14ac:dyDescent="0.3">
      <c r="A147" s="262">
        <v>1.01538543712177E+16</v>
      </c>
      <c r="B147" s="263">
        <v>2015</v>
      </c>
      <c r="C147" s="263" t="s">
        <v>1010</v>
      </c>
      <c r="D147" s="264">
        <v>42369</v>
      </c>
      <c r="E147" s="265">
        <v>42369.208333333336</v>
      </c>
      <c r="F147" s="263"/>
      <c r="G147" s="263"/>
      <c r="H147" s="205"/>
      <c r="I147" s="263" t="s">
        <v>1173</v>
      </c>
      <c r="J147" s="263">
        <v>8808</v>
      </c>
      <c r="K147" s="42">
        <v>8808</v>
      </c>
      <c r="L147" s="42">
        <v>0</v>
      </c>
      <c r="M147" s="263">
        <v>203</v>
      </c>
      <c r="N147" s="206">
        <f t="shared" si="6"/>
        <v>2.3047229791099001E-2</v>
      </c>
      <c r="O147" s="205">
        <f t="shared" si="7"/>
        <v>241</v>
      </c>
      <c r="P147" s="263">
        <v>166</v>
      </c>
      <c r="Q147" s="266">
        <v>3</v>
      </c>
      <c r="R147" s="266">
        <v>15</v>
      </c>
      <c r="S147" s="266">
        <v>57</v>
      </c>
      <c r="T147" s="266" t="s">
        <v>1029</v>
      </c>
      <c r="U147" s="266"/>
      <c r="V147" s="207">
        <f t="shared" si="8"/>
        <v>203</v>
      </c>
      <c r="W147" s="205">
        <f>IF(ISNA(VLOOKUP(E147,'FAN EVOLUTION'!$A$46:$B$10042,2,1)),0,VLOOKUP(E147,'FAN EVOLUTION'!$A$46:$B$10042,2,1))</f>
        <v>134065</v>
      </c>
      <c r="X147" s="208"/>
      <c r="Y147" s="209"/>
      <c r="Z147" s="42"/>
      <c r="AA147" s="209"/>
      <c r="AB147" s="210"/>
      <c r="AC147" s="42"/>
    </row>
    <row r="148" spans="1:29" ht="14.4" x14ac:dyDescent="0.3">
      <c r="A148" s="262">
        <v>1.01539167916377E+16</v>
      </c>
      <c r="B148" s="42">
        <v>2016</v>
      </c>
      <c r="C148" s="263" t="s">
        <v>1014</v>
      </c>
      <c r="D148" s="264">
        <v>42400</v>
      </c>
      <c r="E148" s="265">
        <v>42373.208333333336</v>
      </c>
      <c r="F148" s="263"/>
      <c r="G148" s="263"/>
      <c r="H148" s="205"/>
      <c r="I148" s="263" t="s">
        <v>1172</v>
      </c>
      <c r="J148" s="263">
        <v>157156</v>
      </c>
      <c r="K148" s="42">
        <v>37552</v>
      </c>
      <c r="L148" s="42">
        <v>119604</v>
      </c>
      <c r="M148" s="263">
        <v>31157</v>
      </c>
      <c r="N148" s="206">
        <f t="shared" si="6"/>
        <v>0.19825523683473745</v>
      </c>
      <c r="O148" s="205">
        <f t="shared" si="7"/>
        <v>32162</v>
      </c>
      <c r="P148" s="263">
        <v>30589</v>
      </c>
      <c r="Q148" s="266">
        <v>21</v>
      </c>
      <c r="R148" s="266">
        <v>24</v>
      </c>
      <c r="S148" s="266">
        <v>1528</v>
      </c>
      <c r="T148" s="266" t="s">
        <v>1029</v>
      </c>
      <c r="U148" s="266"/>
      <c r="V148" s="207">
        <f t="shared" ref="V148:V211" si="9">U148+M148</f>
        <v>31157</v>
      </c>
      <c r="W148" s="205">
        <f>IF(ISNA(VLOOKUP(E148,'FAN EVOLUTION'!$A$46:$B$10042,2,1)),0,VLOOKUP(E148,'FAN EVOLUTION'!$A$46:$B$10042,2,1))</f>
        <v>134263</v>
      </c>
      <c r="X148" s="208"/>
      <c r="Y148" s="209"/>
      <c r="Z148" s="42"/>
      <c r="AA148" s="209"/>
      <c r="AB148" s="210"/>
      <c r="AC148" s="42"/>
    </row>
    <row r="149" spans="1:29" ht="14.4" x14ac:dyDescent="0.3">
      <c r="A149" s="262">
        <v>1.01539168785977E+16</v>
      </c>
      <c r="B149" s="42">
        <v>2016</v>
      </c>
      <c r="C149" s="263" t="s">
        <v>1014</v>
      </c>
      <c r="D149" s="264">
        <v>42400</v>
      </c>
      <c r="E149" s="265">
        <v>42375.333333333336</v>
      </c>
      <c r="F149" s="263"/>
      <c r="G149" s="263"/>
      <c r="H149" s="205"/>
      <c r="I149" s="263" t="s">
        <v>1171</v>
      </c>
      <c r="J149" s="263">
        <v>162536</v>
      </c>
      <c r="K149" s="42">
        <v>7168</v>
      </c>
      <c r="L149" s="42">
        <v>155368</v>
      </c>
      <c r="M149" s="263">
        <v>36428</v>
      </c>
      <c r="N149" s="206">
        <f t="shared" si="6"/>
        <v>0.22412265590392283</v>
      </c>
      <c r="O149" s="205">
        <f t="shared" si="7"/>
        <v>37267</v>
      </c>
      <c r="P149" s="263">
        <v>34573</v>
      </c>
      <c r="Q149" s="266">
        <v>25</v>
      </c>
      <c r="R149" s="266">
        <v>28</v>
      </c>
      <c r="S149" s="266">
        <v>2641</v>
      </c>
      <c r="T149" s="266" t="s">
        <v>1029</v>
      </c>
      <c r="U149" s="266"/>
      <c r="V149" s="207">
        <f t="shared" si="9"/>
        <v>36428</v>
      </c>
      <c r="W149" s="205">
        <f>IF(ISNA(VLOOKUP(E149,'FAN EVOLUTION'!$A$46:$B$10042,2,1)),0,VLOOKUP(E149,'FAN EVOLUTION'!$A$46:$B$10042,2,1))</f>
        <v>134640</v>
      </c>
      <c r="X149" s="208"/>
      <c r="Y149" s="209"/>
      <c r="Z149" s="42"/>
      <c r="AA149" s="209"/>
      <c r="AB149" s="210"/>
      <c r="AC149" s="42"/>
    </row>
    <row r="150" spans="1:29" ht="14.4" x14ac:dyDescent="0.3">
      <c r="A150" s="262">
        <v>1.01539168796327E+16</v>
      </c>
      <c r="B150" s="42">
        <v>2016</v>
      </c>
      <c r="C150" s="263" t="s">
        <v>1014</v>
      </c>
      <c r="D150" s="264">
        <v>42400</v>
      </c>
      <c r="E150" s="265">
        <v>42377.333333333336</v>
      </c>
      <c r="F150" s="263"/>
      <c r="G150" s="263"/>
      <c r="H150" s="205"/>
      <c r="I150" s="263" t="s">
        <v>1170</v>
      </c>
      <c r="J150" s="263">
        <v>335877</v>
      </c>
      <c r="K150" s="42">
        <v>7354</v>
      </c>
      <c r="L150" s="42">
        <v>328523</v>
      </c>
      <c r="M150" s="263">
        <v>45219</v>
      </c>
      <c r="N150" s="206">
        <f t="shared" si="6"/>
        <v>0.13462964120794219</v>
      </c>
      <c r="O150" s="205">
        <f t="shared" si="7"/>
        <v>48808</v>
      </c>
      <c r="P150" s="263">
        <v>35304</v>
      </c>
      <c r="Q150" s="266">
        <v>87</v>
      </c>
      <c r="R150" s="266">
        <v>98</v>
      </c>
      <c r="S150" s="266">
        <v>13319</v>
      </c>
      <c r="T150" s="266" t="s">
        <v>1029</v>
      </c>
      <c r="U150" s="266"/>
      <c r="V150" s="207">
        <f t="shared" si="9"/>
        <v>45219</v>
      </c>
      <c r="W150" s="205">
        <f>IF(ISNA(VLOOKUP(E150,'FAN EVOLUTION'!$A$46:$B$10042,2,1)),0,VLOOKUP(E150,'FAN EVOLUTION'!$A$46:$B$10042,2,1))</f>
        <v>135350</v>
      </c>
      <c r="X150" s="208"/>
      <c r="Y150" s="209"/>
      <c r="Z150" s="42"/>
      <c r="AA150" s="209"/>
      <c r="AB150" s="210"/>
      <c r="AC150" s="42"/>
    </row>
    <row r="151" spans="1:29" ht="14.4" x14ac:dyDescent="0.3">
      <c r="A151" s="262">
        <v>1.01539167955527E+16</v>
      </c>
      <c r="B151" s="42">
        <v>2016</v>
      </c>
      <c r="C151" s="263" t="s">
        <v>1014</v>
      </c>
      <c r="D151" s="264">
        <v>42400</v>
      </c>
      <c r="E151" s="265">
        <v>42380.208333333336</v>
      </c>
      <c r="F151" s="263"/>
      <c r="G151" s="263"/>
      <c r="H151" s="205"/>
      <c r="I151" s="263" t="s">
        <v>1169</v>
      </c>
      <c r="J151" s="263">
        <v>217598</v>
      </c>
      <c r="K151" s="42">
        <v>43550</v>
      </c>
      <c r="L151" s="42">
        <v>174048</v>
      </c>
      <c r="M151" s="263">
        <v>39723</v>
      </c>
      <c r="N151" s="206">
        <f t="shared" si="6"/>
        <v>0.18255222934034321</v>
      </c>
      <c r="O151" s="205">
        <f t="shared" si="7"/>
        <v>40381</v>
      </c>
      <c r="P151" s="263">
        <v>37766</v>
      </c>
      <c r="Q151" s="266">
        <v>34</v>
      </c>
      <c r="R151" s="266">
        <v>57</v>
      </c>
      <c r="S151" s="266">
        <v>2524</v>
      </c>
      <c r="T151" s="266" t="s">
        <v>1029</v>
      </c>
      <c r="U151" s="266"/>
      <c r="V151" s="207">
        <f t="shared" si="9"/>
        <v>39723</v>
      </c>
      <c r="W151" s="205">
        <f>IF(ISNA(VLOOKUP(E151,'FAN EVOLUTION'!$A$46:$B$10042,2,1)),0,VLOOKUP(E151,'FAN EVOLUTION'!$A$46:$B$10042,2,1))</f>
        <v>136113</v>
      </c>
      <c r="X151" s="208"/>
      <c r="Y151" s="209"/>
      <c r="Z151" s="42"/>
      <c r="AA151" s="209"/>
      <c r="AB151" s="210"/>
      <c r="AC151" s="42"/>
    </row>
    <row r="152" spans="1:29" ht="14.4" x14ac:dyDescent="0.3">
      <c r="A152" s="262">
        <v>1.01539168544627E+16</v>
      </c>
      <c r="B152" s="42">
        <v>2016</v>
      </c>
      <c r="C152" s="263" t="s">
        <v>1014</v>
      </c>
      <c r="D152" s="264">
        <v>42400</v>
      </c>
      <c r="E152" s="265">
        <v>42382.333333333336</v>
      </c>
      <c r="F152" s="263"/>
      <c r="G152" s="263"/>
      <c r="H152" s="205"/>
      <c r="I152" s="263" t="s">
        <v>1168</v>
      </c>
      <c r="J152" s="263">
        <v>259355</v>
      </c>
      <c r="K152" s="42">
        <v>30275</v>
      </c>
      <c r="L152" s="42">
        <v>229080</v>
      </c>
      <c r="M152" s="263">
        <v>60659</v>
      </c>
      <c r="N152" s="206">
        <f t="shared" si="6"/>
        <v>0.23388405852981434</v>
      </c>
      <c r="O152" s="205">
        <f t="shared" si="7"/>
        <v>62903</v>
      </c>
      <c r="P152" s="263">
        <v>59986</v>
      </c>
      <c r="Q152" s="266">
        <v>37</v>
      </c>
      <c r="R152" s="266">
        <v>15</v>
      </c>
      <c r="S152" s="266">
        <v>2865</v>
      </c>
      <c r="T152" s="266" t="s">
        <v>1029</v>
      </c>
      <c r="U152" s="266"/>
      <c r="V152" s="207">
        <f t="shared" si="9"/>
        <v>60659</v>
      </c>
      <c r="W152" s="205">
        <f>IF(ISNA(VLOOKUP(E152,'FAN EVOLUTION'!$A$46:$B$10042,2,1)),0,VLOOKUP(E152,'FAN EVOLUTION'!$A$46:$B$10042,2,1))</f>
        <v>136481</v>
      </c>
      <c r="X152" s="208"/>
      <c r="Y152" s="209"/>
      <c r="Z152" s="42"/>
      <c r="AA152" s="209"/>
      <c r="AB152" s="210"/>
      <c r="AC152" s="42"/>
    </row>
    <row r="153" spans="1:29" ht="14.4" x14ac:dyDescent="0.3">
      <c r="A153" s="262">
        <v>1.01539168955027E+16</v>
      </c>
      <c r="B153" s="42">
        <v>2016</v>
      </c>
      <c r="C153" s="263" t="s">
        <v>1014</v>
      </c>
      <c r="D153" s="264">
        <v>42400</v>
      </c>
      <c r="E153" s="265">
        <v>42384.334837962961</v>
      </c>
      <c r="F153" s="263"/>
      <c r="G153" s="263"/>
      <c r="H153" s="205"/>
      <c r="I153" s="263" t="s">
        <v>1167</v>
      </c>
      <c r="J153" s="263">
        <v>3654</v>
      </c>
      <c r="K153" s="42">
        <v>3654</v>
      </c>
      <c r="L153" s="42">
        <v>0</v>
      </c>
      <c r="M153" s="263">
        <v>378</v>
      </c>
      <c r="N153" s="206">
        <f t="shared" si="6"/>
        <v>0.10344827586206896</v>
      </c>
      <c r="O153" s="205">
        <f t="shared" si="7"/>
        <v>478</v>
      </c>
      <c r="P153" s="263">
        <v>59</v>
      </c>
      <c r="Q153" s="266">
        <v>1</v>
      </c>
      <c r="R153" s="266" t="s">
        <v>1029</v>
      </c>
      <c r="S153" s="266">
        <v>418</v>
      </c>
      <c r="T153" s="266" t="s">
        <v>1029</v>
      </c>
      <c r="U153" s="266"/>
      <c r="V153" s="207">
        <f t="shared" si="9"/>
        <v>378</v>
      </c>
      <c r="W153" s="205">
        <f>IF(ISNA(VLOOKUP(E153,'FAN EVOLUTION'!$A$46:$B$10042,2,1)),0,VLOOKUP(E153,'FAN EVOLUTION'!$A$46:$B$10042,2,1))</f>
        <v>136831</v>
      </c>
      <c r="X153" s="208"/>
      <c r="Y153" s="209"/>
      <c r="Z153" s="42"/>
      <c r="AA153" s="209"/>
      <c r="AB153" s="210"/>
      <c r="AC153" s="42"/>
    </row>
    <row r="154" spans="1:29" ht="14.4" x14ac:dyDescent="0.3">
      <c r="A154" s="262">
        <v>1.01539471931227E+16</v>
      </c>
      <c r="B154" s="42">
        <v>2016</v>
      </c>
      <c r="C154" s="263" t="s">
        <v>1014</v>
      </c>
      <c r="D154" s="264">
        <v>42400</v>
      </c>
      <c r="E154" s="265">
        <v>42387.268055555556</v>
      </c>
      <c r="F154" s="263"/>
      <c r="G154" s="263"/>
      <c r="H154" s="205"/>
      <c r="I154" s="263" t="s">
        <v>1166</v>
      </c>
      <c r="J154" s="263">
        <v>157988</v>
      </c>
      <c r="K154" s="42">
        <v>11847</v>
      </c>
      <c r="L154" s="42">
        <v>146141</v>
      </c>
      <c r="M154" s="263">
        <v>35254</v>
      </c>
      <c r="N154" s="206">
        <f t="shared" si="6"/>
        <v>0.22314352988834596</v>
      </c>
      <c r="O154" s="205">
        <f t="shared" si="7"/>
        <v>37136</v>
      </c>
      <c r="P154" s="263">
        <v>35221</v>
      </c>
      <c r="Q154" s="266">
        <v>30</v>
      </c>
      <c r="R154" s="266">
        <v>27</v>
      </c>
      <c r="S154" s="266">
        <v>1858</v>
      </c>
      <c r="T154" s="266" t="s">
        <v>1029</v>
      </c>
      <c r="U154" s="266"/>
      <c r="V154" s="207">
        <f t="shared" si="9"/>
        <v>35254</v>
      </c>
      <c r="W154" s="205">
        <f>IF(ISNA(VLOOKUP(E154,'FAN EVOLUTION'!$A$46:$B$10042,2,1)),0,VLOOKUP(E154,'FAN EVOLUTION'!$A$46:$B$10042,2,1))</f>
        <v>140074</v>
      </c>
      <c r="X154" s="208"/>
      <c r="Y154" s="209"/>
      <c r="Z154" s="42"/>
      <c r="AA154" s="209"/>
      <c r="AB154" s="210"/>
      <c r="AC154" s="42"/>
    </row>
    <row r="155" spans="1:29" ht="14.4" x14ac:dyDescent="0.3">
      <c r="A155" s="262">
        <v>1.01539169332627E+16</v>
      </c>
      <c r="B155" s="42">
        <v>2016</v>
      </c>
      <c r="C155" s="263" t="s">
        <v>1014</v>
      </c>
      <c r="D155" s="264">
        <v>42400</v>
      </c>
      <c r="E155" s="265">
        <v>42389.333333333336</v>
      </c>
      <c r="F155" s="263"/>
      <c r="G155" s="263"/>
      <c r="H155" s="205"/>
      <c r="I155" s="263" t="s">
        <v>1165</v>
      </c>
      <c r="J155" s="263">
        <v>11875</v>
      </c>
      <c r="K155" s="42">
        <v>11875</v>
      </c>
      <c r="L155" s="42">
        <v>0</v>
      </c>
      <c r="M155" s="263">
        <v>583</v>
      </c>
      <c r="N155" s="206">
        <f t="shared" si="6"/>
        <v>4.909473684210526E-2</v>
      </c>
      <c r="O155" s="205">
        <f t="shared" si="7"/>
        <v>747</v>
      </c>
      <c r="P155" s="263">
        <v>163</v>
      </c>
      <c r="Q155" s="266">
        <v>2</v>
      </c>
      <c r="R155" s="266">
        <v>10</v>
      </c>
      <c r="S155" s="266">
        <v>572</v>
      </c>
      <c r="T155" s="266" t="s">
        <v>1029</v>
      </c>
      <c r="U155" s="266"/>
      <c r="V155" s="207">
        <f t="shared" si="9"/>
        <v>583</v>
      </c>
      <c r="W155" s="205">
        <f>IF(ISNA(VLOOKUP(E155,'FAN EVOLUTION'!$A$46:$B$10042,2,1)),0,VLOOKUP(E155,'FAN EVOLUTION'!$A$46:$B$10042,2,1))</f>
        <v>162634</v>
      </c>
      <c r="X155" s="208"/>
      <c r="Y155" s="209"/>
      <c r="Z155" s="42"/>
      <c r="AA155" s="209"/>
      <c r="AB155" s="210"/>
      <c r="AC155" s="42"/>
    </row>
    <row r="156" spans="1:29" ht="14.4" x14ac:dyDescent="0.3">
      <c r="A156" s="262">
        <v>1.01539169431577E+16</v>
      </c>
      <c r="B156" s="42">
        <v>2016</v>
      </c>
      <c r="C156" s="263" t="s">
        <v>1014</v>
      </c>
      <c r="D156" s="264">
        <v>42400</v>
      </c>
      <c r="E156" s="265">
        <v>42391.333333333336</v>
      </c>
      <c r="F156" s="263"/>
      <c r="G156" s="263"/>
      <c r="H156" s="205"/>
      <c r="I156" s="263" t="s">
        <v>1164</v>
      </c>
      <c r="J156" s="263">
        <v>119988</v>
      </c>
      <c r="K156" s="42">
        <v>22302</v>
      </c>
      <c r="L156" s="42">
        <v>97686</v>
      </c>
      <c r="M156" s="263">
        <v>22558</v>
      </c>
      <c r="N156" s="206">
        <f t="shared" si="6"/>
        <v>0.18800213354668799</v>
      </c>
      <c r="O156" s="205">
        <f t="shared" si="7"/>
        <v>24005</v>
      </c>
      <c r="P156" s="263">
        <v>21724</v>
      </c>
      <c r="Q156" s="266">
        <v>27</v>
      </c>
      <c r="R156" s="266">
        <v>16</v>
      </c>
      <c r="S156" s="266">
        <v>2238</v>
      </c>
      <c r="T156" s="266" t="s">
        <v>1029</v>
      </c>
      <c r="U156" s="266"/>
      <c r="V156" s="207">
        <f t="shared" si="9"/>
        <v>22558</v>
      </c>
      <c r="W156" s="205">
        <f>IF(ISNA(VLOOKUP(E156,'FAN EVOLUTION'!$A$46:$B$10042,2,1)),0,VLOOKUP(E156,'FAN EVOLUTION'!$A$46:$B$10042,2,1))</f>
        <v>164483</v>
      </c>
      <c r="X156" s="208"/>
      <c r="Y156" s="209"/>
      <c r="Z156" s="42"/>
      <c r="AA156" s="209"/>
      <c r="AB156" s="210"/>
      <c r="AC156" s="42"/>
    </row>
    <row r="157" spans="1:29" ht="14.4" x14ac:dyDescent="0.3">
      <c r="A157" s="262">
        <v>1.01539472477777E+16</v>
      </c>
      <c r="B157" s="42">
        <v>2016</v>
      </c>
      <c r="C157" s="263" t="s">
        <v>1014</v>
      </c>
      <c r="D157" s="264">
        <v>42400</v>
      </c>
      <c r="E157" s="265">
        <v>42394.375</v>
      </c>
      <c r="F157" s="263"/>
      <c r="G157" s="263"/>
      <c r="H157" s="205"/>
      <c r="I157" s="263" t="s">
        <v>1163</v>
      </c>
      <c r="J157" s="263">
        <v>199217</v>
      </c>
      <c r="K157" s="42">
        <v>50194</v>
      </c>
      <c r="L157" s="42">
        <v>149023</v>
      </c>
      <c r="M157" s="263">
        <v>28558</v>
      </c>
      <c r="N157" s="206">
        <f t="shared" si="6"/>
        <v>0.14335122002640338</v>
      </c>
      <c r="O157" s="205">
        <f t="shared" si="7"/>
        <v>28982</v>
      </c>
      <c r="P157" s="263">
        <v>26710</v>
      </c>
      <c r="Q157" s="266">
        <v>24</v>
      </c>
      <c r="R157" s="266">
        <v>62</v>
      </c>
      <c r="S157" s="266">
        <v>2186</v>
      </c>
      <c r="T157" s="266" t="s">
        <v>1029</v>
      </c>
      <c r="U157" s="266"/>
      <c r="V157" s="207">
        <f t="shared" si="9"/>
        <v>28558</v>
      </c>
      <c r="W157" s="205">
        <f>IF(ISNA(VLOOKUP(E157,'FAN EVOLUTION'!$A$46:$B$10042,2,1)),0,VLOOKUP(E157,'FAN EVOLUTION'!$A$46:$B$10042,2,1))</f>
        <v>165922</v>
      </c>
      <c r="X157" s="208"/>
      <c r="Y157" s="209"/>
      <c r="Z157" s="42"/>
      <c r="AA157" s="209"/>
      <c r="AB157" s="210"/>
      <c r="AC157" s="42"/>
    </row>
    <row r="158" spans="1:29" ht="14.4" x14ac:dyDescent="0.3">
      <c r="A158" s="262">
        <v>1.01539169549227E+16</v>
      </c>
      <c r="B158" s="42">
        <v>2016</v>
      </c>
      <c r="C158" s="263" t="s">
        <v>1014</v>
      </c>
      <c r="D158" s="264">
        <v>42400</v>
      </c>
      <c r="E158" s="265">
        <v>42396.333333333336</v>
      </c>
      <c r="F158" s="263"/>
      <c r="G158" s="263"/>
      <c r="H158" s="205"/>
      <c r="I158" s="263" t="s">
        <v>1162</v>
      </c>
      <c r="J158" s="263">
        <v>213771</v>
      </c>
      <c r="K158" s="42">
        <v>17183</v>
      </c>
      <c r="L158" s="42">
        <v>196588</v>
      </c>
      <c r="M158" s="263">
        <v>34199</v>
      </c>
      <c r="N158" s="206">
        <f t="shared" si="6"/>
        <v>0.15997960434296513</v>
      </c>
      <c r="O158" s="205">
        <f t="shared" si="7"/>
        <v>34484</v>
      </c>
      <c r="P158" s="263">
        <v>30582</v>
      </c>
      <c r="Q158" s="266">
        <v>34</v>
      </c>
      <c r="R158" s="266">
        <v>42</v>
      </c>
      <c r="S158" s="266">
        <v>3826</v>
      </c>
      <c r="T158" s="266" t="s">
        <v>1029</v>
      </c>
      <c r="U158" s="266"/>
      <c r="V158" s="207">
        <f t="shared" si="9"/>
        <v>34199</v>
      </c>
      <c r="W158" s="205">
        <f>IF(ISNA(VLOOKUP(E158,'FAN EVOLUTION'!$A$46:$B$10042,2,1)),0,VLOOKUP(E158,'FAN EVOLUTION'!$A$46:$B$10042,2,1))</f>
        <v>166762</v>
      </c>
      <c r="X158" s="208"/>
      <c r="Y158" s="209"/>
      <c r="Z158" s="42"/>
      <c r="AA158" s="209"/>
      <c r="AB158" s="210"/>
      <c r="AC158" s="42"/>
    </row>
    <row r="159" spans="1:29" ht="14.4" x14ac:dyDescent="0.3">
      <c r="A159" s="262">
        <v>1.01539835975177E+16</v>
      </c>
      <c r="B159" s="42">
        <v>2016</v>
      </c>
      <c r="C159" s="263" t="s">
        <v>1014</v>
      </c>
      <c r="D159" s="264">
        <v>42400</v>
      </c>
      <c r="E159" s="265">
        <v>42398.333344907405</v>
      </c>
      <c r="F159" s="263"/>
      <c r="G159" s="263"/>
      <c r="H159" s="205"/>
      <c r="I159" s="263" t="s">
        <v>1161</v>
      </c>
      <c r="J159" s="263">
        <v>184742</v>
      </c>
      <c r="K159" s="42">
        <v>18383</v>
      </c>
      <c r="L159" s="42">
        <v>166359</v>
      </c>
      <c r="M159" s="263">
        <v>30236</v>
      </c>
      <c r="N159" s="206">
        <f t="shared" si="6"/>
        <v>0.16366608567624039</v>
      </c>
      <c r="O159" s="205">
        <f t="shared" si="7"/>
        <v>31456</v>
      </c>
      <c r="P159" s="263">
        <v>28105</v>
      </c>
      <c r="Q159" s="266">
        <v>28</v>
      </c>
      <c r="R159" s="266">
        <v>30</v>
      </c>
      <c r="S159" s="266">
        <v>3293</v>
      </c>
      <c r="T159" s="266" t="s">
        <v>1029</v>
      </c>
      <c r="U159" s="266"/>
      <c r="V159" s="207">
        <f t="shared" si="9"/>
        <v>30236</v>
      </c>
      <c r="W159" s="205">
        <f>IF(ISNA(VLOOKUP(E159,'FAN EVOLUTION'!$A$46:$B$10042,2,1)),0,VLOOKUP(E159,'FAN EVOLUTION'!$A$46:$B$10042,2,1))</f>
        <v>167315</v>
      </c>
      <c r="X159" s="208"/>
      <c r="Y159" s="209"/>
      <c r="Z159" s="42"/>
      <c r="AA159" s="209"/>
      <c r="AB159" s="210"/>
      <c r="AC159" s="42"/>
    </row>
    <row r="160" spans="1:29" ht="14.4" x14ac:dyDescent="0.3">
      <c r="A160" s="262">
        <v>1.01539893640627E+16</v>
      </c>
      <c r="B160" s="42">
        <v>2016</v>
      </c>
      <c r="C160" s="263" t="s">
        <v>1014</v>
      </c>
      <c r="D160" s="264">
        <v>42429</v>
      </c>
      <c r="E160" s="265">
        <v>42402.333333333336</v>
      </c>
      <c r="F160" s="263"/>
      <c r="G160" s="263"/>
      <c r="H160" s="205"/>
      <c r="I160" s="263" t="s">
        <v>1160</v>
      </c>
      <c r="J160" s="263">
        <v>117663</v>
      </c>
      <c r="K160" s="42">
        <v>13980</v>
      </c>
      <c r="L160" s="42">
        <v>103683</v>
      </c>
      <c r="M160" s="263">
        <v>24663</v>
      </c>
      <c r="N160" s="206">
        <f t="shared" si="6"/>
        <v>0.20960709823818874</v>
      </c>
      <c r="O160" s="205">
        <f t="shared" si="7"/>
        <v>24891</v>
      </c>
      <c r="P160" s="263">
        <v>22287</v>
      </c>
      <c r="Q160" s="266">
        <v>17</v>
      </c>
      <c r="R160" s="266">
        <v>47</v>
      </c>
      <c r="S160" s="266">
        <v>2540</v>
      </c>
      <c r="T160" s="266" t="s">
        <v>1029</v>
      </c>
      <c r="U160" s="266"/>
      <c r="V160" s="207">
        <f t="shared" si="9"/>
        <v>24663</v>
      </c>
      <c r="W160" s="205">
        <f>IF(ISNA(VLOOKUP(E160,'FAN EVOLUTION'!$A$46:$B$10042,2,1)),0,VLOOKUP(E160,'FAN EVOLUTION'!$A$46:$B$10042,2,1))</f>
        <v>168561</v>
      </c>
      <c r="X160" s="208"/>
      <c r="Y160" s="209"/>
      <c r="Z160" s="42"/>
      <c r="AA160" s="209"/>
      <c r="AB160" s="210"/>
      <c r="AC160" s="42"/>
    </row>
    <row r="161" spans="1:29" ht="14.4" x14ac:dyDescent="0.3">
      <c r="A161" s="262">
        <v>1.01539841465727E+16</v>
      </c>
      <c r="B161" s="42">
        <v>2016</v>
      </c>
      <c r="C161" s="263" t="s">
        <v>1014</v>
      </c>
      <c r="D161" s="264">
        <v>42429</v>
      </c>
      <c r="E161" s="265">
        <v>42404.333865740744</v>
      </c>
      <c r="F161" s="263"/>
      <c r="G161" s="263"/>
      <c r="H161" s="205"/>
      <c r="I161" s="263" t="s">
        <v>1159</v>
      </c>
      <c r="J161" s="263">
        <v>127591</v>
      </c>
      <c r="K161" s="42">
        <v>17388</v>
      </c>
      <c r="L161" s="42">
        <v>110203</v>
      </c>
      <c r="M161" s="263">
        <v>23549</v>
      </c>
      <c r="N161" s="206">
        <f t="shared" si="6"/>
        <v>0.18456630953593905</v>
      </c>
      <c r="O161" s="205">
        <f t="shared" si="7"/>
        <v>24586</v>
      </c>
      <c r="P161" s="263">
        <v>22843</v>
      </c>
      <c r="Q161" s="266">
        <v>13</v>
      </c>
      <c r="R161" s="266">
        <v>66</v>
      </c>
      <c r="S161" s="266">
        <v>1664</v>
      </c>
      <c r="T161" s="266" t="s">
        <v>1029</v>
      </c>
      <c r="U161" s="266"/>
      <c r="V161" s="207">
        <f t="shared" si="9"/>
        <v>23549</v>
      </c>
      <c r="W161" s="205">
        <f>IF(ISNA(VLOOKUP(E161,'FAN EVOLUTION'!$A$46:$B$10042,2,1)),0,VLOOKUP(E161,'FAN EVOLUTION'!$A$46:$B$10042,2,1))</f>
        <v>169136</v>
      </c>
      <c r="X161" s="208"/>
      <c r="Y161" s="209"/>
      <c r="Z161" s="42"/>
      <c r="AA161" s="209"/>
      <c r="AB161" s="210"/>
      <c r="AC161" s="42"/>
    </row>
    <row r="162" spans="1:29" ht="14.4" x14ac:dyDescent="0.3">
      <c r="A162" s="262">
        <v>1.01539893641077E+16</v>
      </c>
      <c r="B162" s="42">
        <v>2016</v>
      </c>
      <c r="C162" s="263" t="s">
        <v>1014</v>
      </c>
      <c r="D162" s="264">
        <v>42429</v>
      </c>
      <c r="E162" s="265">
        <v>42407.333379629628</v>
      </c>
      <c r="F162" s="263"/>
      <c r="G162" s="263"/>
      <c r="H162" s="205"/>
      <c r="I162" s="263" t="s">
        <v>1158</v>
      </c>
      <c r="J162" s="263">
        <v>341502</v>
      </c>
      <c r="K162" s="42">
        <v>14829</v>
      </c>
      <c r="L162" s="42">
        <v>326673</v>
      </c>
      <c r="M162" s="263">
        <v>47317</v>
      </c>
      <c r="N162" s="206">
        <f t="shared" si="6"/>
        <v>0.13855555750771592</v>
      </c>
      <c r="O162" s="205">
        <f t="shared" si="7"/>
        <v>58303</v>
      </c>
      <c r="P162" s="263">
        <v>16303</v>
      </c>
      <c r="Q162" s="266">
        <v>94</v>
      </c>
      <c r="R162" s="266">
        <v>59</v>
      </c>
      <c r="S162" s="266">
        <v>41847</v>
      </c>
      <c r="T162" s="266" t="s">
        <v>1029</v>
      </c>
      <c r="U162" s="266"/>
      <c r="V162" s="207">
        <f t="shared" si="9"/>
        <v>47317</v>
      </c>
      <c r="W162" s="205">
        <f>IF(ISNA(VLOOKUP(E162,'FAN EVOLUTION'!$A$46:$B$10042,2,1)),0,VLOOKUP(E162,'FAN EVOLUTION'!$A$46:$B$10042,2,1))</f>
        <v>169060</v>
      </c>
      <c r="X162" s="208"/>
      <c r="Y162" s="209"/>
      <c r="Z162" s="42"/>
      <c r="AA162" s="209"/>
      <c r="AB162" s="210"/>
      <c r="AC162" s="42"/>
    </row>
    <row r="163" spans="1:29" ht="14.4" x14ac:dyDescent="0.3">
      <c r="A163" s="262">
        <v>1.01539841489377E+16</v>
      </c>
      <c r="B163" s="42">
        <v>2016</v>
      </c>
      <c r="C163" s="263" t="s">
        <v>1014</v>
      </c>
      <c r="D163" s="264">
        <v>42429</v>
      </c>
      <c r="E163" s="265">
        <v>42409.333344907405</v>
      </c>
      <c r="F163" s="263"/>
      <c r="G163" s="263"/>
      <c r="H163" s="205"/>
      <c r="I163" s="263" t="s">
        <v>1157</v>
      </c>
      <c r="J163" s="263">
        <v>107034</v>
      </c>
      <c r="K163" s="42">
        <v>25849</v>
      </c>
      <c r="L163" s="42">
        <v>81185</v>
      </c>
      <c r="M163" s="263">
        <v>22416</v>
      </c>
      <c r="N163" s="206">
        <f t="shared" si="6"/>
        <v>0.20942877964011436</v>
      </c>
      <c r="O163" s="205">
        <f t="shared" si="7"/>
        <v>23575</v>
      </c>
      <c r="P163" s="263">
        <v>22069</v>
      </c>
      <c r="Q163" s="266">
        <v>13</v>
      </c>
      <c r="R163" s="266">
        <v>22</v>
      </c>
      <c r="S163" s="266">
        <v>1471</v>
      </c>
      <c r="T163" s="266" t="s">
        <v>1029</v>
      </c>
      <c r="U163" s="266"/>
      <c r="V163" s="207">
        <f t="shared" si="9"/>
        <v>22416</v>
      </c>
      <c r="W163" s="205">
        <f>IF(ISNA(VLOOKUP(E163,'FAN EVOLUTION'!$A$46:$B$10042,2,1)),0,VLOOKUP(E163,'FAN EVOLUTION'!$A$46:$B$10042,2,1))</f>
        <v>169850</v>
      </c>
      <c r="X163" s="208"/>
      <c r="Y163" s="209"/>
      <c r="Z163" s="42"/>
      <c r="AA163" s="209"/>
      <c r="AB163" s="210"/>
      <c r="AC163" s="42"/>
    </row>
    <row r="164" spans="1:29" ht="14.4" x14ac:dyDescent="0.3">
      <c r="A164" s="262">
        <v>1.01539841504677E+16</v>
      </c>
      <c r="B164" s="42">
        <v>2016</v>
      </c>
      <c r="C164" s="263" t="s">
        <v>1014</v>
      </c>
      <c r="D164" s="264">
        <v>42429</v>
      </c>
      <c r="E164" s="265">
        <v>42411.333333333336</v>
      </c>
      <c r="F164" s="263"/>
      <c r="G164" s="263"/>
      <c r="H164" s="205"/>
      <c r="I164" s="263" t="s">
        <v>1156</v>
      </c>
      <c r="J164" s="263">
        <v>127689</v>
      </c>
      <c r="K164" s="42">
        <v>31995</v>
      </c>
      <c r="L164" s="42">
        <v>95694</v>
      </c>
      <c r="M164" s="263">
        <v>22202</v>
      </c>
      <c r="N164" s="206">
        <f t="shared" si="6"/>
        <v>0.17387558834355349</v>
      </c>
      <c r="O164" s="205">
        <f t="shared" si="7"/>
        <v>23399</v>
      </c>
      <c r="P164" s="263">
        <v>20786</v>
      </c>
      <c r="Q164" s="266">
        <v>18</v>
      </c>
      <c r="R164" s="266">
        <v>52</v>
      </c>
      <c r="S164" s="266">
        <v>2543</v>
      </c>
      <c r="T164" s="266" t="s">
        <v>1029</v>
      </c>
      <c r="U164" s="266"/>
      <c r="V164" s="207">
        <f t="shared" si="9"/>
        <v>22202</v>
      </c>
      <c r="W164" s="205">
        <f>IF(ISNA(VLOOKUP(E164,'FAN EVOLUTION'!$A$46:$B$10042,2,1)),0,VLOOKUP(E164,'FAN EVOLUTION'!$A$46:$B$10042,2,1))</f>
        <v>171600</v>
      </c>
      <c r="X164" s="208"/>
      <c r="Y164" s="209"/>
      <c r="Z164" s="42"/>
      <c r="AA164" s="209"/>
      <c r="AB164" s="210"/>
      <c r="AC164" s="42"/>
    </row>
    <row r="165" spans="1:29" ht="14.4" x14ac:dyDescent="0.3">
      <c r="A165" s="262">
        <v>1.01540238710277E+16</v>
      </c>
      <c r="B165" s="42">
        <v>2016</v>
      </c>
      <c r="C165" s="263" t="s">
        <v>1014</v>
      </c>
      <c r="D165" s="264">
        <v>42429</v>
      </c>
      <c r="E165" s="265">
        <v>42414.083333333336</v>
      </c>
      <c r="F165" s="263"/>
      <c r="G165" s="263"/>
      <c r="H165" s="205"/>
      <c r="I165" s="263" t="s">
        <v>1155</v>
      </c>
      <c r="J165" s="263">
        <v>190586</v>
      </c>
      <c r="K165" s="42">
        <v>37409</v>
      </c>
      <c r="L165" s="42">
        <v>153177</v>
      </c>
      <c r="M165" s="263">
        <v>24066</v>
      </c>
      <c r="N165" s="206">
        <f t="shared" si="6"/>
        <v>0.12627370321009937</v>
      </c>
      <c r="O165" s="205">
        <f t="shared" si="7"/>
        <v>25985</v>
      </c>
      <c r="P165" s="263">
        <v>22415</v>
      </c>
      <c r="Q165" s="266">
        <v>37</v>
      </c>
      <c r="R165" s="266">
        <v>120</v>
      </c>
      <c r="S165" s="266">
        <v>3413</v>
      </c>
      <c r="T165" s="266" t="s">
        <v>1029</v>
      </c>
      <c r="U165" s="266"/>
      <c r="V165" s="207">
        <f t="shared" si="9"/>
        <v>24066</v>
      </c>
      <c r="W165" s="205">
        <f>IF(ISNA(VLOOKUP(E165,'FAN EVOLUTION'!$A$46:$B$10042,2,1)),0,VLOOKUP(E165,'FAN EVOLUTION'!$A$46:$B$10042,2,1))</f>
        <v>172914</v>
      </c>
      <c r="X165" s="208"/>
      <c r="Y165" s="209"/>
      <c r="Z165" s="42"/>
      <c r="AA165" s="209"/>
      <c r="AB165" s="210"/>
      <c r="AC165" s="42"/>
    </row>
    <row r="166" spans="1:29" ht="14.4" x14ac:dyDescent="0.3">
      <c r="A166" s="262">
        <v>1.01539893660377E+16</v>
      </c>
      <c r="B166" s="42">
        <v>2016</v>
      </c>
      <c r="C166" s="263" t="s">
        <v>1014</v>
      </c>
      <c r="D166" s="264">
        <v>42429</v>
      </c>
      <c r="E166" s="265">
        <v>42416.083333333336</v>
      </c>
      <c r="F166" s="263"/>
      <c r="G166" s="263"/>
      <c r="H166" s="205"/>
      <c r="I166" s="263" t="s">
        <v>1154</v>
      </c>
      <c r="J166" s="263">
        <v>113308</v>
      </c>
      <c r="K166" s="42">
        <v>7950</v>
      </c>
      <c r="L166" s="42">
        <v>105358</v>
      </c>
      <c r="M166" s="263">
        <v>21683</v>
      </c>
      <c r="N166" s="206">
        <f t="shared" si="6"/>
        <v>0.19136336357538744</v>
      </c>
      <c r="O166" s="205">
        <f t="shared" si="7"/>
        <v>21961</v>
      </c>
      <c r="P166" s="263">
        <v>20764</v>
      </c>
      <c r="Q166" s="266">
        <v>10</v>
      </c>
      <c r="R166" s="266">
        <v>9</v>
      </c>
      <c r="S166" s="266">
        <v>1178</v>
      </c>
      <c r="T166" s="266" t="s">
        <v>1029</v>
      </c>
      <c r="U166" s="266"/>
      <c r="V166" s="207">
        <f t="shared" si="9"/>
        <v>21683</v>
      </c>
      <c r="W166" s="205">
        <f>IF(ISNA(VLOOKUP(E166,'FAN EVOLUTION'!$A$46:$B$10042,2,1)),0,VLOOKUP(E166,'FAN EVOLUTION'!$A$46:$B$10042,2,1))</f>
        <v>173596</v>
      </c>
      <c r="X166" s="208"/>
      <c r="Y166" s="209"/>
      <c r="Z166" s="42"/>
      <c r="AA166" s="209"/>
      <c r="AB166" s="210"/>
      <c r="AC166" s="42"/>
    </row>
    <row r="167" spans="1:29" ht="14.4" x14ac:dyDescent="0.3">
      <c r="A167" s="262">
        <v>1.01539893661377E+16</v>
      </c>
      <c r="B167" s="42">
        <v>2016</v>
      </c>
      <c r="C167" s="263" t="s">
        <v>1014</v>
      </c>
      <c r="D167" s="264">
        <v>42429</v>
      </c>
      <c r="E167" s="265">
        <v>42418.333344907405</v>
      </c>
      <c r="F167" s="263"/>
      <c r="G167" s="263"/>
      <c r="H167" s="205"/>
      <c r="I167" s="263" t="s">
        <v>1153</v>
      </c>
      <c r="J167" s="263">
        <v>118985</v>
      </c>
      <c r="K167" s="42">
        <v>20619</v>
      </c>
      <c r="L167" s="42">
        <v>98366</v>
      </c>
      <c r="M167" s="263">
        <v>24929</v>
      </c>
      <c r="N167" s="206">
        <f t="shared" si="6"/>
        <v>0.2095138042610413</v>
      </c>
      <c r="O167" s="205">
        <f t="shared" si="7"/>
        <v>25403</v>
      </c>
      <c r="P167" s="263">
        <v>23579</v>
      </c>
      <c r="Q167" s="266">
        <v>34</v>
      </c>
      <c r="R167" s="266">
        <v>37</v>
      </c>
      <c r="S167" s="266">
        <v>1753</v>
      </c>
      <c r="T167" s="266" t="s">
        <v>1029</v>
      </c>
      <c r="U167" s="266"/>
      <c r="V167" s="207">
        <f t="shared" si="9"/>
        <v>24929</v>
      </c>
      <c r="W167" s="205">
        <f>IF(ISNA(VLOOKUP(E167,'FAN EVOLUTION'!$A$46:$B$10042,2,1)),0,VLOOKUP(E167,'FAN EVOLUTION'!$A$46:$B$10042,2,1))</f>
        <v>174012</v>
      </c>
      <c r="X167" s="208"/>
      <c r="Y167" s="209"/>
      <c r="Z167" s="42"/>
      <c r="AA167" s="209"/>
      <c r="AB167" s="210"/>
      <c r="AC167" s="42"/>
    </row>
    <row r="168" spans="1:29" ht="14.4" x14ac:dyDescent="0.3">
      <c r="A168" s="262">
        <v>1.01539841561777E+16</v>
      </c>
      <c r="B168" s="42">
        <v>2016</v>
      </c>
      <c r="C168" s="263" t="s">
        <v>1014</v>
      </c>
      <c r="D168" s="264">
        <v>42429</v>
      </c>
      <c r="E168" s="265">
        <v>42421.333344907405</v>
      </c>
      <c r="F168" s="263"/>
      <c r="G168" s="263"/>
      <c r="H168" s="205"/>
      <c r="I168" s="263" t="s">
        <v>1152</v>
      </c>
      <c r="J168" s="263">
        <v>127563</v>
      </c>
      <c r="K168" s="42">
        <v>17002</v>
      </c>
      <c r="L168" s="42">
        <v>110561</v>
      </c>
      <c r="M168" s="263">
        <v>25958</v>
      </c>
      <c r="N168" s="206">
        <f t="shared" si="6"/>
        <v>0.20349160806817024</v>
      </c>
      <c r="O168" s="205">
        <f t="shared" si="7"/>
        <v>27750</v>
      </c>
      <c r="P168" s="263">
        <v>24633</v>
      </c>
      <c r="Q168" s="266">
        <v>17</v>
      </c>
      <c r="R168" s="266">
        <v>58</v>
      </c>
      <c r="S168" s="266">
        <v>3042</v>
      </c>
      <c r="T168" s="266" t="s">
        <v>1029</v>
      </c>
      <c r="U168" s="266"/>
      <c r="V168" s="207">
        <f t="shared" si="9"/>
        <v>25958</v>
      </c>
      <c r="W168" s="205">
        <f>IF(ISNA(VLOOKUP(E168,'FAN EVOLUTION'!$A$46:$B$10042,2,1)),0,VLOOKUP(E168,'FAN EVOLUTION'!$A$46:$B$10042,2,1))</f>
        <v>174556</v>
      </c>
      <c r="X168" s="208"/>
      <c r="Y168" s="209"/>
      <c r="Z168" s="42"/>
      <c r="AA168" s="209"/>
      <c r="AB168" s="210"/>
      <c r="AC168" s="42"/>
    </row>
    <row r="169" spans="1:29" ht="14.4" x14ac:dyDescent="0.3">
      <c r="A169" s="262">
        <v>1.01539893661577E+16</v>
      </c>
      <c r="B169" s="42">
        <v>2016</v>
      </c>
      <c r="C169" s="263" t="s">
        <v>1014</v>
      </c>
      <c r="D169" s="264">
        <v>42429</v>
      </c>
      <c r="E169" s="265">
        <v>42423.333344907405</v>
      </c>
      <c r="F169" s="263"/>
      <c r="G169" s="263"/>
      <c r="H169" s="205"/>
      <c r="I169" s="263" t="s">
        <v>1151</v>
      </c>
      <c r="J169" s="263">
        <v>106474</v>
      </c>
      <c r="K169" s="42">
        <v>6729</v>
      </c>
      <c r="L169" s="42">
        <v>99745</v>
      </c>
      <c r="M169" s="263">
        <v>20350</v>
      </c>
      <c r="N169" s="206">
        <f t="shared" si="6"/>
        <v>0.19112647219039389</v>
      </c>
      <c r="O169" s="205">
        <f t="shared" si="7"/>
        <v>21823</v>
      </c>
      <c r="P169" s="263">
        <v>20110</v>
      </c>
      <c r="Q169" s="266">
        <v>22</v>
      </c>
      <c r="R169" s="266">
        <v>19</v>
      </c>
      <c r="S169" s="266">
        <v>1672</v>
      </c>
      <c r="T169" s="266" t="s">
        <v>1029</v>
      </c>
      <c r="U169" s="266"/>
      <c r="V169" s="207">
        <f t="shared" si="9"/>
        <v>20350</v>
      </c>
      <c r="W169" s="205">
        <f>IF(ISNA(VLOOKUP(E169,'FAN EVOLUTION'!$A$46:$B$10042,2,1)),0,VLOOKUP(E169,'FAN EVOLUTION'!$A$46:$B$10042,2,1))</f>
        <v>174980</v>
      </c>
      <c r="X169" s="208"/>
      <c r="Y169" s="209"/>
      <c r="Z169" s="42"/>
      <c r="AA169" s="209"/>
      <c r="AB169" s="210"/>
      <c r="AC169" s="42"/>
    </row>
    <row r="170" spans="1:29" ht="14.4" x14ac:dyDescent="0.3">
      <c r="A170" s="262">
        <v>1.01539943059077E+16</v>
      </c>
      <c r="B170" s="42">
        <v>2016</v>
      </c>
      <c r="C170" s="263" t="s">
        <v>1014</v>
      </c>
      <c r="D170" s="264">
        <v>42429</v>
      </c>
      <c r="E170" s="265">
        <v>42425.333344907405</v>
      </c>
      <c r="F170" s="263"/>
      <c r="G170" s="263"/>
      <c r="H170" s="205"/>
      <c r="I170" s="263" t="s">
        <v>1150</v>
      </c>
      <c r="J170" s="263">
        <v>100899</v>
      </c>
      <c r="K170" s="42">
        <v>3626</v>
      </c>
      <c r="L170" s="42">
        <v>97273</v>
      </c>
      <c r="M170" s="263">
        <v>21585</v>
      </c>
      <c r="N170" s="206">
        <f t="shared" si="6"/>
        <v>0.21392679808521392</v>
      </c>
      <c r="O170" s="205">
        <f t="shared" si="7"/>
        <v>22056</v>
      </c>
      <c r="P170" s="263">
        <v>20520</v>
      </c>
      <c r="Q170" s="266">
        <v>19</v>
      </c>
      <c r="R170" s="266">
        <v>19</v>
      </c>
      <c r="S170" s="266">
        <v>1498</v>
      </c>
      <c r="T170" s="266" t="s">
        <v>1029</v>
      </c>
      <c r="U170" s="266"/>
      <c r="V170" s="207">
        <f t="shared" si="9"/>
        <v>21585</v>
      </c>
      <c r="W170" s="205">
        <f>IF(ISNA(VLOOKUP(E170,'FAN EVOLUTION'!$A$46:$B$10042,2,1)),0,VLOOKUP(E170,'FAN EVOLUTION'!$A$46:$B$10042,2,1))</f>
        <v>175112</v>
      </c>
      <c r="X170" s="208"/>
      <c r="Y170" s="209"/>
      <c r="Z170" s="42"/>
      <c r="AA170" s="209"/>
      <c r="AB170" s="210"/>
      <c r="AC170" s="42"/>
    </row>
    <row r="171" spans="1:29" ht="14.4" x14ac:dyDescent="0.3">
      <c r="A171" s="262">
        <v>1.01539981890727E+16</v>
      </c>
      <c r="B171" s="42">
        <v>2016</v>
      </c>
      <c r="C171" s="263" t="s">
        <v>1014</v>
      </c>
      <c r="D171" s="264">
        <v>42429</v>
      </c>
      <c r="E171" s="265">
        <v>42427.333344907405</v>
      </c>
      <c r="F171" s="263"/>
      <c r="G171" s="263"/>
      <c r="H171" s="205"/>
      <c r="I171" s="263" t="s">
        <v>1149</v>
      </c>
      <c r="J171" s="263">
        <v>170013</v>
      </c>
      <c r="K171" s="42">
        <v>5227</v>
      </c>
      <c r="L171" s="42">
        <v>164786</v>
      </c>
      <c r="M171" s="263">
        <v>27563</v>
      </c>
      <c r="N171" s="206">
        <f t="shared" si="6"/>
        <v>0.16212289648438649</v>
      </c>
      <c r="O171" s="205">
        <f t="shared" si="7"/>
        <v>29360</v>
      </c>
      <c r="P171" s="263">
        <v>25674</v>
      </c>
      <c r="Q171" s="266">
        <v>45</v>
      </c>
      <c r="R171" s="266">
        <v>91</v>
      </c>
      <c r="S171" s="266">
        <v>3550</v>
      </c>
      <c r="T171" s="266" t="s">
        <v>1029</v>
      </c>
      <c r="U171" s="266"/>
      <c r="V171" s="207">
        <f t="shared" si="9"/>
        <v>27563</v>
      </c>
      <c r="W171" s="205">
        <f>IF(ISNA(VLOOKUP(E171,'FAN EVOLUTION'!$A$46:$B$10042,2,1)),0,VLOOKUP(E171,'FAN EVOLUTION'!$A$46:$B$10042,2,1))</f>
        <v>175419</v>
      </c>
      <c r="X171" s="208"/>
      <c r="Y171" s="209"/>
      <c r="Z171" s="42"/>
      <c r="AA171" s="209"/>
      <c r="AB171" s="210"/>
      <c r="AC171" s="42"/>
    </row>
    <row r="172" spans="1:29" ht="14.4" x14ac:dyDescent="0.3">
      <c r="A172" s="262">
        <v>1.01539893579077E+16</v>
      </c>
      <c r="B172" s="42">
        <v>2016</v>
      </c>
      <c r="C172" s="263" t="s">
        <v>1014</v>
      </c>
      <c r="D172" s="264">
        <v>42429</v>
      </c>
      <c r="E172" s="265">
        <v>42429.333344907405</v>
      </c>
      <c r="F172" s="263"/>
      <c r="G172" s="263"/>
      <c r="H172" s="205"/>
      <c r="I172" s="263" t="s">
        <v>1148</v>
      </c>
      <c r="J172" s="263">
        <v>88988</v>
      </c>
      <c r="K172" s="42">
        <v>3907</v>
      </c>
      <c r="L172" s="42">
        <v>85081</v>
      </c>
      <c r="M172" s="263">
        <v>21229</v>
      </c>
      <c r="N172" s="206">
        <f t="shared" si="6"/>
        <v>0.23856025531532341</v>
      </c>
      <c r="O172" s="205">
        <f t="shared" si="7"/>
        <v>22332</v>
      </c>
      <c r="P172" s="263">
        <v>21170</v>
      </c>
      <c r="Q172" s="266">
        <v>14</v>
      </c>
      <c r="R172" s="266">
        <v>13</v>
      </c>
      <c r="S172" s="266">
        <v>1135</v>
      </c>
      <c r="T172" s="266" t="s">
        <v>1029</v>
      </c>
      <c r="U172" s="266"/>
      <c r="V172" s="207">
        <f t="shared" si="9"/>
        <v>21229</v>
      </c>
      <c r="W172" s="205">
        <f>IF(ISNA(VLOOKUP(E172,'FAN EVOLUTION'!$A$46:$B$10042,2,1)),0,VLOOKUP(E172,'FAN EVOLUTION'!$A$46:$B$10042,2,1))</f>
        <v>175721</v>
      </c>
      <c r="X172" s="208"/>
      <c r="Y172" s="209"/>
      <c r="Z172" s="42"/>
      <c r="AA172" s="209"/>
      <c r="AB172" s="210"/>
      <c r="AC172" s="42"/>
    </row>
    <row r="173" spans="1:29" ht="14.4" x14ac:dyDescent="0.3">
      <c r="A173" s="262">
        <v>1.01540506848377E+16</v>
      </c>
      <c r="B173" s="42">
        <v>2016</v>
      </c>
      <c r="C173" s="263" t="s">
        <v>1014</v>
      </c>
      <c r="D173" s="264">
        <v>42460</v>
      </c>
      <c r="E173" s="265">
        <v>42430.333344907405</v>
      </c>
      <c r="F173" s="263"/>
      <c r="G173" s="263"/>
      <c r="H173" s="205"/>
      <c r="I173" s="263" t="s">
        <v>1147</v>
      </c>
      <c r="J173" s="263">
        <v>123573</v>
      </c>
      <c r="K173" s="42">
        <v>17350</v>
      </c>
      <c r="L173" s="42">
        <v>106223</v>
      </c>
      <c r="M173" s="263">
        <v>22803</v>
      </c>
      <c r="N173" s="206">
        <f t="shared" si="6"/>
        <v>0.184530601344954</v>
      </c>
      <c r="O173" s="205">
        <f t="shared" si="7"/>
        <v>23019</v>
      </c>
      <c r="P173" s="263">
        <v>20219</v>
      </c>
      <c r="Q173" s="266">
        <v>21</v>
      </c>
      <c r="R173" s="266">
        <v>69</v>
      </c>
      <c r="S173" s="266">
        <v>2710</v>
      </c>
      <c r="T173" s="266" t="s">
        <v>1029</v>
      </c>
      <c r="U173" s="266"/>
      <c r="V173" s="207">
        <f t="shared" si="9"/>
        <v>22803</v>
      </c>
      <c r="W173" s="205">
        <f>IF(ISNA(VLOOKUP(E173,'FAN EVOLUTION'!$A$46:$B$10042,2,1)),0,VLOOKUP(E173,'FAN EVOLUTION'!$A$46:$B$10042,2,1))</f>
        <v>175998</v>
      </c>
      <c r="X173" s="208"/>
      <c r="Y173" s="209"/>
      <c r="Z173" s="42"/>
      <c r="AA173" s="209"/>
      <c r="AB173" s="210"/>
      <c r="AC173" s="42"/>
    </row>
    <row r="174" spans="1:29" ht="14.4" x14ac:dyDescent="0.3">
      <c r="A174" s="262">
        <v>1.01540507095527E+16</v>
      </c>
      <c r="B174" s="42">
        <v>2016</v>
      </c>
      <c r="C174" s="263" t="s">
        <v>1014</v>
      </c>
      <c r="D174" s="264">
        <v>42460</v>
      </c>
      <c r="E174" s="265">
        <v>42432.333356481482</v>
      </c>
      <c r="F174" s="263"/>
      <c r="G174" s="263"/>
      <c r="H174" s="205"/>
      <c r="I174" s="263" t="s">
        <v>1146</v>
      </c>
      <c r="J174" s="263">
        <v>174957</v>
      </c>
      <c r="K174" s="42">
        <v>3531</v>
      </c>
      <c r="L174" s="42">
        <v>171426</v>
      </c>
      <c r="M174" s="263">
        <v>27522</v>
      </c>
      <c r="N174" s="206">
        <f t="shared" si="6"/>
        <v>0.15730722406076922</v>
      </c>
      <c r="O174" s="205">
        <f t="shared" si="7"/>
        <v>29824</v>
      </c>
      <c r="P174" s="263">
        <v>24639</v>
      </c>
      <c r="Q174" s="266">
        <v>60</v>
      </c>
      <c r="R174" s="266">
        <v>36</v>
      </c>
      <c r="S174" s="266">
        <v>5089</v>
      </c>
      <c r="T174" s="266" t="s">
        <v>1029</v>
      </c>
      <c r="U174" s="266"/>
      <c r="V174" s="207">
        <f t="shared" si="9"/>
        <v>27522</v>
      </c>
      <c r="W174" s="205">
        <f>IF(ISNA(VLOOKUP(E174,'FAN EVOLUTION'!$A$46:$B$10042,2,1)),0,VLOOKUP(E174,'FAN EVOLUTION'!$A$46:$B$10042,2,1))</f>
        <v>176271</v>
      </c>
      <c r="X174" s="208"/>
      <c r="Y174" s="209"/>
      <c r="Z174" s="42"/>
      <c r="AA174" s="209"/>
      <c r="AB174" s="210"/>
      <c r="AC174" s="42"/>
    </row>
    <row r="175" spans="1:29" ht="14.4" x14ac:dyDescent="0.3">
      <c r="A175" s="262">
        <v>1.01540506876277E+16</v>
      </c>
      <c r="B175" s="42">
        <v>2016</v>
      </c>
      <c r="C175" s="263" t="s">
        <v>1014</v>
      </c>
      <c r="D175" s="264">
        <v>42460</v>
      </c>
      <c r="E175" s="265">
        <v>42435.333344907405</v>
      </c>
      <c r="F175" s="263"/>
      <c r="G175" s="263"/>
      <c r="H175" s="205"/>
      <c r="I175" s="263" t="s">
        <v>1145</v>
      </c>
      <c r="J175" s="263">
        <v>144707</v>
      </c>
      <c r="K175" s="42">
        <v>15120</v>
      </c>
      <c r="L175" s="42">
        <v>129587</v>
      </c>
      <c r="M175" s="263">
        <v>22053</v>
      </c>
      <c r="N175" s="206">
        <f t="shared" si="6"/>
        <v>0.15239760343314421</v>
      </c>
      <c r="O175" s="205">
        <f t="shared" si="7"/>
        <v>24630</v>
      </c>
      <c r="P175" s="263">
        <v>21093</v>
      </c>
      <c r="Q175" s="266">
        <v>19</v>
      </c>
      <c r="R175" s="266">
        <v>32</v>
      </c>
      <c r="S175" s="266">
        <v>3486</v>
      </c>
      <c r="T175" s="266" t="s">
        <v>1029</v>
      </c>
      <c r="U175" s="266"/>
      <c r="V175" s="207">
        <f t="shared" si="9"/>
        <v>22053</v>
      </c>
      <c r="W175" s="205">
        <f>IF(ISNA(VLOOKUP(E175,'FAN EVOLUTION'!$A$46:$B$10042,2,1)),0,VLOOKUP(E175,'FAN EVOLUTION'!$A$46:$B$10042,2,1))</f>
        <v>176655</v>
      </c>
      <c r="X175" s="208"/>
      <c r="Y175" s="209"/>
      <c r="Z175" s="42"/>
      <c r="AA175" s="209"/>
      <c r="AB175" s="210"/>
      <c r="AC175" s="42"/>
    </row>
    <row r="176" spans="1:29" ht="14.4" x14ac:dyDescent="0.3">
      <c r="A176" s="262">
        <v>1.01540507106027E+16</v>
      </c>
      <c r="B176" s="42">
        <v>2016</v>
      </c>
      <c r="C176" s="263" t="s">
        <v>1014</v>
      </c>
      <c r="D176" s="264">
        <v>42460</v>
      </c>
      <c r="E176" s="265">
        <v>42437.333344907405</v>
      </c>
      <c r="F176" s="263"/>
      <c r="G176" s="263"/>
      <c r="H176" s="205"/>
      <c r="I176" s="263" t="s">
        <v>1144</v>
      </c>
      <c r="J176" s="263">
        <v>174551</v>
      </c>
      <c r="K176" s="42">
        <v>2493</v>
      </c>
      <c r="L176" s="42">
        <v>172058</v>
      </c>
      <c r="M176" s="263">
        <v>28559</v>
      </c>
      <c r="N176" s="206">
        <f t="shared" si="6"/>
        <v>0.16361407267789929</v>
      </c>
      <c r="O176" s="205">
        <f t="shared" si="7"/>
        <v>29378</v>
      </c>
      <c r="P176" s="263">
        <v>26280</v>
      </c>
      <c r="Q176" s="266">
        <v>27</v>
      </c>
      <c r="R176" s="266">
        <v>59</v>
      </c>
      <c r="S176" s="266">
        <v>3012</v>
      </c>
      <c r="T176" s="266" t="s">
        <v>1029</v>
      </c>
      <c r="U176" s="266"/>
      <c r="V176" s="207">
        <f t="shared" si="9"/>
        <v>28559</v>
      </c>
      <c r="W176" s="205">
        <f>IF(ISNA(VLOOKUP(E176,'FAN EVOLUTION'!$A$46:$B$10042,2,1)),0,VLOOKUP(E176,'FAN EVOLUTION'!$A$46:$B$10042,2,1))</f>
        <v>176886</v>
      </c>
      <c r="X176" s="208"/>
      <c r="Y176" s="209"/>
      <c r="Z176" s="42"/>
      <c r="AA176" s="209"/>
      <c r="AB176" s="210"/>
      <c r="AC176" s="42"/>
    </row>
    <row r="177" spans="1:29" ht="14.4" x14ac:dyDescent="0.3">
      <c r="A177" s="262">
        <v>1.01540506886727E+16</v>
      </c>
      <c r="B177" s="42">
        <v>2016</v>
      </c>
      <c r="C177" s="263" t="s">
        <v>1014</v>
      </c>
      <c r="D177" s="264">
        <v>42460</v>
      </c>
      <c r="E177" s="265">
        <v>42439.333333333336</v>
      </c>
      <c r="F177" s="263"/>
      <c r="G177" s="263"/>
      <c r="H177" s="205"/>
      <c r="I177" s="263" t="s">
        <v>1143</v>
      </c>
      <c r="J177" s="263">
        <v>141207</v>
      </c>
      <c r="K177" s="42">
        <v>12913</v>
      </c>
      <c r="L177" s="42">
        <v>128294</v>
      </c>
      <c r="M177" s="263">
        <v>24826</v>
      </c>
      <c r="N177" s="206">
        <f t="shared" si="6"/>
        <v>0.17581281381234642</v>
      </c>
      <c r="O177" s="205">
        <f t="shared" si="7"/>
        <v>28441</v>
      </c>
      <c r="P177" s="263">
        <v>24317</v>
      </c>
      <c r="Q177" s="266">
        <v>40</v>
      </c>
      <c r="R177" s="266">
        <v>52</v>
      </c>
      <c r="S177" s="266">
        <v>4032</v>
      </c>
      <c r="T177" s="266" t="s">
        <v>1029</v>
      </c>
      <c r="U177" s="266"/>
      <c r="V177" s="207">
        <f t="shared" si="9"/>
        <v>24826</v>
      </c>
      <c r="W177" s="205">
        <f>IF(ISNA(VLOOKUP(E177,'FAN EVOLUTION'!$A$46:$B$10042,2,1)),0,VLOOKUP(E177,'FAN EVOLUTION'!$A$46:$B$10042,2,1))</f>
        <v>177148</v>
      </c>
      <c r="X177" s="208"/>
      <c r="Y177" s="209"/>
      <c r="Z177" s="42"/>
      <c r="AA177" s="209"/>
      <c r="AB177" s="210"/>
      <c r="AC177" s="42"/>
    </row>
    <row r="178" spans="1:29" ht="14.4" x14ac:dyDescent="0.3">
      <c r="A178" s="262">
        <v>1.01540507108377E+16</v>
      </c>
      <c r="B178" s="42">
        <v>2016</v>
      </c>
      <c r="C178" s="263" t="s">
        <v>1014</v>
      </c>
      <c r="D178" s="264">
        <v>42460</v>
      </c>
      <c r="E178" s="265">
        <v>42442.375</v>
      </c>
      <c r="F178" s="263"/>
      <c r="G178" s="263"/>
      <c r="H178" s="205"/>
      <c r="I178" s="263" t="s">
        <v>1142</v>
      </c>
      <c r="J178" s="263">
        <v>162984</v>
      </c>
      <c r="K178" s="42">
        <v>1691</v>
      </c>
      <c r="L178" s="42">
        <v>161293</v>
      </c>
      <c r="M178" s="263">
        <v>25704</v>
      </c>
      <c r="N178" s="206">
        <f t="shared" si="6"/>
        <v>0.15770873214548667</v>
      </c>
      <c r="O178" s="205">
        <f t="shared" si="7"/>
        <v>26758</v>
      </c>
      <c r="P178" s="263">
        <v>23661</v>
      </c>
      <c r="Q178" s="266">
        <v>24</v>
      </c>
      <c r="R178" s="266">
        <v>28</v>
      </c>
      <c r="S178" s="266">
        <v>3045</v>
      </c>
      <c r="T178" s="266" t="s">
        <v>1029</v>
      </c>
      <c r="U178" s="266"/>
      <c r="V178" s="207">
        <f t="shared" si="9"/>
        <v>25704</v>
      </c>
      <c r="W178" s="205">
        <f>IF(ISNA(VLOOKUP(E178,'FAN EVOLUTION'!$A$46:$B$10042,2,1)),0,VLOOKUP(E178,'FAN EVOLUTION'!$A$46:$B$10042,2,1))</f>
        <v>177381</v>
      </c>
      <c r="X178" s="208"/>
      <c r="Y178" s="209"/>
      <c r="Z178" s="42"/>
      <c r="AA178" s="209"/>
      <c r="AB178" s="210"/>
      <c r="AC178" s="42"/>
    </row>
    <row r="179" spans="1:29" ht="14.4" x14ac:dyDescent="0.3">
      <c r="A179" s="262">
        <v>1.01540506905927E+16</v>
      </c>
      <c r="B179" s="42">
        <v>2016</v>
      </c>
      <c r="C179" s="263" t="s">
        <v>1014</v>
      </c>
      <c r="D179" s="264">
        <v>42460</v>
      </c>
      <c r="E179" s="265">
        <v>42444.375011574077</v>
      </c>
      <c r="F179" s="263"/>
      <c r="G179" s="263"/>
      <c r="H179" s="205"/>
      <c r="I179" s="263" t="s">
        <v>1141</v>
      </c>
      <c r="J179" s="263">
        <v>150688</v>
      </c>
      <c r="K179" s="42">
        <v>19978</v>
      </c>
      <c r="L179" s="42">
        <v>130710</v>
      </c>
      <c r="M179" s="263">
        <v>23173</v>
      </c>
      <c r="N179" s="206">
        <f t="shared" si="6"/>
        <v>0.15378132299851349</v>
      </c>
      <c r="O179" s="205">
        <f t="shared" si="7"/>
        <v>24984</v>
      </c>
      <c r="P179" s="263">
        <v>20692</v>
      </c>
      <c r="Q179" s="266">
        <v>36</v>
      </c>
      <c r="R179" s="266">
        <v>71</v>
      </c>
      <c r="S179" s="266">
        <v>4185</v>
      </c>
      <c r="T179" s="266" t="s">
        <v>1029</v>
      </c>
      <c r="U179" s="266"/>
      <c r="V179" s="207">
        <f t="shared" si="9"/>
        <v>23173</v>
      </c>
      <c r="W179" s="205">
        <f>IF(ISNA(VLOOKUP(E179,'FAN EVOLUTION'!$A$46:$B$10042,2,1)),0,VLOOKUP(E179,'FAN EVOLUTION'!$A$46:$B$10042,2,1))</f>
        <v>177787</v>
      </c>
      <c r="X179" s="208"/>
      <c r="Y179" s="209"/>
      <c r="Z179" s="42"/>
      <c r="AA179" s="209"/>
      <c r="AB179" s="210"/>
      <c r="AC179" s="42"/>
    </row>
    <row r="180" spans="1:29" ht="14.4" x14ac:dyDescent="0.3">
      <c r="A180" s="262">
        <v>1.01540551350827E+16</v>
      </c>
      <c r="B180" s="42">
        <v>2016</v>
      </c>
      <c r="C180" s="263" t="s">
        <v>1014</v>
      </c>
      <c r="D180" s="264">
        <v>42460</v>
      </c>
      <c r="E180" s="265">
        <v>42446.125011574077</v>
      </c>
      <c r="F180" s="263"/>
      <c r="G180" s="263"/>
      <c r="H180" s="205"/>
      <c r="I180" s="263" t="s">
        <v>1140</v>
      </c>
      <c r="J180" s="263">
        <v>132983</v>
      </c>
      <c r="K180" s="42">
        <v>7148</v>
      </c>
      <c r="L180" s="42">
        <v>125835</v>
      </c>
      <c r="M180" s="263">
        <v>29528</v>
      </c>
      <c r="N180" s="206">
        <f t="shared" si="6"/>
        <v>0.22204341908364228</v>
      </c>
      <c r="O180" s="205">
        <f t="shared" si="7"/>
        <v>30973</v>
      </c>
      <c r="P180" s="263">
        <v>28792</v>
      </c>
      <c r="Q180" s="266">
        <v>27</v>
      </c>
      <c r="R180" s="266">
        <v>33</v>
      </c>
      <c r="S180" s="266">
        <v>2121</v>
      </c>
      <c r="T180" s="266" t="s">
        <v>1029</v>
      </c>
      <c r="U180" s="266"/>
      <c r="V180" s="207">
        <f t="shared" si="9"/>
        <v>29528</v>
      </c>
      <c r="W180" s="205">
        <f>IF(ISNA(VLOOKUP(E180,'FAN EVOLUTION'!$A$46:$B$10042,2,1)),0,VLOOKUP(E180,'FAN EVOLUTION'!$A$46:$B$10042,2,1))</f>
        <v>178025</v>
      </c>
      <c r="X180" s="208"/>
      <c r="Y180" s="209"/>
      <c r="Z180" s="42"/>
      <c r="AA180" s="209"/>
      <c r="AB180" s="210"/>
      <c r="AC180" s="42"/>
    </row>
    <row r="181" spans="1:29" ht="14.4" x14ac:dyDescent="0.3">
      <c r="A181" s="262">
        <v>1.01540551389177E+16</v>
      </c>
      <c r="B181" s="42">
        <v>2016</v>
      </c>
      <c r="C181" s="263" t="s">
        <v>1014</v>
      </c>
      <c r="D181" s="264">
        <v>42460</v>
      </c>
      <c r="E181" s="265">
        <v>42449.125011574077</v>
      </c>
      <c r="F181" s="263"/>
      <c r="G181" s="263"/>
      <c r="H181" s="205"/>
      <c r="I181" s="263" t="s">
        <v>1139</v>
      </c>
      <c r="J181" s="263">
        <v>125406</v>
      </c>
      <c r="K181" s="42">
        <v>6369</v>
      </c>
      <c r="L181" s="42">
        <v>119037</v>
      </c>
      <c r="M181" s="263">
        <v>28677</v>
      </c>
      <c r="N181" s="206">
        <f t="shared" si="6"/>
        <v>0.22867326922156836</v>
      </c>
      <c r="O181" s="205">
        <f t="shared" si="7"/>
        <v>29764</v>
      </c>
      <c r="P181" s="263">
        <v>27862</v>
      </c>
      <c r="Q181" s="266">
        <v>34</v>
      </c>
      <c r="R181" s="266">
        <v>46</v>
      </c>
      <c r="S181" s="266">
        <v>1822</v>
      </c>
      <c r="T181" s="266" t="s">
        <v>1029</v>
      </c>
      <c r="U181" s="266"/>
      <c r="V181" s="207">
        <f t="shared" si="9"/>
        <v>28677</v>
      </c>
      <c r="W181" s="205">
        <f>IF(ISNA(VLOOKUP(E181,'FAN EVOLUTION'!$A$46:$B$10042,2,1)),0,VLOOKUP(E181,'FAN EVOLUTION'!$A$46:$B$10042,2,1))</f>
        <v>178406</v>
      </c>
      <c r="X181" s="208"/>
      <c r="Y181" s="209"/>
      <c r="Z181" s="42"/>
      <c r="AA181" s="209"/>
      <c r="AB181" s="210"/>
      <c r="AC181" s="42"/>
    </row>
    <row r="182" spans="1:29" ht="14.4" x14ac:dyDescent="0.3">
      <c r="A182" s="262">
        <v>1.01540693711677E+16</v>
      </c>
      <c r="B182" s="42">
        <v>2016</v>
      </c>
      <c r="C182" s="263" t="s">
        <v>1014</v>
      </c>
      <c r="D182" s="264">
        <v>42460</v>
      </c>
      <c r="E182" s="265">
        <v>42451.375011574077</v>
      </c>
      <c r="F182" s="263"/>
      <c r="G182" s="263"/>
      <c r="H182" s="205"/>
      <c r="I182" s="263" t="s">
        <v>1138</v>
      </c>
      <c r="J182" s="263">
        <v>108216</v>
      </c>
      <c r="K182" s="42">
        <v>6922</v>
      </c>
      <c r="L182" s="42">
        <v>101294</v>
      </c>
      <c r="M182" s="263">
        <v>22383</v>
      </c>
      <c r="N182" s="206">
        <f t="shared" si="6"/>
        <v>0.20683632734530938</v>
      </c>
      <c r="O182" s="205">
        <f t="shared" si="7"/>
        <v>23048</v>
      </c>
      <c r="P182" s="263">
        <v>21559</v>
      </c>
      <c r="Q182" s="266">
        <v>18</v>
      </c>
      <c r="R182" s="266">
        <v>32</v>
      </c>
      <c r="S182" s="266">
        <v>1439</v>
      </c>
      <c r="T182" s="266" t="s">
        <v>1029</v>
      </c>
      <c r="U182" s="266"/>
      <c r="V182" s="207">
        <f t="shared" si="9"/>
        <v>22383</v>
      </c>
      <c r="W182" s="205">
        <f>IF(ISNA(VLOOKUP(E182,'FAN EVOLUTION'!$A$46:$B$10042,2,1)),0,VLOOKUP(E182,'FAN EVOLUTION'!$A$46:$B$10042,2,1))</f>
        <v>178638</v>
      </c>
      <c r="X182" s="208"/>
      <c r="Y182" s="209"/>
      <c r="Z182" s="42"/>
      <c r="AA182" s="209"/>
      <c r="AB182" s="210"/>
      <c r="AC182" s="42"/>
    </row>
    <row r="183" spans="1:29" ht="14.4" x14ac:dyDescent="0.3">
      <c r="A183" s="262">
        <v>1.01540506926027E+16</v>
      </c>
      <c r="B183" s="42">
        <v>2016</v>
      </c>
      <c r="C183" s="263" t="s">
        <v>1014</v>
      </c>
      <c r="D183" s="264">
        <v>42460</v>
      </c>
      <c r="E183" s="265">
        <v>42453.375</v>
      </c>
      <c r="F183" s="263"/>
      <c r="G183" s="263"/>
      <c r="H183" s="205"/>
      <c r="I183" s="263" t="s">
        <v>1137</v>
      </c>
      <c r="J183" s="263">
        <v>87839</v>
      </c>
      <c r="K183" s="42">
        <v>3984</v>
      </c>
      <c r="L183" s="42">
        <v>83855</v>
      </c>
      <c r="M183" s="263">
        <v>21958</v>
      </c>
      <c r="N183" s="206">
        <f t="shared" si="6"/>
        <v>0.24998007718667106</v>
      </c>
      <c r="O183" s="205">
        <f t="shared" si="7"/>
        <v>24337</v>
      </c>
      <c r="P183" s="263">
        <v>22924</v>
      </c>
      <c r="Q183" s="266">
        <v>13</v>
      </c>
      <c r="R183" s="266">
        <v>26</v>
      </c>
      <c r="S183" s="266">
        <v>1374</v>
      </c>
      <c r="T183" s="266" t="s">
        <v>1029</v>
      </c>
      <c r="U183" s="266"/>
      <c r="V183" s="207">
        <f t="shared" si="9"/>
        <v>21958</v>
      </c>
      <c r="W183" s="205">
        <f>IF(ISNA(VLOOKUP(E183,'FAN EVOLUTION'!$A$46:$B$10042,2,1)),0,VLOOKUP(E183,'FAN EVOLUTION'!$A$46:$B$10042,2,1))</f>
        <v>178907</v>
      </c>
      <c r="X183" s="208"/>
      <c r="Y183" s="209"/>
      <c r="Z183" s="42"/>
      <c r="AA183" s="209"/>
      <c r="AB183" s="210"/>
      <c r="AC183" s="42"/>
    </row>
    <row r="184" spans="1:29" ht="14.4" x14ac:dyDescent="0.3">
      <c r="A184" s="262">
        <v>1.01540506963577E+16</v>
      </c>
      <c r="B184" s="42">
        <v>2016</v>
      </c>
      <c r="C184" s="263" t="s">
        <v>1014</v>
      </c>
      <c r="D184" s="264">
        <v>42460</v>
      </c>
      <c r="E184" s="265">
        <v>42456.083344907405</v>
      </c>
      <c r="F184" s="263"/>
      <c r="G184" s="263"/>
      <c r="H184" s="205"/>
      <c r="I184" s="263" t="s">
        <v>1136</v>
      </c>
      <c r="J184" s="263">
        <v>142775</v>
      </c>
      <c r="K184" s="42">
        <v>15863</v>
      </c>
      <c r="L184" s="42">
        <v>126912</v>
      </c>
      <c r="M184" s="263">
        <v>26528</v>
      </c>
      <c r="N184" s="206">
        <f t="shared" si="6"/>
        <v>0.18580283663106287</v>
      </c>
      <c r="O184" s="205">
        <f t="shared" si="7"/>
        <v>28997</v>
      </c>
      <c r="P184" s="263">
        <v>24207</v>
      </c>
      <c r="Q184" s="266">
        <v>13</v>
      </c>
      <c r="R184" s="266">
        <v>34</v>
      </c>
      <c r="S184" s="266">
        <v>4743</v>
      </c>
      <c r="T184" s="266" t="s">
        <v>1029</v>
      </c>
      <c r="U184" s="266"/>
      <c r="V184" s="207">
        <f t="shared" si="9"/>
        <v>26528</v>
      </c>
      <c r="W184" s="205">
        <f>IF(ISNA(VLOOKUP(E184,'FAN EVOLUTION'!$A$46:$B$10042,2,1)),0,VLOOKUP(E184,'FAN EVOLUTION'!$A$46:$B$10042,2,1))</f>
        <v>179201</v>
      </c>
      <c r="X184" s="208"/>
      <c r="Y184" s="209"/>
      <c r="Z184" s="42"/>
      <c r="AA184" s="209"/>
      <c r="AB184" s="210"/>
      <c r="AC184" s="42"/>
    </row>
    <row r="185" spans="1:29" ht="14.4" x14ac:dyDescent="0.3">
      <c r="A185" s="262">
        <v>1.01540507003377E+16</v>
      </c>
      <c r="B185" s="42">
        <v>2016</v>
      </c>
      <c r="C185" s="263" t="s">
        <v>1014</v>
      </c>
      <c r="D185" s="264">
        <v>42460</v>
      </c>
      <c r="E185" s="265">
        <v>42458.333333333336</v>
      </c>
      <c r="F185" s="263"/>
      <c r="G185" s="263"/>
      <c r="H185" s="205"/>
      <c r="I185" s="263" t="s">
        <v>1135</v>
      </c>
      <c r="J185" s="263">
        <v>165771</v>
      </c>
      <c r="K185" s="42">
        <v>17446</v>
      </c>
      <c r="L185" s="42">
        <v>148325</v>
      </c>
      <c r="M185" s="263">
        <v>30066</v>
      </c>
      <c r="N185" s="206">
        <f t="shared" si="6"/>
        <v>0.18137068606692364</v>
      </c>
      <c r="O185" s="205">
        <f t="shared" si="7"/>
        <v>32185</v>
      </c>
      <c r="P185" s="263">
        <v>26567</v>
      </c>
      <c r="Q185" s="266">
        <v>19</v>
      </c>
      <c r="R185" s="266">
        <v>44</v>
      </c>
      <c r="S185" s="266">
        <v>5555</v>
      </c>
      <c r="T185" s="266" t="s">
        <v>1029</v>
      </c>
      <c r="U185" s="266"/>
      <c r="V185" s="207">
        <f t="shared" si="9"/>
        <v>30066</v>
      </c>
      <c r="W185" s="205">
        <f>IF(ISNA(VLOOKUP(E185,'FAN EVOLUTION'!$A$46:$B$10042,2,1)),0,VLOOKUP(E185,'FAN EVOLUTION'!$A$46:$B$10042,2,1))</f>
        <v>179377</v>
      </c>
      <c r="X185" s="208"/>
      <c r="Y185" s="209"/>
      <c r="Z185" s="42"/>
      <c r="AA185" s="209"/>
      <c r="AB185" s="210"/>
      <c r="AC185" s="42"/>
    </row>
    <row r="186" spans="1:29" ht="14.4" x14ac:dyDescent="0.3">
      <c r="A186" s="262">
        <v>1.01541285997477E+16</v>
      </c>
      <c r="B186" s="42">
        <v>2016</v>
      </c>
      <c r="C186" s="263" t="s">
        <v>1013</v>
      </c>
      <c r="D186" s="264">
        <v>42490</v>
      </c>
      <c r="E186" s="265">
        <v>42461.083935185183</v>
      </c>
      <c r="F186" s="263"/>
      <c r="G186" s="263"/>
      <c r="H186" s="205"/>
      <c r="I186" s="263" t="s">
        <v>1134</v>
      </c>
      <c r="J186" s="263">
        <v>149640</v>
      </c>
      <c r="K186" s="42">
        <v>28891</v>
      </c>
      <c r="L186" s="42">
        <v>120749</v>
      </c>
      <c r="M186" s="263">
        <v>28995</v>
      </c>
      <c r="N186" s="206">
        <f t="shared" si="6"/>
        <v>0.19376503608660786</v>
      </c>
      <c r="O186" s="205">
        <f t="shared" si="7"/>
        <v>31882</v>
      </c>
      <c r="P186" s="263">
        <v>27316</v>
      </c>
      <c r="Q186" s="266">
        <v>18</v>
      </c>
      <c r="R186" s="266">
        <v>57</v>
      </c>
      <c r="S186" s="266">
        <v>4491</v>
      </c>
      <c r="T186" s="266" t="s">
        <v>1029</v>
      </c>
      <c r="U186" s="266"/>
      <c r="V186" s="207">
        <f t="shared" si="9"/>
        <v>28995</v>
      </c>
      <c r="W186" s="205">
        <f>IF(ISNA(VLOOKUP(E186,'FAN EVOLUTION'!$A$46:$B$10042,2,1)),0,VLOOKUP(E186,'FAN EVOLUTION'!$A$46:$B$10042,2,1))</f>
        <v>179735</v>
      </c>
      <c r="X186" s="208"/>
      <c r="Y186" s="209"/>
      <c r="Z186" s="42"/>
      <c r="AA186" s="209"/>
      <c r="AB186" s="210"/>
      <c r="AC186" s="42"/>
    </row>
    <row r="187" spans="1:29" ht="14.4" x14ac:dyDescent="0.3">
      <c r="A187" s="262">
        <v>1.01541286119727E+16</v>
      </c>
      <c r="B187" s="42">
        <v>2016</v>
      </c>
      <c r="C187" s="263" t="s">
        <v>1013</v>
      </c>
      <c r="D187" s="264">
        <v>42490</v>
      </c>
      <c r="E187" s="265">
        <v>42464.291678240741</v>
      </c>
      <c r="F187" s="263"/>
      <c r="G187" s="263"/>
      <c r="H187" s="205"/>
      <c r="I187" s="263" t="s">
        <v>1133</v>
      </c>
      <c r="J187" s="263">
        <v>139504</v>
      </c>
      <c r="K187" s="42">
        <v>14363</v>
      </c>
      <c r="L187" s="42">
        <v>125141</v>
      </c>
      <c r="M187" s="263">
        <v>26907</v>
      </c>
      <c r="N187" s="206">
        <f t="shared" si="6"/>
        <v>0.19287618993003786</v>
      </c>
      <c r="O187" s="205">
        <f t="shared" si="7"/>
        <v>30479</v>
      </c>
      <c r="P187" s="263">
        <v>24462</v>
      </c>
      <c r="Q187" s="266">
        <v>12</v>
      </c>
      <c r="R187" s="266">
        <v>23</v>
      </c>
      <c r="S187" s="266">
        <v>5982</v>
      </c>
      <c r="T187" s="266" t="s">
        <v>1029</v>
      </c>
      <c r="U187" s="266"/>
      <c r="V187" s="207">
        <f t="shared" si="9"/>
        <v>26907</v>
      </c>
      <c r="W187" s="205">
        <f>IF(ISNA(VLOOKUP(E187,'FAN EVOLUTION'!$A$46:$B$10042,2,1)),0,VLOOKUP(E187,'FAN EVOLUTION'!$A$46:$B$10042,2,1))</f>
        <v>179735</v>
      </c>
      <c r="X187" s="208"/>
      <c r="Y187" s="209"/>
      <c r="Z187" s="42"/>
      <c r="AA187" s="209"/>
      <c r="AB187" s="210"/>
      <c r="AC187" s="42"/>
    </row>
    <row r="188" spans="1:29" ht="14.4" x14ac:dyDescent="0.3">
      <c r="A188" s="262">
        <v>1.01541286222877E+16</v>
      </c>
      <c r="B188" s="42">
        <v>2016</v>
      </c>
      <c r="C188" s="263" t="s">
        <v>1013</v>
      </c>
      <c r="D188" s="264">
        <v>42490</v>
      </c>
      <c r="E188" s="265">
        <v>42466.333414351851</v>
      </c>
      <c r="F188" s="263"/>
      <c r="G188" s="263"/>
      <c r="H188" s="205"/>
      <c r="I188" s="263" t="s">
        <v>1132</v>
      </c>
      <c r="J188" s="263">
        <v>313462</v>
      </c>
      <c r="K188" s="42">
        <v>16842</v>
      </c>
      <c r="L188" s="42">
        <v>296620</v>
      </c>
      <c r="M188" s="263">
        <v>31322</v>
      </c>
      <c r="N188" s="206">
        <f t="shared" si="6"/>
        <v>9.9922797659684426E-2</v>
      </c>
      <c r="O188" s="205">
        <f t="shared" si="7"/>
        <v>44027</v>
      </c>
      <c r="P188" s="263">
        <v>17477</v>
      </c>
      <c r="Q188" s="266">
        <v>32</v>
      </c>
      <c r="R188" s="266">
        <v>85</v>
      </c>
      <c r="S188" s="266">
        <v>26433</v>
      </c>
      <c r="T188" s="266" t="s">
        <v>1029</v>
      </c>
      <c r="U188" s="266"/>
      <c r="V188" s="207">
        <f t="shared" si="9"/>
        <v>31322</v>
      </c>
      <c r="W188" s="205">
        <f>IF(ISNA(VLOOKUP(E188,'FAN EVOLUTION'!$A$46:$B$10042,2,1)),0,VLOOKUP(E188,'FAN EVOLUTION'!$A$46:$B$10042,2,1))</f>
        <v>182972</v>
      </c>
      <c r="X188" s="208"/>
      <c r="Y188" s="209"/>
      <c r="Z188" s="42"/>
      <c r="AA188" s="209"/>
      <c r="AB188" s="210"/>
      <c r="AC188" s="42"/>
    </row>
    <row r="189" spans="1:29" ht="14.4" x14ac:dyDescent="0.3">
      <c r="A189" s="262">
        <v>1.01541286275077E+16</v>
      </c>
      <c r="B189" s="42">
        <v>2016</v>
      </c>
      <c r="C189" s="263" t="s">
        <v>1013</v>
      </c>
      <c r="D189" s="264">
        <v>42490</v>
      </c>
      <c r="E189" s="265">
        <v>42468.333344907405</v>
      </c>
      <c r="F189" s="263"/>
      <c r="G189" s="263"/>
      <c r="H189" s="205"/>
      <c r="I189" s="263" t="s">
        <v>1131</v>
      </c>
      <c r="J189" s="263">
        <v>136255</v>
      </c>
      <c r="K189" s="42">
        <v>13548</v>
      </c>
      <c r="L189" s="42">
        <v>122707</v>
      </c>
      <c r="M189" s="263">
        <v>28810</v>
      </c>
      <c r="N189" s="206">
        <f t="shared" si="6"/>
        <v>0.21144178195295585</v>
      </c>
      <c r="O189" s="205">
        <f t="shared" si="7"/>
        <v>31735</v>
      </c>
      <c r="P189" s="263">
        <v>27273</v>
      </c>
      <c r="Q189" s="266">
        <v>19</v>
      </c>
      <c r="R189" s="266">
        <v>64</v>
      </c>
      <c r="S189" s="266">
        <v>4379</v>
      </c>
      <c r="T189" s="266" t="s">
        <v>1029</v>
      </c>
      <c r="U189" s="266"/>
      <c r="V189" s="207">
        <f t="shared" si="9"/>
        <v>28810</v>
      </c>
      <c r="W189" s="205">
        <f>IF(ISNA(VLOOKUP(E189,'FAN EVOLUTION'!$A$46:$B$10042,2,1)),0,VLOOKUP(E189,'FAN EVOLUTION'!$A$46:$B$10042,2,1))</f>
        <v>182972</v>
      </c>
      <c r="X189" s="208"/>
      <c r="Y189" s="209"/>
      <c r="Z189" s="42"/>
      <c r="AA189" s="209"/>
      <c r="AB189" s="210"/>
      <c r="AC189" s="42"/>
    </row>
    <row r="190" spans="1:29" ht="14.4" x14ac:dyDescent="0.3">
      <c r="A190" s="262">
        <v>1.01541937745827E+16</v>
      </c>
      <c r="B190" s="42">
        <v>2016</v>
      </c>
      <c r="C190" s="263" t="s">
        <v>1013</v>
      </c>
      <c r="D190" s="264">
        <v>42490</v>
      </c>
      <c r="E190" s="265">
        <v>42471.333344907405</v>
      </c>
      <c r="F190" s="263"/>
      <c r="G190" s="263"/>
      <c r="H190" s="205"/>
      <c r="I190" s="263" t="s">
        <v>1130</v>
      </c>
      <c r="J190" s="263">
        <v>152075</v>
      </c>
      <c r="K190" s="42">
        <v>22925</v>
      </c>
      <c r="L190" s="42">
        <v>129150</v>
      </c>
      <c r="M190" s="263">
        <v>25517</v>
      </c>
      <c r="N190" s="206">
        <f t="shared" si="6"/>
        <v>0.1677922077922078</v>
      </c>
      <c r="O190" s="205">
        <f t="shared" si="7"/>
        <v>28395</v>
      </c>
      <c r="P190" s="263">
        <v>23047</v>
      </c>
      <c r="Q190" s="266">
        <v>24</v>
      </c>
      <c r="R190" s="266">
        <v>39</v>
      </c>
      <c r="S190" s="266">
        <v>5285</v>
      </c>
      <c r="T190" s="266" t="s">
        <v>1029</v>
      </c>
      <c r="U190" s="266"/>
      <c r="V190" s="207">
        <f t="shared" si="9"/>
        <v>25517</v>
      </c>
      <c r="W190" s="205">
        <f>IF(ISNA(VLOOKUP(E190,'FAN EVOLUTION'!$A$46:$B$10042,2,1)),0,VLOOKUP(E190,'FAN EVOLUTION'!$A$46:$B$10042,2,1))</f>
        <v>182972</v>
      </c>
      <c r="X190" s="208"/>
      <c r="Y190" s="209"/>
      <c r="Z190" s="42"/>
      <c r="AA190" s="209"/>
      <c r="AB190" s="210"/>
      <c r="AC190" s="42"/>
    </row>
    <row r="191" spans="1:29" ht="14.4" x14ac:dyDescent="0.3">
      <c r="A191" s="262">
        <v>1.01541286382027E+16</v>
      </c>
      <c r="B191" s="42">
        <v>2016</v>
      </c>
      <c r="C191" s="263" t="s">
        <v>1013</v>
      </c>
      <c r="D191" s="264">
        <v>42490</v>
      </c>
      <c r="E191" s="265">
        <v>42473.333344907405</v>
      </c>
      <c r="F191" s="263"/>
      <c r="G191" s="263"/>
      <c r="H191" s="205"/>
      <c r="I191" s="263" t="s">
        <v>1129</v>
      </c>
      <c r="J191" s="263">
        <v>217677</v>
      </c>
      <c r="K191" s="42">
        <v>23957</v>
      </c>
      <c r="L191" s="42">
        <v>193720</v>
      </c>
      <c r="M191" s="263">
        <v>29556</v>
      </c>
      <c r="N191" s="206">
        <f t="shared" si="6"/>
        <v>0.13577915902920382</v>
      </c>
      <c r="O191" s="205">
        <f t="shared" si="7"/>
        <v>33696</v>
      </c>
      <c r="P191" s="263">
        <v>25375</v>
      </c>
      <c r="Q191" s="266">
        <v>47</v>
      </c>
      <c r="R191" s="266">
        <v>273</v>
      </c>
      <c r="S191" s="266">
        <v>8001</v>
      </c>
      <c r="T191" s="266" t="s">
        <v>1029</v>
      </c>
      <c r="U191" s="266"/>
      <c r="V191" s="207">
        <f t="shared" si="9"/>
        <v>29556</v>
      </c>
      <c r="W191" s="205">
        <f>IF(ISNA(VLOOKUP(E191,'FAN EVOLUTION'!$A$46:$B$10042,2,1)),0,VLOOKUP(E191,'FAN EVOLUTION'!$A$46:$B$10042,2,1))</f>
        <v>182972</v>
      </c>
      <c r="X191" s="208"/>
      <c r="Y191" s="209"/>
      <c r="Z191" s="42"/>
      <c r="AA191" s="209"/>
      <c r="AB191" s="210"/>
      <c r="AC191" s="42"/>
    </row>
    <row r="192" spans="1:29" ht="14.4" x14ac:dyDescent="0.3">
      <c r="A192" s="262">
        <v>1.01541286524727E+16</v>
      </c>
      <c r="B192" s="42">
        <v>2016</v>
      </c>
      <c r="C192" s="263" t="s">
        <v>1013</v>
      </c>
      <c r="D192" s="264">
        <v>42490</v>
      </c>
      <c r="E192" s="265">
        <v>42475.333333333336</v>
      </c>
      <c r="F192" s="263"/>
      <c r="G192" s="263"/>
      <c r="H192" s="205"/>
      <c r="I192" s="263" t="s">
        <v>1128</v>
      </c>
      <c r="J192" s="263">
        <v>117042</v>
      </c>
      <c r="K192" s="42">
        <v>10732</v>
      </c>
      <c r="L192" s="42">
        <v>106310</v>
      </c>
      <c r="M192" s="263">
        <v>27042</v>
      </c>
      <c r="N192" s="206">
        <f t="shared" si="6"/>
        <v>0.23104526580201978</v>
      </c>
      <c r="O192" s="205">
        <f t="shared" si="7"/>
        <v>29064</v>
      </c>
      <c r="P192" s="263">
        <v>25961</v>
      </c>
      <c r="Q192" s="266">
        <v>10</v>
      </c>
      <c r="R192" s="266">
        <v>8</v>
      </c>
      <c r="S192" s="266">
        <v>3085</v>
      </c>
      <c r="T192" s="266" t="s">
        <v>1029</v>
      </c>
      <c r="U192" s="266"/>
      <c r="V192" s="207">
        <f t="shared" si="9"/>
        <v>27042</v>
      </c>
      <c r="W192" s="205">
        <f>IF(ISNA(VLOOKUP(E192,'FAN EVOLUTION'!$A$46:$B$10042,2,1)),0,VLOOKUP(E192,'FAN EVOLUTION'!$A$46:$B$10042,2,1))</f>
        <v>182972</v>
      </c>
      <c r="X192" s="208"/>
      <c r="Y192" s="209"/>
      <c r="Z192" s="42"/>
      <c r="AA192" s="209"/>
      <c r="AB192" s="210"/>
      <c r="AC192" s="42"/>
    </row>
    <row r="193" spans="1:29" ht="14.4" x14ac:dyDescent="0.3">
      <c r="A193" s="262">
        <v>1.01541327612177E+16</v>
      </c>
      <c r="B193" s="42">
        <v>2016</v>
      </c>
      <c r="C193" s="263" t="s">
        <v>1013</v>
      </c>
      <c r="D193" s="264">
        <v>42490</v>
      </c>
      <c r="E193" s="265">
        <v>42478.333344907405</v>
      </c>
      <c r="F193" s="263"/>
      <c r="G193" s="263"/>
      <c r="H193" s="205"/>
      <c r="I193" s="263" t="s">
        <v>1127</v>
      </c>
      <c r="J193" s="263">
        <v>114222</v>
      </c>
      <c r="K193" s="42">
        <v>7773</v>
      </c>
      <c r="L193" s="42">
        <v>106449</v>
      </c>
      <c r="M193" s="263">
        <v>28446</v>
      </c>
      <c r="N193" s="206">
        <f t="shared" si="6"/>
        <v>0.24904134054735516</v>
      </c>
      <c r="O193" s="205">
        <f t="shared" si="7"/>
        <v>29306</v>
      </c>
      <c r="P193" s="263">
        <v>27358</v>
      </c>
      <c r="Q193" s="266">
        <v>25</v>
      </c>
      <c r="R193" s="266">
        <v>12</v>
      </c>
      <c r="S193" s="266">
        <v>1911</v>
      </c>
      <c r="T193" s="266" t="s">
        <v>1029</v>
      </c>
      <c r="U193" s="266"/>
      <c r="V193" s="207">
        <f t="shared" si="9"/>
        <v>28446</v>
      </c>
      <c r="W193" s="205">
        <f>IF(ISNA(VLOOKUP(E193,'FAN EVOLUTION'!$A$46:$B$10042,2,1)),0,VLOOKUP(E193,'FAN EVOLUTION'!$A$46:$B$10042,2,1))</f>
        <v>182972</v>
      </c>
      <c r="X193" s="208"/>
      <c r="Y193" s="209"/>
      <c r="Z193" s="42"/>
      <c r="AA193" s="209"/>
      <c r="AB193" s="210"/>
      <c r="AC193" s="42"/>
    </row>
    <row r="194" spans="1:29" ht="14.4" x14ac:dyDescent="0.3">
      <c r="A194" s="262">
        <v>1.01542229994877E+16</v>
      </c>
      <c r="B194" s="42">
        <v>2016</v>
      </c>
      <c r="C194" s="263" t="s">
        <v>1013</v>
      </c>
      <c r="D194" s="264">
        <v>42490</v>
      </c>
      <c r="E194" s="265">
        <v>42480.333935185183</v>
      </c>
      <c r="F194" s="263"/>
      <c r="G194" s="263"/>
      <c r="H194" s="205"/>
      <c r="I194" s="263" t="s">
        <v>1126</v>
      </c>
      <c r="J194" s="263">
        <v>95516</v>
      </c>
      <c r="K194" s="42">
        <v>7029</v>
      </c>
      <c r="L194" s="42">
        <v>88487</v>
      </c>
      <c r="M194" s="263">
        <v>23467</v>
      </c>
      <c r="N194" s="206">
        <f t="shared" si="6"/>
        <v>0.2456865865404749</v>
      </c>
      <c r="O194" s="205">
        <f t="shared" si="7"/>
        <v>23492</v>
      </c>
      <c r="P194" s="263">
        <v>22197</v>
      </c>
      <c r="Q194" s="266">
        <v>14</v>
      </c>
      <c r="R194" s="266">
        <v>21</v>
      </c>
      <c r="S194" s="266">
        <v>1260</v>
      </c>
      <c r="T194" s="266" t="s">
        <v>1029</v>
      </c>
      <c r="U194" s="266"/>
      <c r="V194" s="207">
        <f t="shared" si="9"/>
        <v>23467</v>
      </c>
      <c r="W194" s="205">
        <f>IF(ISNA(VLOOKUP(E194,'FAN EVOLUTION'!$A$46:$B$10042,2,1)),0,VLOOKUP(E194,'FAN EVOLUTION'!$A$46:$B$10042,2,1))</f>
        <v>182972</v>
      </c>
      <c r="X194" s="208"/>
      <c r="Y194" s="209"/>
      <c r="Z194" s="42"/>
      <c r="AA194" s="209"/>
      <c r="AB194" s="210"/>
      <c r="AC194" s="42"/>
    </row>
    <row r="195" spans="1:29" ht="14.4" x14ac:dyDescent="0.3">
      <c r="A195" s="262">
        <v>1.01542229993677E+16</v>
      </c>
      <c r="B195" s="42">
        <v>2016</v>
      </c>
      <c r="C195" s="263" t="s">
        <v>1013</v>
      </c>
      <c r="D195" s="264">
        <v>42490</v>
      </c>
      <c r="E195" s="265">
        <v>42482.333344907405</v>
      </c>
      <c r="F195" s="263"/>
      <c r="G195" s="263"/>
      <c r="H195" s="205"/>
      <c r="I195" s="263" t="s">
        <v>1125</v>
      </c>
      <c r="J195" s="263">
        <v>96684</v>
      </c>
      <c r="K195" s="42">
        <v>4012</v>
      </c>
      <c r="L195" s="42">
        <v>92672</v>
      </c>
      <c r="M195" s="263">
        <v>23866</v>
      </c>
      <c r="N195" s="206">
        <f t="shared" si="6"/>
        <v>0.24684539323983284</v>
      </c>
      <c r="O195" s="205">
        <f t="shared" si="7"/>
        <v>24656</v>
      </c>
      <c r="P195" s="263">
        <v>23255</v>
      </c>
      <c r="Q195" s="266">
        <v>15</v>
      </c>
      <c r="R195" s="266">
        <v>19</v>
      </c>
      <c r="S195" s="266">
        <v>1367</v>
      </c>
      <c r="T195" s="266" t="s">
        <v>1029</v>
      </c>
      <c r="U195" s="266"/>
      <c r="V195" s="207">
        <f t="shared" si="9"/>
        <v>23866</v>
      </c>
      <c r="W195" s="205">
        <f>IF(ISNA(VLOOKUP(E195,'FAN EVOLUTION'!$A$46:$B$10042,2,1)),0,VLOOKUP(E195,'FAN EVOLUTION'!$A$46:$B$10042,2,1))</f>
        <v>182972</v>
      </c>
      <c r="X195" s="208"/>
      <c r="Y195" s="209"/>
      <c r="Z195" s="42"/>
      <c r="AA195" s="209"/>
      <c r="AB195" s="210"/>
      <c r="AC195" s="42"/>
    </row>
    <row r="196" spans="1:29" ht="14.4" x14ac:dyDescent="0.3">
      <c r="A196" s="262">
        <v>1.01542304137677E+16</v>
      </c>
      <c r="B196" s="42">
        <v>2016</v>
      </c>
      <c r="C196" s="263" t="s">
        <v>1013</v>
      </c>
      <c r="D196" s="264">
        <v>42490</v>
      </c>
      <c r="E196" s="265">
        <v>42485.333344907405</v>
      </c>
      <c r="F196" s="263"/>
      <c r="G196" s="263"/>
      <c r="H196" s="205"/>
      <c r="I196" s="263" t="s">
        <v>1124</v>
      </c>
      <c r="J196" s="263">
        <v>111117</v>
      </c>
      <c r="K196" s="42">
        <v>9283</v>
      </c>
      <c r="L196" s="42">
        <v>101834</v>
      </c>
      <c r="M196" s="263">
        <v>25576</v>
      </c>
      <c r="N196" s="206">
        <f t="shared" si="6"/>
        <v>0.23017180089455258</v>
      </c>
      <c r="O196" s="205">
        <f t="shared" si="7"/>
        <v>26834</v>
      </c>
      <c r="P196" s="263">
        <v>24444</v>
      </c>
      <c r="Q196" s="266">
        <v>30</v>
      </c>
      <c r="R196" s="266">
        <v>58</v>
      </c>
      <c r="S196" s="266">
        <v>2302</v>
      </c>
      <c r="T196" s="266" t="s">
        <v>1029</v>
      </c>
      <c r="U196" s="266"/>
      <c r="V196" s="207">
        <f t="shared" si="9"/>
        <v>25576</v>
      </c>
      <c r="W196" s="205">
        <f>IF(ISNA(VLOOKUP(E196,'FAN EVOLUTION'!$A$46:$B$10042,2,1)),0,VLOOKUP(E196,'FAN EVOLUTION'!$A$46:$B$10042,2,1))</f>
        <v>182972</v>
      </c>
      <c r="X196" s="208"/>
      <c r="Y196" s="209"/>
      <c r="Z196" s="42"/>
      <c r="AA196" s="209"/>
      <c r="AB196" s="210"/>
      <c r="AC196" s="42"/>
    </row>
    <row r="197" spans="1:29" ht="14.4" x14ac:dyDescent="0.3">
      <c r="A197" s="262">
        <v>1.01541286604627E+16</v>
      </c>
      <c r="B197" s="42">
        <v>2016</v>
      </c>
      <c r="C197" s="263" t="s">
        <v>1013</v>
      </c>
      <c r="D197" s="264">
        <v>42490</v>
      </c>
      <c r="E197" s="265">
        <v>42487.333333333336</v>
      </c>
      <c r="F197" s="263"/>
      <c r="G197" s="263"/>
      <c r="H197" s="205"/>
      <c r="I197" s="263" t="s">
        <v>1123</v>
      </c>
      <c r="J197" s="263">
        <v>104914</v>
      </c>
      <c r="K197" s="42">
        <v>16417</v>
      </c>
      <c r="L197" s="42">
        <v>88497</v>
      </c>
      <c r="M197" s="263">
        <v>28180</v>
      </c>
      <c r="N197" s="206">
        <f t="shared" si="6"/>
        <v>0.26860094934899059</v>
      </c>
      <c r="O197" s="205">
        <f t="shared" si="7"/>
        <v>29787</v>
      </c>
      <c r="P197" s="263">
        <v>27531</v>
      </c>
      <c r="Q197" s="266">
        <v>25</v>
      </c>
      <c r="R197" s="266">
        <v>81</v>
      </c>
      <c r="S197" s="266">
        <v>2150</v>
      </c>
      <c r="T197" s="266" t="s">
        <v>1029</v>
      </c>
      <c r="U197" s="266"/>
      <c r="V197" s="207">
        <f t="shared" si="9"/>
        <v>28180</v>
      </c>
      <c r="W197" s="205">
        <f>IF(ISNA(VLOOKUP(E197,'FAN EVOLUTION'!$A$46:$B$10042,2,1)),0,VLOOKUP(E197,'FAN EVOLUTION'!$A$46:$B$10042,2,1))</f>
        <v>182972</v>
      </c>
      <c r="X197" s="208"/>
      <c r="Y197" s="209"/>
      <c r="Z197" s="42"/>
      <c r="AA197" s="209"/>
      <c r="AB197" s="210"/>
      <c r="AC197" s="42"/>
    </row>
    <row r="198" spans="1:29" ht="14.4" x14ac:dyDescent="0.3">
      <c r="A198" s="262">
        <v>1.01542449897327E+16</v>
      </c>
      <c r="B198" s="42">
        <v>2016</v>
      </c>
      <c r="C198" s="263" t="s">
        <v>1013</v>
      </c>
      <c r="D198" s="264">
        <v>42490</v>
      </c>
      <c r="E198" s="265">
        <v>42489.333344907405</v>
      </c>
      <c r="F198" s="263"/>
      <c r="G198" s="263"/>
      <c r="H198" s="205"/>
      <c r="I198" s="263" t="s">
        <v>1122</v>
      </c>
      <c r="J198" s="263">
        <v>159704</v>
      </c>
      <c r="K198" s="42">
        <v>30085</v>
      </c>
      <c r="L198" s="42">
        <v>129619</v>
      </c>
      <c r="M198" s="263">
        <v>30713</v>
      </c>
      <c r="N198" s="206">
        <f t="shared" si="6"/>
        <v>0.19231202725041327</v>
      </c>
      <c r="O198" s="205">
        <f t="shared" si="7"/>
        <v>31508</v>
      </c>
      <c r="P198" s="263">
        <v>29198</v>
      </c>
      <c r="Q198" s="266">
        <v>38</v>
      </c>
      <c r="R198" s="266">
        <v>38</v>
      </c>
      <c r="S198" s="266">
        <v>2234</v>
      </c>
      <c r="T198" s="266" t="s">
        <v>1029</v>
      </c>
      <c r="U198" s="266"/>
      <c r="V198" s="207">
        <f t="shared" si="9"/>
        <v>30713</v>
      </c>
      <c r="W198" s="205">
        <f>IF(ISNA(VLOOKUP(E198,'FAN EVOLUTION'!$A$46:$B$10042,2,1)),0,VLOOKUP(E198,'FAN EVOLUTION'!$A$46:$B$10042,2,1))</f>
        <v>182972</v>
      </c>
      <c r="X198" s="208"/>
      <c r="Y198" s="209"/>
      <c r="Z198" s="42"/>
      <c r="AA198" s="209"/>
      <c r="AB198" s="210"/>
      <c r="AC198" s="42"/>
    </row>
    <row r="199" spans="1:29" ht="14.4" x14ac:dyDescent="0.3">
      <c r="A199" s="262">
        <v>1.01542450098477E+16</v>
      </c>
      <c r="B199" s="42">
        <v>2016</v>
      </c>
      <c r="C199" s="263" t="s">
        <v>1013</v>
      </c>
      <c r="D199" s="264">
        <v>42521</v>
      </c>
      <c r="E199" s="265">
        <v>42491.333680555559</v>
      </c>
      <c r="F199" s="263"/>
      <c r="G199" s="263"/>
      <c r="H199" s="205"/>
      <c r="I199" s="263" t="s">
        <v>1121</v>
      </c>
      <c r="J199" s="263">
        <v>106469</v>
      </c>
      <c r="K199" s="42">
        <v>5588</v>
      </c>
      <c r="L199" s="42">
        <v>100881</v>
      </c>
      <c r="M199" s="263">
        <v>28222</v>
      </c>
      <c r="N199" s="206">
        <f t="shared" si="6"/>
        <v>0.2650724624068978</v>
      </c>
      <c r="O199" s="205">
        <f t="shared" si="7"/>
        <v>28739</v>
      </c>
      <c r="P199" s="263">
        <v>27277</v>
      </c>
      <c r="Q199" s="266">
        <v>23</v>
      </c>
      <c r="R199" s="266">
        <v>26</v>
      </c>
      <c r="S199" s="266">
        <v>1413</v>
      </c>
      <c r="T199" s="266" t="s">
        <v>1029</v>
      </c>
      <c r="U199" s="266"/>
      <c r="V199" s="207">
        <f t="shared" si="9"/>
        <v>28222</v>
      </c>
      <c r="W199" s="205">
        <f>IF(ISNA(VLOOKUP(E199,'FAN EVOLUTION'!$A$46:$B$10042,2,1)),0,VLOOKUP(E199,'FAN EVOLUTION'!$A$46:$B$10042,2,1))</f>
        <v>185786</v>
      </c>
      <c r="X199" s="208"/>
      <c r="Y199" s="209"/>
      <c r="Z199" s="42"/>
      <c r="AA199" s="209"/>
      <c r="AB199" s="210"/>
      <c r="AC199" s="42"/>
    </row>
    <row r="200" spans="1:29" ht="14.4" x14ac:dyDescent="0.3">
      <c r="A200" s="262">
        <v>1.01542449536627E+16</v>
      </c>
      <c r="B200" s="42">
        <v>2016</v>
      </c>
      <c r="C200" s="263" t="s">
        <v>1013</v>
      </c>
      <c r="D200" s="264">
        <v>42521</v>
      </c>
      <c r="E200" s="265">
        <v>42493.333333333336</v>
      </c>
      <c r="F200" s="263"/>
      <c r="G200" s="263"/>
      <c r="H200" s="205"/>
      <c r="I200" s="263" t="s">
        <v>1120</v>
      </c>
      <c r="J200" s="263">
        <v>193868</v>
      </c>
      <c r="K200" s="42">
        <v>6569</v>
      </c>
      <c r="L200" s="42">
        <v>187299</v>
      </c>
      <c r="M200" s="263">
        <v>57971</v>
      </c>
      <c r="N200" s="206">
        <f t="shared" si="6"/>
        <v>0.29902304660903295</v>
      </c>
      <c r="O200" s="205">
        <f t="shared" si="7"/>
        <v>7355</v>
      </c>
      <c r="P200" s="263">
        <v>839</v>
      </c>
      <c r="Q200" s="266">
        <v>12</v>
      </c>
      <c r="R200" s="266">
        <v>49</v>
      </c>
      <c r="S200" s="266">
        <v>2134</v>
      </c>
      <c r="T200" s="266">
        <v>4321</v>
      </c>
      <c r="U200" s="266"/>
      <c r="V200" s="207">
        <f t="shared" si="9"/>
        <v>57971</v>
      </c>
      <c r="W200" s="205">
        <f>IF(ISNA(VLOOKUP(E200,'FAN EVOLUTION'!$A$46:$B$10042,2,1)),0,VLOOKUP(E200,'FAN EVOLUTION'!$A$46:$B$10042,2,1))</f>
        <v>185966</v>
      </c>
      <c r="X200" s="208"/>
      <c r="Y200" s="209"/>
      <c r="Z200" s="42"/>
      <c r="AA200" s="209"/>
      <c r="AB200" s="210"/>
      <c r="AC200" s="42"/>
    </row>
    <row r="201" spans="1:29" ht="14.4" x14ac:dyDescent="0.3">
      <c r="A201" s="262">
        <v>1.01542426205527E+16</v>
      </c>
      <c r="B201" s="42">
        <v>2016</v>
      </c>
      <c r="C201" s="263" t="s">
        <v>1013</v>
      </c>
      <c r="D201" s="264">
        <v>42521</v>
      </c>
      <c r="E201" s="265">
        <v>42495.333356481482</v>
      </c>
      <c r="F201" s="263"/>
      <c r="G201" s="263"/>
      <c r="H201" s="205"/>
      <c r="I201" s="263" t="s">
        <v>1119</v>
      </c>
      <c r="J201" s="263">
        <v>123951</v>
      </c>
      <c r="K201" s="42">
        <v>24694</v>
      </c>
      <c r="L201" s="42">
        <v>99257</v>
      </c>
      <c r="M201" s="263">
        <v>33418</v>
      </c>
      <c r="N201" s="206">
        <f t="shared" si="6"/>
        <v>0.26960653806746215</v>
      </c>
      <c r="O201" s="205">
        <f t="shared" si="7"/>
        <v>33536</v>
      </c>
      <c r="P201" s="263">
        <v>31270</v>
      </c>
      <c r="Q201" s="266">
        <v>20</v>
      </c>
      <c r="R201" s="266">
        <v>43</v>
      </c>
      <c r="S201" s="266">
        <v>2203</v>
      </c>
      <c r="T201" s="266" t="s">
        <v>1029</v>
      </c>
      <c r="U201" s="266"/>
      <c r="V201" s="207">
        <f t="shared" si="9"/>
        <v>33418</v>
      </c>
      <c r="W201" s="205">
        <f>IF(ISNA(VLOOKUP(E201,'FAN EVOLUTION'!$A$46:$B$10042,2,1)),0,VLOOKUP(E201,'FAN EVOLUTION'!$A$46:$B$10042,2,1))</f>
        <v>185984</v>
      </c>
      <c r="X201" s="208"/>
      <c r="Y201" s="209"/>
      <c r="Z201" s="42"/>
      <c r="AA201" s="209"/>
      <c r="AB201" s="210"/>
      <c r="AC201" s="42"/>
    </row>
    <row r="202" spans="1:29" ht="14.4" x14ac:dyDescent="0.3">
      <c r="A202" s="262">
        <v>1.01542426292527E+16</v>
      </c>
      <c r="B202" s="42">
        <v>2016</v>
      </c>
      <c r="C202" s="263" t="s">
        <v>1013</v>
      </c>
      <c r="D202" s="264">
        <v>42521</v>
      </c>
      <c r="E202" s="265">
        <v>42498.333333333336</v>
      </c>
      <c r="F202" s="263"/>
      <c r="G202" s="263"/>
      <c r="H202" s="205"/>
      <c r="I202" s="263" t="s">
        <v>1118</v>
      </c>
      <c r="J202" s="263">
        <v>124290</v>
      </c>
      <c r="K202" s="42">
        <v>6608</v>
      </c>
      <c r="L202" s="42">
        <v>117682</v>
      </c>
      <c r="M202" s="263">
        <v>27109</v>
      </c>
      <c r="N202" s="206">
        <f t="shared" ref="N202:N265" si="10">V202/J202</f>
        <v>0.21811086974012389</v>
      </c>
      <c r="O202" s="205">
        <f t="shared" ref="O202:O265" si="11">SUM(P202:T202)</f>
        <v>28696</v>
      </c>
      <c r="P202" s="263">
        <v>25407</v>
      </c>
      <c r="Q202" s="266">
        <v>27</v>
      </c>
      <c r="R202" s="266">
        <v>31</v>
      </c>
      <c r="S202" s="266">
        <v>3231</v>
      </c>
      <c r="T202" s="266" t="s">
        <v>1029</v>
      </c>
      <c r="U202" s="266"/>
      <c r="V202" s="207">
        <f t="shared" si="9"/>
        <v>27109</v>
      </c>
      <c r="W202" s="205">
        <f>IF(ISNA(VLOOKUP(E202,'FAN EVOLUTION'!$A$46:$B$10042,2,1)),0,VLOOKUP(E202,'FAN EVOLUTION'!$A$46:$B$10042,2,1))</f>
        <v>185588</v>
      </c>
      <c r="X202" s="208"/>
      <c r="Y202" s="209"/>
      <c r="Z202" s="42"/>
      <c r="AA202" s="209"/>
      <c r="AB202" s="210"/>
      <c r="AC202" s="42"/>
    </row>
    <row r="203" spans="1:29" ht="14.4" x14ac:dyDescent="0.3">
      <c r="A203" s="262">
        <v>1.01542450264977E+16</v>
      </c>
      <c r="B203" s="42">
        <v>2016</v>
      </c>
      <c r="C203" s="263" t="s">
        <v>1013</v>
      </c>
      <c r="D203" s="264">
        <v>42521</v>
      </c>
      <c r="E203" s="265">
        <v>42500.333333333336</v>
      </c>
      <c r="F203" s="263"/>
      <c r="G203" s="263"/>
      <c r="H203" s="205"/>
      <c r="I203" s="263" t="s">
        <v>1117</v>
      </c>
      <c r="J203" s="263">
        <v>191536</v>
      </c>
      <c r="K203" s="42">
        <v>18532</v>
      </c>
      <c r="L203" s="42">
        <v>173004</v>
      </c>
      <c r="M203" s="263">
        <v>28313</v>
      </c>
      <c r="N203" s="206">
        <f t="shared" si="10"/>
        <v>0.14782077520674963</v>
      </c>
      <c r="O203" s="205">
        <f t="shared" si="11"/>
        <v>37510</v>
      </c>
      <c r="P203" s="263">
        <v>18452</v>
      </c>
      <c r="Q203" s="266">
        <v>20</v>
      </c>
      <c r="R203" s="266">
        <v>24</v>
      </c>
      <c r="S203" s="266">
        <v>19014</v>
      </c>
      <c r="T203" s="266" t="s">
        <v>1029</v>
      </c>
      <c r="U203" s="266"/>
      <c r="V203" s="207">
        <f t="shared" si="9"/>
        <v>28313</v>
      </c>
      <c r="W203" s="205">
        <f>IF(ISNA(VLOOKUP(E203,'FAN EVOLUTION'!$A$46:$B$10042,2,1)),0,VLOOKUP(E203,'FAN EVOLUTION'!$A$46:$B$10042,2,1))</f>
        <v>185655</v>
      </c>
      <c r="X203" s="208"/>
      <c r="Y203" s="209"/>
      <c r="Z203" s="42"/>
      <c r="AA203" s="209"/>
      <c r="AB203" s="210"/>
      <c r="AC203" s="42"/>
    </row>
    <row r="204" spans="1:29" ht="14.4" x14ac:dyDescent="0.3">
      <c r="A204" s="262">
        <v>1.01542449061327E+16</v>
      </c>
      <c r="B204" s="42">
        <v>2016</v>
      </c>
      <c r="C204" s="263" t="s">
        <v>1013</v>
      </c>
      <c r="D204" s="264">
        <v>42521</v>
      </c>
      <c r="E204" s="265">
        <v>42503.333333333336</v>
      </c>
      <c r="F204" s="263"/>
      <c r="G204" s="263"/>
      <c r="H204" s="205"/>
      <c r="I204" s="263" t="s">
        <v>1116</v>
      </c>
      <c r="J204" s="263">
        <v>112165</v>
      </c>
      <c r="K204" s="42">
        <v>5020</v>
      </c>
      <c r="L204" s="42">
        <v>107145</v>
      </c>
      <c r="M204" s="263">
        <v>33114</v>
      </c>
      <c r="N204" s="206">
        <f t="shared" si="10"/>
        <v>0.29522578344403333</v>
      </c>
      <c r="O204" s="205">
        <f t="shared" si="11"/>
        <v>33309</v>
      </c>
      <c r="P204" s="263">
        <v>31624</v>
      </c>
      <c r="Q204" s="266">
        <v>12</v>
      </c>
      <c r="R204" s="266">
        <v>18</v>
      </c>
      <c r="S204" s="266">
        <v>1655</v>
      </c>
      <c r="T204" s="266" t="s">
        <v>1029</v>
      </c>
      <c r="U204" s="266"/>
      <c r="V204" s="207">
        <f t="shared" si="9"/>
        <v>33114</v>
      </c>
      <c r="W204" s="205">
        <f>IF(ISNA(VLOOKUP(E204,'FAN EVOLUTION'!$A$46:$B$10042,2,1)),0,VLOOKUP(E204,'FAN EVOLUTION'!$A$46:$B$10042,2,1))</f>
        <v>185730</v>
      </c>
      <c r="X204" s="208"/>
      <c r="Y204" s="209"/>
      <c r="Z204" s="42"/>
      <c r="AA204" s="209"/>
      <c r="AB204" s="210"/>
      <c r="AC204" s="42"/>
    </row>
    <row r="205" spans="1:29" ht="14.4" x14ac:dyDescent="0.3">
      <c r="A205" s="262">
        <v>1.01542449072527E+16</v>
      </c>
      <c r="B205" s="42">
        <v>2016</v>
      </c>
      <c r="C205" s="263" t="s">
        <v>1013</v>
      </c>
      <c r="D205" s="264">
        <v>42521</v>
      </c>
      <c r="E205" s="265">
        <v>42506.333344907405</v>
      </c>
      <c r="F205" s="263"/>
      <c r="G205" s="263"/>
      <c r="H205" s="205"/>
      <c r="I205" s="263" t="s">
        <v>1115</v>
      </c>
      <c r="J205" s="263">
        <v>103917</v>
      </c>
      <c r="K205" s="42">
        <v>8313</v>
      </c>
      <c r="L205" s="42">
        <v>95604</v>
      </c>
      <c r="M205" s="263">
        <v>27793</v>
      </c>
      <c r="N205" s="206">
        <f t="shared" si="10"/>
        <v>0.26745383334776796</v>
      </c>
      <c r="O205" s="205">
        <f t="shared" si="11"/>
        <v>28106</v>
      </c>
      <c r="P205" s="263">
        <v>26641</v>
      </c>
      <c r="Q205" s="266">
        <v>20</v>
      </c>
      <c r="R205" s="266">
        <v>25</v>
      </c>
      <c r="S205" s="266">
        <v>1420</v>
      </c>
      <c r="T205" s="266" t="s">
        <v>1029</v>
      </c>
      <c r="U205" s="266"/>
      <c r="V205" s="207">
        <f t="shared" si="9"/>
        <v>27793</v>
      </c>
      <c r="W205" s="205">
        <f>IF(ISNA(VLOOKUP(E205,'FAN EVOLUTION'!$A$46:$B$10042,2,1)),0,VLOOKUP(E205,'FAN EVOLUTION'!$A$46:$B$10042,2,1))</f>
        <v>185832</v>
      </c>
      <c r="X205" s="208"/>
      <c r="Y205" s="209"/>
      <c r="Z205" s="42"/>
      <c r="AA205" s="209"/>
      <c r="AB205" s="210"/>
      <c r="AC205" s="42"/>
    </row>
    <row r="206" spans="1:29" ht="14.4" x14ac:dyDescent="0.3">
      <c r="A206" s="262">
        <v>1.01542992590727E+16</v>
      </c>
      <c r="B206" s="42">
        <v>2016</v>
      </c>
      <c r="C206" s="263" t="s">
        <v>1013</v>
      </c>
      <c r="D206" s="264">
        <v>42521</v>
      </c>
      <c r="E206" s="265">
        <v>42508.333333333336</v>
      </c>
      <c r="F206" s="263"/>
      <c r="G206" s="263"/>
      <c r="H206" s="205"/>
      <c r="I206" s="263" t="s">
        <v>1114</v>
      </c>
      <c r="J206" s="263">
        <v>105250</v>
      </c>
      <c r="K206" s="42">
        <v>6050</v>
      </c>
      <c r="L206" s="42">
        <v>99200</v>
      </c>
      <c r="M206" s="263">
        <v>27008</v>
      </c>
      <c r="N206" s="206">
        <f t="shared" si="10"/>
        <v>0.2566080760095012</v>
      </c>
      <c r="O206" s="205">
        <f t="shared" si="11"/>
        <v>27964</v>
      </c>
      <c r="P206" s="263">
        <v>26581</v>
      </c>
      <c r="Q206" s="266">
        <v>12</v>
      </c>
      <c r="R206" s="266">
        <v>18</v>
      </c>
      <c r="S206" s="266">
        <v>1353</v>
      </c>
      <c r="T206" s="266" t="s">
        <v>1029</v>
      </c>
      <c r="U206" s="266"/>
      <c r="V206" s="207">
        <f t="shared" si="9"/>
        <v>27008</v>
      </c>
      <c r="W206" s="205">
        <f>IF(ISNA(VLOOKUP(E206,'FAN EVOLUTION'!$A$46:$B$10042,2,1)),0,VLOOKUP(E206,'FAN EVOLUTION'!$A$46:$B$10042,2,1))</f>
        <v>186044</v>
      </c>
      <c r="X206" s="208"/>
      <c r="Y206" s="209"/>
      <c r="Z206" s="42"/>
      <c r="AA206" s="209"/>
      <c r="AB206" s="210"/>
      <c r="AC206" s="42"/>
    </row>
    <row r="207" spans="1:29" ht="14.4" x14ac:dyDescent="0.3">
      <c r="A207" s="262">
        <v>1.01542426887577E+16</v>
      </c>
      <c r="B207" s="42">
        <v>2016</v>
      </c>
      <c r="C207" s="263" t="s">
        <v>1013</v>
      </c>
      <c r="D207" s="264">
        <v>42521</v>
      </c>
      <c r="E207" s="265">
        <v>42510.333333333336</v>
      </c>
      <c r="F207" s="263"/>
      <c r="G207" s="263"/>
      <c r="H207" s="205"/>
      <c r="I207" s="263" t="s">
        <v>1113</v>
      </c>
      <c r="J207" s="263">
        <v>172470</v>
      </c>
      <c r="K207" s="42">
        <v>27578</v>
      </c>
      <c r="L207" s="42">
        <v>144892</v>
      </c>
      <c r="M207" s="263">
        <v>28677</v>
      </c>
      <c r="N207" s="206">
        <f t="shared" si="10"/>
        <v>0.16627239519916506</v>
      </c>
      <c r="O207" s="205">
        <f t="shared" si="11"/>
        <v>31965</v>
      </c>
      <c r="P207" s="263">
        <v>26579</v>
      </c>
      <c r="Q207" s="266">
        <v>20</v>
      </c>
      <c r="R207" s="266">
        <v>64</v>
      </c>
      <c r="S207" s="266">
        <v>5302</v>
      </c>
      <c r="T207" s="266" t="s">
        <v>1029</v>
      </c>
      <c r="U207" s="266"/>
      <c r="V207" s="207">
        <f t="shared" si="9"/>
        <v>28677</v>
      </c>
      <c r="W207" s="205">
        <f>IF(ISNA(VLOOKUP(E207,'FAN EVOLUTION'!$A$46:$B$10042,2,1)),0,VLOOKUP(E207,'FAN EVOLUTION'!$A$46:$B$10042,2,1))</f>
        <v>186227</v>
      </c>
      <c r="X207" s="208"/>
      <c r="Y207" s="209"/>
      <c r="Z207" s="42"/>
      <c r="AA207" s="209"/>
      <c r="AB207" s="210"/>
      <c r="AC207" s="42"/>
    </row>
    <row r="208" spans="1:29" ht="14.4" x14ac:dyDescent="0.3">
      <c r="A208" s="262">
        <v>1.01542426911277E+16</v>
      </c>
      <c r="B208" s="42">
        <v>2016</v>
      </c>
      <c r="C208" s="263" t="s">
        <v>1013</v>
      </c>
      <c r="D208" s="264">
        <v>42521</v>
      </c>
      <c r="E208" s="265">
        <v>42512.333333333336</v>
      </c>
      <c r="F208" s="263"/>
      <c r="G208" s="263"/>
      <c r="H208" s="205"/>
      <c r="I208" s="263" t="s">
        <v>1112</v>
      </c>
      <c r="J208" s="263">
        <v>602167</v>
      </c>
      <c r="K208" s="42">
        <v>34308</v>
      </c>
      <c r="L208" s="42">
        <v>567859</v>
      </c>
      <c r="M208" s="263">
        <v>29943</v>
      </c>
      <c r="N208" s="206">
        <f t="shared" si="10"/>
        <v>4.9725408399995348E-2</v>
      </c>
      <c r="O208" s="205">
        <f t="shared" si="11"/>
        <v>124885</v>
      </c>
      <c r="P208" s="263">
        <v>1472</v>
      </c>
      <c r="Q208" s="266">
        <v>29</v>
      </c>
      <c r="R208" s="266">
        <v>46</v>
      </c>
      <c r="S208" s="266">
        <v>25080</v>
      </c>
      <c r="T208" s="266">
        <v>98258</v>
      </c>
      <c r="U208" s="266"/>
      <c r="V208" s="207">
        <f t="shared" si="9"/>
        <v>29943</v>
      </c>
      <c r="W208" s="205">
        <f>IF(ISNA(VLOOKUP(E208,'FAN EVOLUTION'!$A$46:$B$10042,2,1)),0,VLOOKUP(E208,'FAN EVOLUTION'!$A$46:$B$10042,2,1))</f>
        <v>186381</v>
      </c>
      <c r="X208" s="208"/>
      <c r="Y208" s="209"/>
      <c r="Z208" s="42"/>
      <c r="AA208" s="209"/>
      <c r="AB208" s="210"/>
      <c r="AC208" s="42"/>
    </row>
    <row r="209" spans="1:29" ht="14.4" x14ac:dyDescent="0.3">
      <c r="A209" s="262">
        <v>1.01543191462927E+16</v>
      </c>
      <c r="B209" s="42">
        <v>2016</v>
      </c>
      <c r="C209" s="263" t="s">
        <v>1013</v>
      </c>
      <c r="D209" s="264">
        <v>42521</v>
      </c>
      <c r="E209" s="265">
        <v>42515.333333333336</v>
      </c>
      <c r="F209" s="263"/>
      <c r="G209" s="263"/>
      <c r="H209" s="205"/>
      <c r="I209" s="263" t="s">
        <v>1111</v>
      </c>
      <c r="J209" s="263">
        <v>88163</v>
      </c>
      <c r="K209" s="42">
        <v>8434</v>
      </c>
      <c r="L209" s="42">
        <v>79729</v>
      </c>
      <c r="M209" s="263">
        <v>22371</v>
      </c>
      <c r="N209" s="206">
        <f t="shared" si="10"/>
        <v>0.25374590247609541</v>
      </c>
      <c r="O209" s="205">
        <f t="shared" si="11"/>
        <v>23450</v>
      </c>
      <c r="P209" s="263">
        <v>22226</v>
      </c>
      <c r="Q209" s="266">
        <v>15</v>
      </c>
      <c r="R209" s="266">
        <v>13</v>
      </c>
      <c r="S209" s="266">
        <v>1196</v>
      </c>
      <c r="T209" s="266" t="s">
        <v>1029</v>
      </c>
      <c r="U209" s="266"/>
      <c r="V209" s="207">
        <f t="shared" si="9"/>
        <v>22371</v>
      </c>
      <c r="W209" s="205">
        <f>IF(ISNA(VLOOKUP(E209,'FAN EVOLUTION'!$A$46:$B$10042,2,1)),0,VLOOKUP(E209,'FAN EVOLUTION'!$A$46:$B$10042,2,1))</f>
        <v>186538</v>
      </c>
      <c r="X209" s="208"/>
      <c r="Y209" s="209"/>
      <c r="Z209" s="42"/>
      <c r="AA209" s="209"/>
      <c r="AB209" s="210"/>
      <c r="AC209" s="42"/>
    </row>
    <row r="210" spans="1:29" ht="14.4" x14ac:dyDescent="0.3">
      <c r="A210" s="262">
        <v>1.01542427112677E+16</v>
      </c>
      <c r="B210" s="42">
        <v>2016</v>
      </c>
      <c r="C210" s="263" t="s">
        <v>1013</v>
      </c>
      <c r="D210" s="264">
        <v>42521</v>
      </c>
      <c r="E210" s="265">
        <v>42517.333344907405</v>
      </c>
      <c r="F210" s="263"/>
      <c r="G210" s="263"/>
      <c r="H210" s="205"/>
      <c r="I210" s="263" t="s">
        <v>1110</v>
      </c>
      <c r="J210" s="263">
        <v>254506</v>
      </c>
      <c r="K210" s="42">
        <v>22474</v>
      </c>
      <c r="L210" s="42">
        <v>232032</v>
      </c>
      <c r="M210" s="263">
        <v>39115</v>
      </c>
      <c r="N210" s="206">
        <f t="shared" si="10"/>
        <v>0.15368989336204256</v>
      </c>
      <c r="O210" s="205">
        <f t="shared" si="11"/>
        <v>45071</v>
      </c>
      <c r="P210" s="263">
        <v>30684</v>
      </c>
      <c r="Q210" s="266">
        <v>23</v>
      </c>
      <c r="R210" s="266">
        <v>85</v>
      </c>
      <c r="S210" s="266">
        <v>14279</v>
      </c>
      <c r="T210" s="266" t="s">
        <v>1029</v>
      </c>
      <c r="U210" s="266"/>
      <c r="V210" s="207">
        <f t="shared" si="9"/>
        <v>39115</v>
      </c>
      <c r="W210" s="205">
        <f>IF(ISNA(VLOOKUP(E210,'FAN EVOLUTION'!$A$46:$B$10042,2,1)),0,VLOOKUP(E210,'FAN EVOLUTION'!$A$46:$B$10042,2,1))</f>
        <v>186707</v>
      </c>
      <c r="X210" s="208"/>
      <c r="Y210" s="209"/>
      <c r="Z210" s="42"/>
      <c r="AA210" s="209"/>
      <c r="AB210" s="210"/>
      <c r="AC210" s="42"/>
    </row>
    <row r="211" spans="1:29" ht="14.4" x14ac:dyDescent="0.3">
      <c r="A211" s="262">
        <v>1.01543324202477E+16</v>
      </c>
      <c r="B211" s="42">
        <v>2016</v>
      </c>
      <c r="C211" s="263" t="s">
        <v>1013</v>
      </c>
      <c r="D211" s="264">
        <v>42521</v>
      </c>
      <c r="E211" s="265">
        <v>42520.333333333336</v>
      </c>
      <c r="F211" s="263"/>
      <c r="G211" s="263"/>
      <c r="H211" s="205"/>
      <c r="I211" s="263" t="s">
        <v>1109</v>
      </c>
      <c r="J211" s="263">
        <v>73148</v>
      </c>
      <c r="K211" s="42">
        <v>4301</v>
      </c>
      <c r="L211" s="42">
        <v>68847</v>
      </c>
      <c r="M211" s="263">
        <v>18190</v>
      </c>
      <c r="N211" s="206">
        <f t="shared" si="10"/>
        <v>0.24867392136490404</v>
      </c>
      <c r="O211" s="205">
        <f t="shared" si="11"/>
        <v>18657</v>
      </c>
      <c r="P211" s="263">
        <v>17775</v>
      </c>
      <c r="Q211" s="266">
        <v>7</v>
      </c>
      <c r="R211" s="266">
        <v>8</v>
      </c>
      <c r="S211" s="266">
        <v>867</v>
      </c>
      <c r="T211" s="266" t="s">
        <v>1029</v>
      </c>
      <c r="U211" s="266"/>
      <c r="V211" s="207">
        <f t="shared" si="9"/>
        <v>18190</v>
      </c>
      <c r="W211" s="205">
        <f>IF(ISNA(VLOOKUP(E211,'FAN EVOLUTION'!$A$46:$B$10042,2,1)),0,VLOOKUP(E211,'FAN EVOLUTION'!$A$46:$B$10042,2,1))</f>
        <v>186930</v>
      </c>
      <c r="X211" s="208"/>
      <c r="Y211" s="209"/>
      <c r="Z211" s="42"/>
      <c r="AA211" s="209"/>
      <c r="AB211" s="210"/>
      <c r="AC211" s="42"/>
    </row>
    <row r="212" spans="1:29" ht="14.4" x14ac:dyDescent="0.3">
      <c r="A212" s="262">
        <v>1.01543242938177E+16</v>
      </c>
      <c r="B212" s="42">
        <v>2016</v>
      </c>
      <c r="C212" s="263" t="s">
        <v>1013</v>
      </c>
      <c r="D212" s="264">
        <v>42551</v>
      </c>
      <c r="E212" s="265">
        <v>42522.333333333336</v>
      </c>
      <c r="F212" s="263"/>
      <c r="G212" s="263"/>
      <c r="H212" s="205"/>
      <c r="I212" s="263" t="s">
        <v>1108</v>
      </c>
      <c r="J212" s="263">
        <v>85948</v>
      </c>
      <c r="K212" s="42">
        <v>4909</v>
      </c>
      <c r="L212" s="42">
        <v>81039</v>
      </c>
      <c r="M212" s="263">
        <v>19685</v>
      </c>
      <c r="N212" s="206">
        <f t="shared" si="10"/>
        <v>0.22903383441150463</v>
      </c>
      <c r="O212" s="205">
        <f t="shared" si="11"/>
        <v>20272</v>
      </c>
      <c r="P212" s="263">
        <v>19257</v>
      </c>
      <c r="Q212" s="266">
        <v>10</v>
      </c>
      <c r="R212" s="266">
        <v>11</v>
      </c>
      <c r="S212" s="266">
        <v>994</v>
      </c>
      <c r="T212" s="266" t="s">
        <v>1029</v>
      </c>
      <c r="U212" s="266"/>
      <c r="V212" s="207">
        <f t="shared" ref="V212:V275" si="12">U212+M212</f>
        <v>19685</v>
      </c>
      <c r="W212" s="205">
        <f>IF(ISNA(VLOOKUP(E212,'FAN EVOLUTION'!$A$46:$B$10042,2,1)),0,VLOOKUP(E212,'FAN EVOLUTION'!$A$46:$B$10042,2,1))</f>
        <v>187258</v>
      </c>
      <c r="X212" s="208"/>
      <c r="Y212" s="209"/>
      <c r="Z212" s="42"/>
      <c r="AA212" s="209"/>
      <c r="AB212" s="210"/>
      <c r="AC212" s="42"/>
    </row>
    <row r="213" spans="1:29" ht="14.4" x14ac:dyDescent="0.3">
      <c r="A213" s="262">
        <v>1.01543242210177E+16</v>
      </c>
      <c r="B213" s="42">
        <v>2016</v>
      </c>
      <c r="C213" s="263" t="s">
        <v>1013</v>
      </c>
      <c r="D213" s="264">
        <v>42551</v>
      </c>
      <c r="E213" s="265">
        <v>42524.333333333336</v>
      </c>
      <c r="F213" s="263"/>
      <c r="G213" s="263"/>
      <c r="H213" s="205"/>
      <c r="I213" s="263" t="s">
        <v>1107</v>
      </c>
      <c r="J213" s="263">
        <v>100655</v>
      </c>
      <c r="K213" s="42">
        <v>17734</v>
      </c>
      <c r="L213" s="42">
        <v>82921</v>
      </c>
      <c r="M213" s="263">
        <v>31018</v>
      </c>
      <c r="N213" s="206">
        <f t="shared" si="10"/>
        <v>0.30816154190055139</v>
      </c>
      <c r="O213" s="205">
        <f t="shared" si="11"/>
        <v>31889</v>
      </c>
      <c r="P213" s="263">
        <v>29557</v>
      </c>
      <c r="Q213" s="266">
        <v>17</v>
      </c>
      <c r="R213" s="266">
        <v>15</v>
      </c>
      <c r="S213" s="266">
        <v>2300</v>
      </c>
      <c r="T213" s="266" t="s">
        <v>1029</v>
      </c>
      <c r="U213" s="266"/>
      <c r="V213" s="207">
        <f t="shared" si="12"/>
        <v>31018</v>
      </c>
      <c r="W213" s="205">
        <f>IF(ISNA(VLOOKUP(E213,'FAN EVOLUTION'!$A$46:$B$10042,2,1)),0,VLOOKUP(E213,'FAN EVOLUTION'!$A$46:$B$10042,2,1))</f>
        <v>187501</v>
      </c>
      <c r="X213" s="208"/>
      <c r="Y213" s="209"/>
      <c r="Z213" s="42"/>
      <c r="AA213" s="209"/>
      <c r="AB213" s="210"/>
      <c r="AC213" s="42"/>
    </row>
    <row r="214" spans="1:29" ht="14.4" x14ac:dyDescent="0.3">
      <c r="A214" s="262">
        <v>1.01543242286727E+16</v>
      </c>
      <c r="B214" s="42">
        <v>2016</v>
      </c>
      <c r="C214" s="263" t="s">
        <v>1013</v>
      </c>
      <c r="D214" s="264">
        <v>42551</v>
      </c>
      <c r="E214" s="265">
        <v>42527.333333333336</v>
      </c>
      <c r="F214" s="263"/>
      <c r="G214" s="263"/>
      <c r="H214" s="205"/>
      <c r="I214" s="263" t="s">
        <v>1106</v>
      </c>
      <c r="J214" s="263">
        <v>97314</v>
      </c>
      <c r="K214" s="42">
        <v>23008</v>
      </c>
      <c r="L214" s="42">
        <v>74306</v>
      </c>
      <c r="M214" s="263">
        <v>28076</v>
      </c>
      <c r="N214" s="206">
        <f t="shared" si="10"/>
        <v>0.28850936144850692</v>
      </c>
      <c r="O214" s="205">
        <f t="shared" si="11"/>
        <v>29544</v>
      </c>
      <c r="P214" s="263">
        <v>28182</v>
      </c>
      <c r="Q214" s="266">
        <v>11</v>
      </c>
      <c r="R214" s="266">
        <v>19</v>
      </c>
      <c r="S214" s="266">
        <v>1332</v>
      </c>
      <c r="T214" s="266" t="s">
        <v>1029</v>
      </c>
      <c r="U214" s="266"/>
      <c r="V214" s="207">
        <f t="shared" si="12"/>
        <v>28076</v>
      </c>
      <c r="W214" s="205">
        <f>IF(ISNA(VLOOKUP(E214,'FAN EVOLUTION'!$A$46:$B$10042,2,1)),0,VLOOKUP(E214,'FAN EVOLUTION'!$A$46:$B$10042,2,1))</f>
        <v>187765</v>
      </c>
      <c r="X214" s="208"/>
      <c r="Y214" s="209"/>
      <c r="Z214" s="42"/>
      <c r="AA214" s="209"/>
      <c r="AB214" s="210"/>
      <c r="AC214" s="42"/>
    </row>
    <row r="215" spans="1:29" ht="14.4" x14ac:dyDescent="0.3">
      <c r="A215" s="262">
        <v>1.01543242754177E+16</v>
      </c>
      <c r="B215" s="42">
        <v>2016</v>
      </c>
      <c r="C215" s="263" t="s">
        <v>1013</v>
      </c>
      <c r="D215" s="264">
        <v>42551</v>
      </c>
      <c r="E215" s="265">
        <v>42529.333333333336</v>
      </c>
      <c r="F215" s="263"/>
      <c r="G215" s="263"/>
      <c r="H215" s="205"/>
      <c r="I215" s="263" t="s">
        <v>1105</v>
      </c>
      <c r="J215" s="263">
        <v>93274</v>
      </c>
      <c r="K215" s="42">
        <v>8445</v>
      </c>
      <c r="L215" s="42">
        <v>84829</v>
      </c>
      <c r="M215" s="263">
        <v>29083</v>
      </c>
      <c r="N215" s="206">
        <f t="shared" si="10"/>
        <v>0.31180178827969207</v>
      </c>
      <c r="O215" s="205">
        <f t="shared" si="11"/>
        <v>30645</v>
      </c>
      <c r="P215" s="263">
        <v>28934</v>
      </c>
      <c r="Q215" s="266">
        <v>19</v>
      </c>
      <c r="R215" s="266">
        <v>26</v>
      </c>
      <c r="S215" s="266">
        <v>1666</v>
      </c>
      <c r="T215" s="266" t="s">
        <v>1029</v>
      </c>
      <c r="U215" s="266"/>
      <c r="V215" s="207">
        <f t="shared" si="12"/>
        <v>29083</v>
      </c>
      <c r="W215" s="205">
        <f>IF(ISNA(VLOOKUP(E215,'FAN EVOLUTION'!$A$46:$B$10042,2,1)),0,VLOOKUP(E215,'FAN EVOLUTION'!$A$46:$B$10042,2,1))</f>
        <v>187909</v>
      </c>
      <c r="X215" s="208"/>
      <c r="Y215" s="209"/>
      <c r="Z215" s="42"/>
      <c r="AA215" s="209"/>
      <c r="AB215" s="210"/>
      <c r="AC215" s="42"/>
    </row>
    <row r="216" spans="1:29" ht="14.4" x14ac:dyDescent="0.3">
      <c r="A216" s="262">
        <v>1.01543242837027E+16</v>
      </c>
      <c r="B216" s="42">
        <v>2016</v>
      </c>
      <c r="C216" s="263" t="s">
        <v>1013</v>
      </c>
      <c r="D216" s="264">
        <v>42551</v>
      </c>
      <c r="E216" s="265">
        <v>42531.333333333336</v>
      </c>
      <c r="F216" s="263"/>
      <c r="G216" s="263"/>
      <c r="H216" s="205"/>
      <c r="I216" s="263" t="s">
        <v>1104</v>
      </c>
      <c r="J216" s="263">
        <v>104867</v>
      </c>
      <c r="K216" s="42">
        <v>6083</v>
      </c>
      <c r="L216" s="42">
        <v>98784</v>
      </c>
      <c r="M216" s="263">
        <v>37456</v>
      </c>
      <c r="N216" s="206">
        <f t="shared" si="10"/>
        <v>0.35717623275196203</v>
      </c>
      <c r="O216" s="205">
        <f t="shared" si="11"/>
        <v>38807</v>
      </c>
      <c r="P216" s="263">
        <v>36501</v>
      </c>
      <c r="Q216" s="266">
        <v>29</v>
      </c>
      <c r="R216" s="266">
        <v>31</v>
      </c>
      <c r="S216" s="266">
        <v>2246</v>
      </c>
      <c r="T216" s="266" t="s">
        <v>1029</v>
      </c>
      <c r="U216" s="266"/>
      <c r="V216" s="207">
        <f t="shared" si="12"/>
        <v>37456</v>
      </c>
      <c r="W216" s="205">
        <f>IF(ISNA(VLOOKUP(E216,'FAN EVOLUTION'!$A$46:$B$10042,2,1)),0,VLOOKUP(E216,'FAN EVOLUTION'!$A$46:$B$10042,2,1))</f>
        <v>188110</v>
      </c>
      <c r="X216" s="208"/>
      <c r="Y216" s="209"/>
      <c r="Z216" s="42"/>
      <c r="AA216" s="209"/>
      <c r="AB216" s="210"/>
      <c r="AC216" s="42"/>
    </row>
    <row r="217" spans="1:29" ht="14.4" x14ac:dyDescent="0.3">
      <c r="A217" s="262">
        <v>1.01543242861477E+16</v>
      </c>
      <c r="B217" s="42">
        <v>2016</v>
      </c>
      <c r="C217" s="263" t="s">
        <v>1013</v>
      </c>
      <c r="D217" s="264">
        <v>42551</v>
      </c>
      <c r="E217" s="265">
        <v>42534.333333333336</v>
      </c>
      <c r="F217" s="263"/>
      <c r="G217" s="263"/>
      <c r="H217" s="205"/>
      <c r="I217" s="263" t="s">
        <v>1103</v>
      </c>
      <c r="J217" s="263">
        <v>111893</v>
      </c>
      <c r="K217" s="42">
        <v>4718</v>
      </c>
      <c r="L217" s="42">
        <v>107175</v>
      </c>
      <c r="M217" s="263">
        <v>35413</v>
      </c>
      <c r="N217" s="206">
        <f t="shared" si="10"/>
        <v>0.31648986084920416</v>
      </c>
      <c r="O217" s="205">
        <f t="shared" si="11"/>
        <v>35875</v>
      </c>
      <c r="P217" s="263">
        <v>34605</v>
      </c>
      <c r="Q217" s="266">
        <v>11</v>
      </c>
      <c r="R217" s="266">
        <v>12</v>
      </c>
      <c r="S217" s="266">
        <v>1247</v>
      </c>
      <c r="T217" s="266" t="s">
        <v>1029</v>
      </c>
      <c r="U217" s="266"/>
      <c r="V217" s="207">
        <f t="shared" si="12"/>
        <v>35413</v>
      </c>
      <c r="W217" s="205">
        <f>IF(ISNA(VLOOKUP(E217,'FAN EVOLUTION'!$A$46:$B$10042,2,1)),0,VLOOKUP(E217,'FAN EVOLUTION'!$A$46:$B$10042,2,1))</f>
        <v>188425</v>
      </c>
      <c r="X217" s="208"/>
      <c r="Y217" s="209"/>
      <c r="Z217" s="42"/>
      <c r="AA217" s="209"/>
      <c r="AB217" s="210"/>
      <c r="AC217" s="42"/>
    </row>
    <row r="218" spans="1:29" ht="14.4" x14ac:dyDescent="0.3">
      <c r="A218" s="262">
        <v>1.01543244314977E+16</v>
      </c>
      <c r="B218" s="42">
        <v>2016</v>
      </c>
      <c r="C218" s="263" t="s">
        <v>1013</v>
      </c>
      <c r="D218" s="264">
        <v>42551</v>
      </c>
      <c r="E218" s="265">
        <v>42536.333333333336</v>
      </c>
      <c r="F218" s="263"/>
      <c r="G218" s="263"/>
      <c r="H218" s="205"/>
      <c r="I218" s="263" t="s">
        <v>1102</v>
      </c>
      <c r="J218" s="263">
        <v>140639</v>
      </c>
      <c r="K218" s="42">
        <v>5316</v>
      </c>
      <c r="L218" s="42">
        <v>135323</v>
      </c>
      <c r="M218" s="263">
        <v>34049</v>
      </c>
      <c r="N218" s="206">
        <f t="shared" si="10"/>
        <v>0.24210211961120315</v>
      </c>
      <c r="O218" s="205">
        <f t="shared" si="11"/>
        <v>35604</v>
      </c>
      <c r="P218" s="263">
        <v>31608</v>
      </c>
      <c r="Q218" s="266">
        <v>19</v>
      </c>
      <c r="R218" s="266">
        <v>50</v>
      </c>
      <c r="S218" s="266">
        <v>3927</v>
      </c>
      <c r="T218" s="266" t="s">
        <v>1029</v>
      </c>
      <c r="U218" s="266"/>
      <c r="V218" s="207">
        <f t="shared" si="12"/>
        <v>34049</v>
      </c>
      <c r="W218" s="205">
        <f>IF(ISNA(VLOOKUP(E218,'FAN EVOLUTION'!$A$46:$B$10042,2,1)),0,VLOOKUP(E218,'FAN EVOLUTION'!$A$46:$B$10042,2,1))</f>
        <v>188641</v>
      </c>
      <c r="X218" s="208"/>
      <c r="Y218" s="209"/>
      <c r="Z218" s="42"/>
      <c r="AA218" s="209"/>
      <c r="AB218" s="210"/>
      <c r="AC218" s="42"/>
    </row>
    <row r="219" spans="1:29" ht="14.4" x14ac:dyDescent="0.3">
      <c r="A219" s="262">
        <v>1.01543244328727E+16</v>
      </c>
      <c r="B219" s="42">
        <v>2016</v>
      </c>
      <c r="C219" s="263" t="s">
        <v>1013</v>
      </c>
      <c r="D219" s="264">
        <v>42551</v>
      </c>
      <c r="E219" s="265">
        <v>42538.333344907405</v>
      </c>
      <c r="F219" s="263"/>
      <c r="G219" s="263"/>
      <c r="H219" s="205"/>
      <c r="I219" s="263" t="s">
        <v>1101</v>
      </c>
      <c r="J219" s="263">
        <v>113842</v>
      </c>
      <c r="K219" s="42">
        <v>6665</v>
      </c>
      <c r="L219" s="42">
        <v>107177</v>
      </c>
      <c r="M219" s="263">
        <v>44548</v>
      </c>
      <c r="N219" s="206">
        <f t="shared" si="10"/>
        <v>0.39131427768310467</v>
      </c>
      <c r="O219" s="205">
        <f t="shared" si="11"/>
        <v>43379</v>
      </c>
      <c r="P219" s="263">
        <v>41852</v>
      </c>
      <c r="Q219" s="266">
        <v>21</v>
      </c>
      <c r="R219" s="266">
        <v>8</v>
      </c>
      <c r="S219" s="266">
        <v>1498</v>
      </c>
      <c r="T219" s="266" t="s">
        <v>1029</v>
      </c>
      <c r="U219" s="266"/>
      <c r="V219" s="207">
        <f t="shared" si="12"/>
        <v>44548</v>
      </c>
      <c r="W219" s="205">
        <f>IF(ISNA(VLOOKUP(E219,'FAN EVOLUTION'!$A$46:$B$10042,2,1)),0,VLOOKUP(E219,'FAN EVOLUTION'!$A$46:$B$10042,2,1))</f>
        <v>188748</v>
      </c>
      <c r="X219" s="208"/>
      <c r="Y219" s="209"/>
      <c r="Z219" s="42"/>
      <c r="AA219" s="209"/>
      <c r="AB219" s="210"/>
      <c r="AC219" s="42"/>
    </row>
    <row r="220" spans="1:29" ht="14.4" x14ac:dyDescent="0.3">
      <c r="A220" s="262">
        <v>1.01543244345927E+16</v>
      </c>
      <c r="B220" s="42">
        <v>2016</v>
      </c>
      <c r="C220" s="263" t="s">
        <v>1013</v>
      </c>
      <c r="D220" s="264">
        <v>42551</v>
      </c>
      <c r="E220" s="265">
        <v>42541.041666666664</v>
      </c>
      <c r="F220" s="263"/>
      <c r="G220" s="263"/>
      <c r="H220" s="205"/>
      <c r="I220" s="263" t="s">
        <v>1100</v>
      </c>
      <c r="J220" s="263">
        <v>107697</v>
      </c>
      <c r="K220" s="42">
        <v>9894</v>
      </c>
      <c r="L220" s="42">
        <v>97803</v>
      </c>
      <c r="M220" s="263">
        <v>33115</v>
      </c>
      <c r="N220" s="206">
        <f t="shared" si="10"/>
        <v>0.30748303109650221</v>
      </c>
      <c r="O220" s="205">
        <f t="shared" si="11"/>
        <v>33243</v>
      </c>
      <c r="P220" s="263">
        <v>31792</v>
      </c>
      <c r="Q220" s="266">
        <v>13</v>
      </c>
      <c r="R220" s="266">
        <v>13</v>
      </c>
      <c r="S220" s="266">
        <v>1425</v>
      </c>
      <c r="T220" s="266" t="s">
        <v>1029</v>
      </c>
      <c r="U220" s="266"/>
      <c r="V220" s="207">
        <f t="shared" si="12"/>
        <v>33115</v>
      </c>
      <c r="W220" s="205">
        <f>IF(ISNA(VLOOKUP(E220,'FAN EVOLUTION'!$A$46:$B$10042,2,1)),0,VLOOKUP(E220,'FAN EVOLUTION'!$A$46:$B$10042,2,1))</f>
        <v>189123</v>
      </c>
      <c r="X220" s="208"/>
      <c r="Y220" s="209"/>
      <c r="Z220" s="42"/>
      <c r="AA220" s="209"/>
      <c r="AB220" s="210"/>
      <c r="AC220" s="42"/>
    </row>
    <row r="221" spans="1:29" ht="14.4" x14ac:dyDescent="0.3">
      <c r="A221" s="262">
        <v>1.01544104399927E+16</v>
      </c>
      <c r="B221" s="42">
        <v>2016</v>
      </c>
      <c r="C221" s="263" t="s">
        <v>1013</v>
      </c>
      <c r="D221" s="264">
        <v>42551</v>
      </c>
      <c r="E221" s="265">
        <v>42543.333333333336</v>
      </c>
      <c r="F221" s="263"/>
      <c r="G221" s="263"/>
      <c r="H221" s="205"/>
      <c r="I221" s="263" t="s">
        <v>1099</v>
      </c>
      <c r="J221" s="263">
        <v>91135</v>
      </c>
      <c r="K221" s="42">
        <v>13783</v>
      </c>
      <c r="L221" s="42">
        <v>77352</v>
      </c>
      <c r="M221" s="263">
        <v>25983</v>
      </c>
      <c r="N221" s="206">
        <f t="shared" si="10"/>
        <v>0.28510451527953035</v>
      </c>
      <c r="O221" s="205">
        <f t="shared" si="11"/>
        <v>25647</v>
      </c>
      <c r="P221" s="263">
        <v>24536</v>
      </c>
      <c r="Q221" s="266">
        <v>9</v>
      </c>
      <c r="R221" s="266">
        <v>11</v>
      </c>
      <c r="S221" s="266">
        <v>1091</v>
      </c>
      <c r="T221" s="266" t="s">
        <v>1029</v>
      </c>
      <c r="U221" s="266"/>
      <c r="V221" s="207">
        <f t="shared" si="12"/>
        <v>25983</v>
      </c>
      <c r="W221" s="205">
        <f>IF(ISNA(VLOOKUP(E221,'FAN EVOLUTION'!$A$46:$B$10042,2,1)),0,VLOOKUP(E221,'FAN EVOLUTION'!$A$46:$B$10042,2,1))</f>
        <v>189226</v>
      </c>
      <c r="X221" s="208"/>
      <c r="Y221" s="209"/>
      <c r="Z221" s="42"/>
      <c r="AA221" s="209"/>
      <c r="AB221" s="210"/>
      <c r="AC221" s="42"/>
    </row>
    <row r="222" spans="1:29" ht="14.4" x14ac:dyDescent="0.3">
      <c r="A222" s="262">
        <v>1.01543244626527E+16</v>
      </c>
      <c r="B222" s="42">
        <v>2016</v>
      </c>
      <c r="C222" s="263" t="s">
        <v>1013</v>
      </c>
      <c r="D222" s="264">
        <v>42551</v>
      </c>
      <c r="E222" s="265">
        <v>42545.333333333336</v>
      </c>
      <c r="F222" s="263"/>
      <c r="G222" s="263"/>
      <c r="H222" s="205"/>
      <c r="I222" s="263" t="s">
        <v>1098</v>
      </c>
      <c r="J222" s="263">
        <v>127365</v>
      </c>
      <c r="K222" s="42">
        <v>20655</v>
      </c>
      <c r="L222" s="42">
        <v>106710</v>
      </c>
      <c r="M222" s="263">
        <v>35249</v>
      </c>
      <c r="N222" s="206">
        <f t="shared" si="10"/>
        <v>0.27675578063047146</v>
      </c>
      <c r="O222" s="205">
        <f t="shared" si="11"/>
        <v>36782</v>
      </c>
      <c r="P222" s="263">
        <v>33493</v>
      </c>
      <c r="Q222" s="266">
        <v>16</v>
      </c>
      <c r="R222" s="266">
        <v>21</v>
      </c>
      <c r="S222" s="266">
        <v>3252</v>
      </c>
      <c r="T222" s="266" t="s">
        <v>1029</v>
      </c>
      <c r="U222" s="266"/>
      <c r="V222" s="207">
        <f t="shared" si="12"/>
        <v>35249</v>
      </c>
      <c r="W222" s="205">
        <f>IF(ISNA(VLOOKUP(E222,'FAN EVOLUTION'!$A$46:$B$10042,2,1)),0,VLOOKUP(E222,'FAN EVOLUTION'!$A$46:$B$10042,2,1))</f>
        <v>189648</v>
      </c>
      <c r="X222" s="208"/>
      <c r="Y222" s="209"/>
      <c r="Z222" s="42"/>
      <c r="AA222" s="209"/>
      <c r="AB222" s="210"/>
      <c r="AC222" s="42"/>
    </row>
    <row r="223" spans="1:29" ht="14.4" x14ac:dyDescent="0.3">
      <c r="A223" s="262">
        <v>1.01543244682977E+16</v>
      </c>
      <c r="B223" s="42">
        <v>2016</v>
      </c>
      <c r="C223" s="263" t="s">
        <v>1013</v>
      </c>
      <c r="D223" s="264">
        <v>42551</v>
      </c>
      <c r="E223" s="265">
        <v>42548.333333333336</v>
      </c>
      <c r="F223" s="263"/>
      <c r="G223" s="263"/>
      <c r="H223" s="205"/>
      <c r="I223" s="263" t="s">
        <v>1097</v>
      </c>
      <c r="J223" s="263">
        <v>118784</v>
      </c>
      <c r="K223" s="42">
        <v>28506</v>
      </c>
      <c r="L223" s="42">
        <v>90278</v>
      </c>
      <c r="M223" s="263">
        <v>31237</v>
      </c>
      <c r="N223" s="206">
        <f t="shared" si="10"/>
        <v>0.26297312769396552</v>
      </c>
      <c r="O223" s="205">
        <f t="shared" si="11"/>
        <v>32594</v>
      </c>
      <c r="P223" s="263">
        <v>30064</v>
      </c>
      <c r="Q223" s="266">
        <v>18</v>
      </c>
      <c r="R223" s="266">
        <v>21</v>
      </c>
      <c r="S223" s="266">
        <v>2491</v>
      </c>
      <c r="T223" s="266" t="s">
        <v>1029</v>
      </c>
      <c r="U223" s="266"/>
      <c r="V223" s="207">
        <f t="shared" si="12"/>
        <v>31237</v>
      </c>
      <c r="W223" s="205">
        <f>IF(ISNA(VLOOKUP(E223,'FAN EVOLUTION'!$A$46:$B$10042,2,1)),0,VLOOKUP(E223,'FAN EVOLUTION'!$A$46:$B$10042,2,1))</f>
        <v>189919</v>
      </c>
      <c r="X223" s="208"/>
      <c r="Y223" s="209"/>
      <c r="Z223" s="42"/>
      <c r="AA223" s="209"/>
      <c r="AB223" s="210"/>
      <c r="AC223" s="42"/>
    </row>
    <row r="224" spans="1:29" ht="14.4" x14ac:dyDescent="0.3">
      <c r="A224" s="262">
        <v>1.01543244727927E+16</v>
      </c>
      <c r="B224" s="42">
        <v>2016</v>
      </c>
      <c r="C224" s="263" t="s">
        <v>1013</v>
      </c>
      <c r="D224" s="264">
        <v>42551</v>
      </c>
      <c r="E224" s="265">
        <v>42550.333333333336</v>
      </c>
      <c r="F224" s="263"/>
      <c r="G224" s="263"/>
      <c r="H224" s="205"/>
      <c r="I224" s="263" t="s">
        <v>1096</v>
      </c>
      <c r="J224" s="263">
        <v>139576</v>
      </c>
      <c r="K224" s="42">
        <v>28699</v>
      </c>
      <c r="L224" s="42">
        <v>110877</v>
      </c>
      <c r="M224" s="263">
        <v>33264</v>
      </c>
      <c r="N224" s="206">
        <f t="shared" si="10"/>
        <v>0.23832177451710895</v>
      </c>
      <c r="O224" s="205">
        <f t="shared" si="11"/>
        <v>33886</v>
      </c>
      <c r="P224" s="263">
        <v>30516</v>
      </c>
      <c r="Q224" s="266">
        <v>17</v>
      </c>
      <c r="R224" s="266">
        <v>37</v>
      </c>
      <c r="S224" s="266">
        <v>3316</v>
      </c>
      <c r="T224" s="266" t="s">
        <v>1029</v>
      </c>
      <c r="U224" s="266"/>
      <c r="V224" s="207">
        <f t="shared" si="12"/>
        <v>33264</v>
      </c>
      <c r="W224" s="205">
        <f>IF(ISNA(VLOOKUP(E224,'FAN EVOLUTION'!$A$46:$B$10042,2,1)),0,VLOOKUP(E224,'FAN EVOLUTION'!$A$46:$B$10042,2,1))</f>
        <v>190281</v>
      </c>
      <c r="X224" s="208"/>
      <c r="Y224" s="209"/>
      <c r="Z224" s="42"/>
      <c r="AA224" s="209"/>
      <c r="AB224" s="210"/>
      <c r="AC224" s="42"/>
    </row>
    <row r="225" spans="1:29" ht="14.4" x14ac:dyDescent="0.3">
      <c r="A225" s="262">
        <v>1.01544103615727E+16</v>
      </c>
      <c r="B225" s="42">
        <v>2016</v>
      </c>
      <c r="C225" s="263" t="s">
        <v>1012</v>
      </c>
      <c r="D225" s="264">
        <v>42582</v>
      </c>
      <c r="E225" s="265">
        <v>42552.333333333336</v>
      </c>
      <c r="F225" s="263"/>
      <c r="G225" s="263"/>
      <c r="H225" s="205"/>
      <c r="I225" s="263" t="s">
        <v>1095</v>
      </c>
      <c r="J225" s="263">
        <v>186409</v>
      </c>
      <c r="K225" s="42">
        <v>8525</v>
      </c>
      <c r="L225" s="42">
        <v>177884</v>
      </c>
      <c r="M225" s="263">
        <v>44444</v>
      </c>
      <c r="N225" s="206">
        <f t="shared" si="10"/>
        <v>0.23842196460471329</v>
      </c>
      <c r="O225" s="205">
        <f t="shared" si="11"/>
        <v>45698</v>
      </c>
      <c r="P225" s="263">
        <v>38823</v>
      </c>
      <c r="Q225" s="266">
        <v>20</v>
      </c>
      <c r="R225" s="266">
        <v>75</v>
      </c>
      <c r="S225" s="266">
        <v>6780</v>
      </c>
      <c r="T225" s="266" t="s">
        <v>1029</v>
      </c>
      <c r="U225" s="266"/>
      <c r="V225" s="207">
        <f t="shared" si="12"/>
        <v>44444</v>
      </c>
      <c r="W225" s="205">
        <f>IF(ISNA(VLOOKUP(E225,'FAN EVOLUTION'!$A$46:$B$10042,2,1)),0,VLOOKUP(E225,'FAN EVOLUTION'!$A$46:$B$10042,2,1))</f>
        <v>190529</v>
      </c>
      <c r="X225" s="208"/>
      <c r="Y225" s="209"/>
      <c r="Z225" s="42"/>
      <c r="AA225" s="209"/>
      <c r="AB225" s="210"/>
      <c r="AC225" s="42"/>
    </row>
    <row r="226" spans="1:29" ht="14.4" x14ac:dyDescent="0.3">
      <c r="A226" s="262">
        <v>1.01544103697877E+16</v>
      </c>
      <c r="B226" s="42">
        <v>2016</v>
      </c>
      <c r="C226" s="263" t="s">
        <v>1012</v>
      </c>
      <c r="D226" s="264">
        <v>42582</v>
      </c>
      <c r="E226" s="265">
        <v>42555.041666666664</v>
      </c>
      <c r="F226" s="263"/>
      <c r="G226" s="263"/>
      <c r="H226" s="205"/>
      <c r="I226" s="263" t="s">
        <v>1094</v>
      </c>
      <c r="J226" s="263">
        <v>141392</v>
      </c>
      <c r="K226" s="42">
        <v>14138</v>
      </c>
      <c r="L226" s="42">
        <v>127254</v>
      </c>
      <c r="M226" s="263">
        <v>36939</v>
      </c>
      <c r="N226" s="206">
        <f t="shared" si="10"/>
        <v>0.26125240466221566</v>
      </c>
      <c r="O226" s="205">
        <f t="shared" si="11"/>
        <v>38136</v>
      </c>
      <c r="P226" s="263">
        <v>36243</v>
      </c>
      <c r="Q226" s="266">
        <v>16</v>
      </c>
      <c r="R226" s="266">
        <v>35</v>
      </c>
      <c r="S226" s="266">
        <v>1842</v>
      </c>
      <c r="T226" s="266" t="s">
        <v>1029</v>
      </c>
      <c r="U226" s="266"/>
      <c r="V226" s="207">
        <f t="shared" si="12"/>
        <v>36939</v>
      </c>
      <c r="W226" s="205">
        <f>IF(ISNA(VLOOKUP(E226,'FAN EVOLUTION'!$A$46:$B$10042,2,1)),0,VLOOKUP(E226,'FAN EVOLUTION'!$A$46:$B$10042,2,1))</f>
        <v>191175</v>
      </c>
      <c r="X226" s="208"/>
      <c r="Y226" s="209"/>
      <c r="Z226" s="42"/>
      <c r="AA226" s="209"/>
      <c r="AB226" s="210"/>
      <c r="AC226" s="42"/>
    </row>
    <row r="227" spans="1:29" ht="14.4" x14ac:dyDescent="0.3">
      <c r="A227" s="262">
        <v>1.01544103816277E+16</v>
      </c>
      <c r="B227" s="42">
        <v>2016</v>
      </c>
      <c r="C227" s="263" t="s">
        <v>1012</v>
      </c>
      <c r="D227" s="264">
        <v>42582</v>
      </c>
      <c r="E227" s="265">
        <v>42557.333333333336</v>
      </c>
      <c r="F227" s="263"/>
      <c r="G227" s="263"/>
      <c r="H227" s="205"/>
      <c r="I227" s="263" t="s">
        <v>1093</v>
      </c>
      <c r="J227" s="263">
        <v>100147</v>
      </c>
      <c r="K227" s="42">
        <v>6663</v>
      </c>
      <c r="L227" s="42">
        <v>93484</v>
      </c>
      <c r="M227" s="263">
        <v>29378</v>
      </c>
      <c r="N227" s="206">
        <f t="shared" si="10"/>
        <v>0.29334877729737285</v>
      </c>
      <c r="O227" s="205">
        <f t="shared" si="11"/>
        <v>30260</v>
      </c>
      <c r="P227" s="263">
        <v>28855</v>
      </c>
      <c r="Q227" s="266">
        <v>18</v>
      </c>
      <c r="R227" s="266">
        <v>15</v>
      </c>
      <c r="S227" s="266">
        <v>1372</v>
      </c>
      <c r="T227" s="266" t="s">
        <v>1029</v>
      </c>
      <c r="U227" s="266"/>
      <c r="V227" s="207">
        <f t="shared" si="12"/>
        <v>29378</v>
      </c>
      <c r="W227" s="205">
        <f>IF(ISNA(VLOOKUP(E227,'FAN EVOLUTION'!$A$46:$B$10042,2,1)),0,VLOOKUP(E227,'FAN EVOLUTION'!$A$46:$B$10042,2,1))</f>
        <v>191311</v>
      </c>
      <c r="X227" s="208"/>
      <c r="Y227" s="209"/>
      <c r="Z227" s="42"/>
      <c r="AA227" s="209"/>
      <c r="AB227" s="210"/>
      <c r="AC227" s="42"/>
    </row>
    <row r="228" spans="1:29" ht="14.4" x14ac:dyDescent="0.3">
      <c r="A228" s="262">
        <v>1.01544103887127E+16</v>
      </c>
      <c r="B228" s="42">
        <v>2016</v>
      </c>
      <c r="C228" s="263" t="s">
        <v>1012</v>
      </c>
      <c r="D228" s="264">
        <v>42582</v>
      </c>
      <c r="E228" s="265">
        <v>42560.333333333336</v>
      </c>
      <c r="F228" s="263"/>
      <c r="G228" s="263"/>
      <c r="H228" s="205"/>
      <c r="I228" s="263" t="s">
        <v>1092</v>
      </c>
      <c r="J228" s="263">
        <v>130856</v>
      </c>
      <c r="K228" s="42">
        <v>5371</v>
      </c>
      <c r="L228" s="42">
        <v>125485</v>
      </c>
      <c r="M228" s="263">
        <v>37355</v>
      </c>
      <c r="N228" s="206">
        <f t="shared" si="10"/>
        <v>0.28546646695604327</v>
      </c>
      <c r="O228" s="205">
        <f t="shared" si="11"/>
        <v>37668</v>
      </c>
      <c r="P228" s="263">
        <v>35389</v>
      </c>
      <c r="Q228" s="266">
        <v>17</v>
      </c>
      <c r="R228" s="266">
        <v>22</v>
      </c>
      <c r="S228" s="266">
        <v>2240</v>
      </c>
      <c r="T228" s="266" t="s">
        <v>1029</v>
      </c>
      <c r="U228" s="266"/>
      <c r="V228" s="207">
        <f t="shared" si="12"/>
        <v>37355</v>
      </c>
      <c r="W228" s="205">
        <f>IF(ISNA(VLOOKUP(E228,'FAN EVOLUTION'!$A$46:$B$10042,2,1)),0,VLOOKUP(E228,'FAN EVOLUTION'!$A$46:$B$10042,2,1))</f>
        <v>191967</v>
      </c>
      <c r="X228" s="208"/>
      <c r="Y228" s="209"/>
      <c r="Z228" s="42"/>
      <c r="AA228" s="209"/>
      <c r="AB228" s="210"/>
      <c r="AC228" s="42"/>
    </row>
    <row r="229" spans="1:29" ht="14.4" x14ac:dyDescent="0.3">
      <c r="A229" s="262">
        <v>1.01544103921277E+16</v>
      </c>
      <c r="B229" s="42">
        <v>2016</v>
      </c>
      <c r="C229" s="263" t="s">
        <v>1012</v>
      </c>
      <c r="D229" s="264">
        <v>42582</v>
      </c>
      <c r="E229" s="265">
        <v>42561.041666666664</v>
      </c>
      <c r="F229" s="263"/>
      <c r="G229" s="263"/>
      <c r="H229" s="205"/>
      <c r="I229" s="263" t="s">
        <v>1091</v>
      </c>
      <c r="J229" s="263">
        <v>47147</v>
      </c>
      <c r="K229" s="42">
        <v>2587</v>
      </c>
      <c r="L229" s="42">
        <v>44560</v>
      </c>
      <c r="M229" s="263">
        <v>3601</v>
      </c>
      <c r="N229" s="206">
        <f t="shared" si="10"/>
        <v>7.6378136466795338E-2</v>
      </c>
      <c r="O229" s="205">
        <f t="shared" si="11"/>
        <v>3900</v>
      </c>
      <c r="P229" s="263">
        <v>3406</v>
      </c>
      <c r="Q229" s="266">
        <v>12</v>
      </c>
      <c r="R229" s="266">
        <v>16</v>
      </c>
      <c r="S229" s="266">
        <v>466</v>
      </c>
      <c r="T229" s="266" t="s">
        <v>1029</v>
      </c>
      <c r="U229" s="266"/>
      <c r="V229" s="207">
        <f t="shared" si="12"/>
        <v>3601</v>
      </c>
      <c r="W229" s="205">
        <f>IF(ISNA(VLOOKUP(E229,'FAN EVOLUTION'!$A$46:$B$10042,2,1)),0,VLOOKUP(E229,'FAN EVOLUTION'!$A$46:$B$10042,2,1))</f>
        <v>192097</v>
      </c>
      <c r="X229" s="208"/>
      <c r="Y229" s="209"/>
      <c r="Z229" s="42"/>
      <c r="AA229" s="209"/>
      <c r="AB229" s="210"/>
      <c r="AC229" s="42"/>
    </row>
    <row r="230" spans="1:29" ht="14.4" x14ac:dyDescent="0.3">
      <c r="A230" s="262">
        <v>1.01544103932427E+16</v>
      </c>
      <c r="B230" s="42">
        <v>2016</v>
      </c>
      <c r="C230" s="263" t="s">
        <v>1012</v>
      </c>
      <c r="D230" s="264">
        <v>42582</v>
      </c>
      <c r="E230" s="265">
        <v>42563.089583333334</v>
      </c>
      <c r="F230" s="263"/>
      <c r="G230" s="263"/>
      <c r="H230" s="205"/>
      <c r="I230" s="263" t="s">
        <v>1090</v>
      </c>
      <c r="J230" s="263">
        <v>105683</v>
      </c>
      <c r="K230" s="42">
        <v>16236</v>
      </c>
      <c r="L230" s="42">
        <v>89447</v>
      </c>
      <c r="M230" s="263">
        <v>15893</v>
      </c>
      <c r="N230" s="206">
        <f t="shared" si="10"/>
        <v>0.15038369463395249</v>
      </c>
      <c r="O230" s="205">
        <f t="shared" si="11"/>
        <v>16917</v>
      </c>
      <c r="P230" s="263">
        <v>13322</v>
      </c>
      <c r="Q230" s="266">
        <v>23</v>
      </c>
      <c r="R230" s="266">
        <v>45</v>
      </c>
      <c r="S230" s="266">
        <v>3527</v>
      </c>
      <c r="T230" s="266" t="s">
        <v>1029</v>
      </c>
      <c r="U230" s="266"/>
      <c r="V230" s="207">
        <f t="shared" si="12"/>
        <v>15893</v>
      </c>
      <c r="W230" s="205">
        <f>IF(ISNA(VLOOKUP(E230,'FAN EVOLUTION'!$A$46:$B$10042,2,1)),0,VLOOKUP(E230,'FAN EVOLUTION'!$A$46:$B$10042,2,1))</f>
        <v>192194</v>
      </c>
      <c r="X230" s="208"/>
      <c r="Y230" s="209"/>
      <c r="Z230" s="42"/>
      <c r="AA230" s="209"/>
      <c r="AB230" s="210"/>
      <c r="AC230" s="42"/>
    </row>
    <row r="231" spans="1:29" ht="14.4" x14ac:dyDescent="0.3">
      <c r="A231" s="262">
        <v>1.01544103962277E+16</v>
      </c>
      <c r="B231" s="42">
        <v>2016</v>
      </c>
      <c r="C231" s="263" t="s">
        <v>1012</v>
      </c>
      <c r="D231" s="264">
        <v>42582</v>
      </c>
      <c r="E231" s="265">
        <v>42565.333344907405</v>
      </c>
      <c r="F231" s="263"/>
      <c r="G231" s="263"/>
      <c r="H231" s="205"/>
      <c r="I231" s="263" t="s">
        <v>1089</v>
      </c>
      <c r="J231" s="263">
        <v>114592</v>
      </c>
      <c r="K231" s="42">
        <v>11346</v>
      </c>
      <c r="L231" s="42">
        <v>103246</v>
      </c>
      <c r="M231" s="263">
        <v>25048</v>
      </c>
      <c r="N231" s="206">
        <f t="shared" si="10"/>
        <v>0.21858419435911758</v>
      </c>
      <c r="O231" s="205">
        <f t="shared" si="11"/>
        <v>26059</v>
      </c>
      <c r="P231" s="263">
        <v>24218</v>
      </c>
      <c r="Q231" s="266">
        <v>16</v>
      </c>
      <c r="R231" s="266">
        <v>32</v>
      </c>
      <c r="S231" s="266">
        <v>1793</v>
      </c>
      <c r="T231" s="266" t="s">
        <v>1029</v>
      </c>
      <c r="U231" s="266"/>
      <c r="V231" s="207">
        <f t="shared" si="12"/>
        <v>25048</v>
      </c>
      <c r="W231" s="205">
        <f>IF(ISNA(VLOOKUP(E231,'FAN EVOLUTION'!$A$46:$B$10042,2,1)),0,VLOOKUP(E231,'FAN EVOLUTION'!$A$46:$B$10042,2,1))</f>
        <v>192456</v>
      </c>
      <c r="X231" s="208"/>
      <c r="Y231" s="209"/>
      <c r="Z231" s="42"/>
      <c r="AA231" s="209"/>
      <c r="AB231" s="210"/>
      <c r="AC231" s="42"/>
    </row>
    <row r="232" spans="1:29" ht="14.4" x14ac:dyDescent="0.3">
      <c r="A232" s="262">
        <v>1.01544104064127E+16</v>
      </c>
      <c r="B232" s="42">
        <v>2016</v>
      </c>
      <c r="C232" s="263" t="s">
        <v>1012</v>
      </c>
      <c r="D232" s="264">
        <v>42582</v>
      </c>
      <c r="E232" s="265">
        <v>42571.333344907405</v>
      </c>
      <c r="F232" s="263"/>
      <c r="G232" s="263"/>
      <c r="H232" s="205"/>
      <c r="I232" s="263" t="s">
        <v>1088</v>
      </c>
      <c r="J232" s="263">
        <v>136194</v>
      </c>
      <c r="K232" s="42">
        <v>20067</v>
      </c>
      <c r="L232" s="42">
        <v>116127</v>
      </c>
      <c r="M232" s="263">
        <v>29415</v>
      </c>
      <c r="N232" s="206">
        <f t="shared" si="10"/>
        <v>0.21597867747477861</v>
      </c>
      <c r="O232" s="205">
        <f t="shared" si="11"/>
        <v>31133</v>
      </c>
      <c r="P232" s="263">
        <v>27231</v>
      </c>
      <c r="Q232" s="266">
        <v>18</v>
      </c>
      <c r="R232" s="266">
        <v>24</v>
      </c>
      <c r="S232" s="266">
        <v>3860</v>
      </c>
      <c r="T232" s="266" t="s">
        <v>1029</v>
      </c>
      <c r="U232" s="266"/>
      <c r="V232" s="207">
        <f t="shared" si="12"/>
        <v>29415</v>
      </c>
      <c r="W232" s="205">
        <f>IF(ISNA(VLOOKUP(E232,'FAN EVOLUTION'!$A$46:$B$10042,2,1)),0,VLOOKUP(E232,'FAN EVOLUTION'!$A$46:$B$10042,2,1))</f>
        <v>197356</v>
      </c>
      <c r="X232" s="208"/>
      <c r="Y232" s="209"/>
      <c r="Z232" s="42"/>
      <c r="AA232" s="209"/>
      <c r="AB232" s="210"/>
      <c r="AC232" s="42"/>
    </row>
    <row r="233" spans="1:29" ht="14.4" x14ac:dyDescent="0.3">
      <c r="A233" s="262">
        <v>1.01544104090877E+16</v>
      </c>
      <c r="B233" s="42">
        <v>2016</v>
      </c>
      <c r="C233" s="263" t="s">
        <v>1012</v>
      </c>
      <c r="D233" s="264">
        <v>42582</v>
      </c>
      <c r="E233" s="265">
        <v>42573.333344907405</v>
      </c>
      <c r="F233" s="263"/>
      <c r="G233" s="263"/>
      <c r="H233" s="205"/>
      <c r="I233" s="263" t="s">
        <v>1087</v>
      </c>
      <c r="J233" s="263">
        <v>250753</v>
      </c>
      <c r="K233" s="42">
        <v>22008</v>
      </c>
      <c r="L233" s="42">
        <v>228745</v>
      </c>
      <c r="M233" s="263">
        <v>38413</v>
      </c>
      <c r="N233" s="206">
        <f t="shared" si="10"/>
        <v>0.1531905899430914</v>
      </c>
      <c r="O233" s="205">
        <f t="shared" si="11"/>
        <v>41539</v>
      </c>
      <c r="P233" s="263">
        <v>32234</v>
      </c>
      <c r="Q233" s="266">
        <v>160</v>
      </c>
      <c r="R233" s="266">
        <v>73</v>
      </c>
      <c r="S233" s="266">
        <v>9072</v>
      </c>
      <c r="T233" s="266" t="s">
        <v>1029</v>
      </c>
      <c r="U233" s="266"/>
      <c r="V233" s="207">
        <f t="shared" si="12"/>
        <v>38413</v>
      </c>
      <c r="W233" s="205">
        <f>IF(ISNA(VLOOKUP(E233,'FAN EVOLUTION'!$A$46:$B$10042,2,1)),0,VLOOKUP(E233,'FAN EVOLUTION'!$A$46:$B$10042,2,1))</f>
        <v>197724</v>
      </c>
      <c r="X233" s="208"/>
      <c r="Y233" s="209"/>
      <c r="Z233" s="42"/>
      <c r="AA233" s="209"/>
      <c r="AB233" s="210"/>
      <c r="AC233" s="42"/>
    </row>
    <row r="234" spans="1:29" ht="14.4" x14ac:dyDescent="0.3">
      <c r="A234" s="262">
        <v>1.01544104155227E+16</v>
      </c>
      <c r="B234" s="42">
        <v>2016</v>
      </c>
      <c r="C234" s="263" t="s">
        <v>1012</v>
      </c>
      <c r="D234" s="264">
        <v>42582</v>
      </c>
      <c r="E234" s="265">
        <v>42576.333344907405</v>
      </c>
      <c r="F234" s="263"/>
      <c r="G234" s="263"/>
      <c r="H234" s="205"/>
      <c r="I234" s="263" t="s">
        <v>1086</v>
      </c>
      <c r="J234" s="263">
        <v>143336</v>
      </c>
      <c r="K234" s="42">
        <v>20565</v>
      </c>
      <c r="L234" s="42">
        <v>122771</v>
      </c>
      <c r="M234" s="263">
        <v>29221</v>
      </c>
      <c r="N234" s="206">
        <f t="shared" si="10"/>
        <v>0.2038636490483898</v>
      </c>
      <c r="O234" s="205">
        <f t="shared" si="11"/>
        <v>30349</v>
      </c>
      <c r="P234" s="263">
        <v>27239</v>
      </c>
      <c r="Q234" s="266">
        <v>18</v>
      </c>
      <c r="R234" s="266">
        <v>21</v>
      </c>
      <c r="S234" s="266">
        <v>3071</v>
      </c>
      <c r="T234" s="266" t="s">
        <v>1029</v>
      </c>
      <c r="U234" s="266"/>
      <c r="V234" s="207">
        <f t="shared" si="12"/>
        <v>29221</v>
      </c>
      <c r="W234" s="205">
        <f>IF(ISNA(VLOOKUP(E234,'FAN EVOLUTION'!$A$46:$B$10042,2,1)),0,VLOOKUP(E234,'FAN EVOLUTION'!$A$46:$B$10042,2,1))</f>
        <v>199508</v>
      </c>
      <c r="X234" s="208"/>
      <c r="Y234" s="209"/>
      <c r="Z234" s="42"/>
      <c r="AA234" s="209"/>
      <c r="AB234" s="210"/>
      <c r="AC234" s="42"/>
    </row>
    <row r="235" spans="1:29" ht="14.4" x14ac:dyDescent="0.3">
      <c r="A235" s="262">
        <v>1.01544104178677E+16</v>
      </c>
      <c r="B235" s="42">
        <v>2016</v>
      </c>
      <c r="C235" s="263" t="s">
        <v>1012</v>
      </c>
      <c r="D235" s="264">
        <v>42582</v>
      </c>
      <c r="E235" s="265">
        <v>42578.333344907405</v>
      </c>
      <c r="F235" s="263"/>
      <c r="G235" s="263"/>
      <c r="H235" s="205"/>
      <c r="I235" s="263" t="s">
        <v>1085</v>
      </c>
      <c r="J235" s="263">
        <v>192792</v>
      </c>
      <c r="K235" s="42">
        <v>22173</v>
      </c>
      <c r="L235" s="42">
        <v>170619</v>
      </c>
      <c r="M235" s="263">
        <v>36234</v>
      </c>
      <c r="N235" s="206">
        <f t="shared" si="10"/>
        <v>0.18794348313208017</v>
      </c>
      <c r="O235" s="205">
        <f t="shared" si="11"/>
        <v>39437</v>
      </c>
      <c r="P235" s="263">
        <v>30955</v>
      </c>
      <c r="Q235" s="266">
        <v>25</v>
      </c>
      <c r="R235" s="266">
        <v>39</v>
      </c>
      <c r="S235" s="266">
        <v>8418</v>
      </c>
      <c r="T235" s="266" t="s">
        <v>1029</v>
      </c>
      <c r="U235" s="266"/>
      <c r="V235" s="207">
        <f t="shared" si="12"/>
        <v>36234</v>
      </c>
      <c r="W235" s="205">
        <f>IF(ISNA(VLOOKUP(E235,'FAN EVOLUTION'!$A$46:$B$10042,2,1)),0,VLOOKUP(E235,'FAN EVOLUTION'!$A$46:$B$10042,2,1))</f>
        <v>199740</v>
      </c>
      <c r="X235" s="208"/>
      <c r="Y235" s="209"/>
      <c r="Z235" s="42"/>
      <c r="AA235" s="209"/>
      <c r="AB235" s="210"/>
      <c r="AC235" s="42"/>
    </row>
    <row r="236" spans="1:29" ht="14.4" x14ac:dyDescent="0.3">
      <c r="A236" s="262">
        <v>1.01544104207177E+16</v>
      </c>
      <c r="B236" s="42">
        <v>2016</v>
      </c>
      <c r="C236" s="263" t="s">
        <v>1012</v>
      </c>
      <c r="D236" s="264">
        <v>42582</v>
      </c>
      <c r="E236" s="265">
        <v>42580.333344907405</v>
      </c>
      <c r="F236" s="263"/>
      <c r="G236" s="263"/>
      <c r="H236" s="205"/>
      <c r="I236" s="263" t="s">
        <v>1084</v>
      </c>
      <c r="J236" s="263">
        <v>2373</v>
      </c>
      <c r="K236" s="42">
        <v>2373</v>
      </c>
      <c r="L236" s="42">
        <v>0</v>
      </c>
      <c r="M236" s="263">
        <v>74</v>
      </c>
      <c r="N236" s="206">
        <f t="shared" si="10"/>
        <v>3.1184155077960386E-2</v>
      </c>
      <c r="O236" s="205">
        <f t="shared" si="11"/>
        <v>97</v>
      </c>
      <c r="P236" s="263">
        <v>55</v>
      </c>
      <c r="Q236" s="266">
        <v>1</v>
      </c>
      <c r="R236" s="266">
        <v>5</v>
      </c>
      <c r="S236" s="266">
        <v>36</v>
      </c>
      <c r="T236" s="266" t="s">
        <v>1029</v>
      </c>
      <c r="U236" s="266"/>
      <c r="V236" s="207">
        <f t="shared" si="12"/>
        <v>74</v>
      </c>
      <c r="W236" s="205">
        <f>IF(ISNA(VLOOKUP(E236,'FAN EVOLUTION'!$A$46:$B$10042,2,1)),0,VLOOKUP(E236,'FAN EVOLUTION'!$A$46:$B$10042,2,1))</f>
        <v>200020</v>
      </c>
      <c r="X236" s="208"/>
      <c r="Y236" s="209"/>
      <c r="Z236" s="42"/>
      <c r="AA236" s="209"/>
      <c r="AB236" s="210"/>
      <c r="AC236" s="42"/>
    </row>
    <row r="237" spans="1:29" ht="14.4" x14ac:dyDescent="0.3">
      <c r="A237" s="262">
        <v>1.01545374727777E+16</v>
      </c>
      <c r="B237" s="42">
        <v>2016</v>
      </c>
      <c r="C237" s="263" t="s">
        <v>1012</v>
      </c>
      <c r="D237" s="264">
        <v>42613</v>
      </c>
      <c r="E237" s="265">
        <v>42583.333344907405</v>
      </c>
      <c r="F237" s="263"/>
      <c r="G237" s="263"/>
      <c r="H237" s="205"/>
      <c r="I237" s="263" t="s">
        <v>1083</v>
      </c>
      <c r="J237" s="263">
        <v>218133</v>
      </c>
      <c r="K237" s="42">
        <v>28863</v>
      </c>
      <c r="L237" s="42">
        <v>189270</v>
      </c>
      <c r="M237" s="263">
        <v>39044</v>
      </c>
      <c r="N237" s="206">
        <f t="shared" si="10"/>
        <v>0.1789917160631358</v>
      </c>
      <c r="O237" s="205">
        <f t="shared" si="11"/>
        <v>40319</v>
      </c>
      <c r="P237" s="263">
        <v>36666</v>
      </c>
      <c r="Q237" s="266">
        <v>34</v>
      </c>
      <c r="R237" s="266">
        <v>63</v>
      </c>
      <c r="S237" s="266">
        <v>3556</v>
      </c>
      <c r="T237" s="266" t="s">
        <v>1029</v>
      </c>
      <c r="U237" s="266"/>
      <c r="V237" s="207">
        <f t="shared" si="12"/>
        <v>39044</v>
      </c>
      <c r="W237" s="205">
        <f>IF(ISNA(VLOOKUP(E237,'FAN EVOLUTION'!$A$46:$B$10042,2,1)),0,VLOOKUP(E237,'FAN EVOLUTION'!$A$46:$B$10042,2,1))</f>
        <v>200357</v>
      </c>
      <c r="X237" s="208"/>
      <c r="Y237" s="209"/>
      <c r="Z237" s="42"/>
      <c r="AA237" s="209"/>
      <c r="AB237" s="210"/>
      <c r="AC237" s="42"/>
    </row>
    <row r="238" spans="1:29" ht="14.4" x14ac:dyDescent="0.3">
      <c r="A238" s="262">
        <v>1.01545568351777E+16</v>
      </c>
      <c r="B238" s="42">
        <v>2016</v>
      </c>
      <c r="C238" s="263" t="s">
        <v>1012</v>
      </c>
      <c r="D238" s="264">
        <v>42613</v>
      </c>
      <c r="E238" s="265">
        <v>42585.333344907405</v>
      </c>
      <c r="F238" s="263"/>
      <c r="G238" s="263"/>
      <c r="H238" s="205"/>
      <c r="I238" s="263" t="s">
        <v>1082</v>
      </c>
      <c r="J238" s="263">
        <v>134660</v>
      </c>
      <c r="K238" s="42">
        <v>16161</v>
      </c>
      <c r="L238" s="42">
        <v>118499</v>
      </c>
      <c r="M238" s="263">
        <v>31368</v>
      </c>
      <c r="N238" s="206">
        <f t="shared" si="10"/>
        <v>0.23294222486261695</v>
      </c>
      <c r="O238" s="205">
        <f t="shared" si="11"/>
        <v>32247</v>
      </c>
      <c r="P238" s="263">
        <v>30269</v>
      </c>
      <c r="Q238" s="266">
        <v>19</v>
      </c>
      <c r="R238" s="266">
        <v>21</v>
      </c>
      <c r="S238" s="266">
        <v>1938</v>
      </c>
      <c r="T238" s="266" t="s">
        <v>1029</v>
      </c>
      <c r="U238" s="266"/>
      <c r="V238" s="207">
        <f t="shared" si="12"/>
        <v>31368</v>
      </c>
      <c r="W238" s="205">
        <f>IF(ISNA(VLOOKUP(E238,'FAN EVOLUTION'!$A$46:$B$10042,2,1)),0,VLOOKUP(E238,'FAN EVOLUTION'!$A$46:$B$10042,2,1))</f>
        <v>200638</v>
      </c>
      <c r="X238" s="208"/>
      <c r="Y238" s="209"/>
      <c r="Z238" s="42"/>
      <c r="AA238" s="209"/>
      <c r="AB238" s="210"/>
      <c r="AC238" s="42"/>
    </row>
    <row r="239" spans="1:29" ht="14.4" x14ac:dyDescent="0.3">
      <c r="A239" s="262">
        <v>1.01545374780127E+16</v>
      </c>
      <c r="B239" s="42">
        <v>2016</v>
      </c>
      <c r="C239" s="263" t="s">
        <v>1012</v>
      </c>
      <c r="D239" s="264">
        <v>42613</v>
      </c>
      <c r="E239" s="265">
        <v>42587.333344907405</v>
      </c>
      <c r="F239" s="263"/>
      <c r="G239" s="263"/>
      <c r="H239" s="205"/>
      <c r="I239" s="263" t="s">
        <v>1081</v>
      </c>
      <c r="J239" s="263">
        <v>51204</v>
      </c>
      <c r="K239" s="42">
        <v>6102</v>
      </c>
      <c r="L239" s="42">
        <v>45102</v>
      </c>
      <c r="M239" s="263">
        <v>6440</v>
      </c>
      <c r="N239" s="206">
        <f t="shared" si="10"/>
        <v>0.12577142410749159</v>
      </c>
      <c r="O239" s="205">
        <f t="shared" si="11"/>
        <v>6820</v>
      </c>
      <c r="P239" s="263">
        <v>5853</v>
      </c>
      <c r="Q239" s="266">
        <v>13</v>
      </c>
      <c r="R239" s="266">
        <v>22</v>
      </c>
      <c r="S239" s="266">
        <v>932</v>
      </c>
      <c r="T239" s="266" t="s">
        <v>1029</v>
      </c>
      <c r="U239" s="266"/>
      <c r="V239" s="207">
        <f t="shared" si="12"/>
        <v>6440</v>
      </c>
      <c r="W239" s="205">
        <f>IF(ISNA(VLOOKUP(E239,'FAN EVOLUTION'!$A$46:$B$10042,2,1)),0,VLOOKUP(E239,'FAN EVOLUTION'!$A$46:$B$10042,2,1))</f>
        <v>200798</v>
      </c>
      <c r="X239" s="208"/>
      <c r="Y239" s="209"/>
      <c r="Z239" s="42"/>
      <c r="AA239" s="209"/>
      <c r="AB239" s="210"/>
      <c r="AC239" s="42"/>
    </row>
    <row r="240" spans="1:29" ht="14.4" x14ac:dyDescent="0.3">
      <c r="A240" s="262">
        <v>1.01545375256977E+16</v>
      </c>
      <c r="B240" s="42">
        <v>2016</v>
      </c>
      <c r="C240" s="263" t="s">
        <v>1012</v>
      </c>
      <c r="D240" s="264">
        <v>42613</v>
      </c>
      <c r="E240" s="265">
        <v>42589.333344907405</v>
      </c>
      <c r="F240" s="263"/>
      <c r="G240" s="263"/>
      <c r="H240" s="205"/>
      <c r="I240" s="263" t="s">
        <v>1080</v>
      </c>
      <c r="J240" s="263">
        <v>128594</v>
      </c>
      <c r="K240" s="42">
        <v>20406</v>
      </c>
      <c r="L240" s="42">
        <v>108188</v>
      </c>
      <c r="M240" s="263">
        <v>27875</v>
      </c>
      <c r="N240" s="206">
        <f t="shared" si="10"/>
        <v>0.21676750081652332</v>
      </c>
      <c r="O240" s="205">
        <f t="shared" si="11"/>
        <v>29641</v>
      </c>
      <c r="P240" s="263">
        <v>26864</v>
      </c>
      <c r="Q240" s="266">
        <v>10</v>
      </c>
      <c r="R240" s="266">
        <v>23</v>
      </c>
      <c r="S240" s="266">
        <v>2744</v>
      </c>
      <c r="T240" s="266" t="s">
        <v>1029</v>
      </c>
      <c r="U240" s="266"/>
      <c r="V240" s="207">
        <f t="shared" si="12"/>
        <v>27875</v>
      </c>
      <c r="W240" s="205">
        <f>IF(ISNA(VLOOKUP(E240,'FAN EVOLUTION'!$A$46:$B$10042,2,1)),0,VLOOKUP(E240,'FAN EVOLUTION'!$A$46:$B$10042,2,1))</f>
        <v>200842</v>
      </c>
      <c r="X240" s="208"/>
      <c r="Y240" s="209"/>
      <c r="Z240" s="42"/>
      <c r="AA240" s="209"/>
      <c r="AB240" s="210"/>
      <c r="AC240" s="42"/>
    </row>
    <row r="241" spans="1:29" ht="14.4" x14ac:dyDescent="0.3">
      <c r="A241" s="262">
        <v>1.01545375276177E+16</v>
      </c>
      <c r="B241" s="42">
        <v>2016</v>
      </c>
      <c r="C241" s="263" t="s">
        <v>1012</v>
      </c>
      <c r="D241" s="264">
        <v>42613</v>
      </c>
      <c r="E241" s="265">
        <v>42590.333344907405</v>
      </c>
      <c r="F241" s="263"/>
      <c r="G241" s="263"/>
      <c r="H241" s="205"/>
      <c r="I241" s="263" t="s">
        <v>1079</v>
      </c>
      <c r="J241" s="263">
        <v>135256</v>
      </c>
      <c r="K241" s="42">
        <v>21658</v>
      </c>
      <c r="L241" s="42">
        <v>113598</v>
      </c>
      <c r="M241" s="263">
        <v>28325</v>
      </c>
      <c r="N241" s="206">
        <f t="shared" si="10"/>
        <v>0.20941769681197137</v>
      </c>
      <c r="O241" s="205">
        <f t="shared" si="11"/>
        <v>29683</v>
      </c>
      <c r="P241" s="263">
        <v>27136</v>
      </c>
      <c r="Q241" s="266">
        <v>16</v>
      </c>
      <c r="R241" s="266">
        <v>16</v>
      </c>
      <c r="S241" s="266">
        <v>2515</v>
      </c>
      <c r="T241" s="266" t="s">
        <v>1029</v>
      </c>
      <c r="U241" s="266"/>
      <c r="V241" s="207">
        <f t="shared" si="12"/>
        <v>28325</v>
      </c>
      <c r="W241" s="205">
        <f>IF(ISNA(VLOOKUP(E241,'FAN EVOLUTION'!$A$46:$B$10042,2,1)),0,VLOOKUP(E241,'FAN EVOLUTION'!$A$46:$B$10042,2,1))</f>
        <v>200903</v>
      </c>
      <c r="X241" s="208"/>
      <c r="Y241" s="209"/>
      <c r="Z241" s="42"/>
      <c r="AA241" s="209"/>
      <c r="AB241" s="210"/>
      <c r="AC241" s="42"/>
    </row>
    <row r="242" spans="1:29" ht="14.4" x14ac:dyDescent="0.3">
      <c r="A242" s="262">
        <v>1.01545375299027E+16</v>
      </c>
      <c r="B242" s="42">
        <v>2016</v>
      </c>
      <c r="C242" s="263" t="s">
        <v>1012</v>
      </c>
      <c r="D242" s="264">
        <v>42613</v>
      </c>
      <c r="E242" s="265">
        <v>42592.333344907405</v>
      </c>
      <c r="F242" s="263"/>
      <c r="G242" s="263"/>
      <c r="H242" s="205"/>
      <c r="I242" s="263" t="s">
        <v>1078</v>
      </c>
      <c r="J242" s="263">
        <v>160589</v>
      </c>
      <c r="K242" s="42">
        <v>21676</v>
      </c>
      <c r="L242" s="42">
        <v>138913</v>
      </c>
      <c r="M242" s="263">
        <v>34875</v>
      </c>
      <c r="N242" s="206">
        <f t="shared" si="10"/>
        <v>0.21716929553082714</v>
      </c>
      <c r="O242" s="205">
        <f t="shared" si="11"/>
        <v>37215</v>
      </c>
      <c r="P242" s="263">
        <v>31684</v>
      </c>
      <c r="Q242" s="266">
        <v>27</v>
      </c>
      <c r="R242" s="266">
        <v>32</v>
      </c>
      <c r="S242" s="266">
        <v>5472</v>
      </c>
      <c r="T242" s="266" t="s">
        <v>1029</v>
      </c>
      <c r="U242" s="266"/>
      <c r="V242" s="207">
        <f t="shared" si="12"/>
        <v>34875</v>
      </c>
      <c r="W242" s="205">
        <f>IF(ISNA(VLOOKUP(E242,'FAN EVOLUTION'!$A$46:$B$10042,2,1)),0,VLOOKUP(E242,'FAN EVOLUTION'!$A$46:$B$10042,2,1))</f>
        <v>201077</v>
      </c>
      <c r="X242" s="208"/>
      <c r="Y242" s="209"/>
      <c r="Z242" s="42"/>
      <c r="AA242" s="209"/>
      <c r="AB242" s="210"/>
      <c r="AC242" s="42"/>
    </row>
    <row r="243" spans="1:29" ht="14.4" x14ac:dyDescent="0.3">
      <c r="A243" s="262">
        <v>1.01545375316427E+16</v>
      </c>
      <c r="B243" s="42">
        <v>2016</v>
      </c>
      <c r="C243" s="263" t="s">
        <v>1012</v>
      </c>
      <c r="D243" s="264">
        <v>42613</v>
      </c>
      <c r="E243" s="265">
        <v>42594.333344907405</v>
      </c>
      <c r="F243" s="263"/>
      <c r="G243" s="263"/>
      <c r="H243" s="205"/>
      <c r="I243" s="263" t="s">
        <v>1077</v>
      </c>
      <c r="J243" s="263">
        <v>172400</v>
      </c>
      <c r="K243" s="42">
        <v>23698</v>
      </c>
      <c r="L243" s="42">
        <v>148702</v>
      </c>
      <c r="M243" s="263">
        <v>30645</v>
      </c>
      <c r="N243" s="206">
        <f t="shared" si="10"/>
        <v>0.17775522041763342</v>
      </c>
      <c r="O243" s="205">
        <f t="shared" si="11"/>
        <v>31758</v>
      </c>
      <c r="P243" s="263">
        <v>27576</v>
      </c>
      <c r="Q243" s="266">
        <v>33</v>
      </c>
      <c r="R243" s="266">
        <v>28</v>
      </c>
      <c r="S243" s="266">
        <v>4121</v>
      </c>
      <c r="T243" s="266" t="s">
        <v>1029</v>
      </c>
      <c r="U243" s="266"/>
      <c r="V243" s="207">
        <f t="shared" si="12"/>
        <v>30645</v>
      </c>
      <c r="W243" s="205">
        <f>IF(ISNA(VLOOKUP(E243,'FAN EVOLUTION'!$A$46:$B$10042,2,1)),0,VLOOKUP(E243,'FAN EVOLUTION'!$A$46:$B$10042,2,1))</f>
        <v>201200</v>
      </c>
      <c r="X243" s="208"/>
      <c r="Y243" s="209"/>
      <c r="Z243" s="42"/>
      <c r="AA243" s="209"/>
      <c r="AB243" s="210"/>
      <c r="AC243" s="42"/>
    </row>
    <row r="244" spans="1:29" ht="14.4" x14ac:dyDescent="0.3">
      <c r="A244" s="262">
        <v>1.01545568237127E+16</v>
      </c>
      <c r="B244" s="42">
        <v>2016</v>
      </c>
      <c r="C244" s="263" t="s">
        <v>1012</v>
      </c>
      <c r="D244" s="264">
        <v>42613</v>
      </c>
      <c r="E244" s="265">
        <v>42597.333344907405</v>
      </c>
      <c r="F244" s="263"/>
      <c r="G244" s="263"/>
      <c r="H244" s="205"/>
      <c r="I244" s="263" t="s">
        <v>1076</v>
      </c>
      <c r="J244" s="263">
        <v>152028</v>
      </c>
      <c r="K244" s="42">
        <v>23957</v>
      </c>
      <c r="L244" s="42">
        <v>128071</v>
      </c>
      <c r="M244" s="263">
        <v>31929</v>
      </c>
      <c r="N244" s="206">
        <f t="shared" si="10"/>
        <v>0.21002052253532244</v>
      </c>
      <c r="O244" s="205">
        <f t="shared" si="11"/>
        <v>33768</v>
      </c>
      <c r="P244" s="263">
        <v>30950</v>
      </c>
      <c r="Q244" s="266">
        <v>14</v>
      </c>
      <c r="R244" s="266">
        <v>44</v>
      </c>
      <c r="S244" s="266">
        <v>2760</v>
      </c>
      <c r="T244" s="266" t="s">
        <v>1029</v>
      </c>
      <c r="U244" s="266"/>
      <c r="V244" s="207">
        <f t="shared" si="12"/>
        <v>31929</v>
      </c>
      <c r="W244" s="205">
        <f>IF(ISNA(VLOOKUP(E244,'FAN EVOLUTION'!$A$46:$B$10042,2,1)),0,VLOOKUP(E244,'FAN EVOLUTION'!$A$46:$B$10042,2,1))</f>
        <v>201252</v>
      </c>
      <c r="X244" s="208"/>
      <c r="Y244" s="209"/>
      <c r="Z244" s="42"/>
      <c r="AA244" s="209"/>
      <c r="AB244" s="210"/>
      <c r="AC244" s="42"/>
    </row>
    <row r="245" spans="1:29" ht="14.4" x14ac:dyDescent="0.3">
      <c r="A245" s="262">
        <v>1.01545375354527E+16</v>
      </c>
      <c r="B245" s="42">
        <v>2016</v>
      </c>
      <c r="C245" s="263" t="s">
        <v>1012</v>
      </c>
      <c r="D245" s="264">
        <v>42613</v>
      </c>
      <c r="E245" s="265">
        <v>42599.333344907405</v>
      </c>
      <c r="F245" s="263"/>
      <c r="G245" s="263"/>
      <c r="H245" s="205"/>
      <c r="I245" s="263" t="s">
        <v>1075</v>
      </c>
      <c r="J245" s="263">
        <v>158732</v>
      </c>
      <c r="K245" s="42">
        <v>24188</v>
      </c>
      <c r="L245" s="42">
        <v>134544</v>
      </c>
      <c r="M245" s="263">
        <v>37454</v>
      </c>
      <c r="N245" s="206">
        <f t="shared" si="10"/>
        <v>0.23595746289343045</v>
      </c>
      <c r="O245" s="205">
        <f t="shared" si="11"/>
        <v>39844</v>
      </c>
      <c r="P245" s="263">
        <v>36762</v>
      </c>
      <c r="Q245" s="266">
        <v>35</v>
      </c>
      <c r="R245" s="266">
        <v>35</v>
      </c>
      <c r="S245" s="266">
        <v>3012</v>
      </c>
      <c r="T245" s="266" t="s">
        <v>1029</v>
      </c>
      <c r="U245" s="266"/>
      <c r="V245" s="207">
        <f t="shared" si="12"/>
        <v>37454</v>
      </c>
      <c r="W245" s="205">
        <f>IF(ISNA(VLOOKUP(E245,'FAN EVOLUTION'!$A$46:$B$10042,2,1)),0,VLOOKUP(E245,'FAN EVOLUTION'!$A$46:$B$10042,2,1))</f>
        <v>201494</v>
      </c>
      <c r="X245" s="208"/>
      <c r="Y245" s="209"/>
      <c r="Z245" s="42"/>
      <c r="AA245" s="209"/>
      <c r="AB245" s="210"/>
      <c r="AC245" s="42"/>
    </row>
    <row r="246" spans="1:29" ht="14.4" x14ac:dyDescent="0.3">
      <c r="A246" s="262">
        <v>1.01545375435627E+16</v>
      </c>
      <c r="B246" s="42">
        <v>2016</v>
      </c>
      <c r="C246" s="263" t="s">
        <v>1012</v>
      </c>
      <c r="D246" s="264">
        <v>42613</v>
      </c>
      <c r="E246" s="265">
        <v>42601.333344907405</v>
      </c>
      <c r="F246" s="263"/>
      <c r="G246" s="263"/>
      <c r="H246" s="205"/>
      <c r="I246" s="263" t="s">
        <v>1074</v>
      </c>
      <c r="J246" s="263">
        <v>109678</v>
      </c>
      <c r="K246" s="42">
        <v>20860</v>
      </c>
      <c r="L246" s="42">
        <v>88818</v>
      </c>
      <c r="M246" s="263">
        <v>28674</v>
      </c>
      <c r="N246" s="206">
        <f t="shared" si="10"/>
        <v>0.26143802768102992</v>
      </c>
      <c r="O246" s="205">
        <f t="shared" si="11"/>
        <v>28888</v>
      </c>
      <c r="P246" s="263">
        <v>27560</v>
      </c>
      <c r="Q246" s="266">
        <v>8</v>
      </c>
      <c r="R246" s="266">
        <v>20</v>
      </c>
      <c r="S246" s="266">
        <v>1300</v>
      </c>
      <c r="T246" s="266" t="s">
        <v>1029</v>
      </c>
      <c r="U246" s="266"/>
      <c r="V246" s="207">
        <f t="shared" si="12"/>
        <v>28674</v>
      </c>
      <c r="W246" s="205">
        <f>IF(ISNA(VLOOKUP(E246,'FAN EVOLUTION'!$A$46:$B$10042,2,1)),0,VLOOKUP(E246,'FAN EVOLUTION'!$A$46:$B$10042,2,1))</f>
        <v>201701</v>
      </c>
      <c r="X246" s="208"/>
      <c r="Y246" s="209"/>
      <c r="Z246" s="42"/>
      <c r="AA246" s="209"/>
      <c r="AB246" s="210"/>
      <c r="AC246" s="42"/>
    </row>
    <row r="247" spans="1:29" ht="14.4" x14ac:dyDescent="0.3">
      <c r="A247" s="262">
        <v>1.01545375494127E+16</v>
      </c>
      <c r="B247" s="42">
        <v>2016</v>
      </c>
      <c r="C247" s="263" t="s">
        <v>1012</v>
      </c>
      <c r="D247" s="264">
        <v>42613</v>
      </c>
      <c r="E247" s="265">
        <v>42604.333344907405</v>
      </c>
      <c r="F247" s="263"/>
      <c r="G247" s="263"/>
      <c r="H247" s="205"/>
      <c r="I247" s="263" t="s">
        <v>1073</v>
      </c>
      <c r="J247" s="263">
        <v>220044</v>
      </c>
      <c r="K247" s="42">
        <v>26229</v>
      </c>
      <c r="L247" s="42">
        <v>193815</v>
      </c>
      <c r="M247" s="263">
        <v>31067</v>
      </c>
      <c r="N247" s="206">
        <f t="shared" si="10"/>
        <v>0.1411853992837796</v>
      </c>
      <c r="O247" s="205">
        <f t="shared" si="11"/>
        <v>34125</v>
      </c>
      <c r="P247" s="263">
        <v>28188</v>
      </c>
      <c r="Q247" s="266">
        <v>42</v>
      </c>
      <c r="R247" s="266">
        <v>248</v>
      </c>
      <c r="S247" s="266">
        <v>5647</v>
      </c>
      <c r="T247" s="266" t="s">
        <v>1029</v>
      </c>
      <c r="U247" s="266"/>
      <c r="V247" s="207">
        <f t="shared" si="12"/>
        <v>31067</v>
      </c>
      <c r="W247" s="205">
        <f>IF(ISNA(VLOOKUP(E247,'FAN EVOLUTION'!$A$46:$B$10042,2,1)),0,VLOOKUP(E247,'FAN EVOLUTION'!$A$46:$B$10042,2,1))</f>
        <v>202078</v>
      </c>
      <c r="X247" s="208"/>
      <c r="Y247" s="209"/>
      <c r="Z247" s="42"/>
      <c r="AA247" s="209"/>
      <c r="AB247" s="210"/>
      <c r="AC247" s="42"/>
    </row>
    <row r="248" spans="1:29" ht="14.4" x14ac:dyDescent="0.3">
      <c r="A248" s="262">
        <v>1.01545375501077E+16</v>
      </c>
      <c r="B248" s="42">
        <v>2016</v>
      </c>
      <c r="C248" s="263" t="s">
        <v>1012</v>
      </c>
      <c r="D248" s="264">
        <v>42613</v>
      </c>
      <c r="E248" s="265">
        <v>42606.333344907405</v>
      </c>
      <c r="F248" s="263"/>
      <c r="G248" s="263"/>
      <c r="H248" s="205"/>
      <c r="I248" s="263" t="s">
        <v>1072</v>
      </c>
      <c r="J248" s="263">
        <v>123310</v>
      </c>
      <c r="K248" s="42">
        <v>19136</v>
      </c>
      <c r="L248" s="42">
        <v>104174</v>
      </c>
      <c r="M248" s="263">
        <v>35747</v>
      </c>
      <c r="N248" s="206">
        <f t="shared" si="10"/>
        <v>0.28989538561349443</v>
      </c>
      <c r="O248" s="205">
        <f t="shared" si="11"/>
        <v>37075</v>
      </c>
      <c r="P248" s="263">
        <v>35391</v>
      </c>
      <c r="Q248" s="266">
        <v>15</v>
      </c>
      <c r="R248" s="266">
        <v>17</v>
      </c>
      <c r="S248" s="266">
        <v>1652</v>
      </c>
      <c r="T248" s="266" t="s">
        <v>1029</v>
      </c>
      <c r="U248" s="266"/>
      <c r="V248" s="207">
        <f t="shared" si="12"/>
        <v>35747</v>
      </c>
      <c r="W248" s="205">
        <f>IF(ISNA(VLOOKUP(E248,'FAN EVOLUTION'!$A$46:$B$10042,2,1)),0,VLOOKUP(E248,'FAN EVOLUTION'!$A$46:$B$10042,2,1))</f>
        <v>202239</v>
      </c>
      <c r="X248" s="208"/>
      <c r="Y248" s="209"/>
      <c r="Z248" s="42"/>
      <c r="AA248" s="209"/>
      <c r="AB248" s="210"/>
      <c r="AC248" s="42"/>
    </row>
    <row r="249" spans="1:29" ht="14.4" x14ac:dyDescent="0.3">
      <c r="A249" s="262">
        <v>1.01545375529027E+16</v>
      </c>
      <c r="B249" s="42">
        <v>2016</v>
      </c>
      <c r="C249" s="263" t="s">
        <v>1012</v>
      </c>
      <c r="D249" s="264">
        <v>42613</v>
      </c>
      <c r="E249" s="265">
        <v>42608.333344907405</v>
      </c>
      <c r="F249" s="263"/>
      <c r="G249" s="263"/>
      <c r="H249" s="205"/>
      <c r="I249" s="263" t="s">
        <v>1071</v>
      </c>
      <c r="J249" s="263">
        <v>263134</v>
      </c>
      <c r="K249" s="42">
        <v>30085</v>
      </c>
      <c r="L249" s="42">
        <v>233049</v>
      </c>
      <c r="M249" s="263">
        <v>31550</v>
      </c>
      <c r="N249" s="206">
        <f t="shared" si="10"/>
        <v>0.11990088700053965</v>
      </c>
      <c r="O249" s="205">
        <f t="shared" si="11"/>
        <v>34848</v>
      </c>
      <c r="P249" s="263">
        <v>27264</v>
      </c>
      <c r="Q249" s="266">
        <v>30</v>
      </c>
      <c r="R249" s="266">
        <v>110</v>
      </c>
      <c r="S249" s="266">
        <v>7444</v>
      </c>
      <c r="T249" s="266" t="s">
        <v>1029</v>
      </c>
      <c r="U249" s="266"/>
      <c r="V249" s="207">
        <f t="shared" si="12"/>
        <v>31550</v>
      </c>
      <c r="W249" s="205">
        <f>IF(ISNA(VLOOKUP(E249,'FAN EVOLUTION'!$A$46:$B$10042,2,1)),0,VLOOKUP(E249,'FAN EVOLUTION'!$A$46:$B$10042,2,1))</f>
        <v>202451</v>
      </c>
      <c r="X249" s="208"/>
      <c r="Y249" s="209"/>
      <c r="Z249" s="42"/>
      <c r="AA249" s="209"/>
      <c r="AB249" s="210"/>
      <c r="AC249" s="42"/>
    </row>
    <row r="250" spans="1:29" ht="14.4" x14ac:dyDescent="0.3">
      <c r="A250" s="262">
        <v>1.01546741054577E+16</v>
      </c>
      <c r="B250" s="42">
        <v>2016</v>
      </c>
      <c r="C250" s="263" t="s">
        <v>1012</v>
      </c>
      <c r="D250" s="264">
        <v>42613</v>
      </c>
      <c r="E250" s="265">
        <v>42612.333344907405</v>
      </c>
      <c r="F250" s="263"/>
      <c r="G250" s="263"/>
      <c r="H250" s="205"/>
      <c r="I250" s="263" t="s">
        <v>1070</v>
      </c>
      <c r="J250" s="263">
        <v>114646</v>
      </c>
      <c r="K250" s="42">
        <v>20299</v>
      </c>
      <c r="L250" s="42">
        <v>94347</v>
      </c>
      <c r="M250" s="263">
        <v>30003</v>
      </c>
      <c r="N250" s="206">
        <f t="shared" si="10"/>
        <v>0.26170123685082775</v>
      </c>
      <c r="O250" s="205">
        <f t="shared" si="11"/>
        <v>30593</v>
      </c>
      <c r="P250" s="263">
        <v>29179</v>
      </c>
      <c r="Q250" s="266">
        <v>11</v>
      </c>
      <c r="R250" s="266">
        <v>15</v>
      </c>
      <c r="S250" s="266">
        <v>1388</v>
      </c>
      <c r="T250" s="266" t="s">
        <v>1029</v>
      </c>
      <c r="U250" s="266"/>
      <c r="V250" s="207">
        <f t="shared" si="12"/>
        <v>30003</v>
      </c>
      <c r="W250" s="205">
        <f>IF(ISNA(VLOOKUP(E250,'FAN EVOLUTION'!$A$46:$B$10042,2,1)),0,VLOOKUP(E250,'FAN EVOLUTION'!$A$46:$B$10042,2,1))</f>
        <v>202844</v>
      </c>
      <c r="X250" s="208"/>
      <c r="Y250" s="209"/>
      <c r="Z250" s="42"/>
      <c r="AA250" s="209"/>
      <c r="AB250" s="210"/>
      <c r="AC250" s="42"/>
    </row>
    <row r="251" spans="1:29" ht="14.4" x14ac:dyDescent="0.3">
      <c r="A251" s="262">
        <v>1.01546714602127E+16</v>
      </c>
      <c r="B251" s="42">
        <v>2016</v>
      </c>
      <c r="C251" s="263" t="s">
        <v>1012</v>
      </c>
      <c r="D251" s="264">
        <v>42643</v>
      </c>
      <c r="E251" s="265">
        <v>42614.333344907405</v>
      </c>
      <c r="F251" s="263"/>
      <c r="G251" s="263"/>
      <c r="H251" s="205"/>
      <c r="I251" s="263" t="s">
        <v>1069</v>
      </c>
      <c r="J251" s="263">
        <v>264455</v>
      </c>
      <c r="K251" s="42">
        <v>40557</v>
      </c>
      <c r="L251" s="42">
        <v>223898</v>
      </c>
      <c r="M251" s="263">
        <v>40284</v>
      </c>
      <c r="N251" s="206">
        <f t="shared" si="10"/>
        <v>0.15232837344727837</v>
      </c>
      <c r="O251" s="205">
        <f t="shared" si="11"/>
        <v>42825</v>
      </c>
      <c r="P251" s="263">
        <v>36327</v>
      </c>
      <c r="Q251" s="266">
        <v>19</v>
      </c>
      <c r="R251" s="266">
        <v>125</v>
      </c>
      <c r="S251" s="266">
        <v>6354</v>
      </c>
      <c r="T251" s="266" t="s">
        <v>1029</v>
      </c>
      <c r="U251" s="266"/>
      <c r="V251" s="207">
        <f t="shared" si="12"/>
        <v>40284</v>
      </c>
      <c r="W251" s="205">
        <f>IF(ISNA(VLOOKUP(E251,'FAN EVOLUTION'!$A$46:$B$10042,2,1)),0,VLOOKUP(E251,'FAN EVOLUTION'!$A$46:$B$10042,2,1))</f>
        <v>202982</v>
      </c>
      <c r="X251" s="208"/>
      <c r="Y251" s="209"/>
      <c r="Z251" s="42"/>
      <c r="AA251" s="209"/>
      <c r="AB251" s="210"/>
      <c r="AC251" s="42"/>
    </row>
    <row r="252" spans="1:29" ht="14.4" x14ac:dyDescent="0.3">
      <c r="A252" s="262">
        <v>1.01546734901577E+16</v>
      </c>
      <c r="B252" s="42">
        <v>2016</v>
      </c>
      <c r="C252" s="263" t="s">
        <v>1012</v>
      </c>
      <c r="D252" s="264">
        <v>42643</v>
      </c>
      <c r="E252" s="265">
        <v>42616.333344907405</v>
      </c>
      <c r="F252" s="263"/>
      <c r="G252" s="263"/>
      <c r="H252" s="205"/>
      <c r="I252" s="263" t="s">
        <v>1068</v>
      </c>
      <c r="J252" s="263">
        <v>323537</v>
      </c>
      <c r="K252" s="42">
        <v>36075</v>
      </c>
      <c r="L252" s="42">
        <v>287462</v>
      </c>
      <c r="M252" s="263">
        <v>38225</v>
      </c>
      <c r="N252" s="206">
        <f t="shared" si="10"/>
        <v>0.1181472289104492</v>
      </c>
      <c r="O252" s="205">
        <f t="shared" si="11"/>
        <v>42788</v>
      </c>
      <c r="P252" s="263">
        <v>29183</v>
      </c>
      <c r="Q252" s="266">
        <v>75</v>
      </c>
      <c r="R252" s="266">
        <v>63</v>
      </c>
      <c r="S252" s="266">
        <v>13467</v>
      </c>
      <c r="T252" s="266" t="s">
        <v>1029</v>
      </c>
      <c r="U252" s="266"/>
      <c r="V252" s="207">
        <f t="shared" si="12"/>
        <v>38225</v>
      </c>
      <c r="W252" s="205">
        <f>IF(ISNA(VLOOKUP(E252,'FAN EVOLUTION'!$A$46:$B$10042,2,1)),0,VLOOKUP(E252,'FAN EVOLUTION'!$A$46:$B$10042,2,1))</f>
        <v>203104</v>
      </c>
      <c r="X252" s="208"/>
      <c r="Y252" s="209"/>
      <c r="Z252" s="42"/>
      <c r="AA252" s="209"/>
      <c r="AB252" s="210"/>
      <c r="AC252" s="42"/>
    </row>
    <row r="253" spans="1:29" ht="14.4" x14ac:dyDescent="0.3">
      <c r="A253" s="262">
        <v>1.01546735214327E+16</v>
      </c>
      <c r="B253" s="42">
        <v>2016</v>
      </c>
      <c r="C253" s="263" t="s">
        <v>1012</v>
      </c>
      <c r="D253" s="264">
        <v>42643</v>
      </c>
      <c r="E253" s="265">
        <v>42618.333344907405</v>
      </c>
      <c r="F253" s="263"/>
      <c r="G253" s="263"/>
      <c r="H253" s="205"/>
      <c r="I253" s="263" t="s">
        <v>1067</v>
      </c>
      <c r="J253" s="263">
        <v>49745</v>
      </c>
      <c r="K253" s="42">
        <v>10016</v>
      </c>
      <c r="L253" s="42">
        <v>39729</v>
      </c>
      <c r="M253" s="263">
        <v>5560</v>
      </c>
      <c r="N253" s="206">
        <f t="shared" si="10"/>
        <v>0.11177002713840586</v>
      </c>
      <c r="O253" s="205">
        <f t="shared" si="11"/>
        <v>5846</v>
      </c>
      <c r="P253" s="263">
        <v>4991</v>
      </c>
      <c r="Q253" s="266">
        <v>13</v>
      </c>
      <c r="R253" s="266">
        <v>23</v>
      </c>
      <c r="S253" s="266">
        <v>819</v>
      </c>
      <c r="T253" s="266" t="s">
        <v>1029</v>
      </c>
      <c r="U253" s="266"/>
      <c r="V253" s="207">
        <f t="shared" si="12"/>
        <v>5560</v>
      </c>
      <c r="W253" s="205">
        <f>IF(ISNA(VLOOKUP(E253,'FAN EVOLUTION'!$A$46:$B$10042,2,1)),0,VLOOKUP(E253,'FAN EVOLUTION'!$A$46:$B$10042,2,1))</f>
        <v>203427</v>
      </c>
      <c r="X253" s="208"/>
      <c r="Y253" s="209"/>
      <c r="Z253" s="42"/>
      <c r="AA253" s="209"/>
      <c r="AB253" s="210"/>
      <c r="AC253" s="42"/>
    </row>
    <row r="254" spans="1:29" ht="14.4" x14ac:dyDescent="0.3">
      <c r="A254" s="262">
        <v>1.01546735236377E+16</v>
      </c>
      <c r="B254" s="42">
        <v>2016</v>
      </c>
      <c r="C254" s="263" t="s">
        <v>1012</v>
      </c>
      <c r="D254" s="264">
        <v>42643</v>
      </c>
      <c r="E254" s="265">
        <v>42622.333344907405</v>
      </c>
      <c r="F254" s="263"/>
      <c r="G254" s="263"/>
      <c r="H254" s="205"/>
      <c r="I254" s="263" t="s">
        <v>1066</v>
      </c>
      <c r="J254" s="263">
        <v>191492</v>
      </c>
      <c r="K254" s="42">
        <v>32891</v>
      </c>
      <c r="L254" s="42">
        <v>158601</v>
      </c>
      <c r="M254" s="263">
        <v>43734</v>
      </c>
      <c r="N254" s="206">
        <f t="shared" si="10"/>
        <v>0.22838552002172416</v>
      </c>
      <c r="O254" s="205">
        <f t="shared" si="11"/>
        <v>44961</v>
      </c>
      <c r="P254" s="263">
        <v>41527</v>
      </c>
      <c r="Q254" s="266">
        <v>29</v>
      </c>
      <c r="R254" s="266">
        <v>20</v>
      </c>
      <c r="S254" s="266">
        <v>3385</v>
      </c>
      <c r="T254" s="266" t="s">
        <v>1029</v>
      </c>
      <c r="U254" s="266"/>
      <c r="V254" s="207">
        <f t="shared" si="12"/>
        <v>43734</v>
      </c>
      <c r="W254" s="205">
        <f>IF(ISNA(VLOOKUP(E254,'FAN EVOLUTION'!$A$46:$B$10042,2,1)),0,VLOOKUP(E254,'FAN EVOLUTION'!$A$46:$B$10042,2,1))</f>
        <v>203790</v>
      </c>
      <c r="X254" s="208"/>
      <c r="Y254" s="209"/>
      <c r="Z254" s="42"/>
      <c r="AA254" s="209"/>
      <c r="AB254" s="210"/>
      <c r="AC254" s="42"/>
    </row>
    <row r="255" spans="1:29" ht="14.4" x14ac:dyDescent="0.3">
      <c r="A255" s="262">
        <v>1.01546714633977E+16</v>
      </c>
      <c r="B255" s="42">
        <v>2016</v>
      </c>
      <c r="C255" s="263" t="s">
        <v>1012</v>
      </c>
      <c r="D255" s="264">
        <v>42643</v>
      </c>
      <c r="E255" s="265">
        <v>42625.333344907405</v>
      </c>
      <c r="F255" s="263"/>
      <c r="G255" s="263"/>
      <c r="H255" s="205"/>
      <c r="I255" s="263" t="s">
        <v>1065</v>
      </c>
      <c r="J255" s="263">
        <v>206034</v>
      </c>
      <c r="K255" s="42">
        <v>38671</v>
      </c>
      <c r="L255" s="42">
        <v>167363</v>
      </c>
      <c r="M255" s="263">
        <v>35967</v>
      </c>
      <c r="N255" s="206">
        <f t="shared" si="10"/>
        <v>0.17456827513905471</v>
      </c>
      <c r="O255" s="205">
        <f t="shared" si="11"/>
        <v>36793</v>
      </c>
      <c r="P255" s="263">
        <v>31527</v>
      </c>
      <c r="Q255" s="266">
        <v>18</v>
      </c>
      <c r="R255" s="266">
        <v>28</v>
      </c>
      <c r="S255" s="266">
        <v>5220</v>
      </c>
      <c r="T255" s="266" t="s">
        <v>1029</v>
      </c>
      <c r="U255" s="266"/>
      <c r="V255" s="207">
        <f t="shared" si="12"/>
        <v>35967</v>
      </c>
      <c r="W255" s="205">
        <f>IF(ISNA(VLOOKUP(E255,'FAN EVOLUTION'!$A$46:$B$10042,2,1)),0,VLOOKUP(E255,'FAN EVOLUTION'!$A$46:$B$10042,2,1))</f>
        <v>204064</v>
      </c>
      <c r="X255" s="208"/>
      <c r="Y255" s="209"/>
      <c r="Z255" s="42"/>
      <c r="AA255" s="209"/>
      <c r="AB255" s="210"/>
      <c r="AC255" s="42"/>
    </row>
    <row r="256" spans="1:29" ht="14.4" x14ac:dyDescent="0.3">
      <c r="A256" s="262">
        <v>1.01547835409877E+16</v>
      </c>
      <c r="B256" s="42">
        <v>2016</v>
      </c>
      <c r="C256" s="263" t="s">
        <v>1012</v>
      </c>
      <c r="D256" s="264">
        <v>42643</v>
      </c>
      <c r="E256" s="265">
        <v>42627.333344907405</v>
      </c>
      <c r="F256" s="263"/>
      <c r="G256" s="263"/>
      <c r="H256" s="205"/>
      <c r="I256" s="263" t="s">
        <v>1064</v>
      </c>
      <c r="J256" s="263">
        <v>155698</v>
      </c>
      <c r="K256" s="42">
        <v>25067</v>
      </c>
      <c r="L256" s="42">
        <v>130631</v>
      </c>
      <c r="M256" s="263">
        <v>36649</v>
      </c>
      <c r="N256" s="206">
        <f t="shared" si="10"/>
        <v>0.23538516872406839</v>
      </c>
      <c r="O256" s="205">
        <f t="shared" si="11"/>
        <v>37015</v>
      </c>
      <c r="P256" s="263">
        <v>35482</v>
      </c>
      <c r="Q256" s="266">
        <v>14</v>
      </c>
      <c r="R256" s="266">
        <v>10</v>
      </c>
      <c r="S256" s="266">
        <v>1509</v>
      </c>
      <c r="T256" s="266" t="s">
        <v>1029</v>
      </c>
      <c r="U256" s="266"/>
      <c r="V256" s="207">
        <f t="shared" si="12"/>
        <v>36649</v>
      </c>
      <c r="W256" s="205">
        <f>IF(ISNA(VLOOKUP(E256,'FAN EVOLUTION'!$A$46:$B$10042,2,1)),0,VLOOKUP(E256,'FAN EVOLUTION'!$A$46:$B$10042,2,1))</f>
        <v>204139</v>
      </c>
      <c r="X256" s="208"/>
      <c r="Y256" s="209"/>
      <c r="Z256" s="42"/>
      <c r="AA256" s="209"/>
      <c r="AB256" s="210"/>
      <c r="AC256" s="42"/>
    </row>
    <row r="257" spans="1:29" ht="14.4" x14ac:dyDescent="0.3">
      <c r="A257" s="262">
        <v>1.01547778484227E+16</v>
      </c>
      <c r="B257" s="42">
        <v>2016</v>
      </c>
      <c r="C257" s="263" t="s">
        <v>1012</v>
      </c>
      <c r="D257" s="264">
        <v>42643</v>
      </c>
      <c r="E257" s="265">
        <v>42629.333344907405</v>
      </c>
      <c r="F257" s="263"/>
      <c r="G257" s="263"/>
      <c r="H257" s="205"/>
      <c r="I257" s="263" t="s">
        <v>1063</v>
      </c>
      <c r="J257" s="263">
        <v>190200</v>
      </c>
      <c r="K257" s="42">
        <v>27296</v>
      </c>
      <c r="L257" s="42">
        <v>162904</v>
      </c>
      <c r="M257" s="263">
        <v>44509</v>
      </c>
      <c r="N257" s="206">
        <f t="shared" si="10"/>
        <v>0.23401156677181914</v>
      </c>
      <c r="O257" s="205">
        <f t="shared" si="11"/>
        <v>45828</v>
      </c>
      <c r="P257" s="263">
        <v>42730</v>
      </c>
      <c r="Q257" s="266">
        <v>28</v>
      </c>
      <c r="R257" s="266">
        <v>40</v>
      </c>
      <c r="S257" s="266">
        <v>3030</v>
      </c>
      <c r="T257" s="266" t="s">
        <v>1029</v>
      </c>
      <c r="U257" s="266"/>
      <c r="V257" s="207">
        <f t="shared" si="12"/>
        <v>44509</v>
      </c>
      <c r="W257" s="205">
        <f>IF(ISNA(VLOOKUP(E257,'FAN EVOLUTION'!$A$46:$B$10042,2,1)),0,VLOOKUP(E257,'FAN EVOLUTION'!$A$46:$B$10042,2,1))</f>
        <v>204318</v>
      </c>
      <c r="X257" s="208"/>
      <c r="Y257" s="209"/>
      <c r="Z257" s="42"/>
      <c r="AA257" s="209"/>
      <c r="AB257" s="210"/>
      <c r="AC257" s="42"/>
    </row>
    <row r="258" spans="1:29" ht="14.4" x14ac:dyDescent="0.3">
      <c r="A258" s="262">
        <v>1.01547778607577E+16</v>
      </c>
      <c r="B258" s="42">
        <v>2016</v>
      </c>
      <c r="C258" s="263" t="s">
        <v>1012</v>
      </c>
      <c r="D258" s="264">
        <v>42643</v>
      </c>
      <c r="E258" s="265">
        <v>42633.333344907405</v>
      </c>
      <c r="F258" s="263"/>
      <c r="G258" s="263"/>
      <c r="H258" s="205"/>
      <c r="I258" s="263" t="s">
        <v>1062</v>
      </c>
      <c r="J258" s="263">
        <v>116581</v>
      </c>
      <c r="K258" s="42">
        <v>22298</v>
      </c>
      <c r="L258" s="42">
        <v>94283</v>
      </c>
      <c r="M258" s="263">
        <v>21616</v>
      </c>
      <c r="N258" s="206">
        <f t="shared" si="10"/>
        <v>0.18541614842898929</v>
      </c>
      <c r="O258" s="205">
        <f t="shared" si="11"/>
        <v>22502</v>
      </c>
      <c r="P258" s="263">
        <v>21475</v>
      </c>
      <c r="Q258" s="266">
        <v>11</v>
      </c>
      <c r="R258" s="266">
        <v>9</v>
      </c>
      <c r="S258" s="266">
        <v>1007</v>
      </c>
      <c r="T258" s="266" t="s">
        <v>1029</v>
      </c>
      <c r="U258" s="266"/>
      <c r="V258" s="207">
        <f t="shared" si="12"/>
        <v>21616</v>
      </c>
      <c r="W258" s="205">
        <f>IF(ISNA(VLOOKUP(E258,'FAN EVOLUTION'!$A$46:$B$10042,2,1)),0,VLOOKUP(E258,'FAN EVOLUTION'!$A$46:$B$10042,2,1))</f>
        <v>204697</v>
      </c>
      <c r="X258" s="208"/>
      <c r="Y258" s="209"/>
      <c r="Z258" s="42"/>
      <c r="AA258" s="209"/>
      <c r="AB258" s="210"/>
      <c r="AC258" s="42"/>
    </row>
    <row r="259" spans="1:29" ht="14.4" x14ac:dyDescent="0.3">
      <c r="A259" s="262">
        <v>1.01547949427777E+16</v>
      </c>
      <c r="B259" s="42">
        <v>2016</v>
      </c>
      <c r="C259" s="263" t="s">
        <v>1012</v>
      </c>
      <c r="D259" s="264">
        <v>42643</v>
      </c>
      <c r="E259" s="265">
        <v>42635.333344907405</v>
      </c>
      <c r="F259" s="263"/>
      <c r="G259" s="263"/>
      <c r="H259" s="205"/>
      <c r="I259" s="263" t="s">
        <v>1061</v>
      </c>
      <c r="J259" s="263">
        <v>40096</v>
      </c>
      <c r="K259" s="42">
        <v>6823</v>
      </c>
      <c r="L259" s="42">
        <v>33273</v>
      </c>
      <c r="M259" s="263">
        <v>5343</v>
      </c>
      <c r="N259" s="206">
        <f t="shared" si="10"/>
        <v>0.13325518754988028</v>
      </c>
      <c r="O259" s="205">
        <f t="shared" si="11"/>
        <v>5362</v>
      </c>
      <c r="P259" s="263">
        <v>4999</v>
      </c>
      <c r="Q259" s="266">
        <v>10</v>
      </c>
      <c r="R259" s="266">
        <v>6</v>
      </c>
      <c r="S259" s="266">
        <v>347</v>
      </c>
      <c r="T259" s="266" t="s">
        <v>1029</v>
      </c>
      <c r="U259" s="266"/>
      <c r="V259" s="207">
        <f t="shared" si="12"/>
        <v>5343</v>
      </c>
      <c r="W259" s="205">
        <f>IF(ISNA(VLOOKUP(E259,'FAN EVOLUTION'!$A$46:$B$10042,2,1)),0,VLOOKUP(E259,'FAN EVOLUTION'!$A$46:$B$10042,2,1))</f>
        <v>204834</v>
      </c>
      <c r="X259" s="208"/>
      <c r="Y259" s="209"/>
      <c r="Z259" s="42"/>
      <c r="AA259" s="209"/>
      <c r="AB259" s="210"/>
      <c r="AC259" s="42"/>
    </row>
    <row r="260" spans="1:29" ht="14.4" x14ac:dyDescent="0.3">
      <c r="A260" s="262">
        <v>1.01547778665027E+16</v>
      </c>
      <c r="B260" s="42">
        <v>2016</v>
      </c>
      <c r="C260" s="263" t="s">
        <v>1012</v>
      </c>
      <c r="D260" s="264">
        <v>42643</v>
      </c>
      <c r="E260" s="265">
        <v>42637.333344907405</v>
      </c>
      <c r="F260" s="263"/>
      <c r="G260" s="263"/>
      <c r="H260" s="205"/>
      <c r="I260" s="263" t="s">
        <v>1060</v>
      </c>
      <c r="J260" s="263">
        <v>138366</v>
      </c>
      <c r="K260" s="42">
        <v>19688</v>
      </c>
      <c r="L260" s="42">
        <v>118678</v>
      </c>
      <c r="M260" s="263">
        <v>20255</v>
      </c>
      <c r="N260" s="206">
        <f t="shared" si="10"/>
        <v>0.14638711822268477</v>
      </c>
      <c r="O260" s="205">
        <f t="shared" si="11"/>
        <v>21479</v>
      </c>
      <c r="P260" s="263">
        <v>19708</v>
      </c>
      <c r="Q260" s="266">
        <v>25</v>
      </c>
      <c r="R260" s="266">
        <v>31</v>
      </c>
      <c r="S260" s="266">
        <v>1715</v>
      </c>
      <c r="T260" s="266" t="s">
        <v>1029</v>
      </c>
      <c r="U260" s="266"/>
      <c r="V260" s="207">
        <f t="shared" si="12"/>
        <v>20255</v>
      </c>
      <c r="W260" s="205">
        <f>IF(ISNA(VLOOKUP(E260,'FAN EVOLUTION'!$A$46:$B$10042,2,1)),0,VLOOKUP(E260,'FAN EVOLUTION'!$A$46:$B$10042,2,1))</f>
        <v>204954</v>
      </c>
      <c r="X260" s="208"/>
      <c r="Y260" s="209"/>
      <c r="Z260" s="42"/>
      <c r="AA260" s="209"/>
      <c r="AB260" s="210"/>
      <c r="AC260" s="42"/>
    </row>
    <row r="261" spans="1:29" ht="14.4" x14ac:dyDescent="0.3">
      <c r="A261" s="262">
        <v>1.01548298417127E+16</v>
      </c>
      <c r="B261" s="42">
        <v>2016</v>
      </c>
      <c r="C261" s="263" t="s">
        <v>1012</v>
      </c>
      <c r="D261" s="264">
        <v>42643</v>
      </c>
      <c r="E261" s="265">
        <v>42639.333344907405</v>
      </c>
      <c r="F261" s="263"/>
      <c r="G261" s="263"/>
      <c r="H261" s="205"/>
      <c r="I261" s="263" t="s">
        <v>1059</v>
      </c>
      <c r="J261" s="263">
        <v>185640</v>
      </c>
      <c r="K261" s="42">
        <v>28403</v>
      </c>
      <c r="L261" s="42">
        <v>157237</v>
      </c>
      <c r="M261" s="263">
        <v>38246</v>
      </c>
      <c r="N261" s="206">
        <f t="shared" si="10"/>
        <v>0.20602240896358542</v>
      </c>
      <c r="O261" s="205">
        <f t="shared" si="11"/>
        <v>40484</v>
      </c>
      <c r="P261" s="263">
        <v>37614</v>
      </c>
      <c r="Q261" s="266">
        <v>12</v>
      </c>
      <c r="R261" s="266">
        <v>38</v>
      </c>
      <c r="S261" s="266">
        <v>2820</v>
      </c>
      <c r="T261" s="266" t="s">
        <v>1029</v>
      </c>
      <c r="U261" s="266"/>
      <c r="V261" s="207">
        <f t="shared" si="12"/>
        <v>38246</v>
      </c>
      <c r="W261" s="205">
        <f>IF(ISNA(VLOOKUP(E261,'FAN EVOLUTION'!$A$46:$B$10042,2,1)),0,VLOOKUP(E261,'FAN EVOLUTION'!$A$46:$B$10042,2,1))</f>
        <v>205229</v>
      </c>
      <c r="X261" s="208"/>
      <c r="Y261" s="209"/>
      <c r="Z261" s="42"/>
      <c r="AA261" s="209"/>
      <c r="AB261" s="210"/>
      <c r="AC261" s="42"/>
    </row>
    <row r="262" spans="1:29" ht="14.4" x14ac:dyDescent="0.3">
      <c r="A262" s="262">
        <v>1.01547800049427E+16</v>
      </c>
      <c r="B262" s="42">
        <v>2016</v>
      </c>
      <c r="C262" s="263" t="s">
        <v>1012</v>
      </c>
      <c r="D262" s="264">
        <v>42643</v>
      </c>
      <c r="E262" s="265">
        <v>42642.333344907405</v>
      </c>
      <c r="F262" s="263"/>
      <c r="G262" s="263"/>
      <c r="H262" s="205"/>
      <c r="I262" s="263" t="s">
        <v>1058</v>
      </c>
      <c r="J262" s="263">
        <v>223573</v>
      </c>
      <c r="K262" s="42">
        <v>28049</v>
      </c>
      <c r="L262" s="42">
        <v>195524</v>
      </c>
      <c r="M262" s="263">
        <v>33948</v>
      </c>
      <c r="N262" s="206">
        <f t="shared" si="10"/>
        <v>0.1518430221896204</v>
      </c>
      <c r="O262" s="205">
        <f t="shared" si="11"/>
        <v>35548</v>
      </c>
      <c r="P262" s="263">
        <v>31164</v>
      </c>
      <c r="Q262" s="266">
        <v>27</v>
      </c>
      <c r="R262" s="266">
        <v>19</v>
      </c>
      <c r="S262" s="266">
        <v>4338</v>
      </c>
      <c r="T262" s="266" t="s">
        <v>1029</v>
      </c>
      <c r="U262" s="266"/>
      <c r="V262" s="207">
        <f t="shared" si="12"/>
        <v>33948</v>
      </c>
      <c r="W262" s="205">
        <f>IF(ISNA(VLOOKUP(E262,'FAN EVOLUTION'!$A$46:$B$10042,2,1)),0,VLOOKUP(E262,'FAN EVOLUTION'!$A$46:$B$10042,2,1))</f>
        <v>205453</v>
      </c>
      <c r="X262" s="208"/>
      <c r="Y262" s="209"/>
      <c r="Z262" s="42"/>
      <c r="AA262" s="209"/>
      <c r="AB262" s="210"/>
      <c r="AC262" s="42"/>
    </row>
    <row r="263" spans="1:29" ht="14.4" x14ac:dyDescent="0.3">
      <c r="A263" s="262">
        <v>1.01547800054977E+16</v>
      </c>
      <c r="B263" s="42">
        <v>2016</v>
      </c>
      <c r="C263" s="263" t="s">
        <v>1011</v>
      </c>
      <c r="D263" s="264">
        <v>42674</v>
      </c>
      <c r="E263" s="265">
        <v>42644.041666666664</v>
      </c>
      <c r="F263" s="263"/>
      <c r="G263" s="263"/>
      <c r="H263" s="205"/>
      <c r="I263" s="263" t="s">
        <v>1057</v>
      </c>
      <c r="J263" s="263">
        <v>1087983</v>
      </c>
      <c r="K263" s="42">
        <v>20642</v>
      </c>
      <c r="L263" s="42">
        <v>1067341</v>
      </c>
      <c r="M263" s="263">
        <v>321296</v>
      </c>
      <c r="N263" s="206">
        <f t="shared" si="10"/>
        <v>0.29531343780187741</v>
      </c>
      <c r="O263" s="205">
        <f t="shared" si="11"/>
        <v>193309</v>
      </c>
      <c r="P263" s="263">
        <v>2664</v>
      </c>
      <c r="Q263" s="266">
        <v>52</v>
      </c>
      <c r="R263" s="266">
        <v>141</v>
      </c>
      <c r="S263" s="266">
        <v>33984</v>
      </c>
      <c r="T263" s="266">
        <v>156468</v>
      </c>
      <c r="U263" s="266"/>
      <c r="V263" s="207">
        <f t="shared" si="12"/>
        <v>321296</v>
      </c>
      <c r="W263" s="205">
        <f>IF(ISNA(VLOOKUP(E263,'FAN EVOLUTION'!$A$46:$B$10042,2,1)),0,VLOOKUP(E263,'FAN EVOLUTION'!$A$46:$B$10042,2,1))</f>
        <v>205631</v>
      </c>
      <c r="X263" s="208"/>
      <c r="Y263" s="209"/>
      <c r="Z263" s="42"/>
      <c r="AA263" s="209"/>
      <c r="AB263" s="210"/>
      <c r="AC263" s="42"/>
    </row>
    <row r="264" spans="1:29" ht="14.4" x14ac:dyDescent="0.3">
      <c r="A264" s="262">
        <v>1.01547800142877E+16</v>
      </c>
      <c r="B264" s="42">
        <v>2016</v>
      </c>
      <c r="C264" s="263" t="s">
        <v>1011</v>
      </c>
      <c r="D264" s="264">
        <v>42674</v>
      </c>
      <c r="E264" s="265">
        <v>42647.333344907405</v>
      </c>
      <c r="F264" s="263"/>
      <c r="G264" s="263"/>
      <c r="H264" s="205"/>
      <c r="I264" s="263" t="s">
        <v>1056</v>
      </c>
      <c r="J264" s="263">
        <v>527332</v>
      </c>
      <c r="K264" s="42">
        <v>73688</v>
      </c>
      <c r="L264" s="42">
        <v>453644</v>
      </c>
      <c r="M264" s="263">
        <v>59283</v>
      </c>
      <c r="N264" s="206">
        <f t="shared" si="10"/>
        <v>0.11242063823170223</v>
      </c>
      <c r="O264" s="205">
        <f t="shared" si="11"/>
        <v>62458</v>
      </c>
      <c r="P264" s="263">
        <v>55356</v>
      </c>
      <c r="Q264" s="266">
        <v>26</v>
      </c>
      <c r="R264" s="266">
        <v>19</v>
      </c>
      <c r="S264" s="266">
        <v>7057</v>
      </c>
      <c r="T264" s="266" t="s">
        <v>1029</v>
      </c>
      <c r="U264" s="266"/>
      <c r="V264" s="207">
        <f t="shared" si="12"/>
        <v>59283</v>
      </c>
      <c r="W264" s="205">
        <f>IF(ISNA(VLOOKUP(E264,'FAN EVOLUTION'!$A$46:$B$10042,2,1)),0,VLOOKUP(E264,'FAN EVOLUTION'!$A$46:$B$10042,2,1))</f>
        <v>205631</v>
      </c>
      <c r="X264" s="208"/>
      <c r="Y264" s="209"/>
      <c r="Z264" s="42"/>
      <c r="AA264" s="209"/>
      <c r="AB264" s="210"/>
      <c r="AC264" s="42"/>
    </row>
    <row r="265" spans="1:29" ht="14.4" x14ac:dyDescent="0.3">
      <c r="A265" s="262">
        <v>1.01547800184177E+16</v>
      </c>
      <c r="B265" s="42">
        <v>2016</v>
      </c>
      <c r="C265" s="263" t="s">
        <v>1011</v>
      </c>
      <c r="D265" s="264">
        <v>42674</v>
      </c>
      <c r="E265" s="265">
        <v>42650.333333333336</v>
      </c>
      <c r="F265" s="263"/>
      <c r="G265" s="263"/>
      <c r="H265" s="205"/>
      <c r="I265" s="263" t="s">
        <v>1055</v>
      </c>
      <c r="J265" s="263">
        <v>593430</v>
      </c>
      <c r="K265" s="42">
        <v>47615</v>
      </c>
      <c r="L265" s="42">
        <v>545815</v>
      </c>
      <c r="M265" s="263">
        <v>11135</v>
      </c>
      <c r="N265" s="206">
        <f t="shared" si="10"/>
        <v>1.8763796909492272E-2</v>
      </c>
      <c r="O265" s="205">
        <f t="shared" si="11"/>
        <v>11725</v>
      </c>
      <c r="P265" s="263">
        <v>5491</v>
      </c>
      <c r="Q265" s="266">
        <v>3</v>
      </c>
      <c r="R265" s="266">
        <v>2</v>
      </c>
      <c r="S265" s="266">
        <v>6229</v>
      </c>
      <c r="T265" s="266" t="s">
        <v>1029</v>
      </c>
      <c r="U265" s="266"/>
      <c r="V265" s="207">
        <f t="shared" si="12"/>
        <v>11135</v>
      </c>
      <c r="W265" s="205">
        <f>IF(ISNA(VLOOKUP(E265,'FAN EVOLUTION'!$A$46:$B$10042,2,1)),0,VLOOKUP(E265,'FAN EVOLUTION'!$A$46:$B$10042,2,1))</f>
        <v>205631</v>
      </c>
      <c r="X265" s="208"/>
      <c r="Y265" s="209"/>
      <c r="Z265" s="42"/>
      <c r="AA265" s="209"/>
      <c r="AB265" s="210"/>
      <c r="AC265" s="42"/>
    </row>
    <row r="266" spans="1:29" ht="14.4" x14ac:dyDescent="0.3">
      <c r="A266" s="262">
        <v>1.01547800197077E+16</v>
      </c>
      <c r="B266" s="42">
        <v>2016</v>
      </c>
      <c r="C266" s="263" t="s">
        <v>1011</v>
      </c>
      <c r="D266" s="264">
        <v>42674</v>
      </c>
      <c r="E266" s="265">
        <v>42653.333333333336</v>
      </c>
      <c r="F266" s="263"/>
      <c r="G266" s="263"/>
      <c r="H266" s="205"/>
      <c r="I266" s="263" t="s">
        <v>1054</v>
      </c>
      <c r="J266" s="263">
        <v>352342</v>
      </c>
      <c r="K266" s="42">
        <v>45069</v>
      </c>
      <c r="L266" s="42">
        <v>307273</v>
      </c>
      <c r="M266" s="263">
        <v>6985</v>
      </c>
      <c r="N266" s="206">
        <f t="shared" ref="N266:N288" si="13">V266/J266</f>
        <v>1.9824488706994908E-2</v>
      </c>
      <c r="O266" s="205">
        <f t="shared" ref="O266:O288" si="14">SUM(P266:T266)</f>
        <v>8348</v>
      </c>
      <c r="P266" s="263">
        <v>2630</v>
      </c>
      <c r="Q266" s="266">
        <v>3</v>
      </c>
      <c r="R266" s="266">
        <v>5</v>
      </c>
      <c r="S266" s="266">
        <v>5710</v>
      </c>
      <c r="T266" s="266" t="s">
        <v>1029</v>
      </c>
      <c r="U266" s="266"/>
      <c r="V266" s="207">
        <f t="shared" si="12"/>
        <v>6985</v>
      </c>
      <c r="W266" s="205">
        <f>IF(ISNA(VLOOKUP(E266,'FAN EVOLUTION'!$A$46:$B$10042,2,1)),0,VLOOKUP(E266,'FAN EVOLUTION'!$A$46:$B$10042,2,1))</f>
        <v>205631</v>
      </c>
      <c r="X266" s="208"/>
      <c r="Y266" s="209"/>
      <c r="Z266" s="42"/>
      <c r="AA266" s="209"/>
      <c r="AB266" s="210"/>
      <c r="AC266" s="42"/>
    </row>
    <row r="267" spans="1:29" ht="14.4" x14ac:dyDescent="0.3">
      <c r="A267" s="262">
        <v>1.01548712378027E+16</v>
      </c>
      <c r="B267" s="42">
        <v>2016</v>
      </c>
      <c r="C267" s="263" t="s">
        <v>1011</v>
      </c>
      <c r="D267" s="264">
        <v>42674</v>
      </c>
      <c r="E267" s="265">
        <v>42655.333344907405</v>
      </c>
      <c r="F267" s="263"/>
      <c r="G267" s="263"/>
      <c r="H267" s="205"/>
      <c r="I267" s="263" t="s">
        <v>1053</v>
      </c>
      <c r="J267" s="263">
        <v>413041</v>
      </c>
      <c r="K267" s="42">
        <v>61524</v>
      </c>
      <c r="L267" s="42">
        <v>351517</v>
      </c>
      <c r="M267" s="263">
        <v>8957</v>
      </c>
      <c r="N267" s="206">
        <f t="shared" si="13"/>
        <v>2.1685498534043834E-2</v>
      </c>
      <c r="O267" s="205">
        <f t="shared" si="14"/>
        <v>10219</v>
      </c>
      <c r="P267" s="263">
        <v>4813</v>
      </c>
      <c r="Q267" s="266">
        <v>12</v>
      </c>
      <c r="R267" s="266">
        <v>12</v>
      </c>
      <c r="S267" s="266">
        <v>5382</v>
      </c>
      <c r="T267" s="266" t="s">
        <v>1029</v>
      </c>
      <c r="U267" s="266"/>
      <c r="V267" s="207">
        <f t="shared" si="12"/>
        <v>8957</v>
      </c>
      <c r="W267" s="205">
        <f>IF(ISNA(VLOOKUP(E267,'FAN EVOLUTION'!$A$46:$B$10042,2,1)),0,VLOOKUP(E267,'FAN EVOLUTION'!$A$46:$B$10042,2,1))</f>
        <v>205631</v>
      </c>
      <c r="X267" s="208"/>
      <c r="Y267" s="209"/>
      <c r="Z267" s="42"/>
      <c r="AA267" s="209"/>
      <c r="AB267" s="210"/>
      <c r="AC267" s="42"/>
    </row>
    <row r="268" spans="1:29" ht="14.4" x14ac:dyDescent="0.3">
      <c r="A268" s="262">
        <v>1.01548708367477E+16</v>
      </c>
      <c r="B268" s="42">
        <v>2016</v>
      </c>
      <c r="C268" s="263" t="s">
        <v>1011</v>
      </c>
      <c r="D268" s="264">
        <v>42674</v>
      </c>
      <c r="E268" s="265">
        <v>42657.333402777775</v>
      </c>
      <c r="F268" s="263"/>
      <c r="G268" s="263"/>
      <c r="H268" s="205"/>
      <c r="I268" s="263" t="s">
        <v>1052</v>
      </c>
      <c r="J268" s="263">
        <v>453158</v>
      </c>
      <c r="K268" s="42">
        <v>49081</v>
      </c>
      <c r="L268" s="42">
        <v>404077</v>
      </c>
      <c r="M268" s="263">
        <v>66769</v>
      </c>
      <c r="N268" s="206">
        <f t="shared" si="13"/>
        <v>0.14734154533297436</v>
      </c>
      <c r="O268" s="205">
        <f t="shared" si="14"/>
        <v>70395</v>
      </c>
      <c r="P268" s="263">
        <v>66950</v>
      </c>
      <c r="Q268" s="266">
        <v>24</v>
      </c>
      <c r="R268" s="266">
        <v>25</v>
      </c>
      <c r="S268" s="266">
        <v>3396</v>
      </c>
      <c r="T268" s="266" t="s">
        <v>1029</v>
      </c>
      <c r="U268" s="266"/>
      <c r="V268" s="207">
        <f t="shared" si="12"/>
        <v>66769</v>
      </c>
      <c r="W268" s="205">
        <f>IF(ISNA(VLOOKUP(E268,'FAN EVOLUTION'!$A$46:$B$10042,2,1)),0,VLOOKUP(E268,'FAN EVOLUTION'!$A$46:$B$10042,2,1))</f>
        <v>205631</v>
      </c>
      <c r="X268" s="208"/>
      <c r="Y268" s="209"/>
      <c r="Z268" s="42"/>
      <c r="AA268" s="209"/>
      <c r="AB268" s="210"/>
      <c r="AC268" s="42"/>
    </row>
    <row r="269" spans="1:29" ht="14.4" x14ac:dyDescent="0.3">
      <c r="A269" s="262">
        <v>1.01548702720977E+16</v>
      </c>
      <c r="B269" s="42">
        <v>2016</v>
      </c>
      <c r="C269" s="263" t="s">
        <v>1011</v>
      </c>
      <c r="D269" s="264">
        <v>42674</v>
      </c>
      <c r="E269" s="265">
        <v>42660.333344907405</v>
      </c>
      <c r="F269" s="263"/>
      <c r="G269" s="263"/>
      <c r="H269" s="205"/>
      <c r="I269" s="263" t="s">
        <v>1051</v>
      </c>
      <c r="J269" s="263">
        <v>731103</v>
      </c>
      <c r="K269" s="42">
        <v>80761</v>
      </c>
      <c r="L269" s="42">
        <v>650342</v>
      </c>
      <c r="M269" s="263">
        <v>104422</v>
      </c>
      <c r="N269" s="206">
        <f t="shared" si="13"/>
        <v>0.14282802833526875</v>
      </c>
      <c r="O269" s="205">
        <f t="shared" si="14"/>
        <v>106818</v>
      </c>
      <c r="P269" s="263">
        <v>98785</v>
      </c>
      <c r="Q269" s="266">
        <v>49</v>
      </c>
      <c r="R269" s="266">
        <v>111</v>
      </c>
      <c r="S269" s="266">
        <v>7873</v>
      </c>
      <c r="T269" s="266" t="s">
        <v>1029</v>
      </c>
      <c r="U269" s="266"/>
      <c r="V269" s="207">
        <f t="shared" si="12"/>
        <v>104422</v>
      </c>
      <c r="W269" s="205">
        <f>IF(ISNA(VLOOKUP(E269,'FAN EVOLUTION'!$A$46:$B$10042,2,1)),0,VLOOKUP(E269,'FAN EVOLUTION'!$A$46:$B$10042,2,1))</f>
        <v>205631</v>
      </c>
      <c r="X269" s="208"/>
      <c r="Y269" s="209"/>
      <c r="Z269" s="42"/>
      <c r="AA269" s="209"/>
      <c r="AB269" s="210"/>
      <c r="AC269" s="42"/>
    </row>
    <row r="270" spans="1:29" ht="14.4" x14ac:dyDescent="0.3">
      <c r="A270" s="262">
        <v>1.01548702747427E+16</v>
      </c>
      <c r="B270" s="42">
        <v>2016</v>
      </c>
      <c r="C270" s="263" t="s">
        <v>1011</v>
      </c>
      <c r="D270" s="264">
        <v>42674</v>
      </c>
      <c r="E270" s="265">
        <v>42662.333333333336</v>
      </c>
      <c r="F270" s="263"/>
      <c r="G270" s="263"/>
      <c r="H270" s="205"/>
      <c r="I270" s="263" t="s">
        <v>1050</v>
      </c>
      <c r="J270" s="263">
        <v>2744188</v>
      </c>
      <c r="K270" s="42">
        <v>54602</v>
      </c>
      <c r="L270" s="42">
        <v>2689586</v>
      </c>
      <c r="M270" s="263">
        <v>924457</v>
      </c>
      <c r="N270" s="206">
        <f t="shared" si="13"/>
        <v>0.33687815849351427</v>
      </c>
      <c r="O270" s="205">
        <f t="shared" si="14"/>
        <v>771060</v>
      </c>
      <c r="P270" s="263">
        <v>7291</v>
      </c>
      <c r="Q270" s="266">
        <v>180</v>
      </c>
      <c r="R270" s="266">
        <v>1543</v>
      </c>
      <c r="S270" s="266">
        <v>104545</v>
      </c>
      <c r="T270" s="266">
        <v>657501</v>
      </c>
      <c r="U270" s="266"/>
      <c r="V270" s="207">
        <f t="shared" si="12"/>
        <v>924457</v>
      </c>
      <c r="W270" s="205">
        <f>IF(ISNA(VLOOKUP(E270,'FAN EVOLUTION'!$A$46:$B$10042,2,1)),0,VLOOKUP(E270,'FAN EVOLUTION'!$A$46:$B$10042,2,1))</f>
        <v>205631</v>
      </c>
      <c r="X270" s="208"/>
      <c r="Y270" s="209"/>
      <c r="Z270" s="42"/>
      <c r="AA270" s="209"/>
      <c r="AB270" s="210"/>
      <c r="AC270" s="42"/>
    </row>
    <row r="271" spans="1:29" ht="14.4" x14ac:dyDescent="0.3">
      <c r="A271" s="262">
        <v>1.01549021255527E+16</v>
      </c>
      <c r="B271" s="42">
        <v>2016</v>
      </c>
      <c r="C271" s="263" t="s">
        <v>1011</v>
      </c>
      <c r="D271" s="264">
        <v>42674</v>
      </c>
      <c r="E271" s="265">
        <v>42664.333344907405</v>
      </c>
      <c r="F271" s="263"/>
      <c r="G271" s="263"/>
      <c r="H271" s="205"/>
      <c r="I271" s="263" t="s">
        <v>1049</v>
      </c>
      <c r="J271" s="263">
        <v>1066159</v>
      </c>
      <c r="K271" s="42">
        <v>98041</v>
      </c>
      <c r="L271" s="42">
        <v>968118</v>
      </c>
      <c r="M271" s="263">
        <v>143350</v>
      </c>
      <c r="N271" s="206">
        <f t="shared" si="13"/>
        <v>0.13445461699427572</v>
      </c>
      <c r="O271" s="205">
        <f t="shared" si="14"/>
        <v>153626</v>
      </c>
      <c r="P271" s="263">
        <v>131993</v>
      </c>
      <c r="Q271" s="266">
        <v>210</v>
      </c>
      <c r="R271" s="266">
        <v>192</v>
      </c>
      <c r="S271" s="266">
        <v>21231</v>
      </c>
      <c r="T271" s="266" t="s">
        <v>1029</v>
      </c>
      <c r="U271" s="266"/>
      <c r="V271" s="207">
        <f t="shared" si="12"/>
        <v>143350</v>
      </c>
      <c r="W271" s="205">
        <f>IF(ISNA(VLOOKUP(E271,'FAN EVOLUTION'!$A$46:$B$10042,2,1)),0,VLOOKUP(E271,'FAN EVOLUTION'!$A$46:$B$10042,2,1))</f>
        <v>205631</v>
      </c>
      <c r="X271" s="208"/>
      <c r="Y271" s="209"/>
      <c r="Z271" s="42"/>
      <c r="AA271" s="209"/>
      <c r="AB271" s="210"/>
      <c r="AC271" s="42"/>
    </row>
    <row r="272" spans="1:29" ht="14.4" x14ac:dyDescent="0.3">
      <c r="A272" s="262">
        <v>1.01548734071277E+16</v>
      </c>
      <c r="B272" s="42">
        <v>2016</v>
      </c>
      <c r="C272" s="263" t="s">
        <v>1011</v>
      </c>
      <c r="D272" s="264">
        <v>42674</v>
      </c>
      <c r="E272" s="265">
        <v>42667.333344907405</v>
      </c>
      <c r="F272" s="263"/>
      <c r="G272" s="263"/>
      <c r="H272" s="205"/>
      <c r="I272" s="263" t="s">
        <v>1048</v>
      </c>
      <c r="J272" s="263">
        <v>1006962</v>
      </c>
      <c r="K272" s="42">
        <v>98598</v>
      </c>
      <c r="L272" s="42">
        <v>908364</v>
      </c>
      <c r="M272" s="263">
        <v>119365</v>
      </c>
      <c r="N272" s="206">
        <f t="shared" si="13"/>
        <v>0.11853972642463172</v>
      </c>
      <c r="O272" s="205">
        <f t="shared" si="14"/>
        <v>122466</v>
      </c>
      <c r="P272" s="263">
        <v>108510</v>
      </c>
      <c r="Q272" s="266">
        <v>126</v>
      </c>
      <c r="R272" s="266">
        <v>131</v>
      </c>
      <c r="S272" s="266">
        <v>13699</v>
      </c>
      <c r="T272" s="266" t="s">
        <v>1029</v>
      </c>
      <c r="U272" s="266"/>
      <c r="V272" s="207">
        <f t="shared" si="12"/>
        <v>119365</v>
      </c>
      <c r="W272" s="205">
        <f>IF(ISNA(VLOOKUP(E272,'FAN EVOLUTION'!$A$46:$B$10042,2,1)),0,VLOOKUP(E272,'FAN EVOLUTION'!$A$46:$B$10042,2,1))</f>
        <v>205631</v>
      </c>
      <c r="X272" s="208"/>
      <c r="Y272" s="209"/>
      <c r="Z272" s="42"/>
      <c r="AA272" s="209"/>
      <c r="AB272" s="210"/>
      <c r="AC272" s="42"/>
    </row>
    <row r="273" spans="1:29" ht="14.4" x14ac:dyDescent="0.3">
      <c r="A273" s="262">
        <v>1.01548702846927E+16</v>
      </c>
      <c r="B273" s="42">
        <v>2016</v>
      </c>
      <c r="C273" s="263" t="s">
        <v>1011</v>
      </c>
      <c r="D273" s="264">
        <v>42674</v>
      </c>
      <c r="E273" s="265">
        <v>42669.333344907405</v>
      </c>
      <c r="F273" s="263"/>
      <c r="G273" s="263"/>
      <c r="H273" s="205"/>
      <c r="I273" s="263" t="s">
        <v>1047</v>
      </c>
      <c r="J273" s="263">
        <v>736798</v>
      </c>
      <c r="K273" s="42">
        <v>64149</v>
      </c>
      <c r="L273" s="42">
        <v>672649</v>
      </c>
      <c r="M273" s="263">
        <v>98109</v>
      </c>
      <c r="N273" s="206">
        <f t="shared" si="13"/>
        <v>0.13315589890309149</v>
      </c>
      <c r="O273" s="205">
        <f t="shared" si="14"/>
        <v>102821</v>
      </c>
      <c r="P273" s="263">
        <v>96298</v>
      </c>
      <c r="Q273" s="266">
        <v>89</v>
      </c>
      <c r="R273" s="266">
        <v>101</v>
      </c>
      <c r="S273" s="266">
        <v>6333</v>
      </c>
      <c r="T273" s="266" t="s">
        <v>1029</v>
      </c>
      <c r="U273" s="266"/>
      <c r="V273" s="207">
        <f t="shared" si="12"/>
        <v>98109</v>
      </c>
      <c r="W273" s="205">
        <f>IF(ISNA(VLOOKUP(E273,'FAN EVOLUTION'!$A$46:$B$10042,2,1)),0,VLOOKUP(E273,'FAN EVOLUTION'!$A$46:$B$10042,2,1))</f>
        <v>205631</v>
      </c>
      <c r="X273" s="208"/>
      <c r="Y273" s="209"/>
      <c r="Z273" s="42"/>
      <c r="AA273" s="209"/>
      <c r="AB273" s="210"/>
      <c r="AC273" s="42"/>
    </row>
    <row r="274" spans="1:29" ht="14.4" x14ac:dyDescent="0.3">
      <c r="A274" s="262">
        <v>1.01548733863877E+16</v>
      </c>
      <c r="B274" s="42">
        <v>2016</v>
      </c>
      <c r="C274" s="263" t="s">
        <v>1011</v>
      </c>
      <c r="D274" s="264">
        <v>42674</v>
      </c>
      <c r="E274" s="265">
        <v>42671.333344907405</v>
      </c>
      <c r="F274" s="263"/>
      <c r="G274" s="263"/>
      <c r="H274" s="205"/>
      <c r="I274" s="263" t="s">
        <v>1046</v>
      </c>
      <c r="J274" s="263">
        <v>442560</v>
      </c>
      <c r="K274" s="42">
        <v>42439</v>
      </c>
      <c r="L274" s="42">
        <v>400121</v>
      </c>
      <c r="M274" s="263">
        <v>63077</v>
      </c>
      <c r="N274" s="206">
        <f t="shared" si="13"/>
        <v>0.14252756688358639</v>
      </c>
      <c r="O274" s="205">
        <f t="shared" si="14"/>
        <v>65291</v>
      </c>
      <c r="P274" s="263">
        <v>60199</v>
      </c>
      <c r="Q274" s="266">
        <v>46</v>
      </c>
      <c r="R274" s="266">
        <v>110</v>
      </c>
      <c r="S274" s="266">
        <v>4936</v>
      </c>
      <c r="T274" s="266" t="s">
        <v>1029</v>
      </c>
      <c r="U274" s="266"/>
      <c r="V274" s="207">
        <f t="shared" si="12"/>
        <v>63077</v>
      </c>
      <c r="W274" s="205">
        <f>IF(ISNA(VLOOKUP(E274,'FAN EVOLUTION'!$A$46:$B$10042,2,1)),0,VLOOKUP(E274,'FAN EVOLUTION'!$A$46:$B$10042,2,1))</f>
        <v>205631</v>
      </c>
      <c r="X274" s="208"/>
      <c r="Y274" s="209"/>
      <c r="Z274" s="42"/>
      <c r="AA274" s="209"/>
      <c r="AB274" s="210"/>
      <c r="AC274" s="42"/>
    </row>
    <row r="275" spans="1:29" ht="14.4" x14ac:dyDescent="0.3">
      <c r="A275" s="262">
        <v>1.01548702859427E+16</v>
      </c>
      <c r="B275" s="42">
        <v>2016</v>
      </c>
      <c r="C275" s="263" t="s">
        <v>1011</v>
      </c>
      <c r="D275" s="264">
        <v>42674</v>
      </c>
      <c r="E275" s="265">
        <v>42674.375</v>
      </c>
      <c r="F275" s="263"/>
      <c r="G275" s="263"/>
      <c r="H275" s="205"/>
      <c r="I275" s="263" t="s">
        <v>1045</v>
      </c>
      <c r="J275" s="263">
        <v>697586</v>
      </c>
      <c r="K275" s="42">
        <v>31518</v>
      </c>
      <c r="L275" s="42">
        <v>666068</v>
      </c>
      <c r="M275" s="263">
        <v>40585</v>
      </c>
      <c r="N275" s="206">
        <f t="shared" si="13"/>
        <v>5.8179206578113665E-2</v>
      </c>
      <c r="O275" s="205">
        <f t="shared" si="14"/>
        <v>42789</v>
      </c>
      <c r="P275" s="263">
        <v>36622</v>
      </c>
      <c r="Q275" s="266">
        <v>33</v>
      </c>
      <c r="R275" s="266">
        <v>112</v>
      </c>
      <c r="S275" s="266">
        <v>6022</v>
      </c>
      <c r="T275" s="266" t="s">
        <v>1029</v>
      </c>
      <c r="U275" s="266"/>
      <c r="V275" s="207">
        <f t="shared" si="12"/>
        <v>40585</v>
      </c>
      <c r="W275" s="205">
        <f>IF(ISNA(VLOOKUP(E275,'FAN EVOLUTION'!$A$46:$B$10042,2,1)),0,VLOOKUP(E275,'FAN EVOLUTION'!$A$46:$B$10042,2,1))</f>
        <v>205631</v>
      </c>
      <c r="X275" s="208"/>
      <c r="Y275" s="209"/>
      <c r="Z275" s="42"/>
      <c r="AA275" s="209"/>
      <c r="AB275" s="210"/>
      <c r="AC275" s="42"/>
    </row>
    <row r="276" spans="1:29" ht="14.4" x14ac:dyDescent="0.3">
      <c r="A276" s="262">
        <v>1.01548702886527E+16</v>
      </c>
      <c r="B276" s="42">
        <v>2016</v>
      </c>
      <c r="C276" s="263" t="s">
        <v>1011</v>
      </c>
      <c r="D276" s="264">
        <v>42704</v>
      </c>
      <c r="E276" s="265">
        <v>42675.375</v>
      </c>
      <c r="F276" s="263"/>
      <c r="G276" s="263"/>
      <c r="H276" s="205"/>
      <c r="I276" s="263" t="s">
        <v>1044</v>
      </c>
      <c r="J276" s="263">
        <v>546989</v>
      </c>
      <c r="K276" s="42">
        <v>73091</v>
      </c>
      <c r="L276" s="42">
        <v>473898</v>
      </c>
      <c r="M276" s="263">
        <v>78605</v>
      </c>
      <c r="N276" s="206">
        <f t="shared" si="13"/>
        <v>0.1437049008298156</v>
      </c>
      <c r="O276" s="205">
        <f t="shared" si="14"/>
        <v>82873</v>
      </c>
      <c r="P276" s="263">
        <v>76522</v>
      </c>
      <c r="Q276" s="266">
        <v>43</v>
      </c>
      <c r="R276" s="266">
        <v>45</v>
      </c>
      <c r="S276" s="266">
        <v>6263</v>
      </c>
      <c r="T276" s="266" t="s">
        <v>1029</v>
      </c>
      <c r="U276" s="266"/>
      <c r="V276" s="207">
        <f t="shared" ref="V276:V288" si="15">U276+M276</f>
        <v>78605</v>
      </c>
      <c r="W276" s="205">
        <f>IF(ISNA(VLOOKUP(E276,'FAN EVOLUTION'!$A$46:$B$10042,2,1)),0,VLOOKUP(E276,'FAN EVOLUTION'!$A$46:$B$10042,2,1))</f>
        <v>205631</v>
      </c>
      <c r="X276" s="208"/>
      <c r="Y276" s="209"/>
      <c r="Z276" s="42"/>
      <c r="AA276" s="209"/>
      <c r="AB276" s="210"/>
      <c r="AC276" s="42"/>
    </row>
    <row r="277" spans="1:29" ht="14.4" x14ac:dyDescent="0.3">
      <c r="A277" s="262">
        <v>1.01548702915227E+16</v>
      </c>
      <c r="B277" s="42">
        <v>2016</v>
      </c>
      <c r="C277" s="263" t="s">
        <v>1011</v>
      </c>
      <c r="D277" s="264">
        <v>42704</v>
      </c>
      <c r="E277" s="265">
        <v>42677.375</v>
      </c>
      <c r="F277" s="263"/>
      <c r="G277" s="263"/>
      <c r="H277" s="205"/>
      <c r="I277" s="263" t="s">
        <v>1043</v>
      </c>
      <c r="J277" s="263">
        <v>547589</v>
      </c>
      <c r="K277" s="42">
        <v>77502</v>
      </c>
      <c r="L277" s="42">
        <v>470087</v>
      </c>
      <c r="M277" s="263">
        <v>125934</v>
      </c>
      <c r="N277" s="206">
        <f t="shared" si="13"/>
        <v>0.22997905363329066</v>
      </c>
      <c r="O277" s="205">
        <f t="shared" si="14"/>
        <v>134001</v>
      </c>
      <c r="P277" s="263">
        <v>126581</v>
      </c>
      <c r="Q277" s="266">
        <v>79</v>
      </c>
      <c r="R277" s="266">
        <v>119</v>
      </c>
      <c r="S277" s="266">
        <v>7222</v>
      </c>
      <c r="T277" s="266" t="s">
        <v>1029</v>
      </c>
      <c r="U277" s="266"/>
      <c r="V277" s="207">
        <f t="shared" si="15"/>
        <v>125934</v>
      </c>
      <c r="W277" s="205">
        <f>IF(ISNA(VLOOKUP(E277,'FAN EVOLUTION'!$A$46:$B$10042,2,1)),0,VLOOKUP(E277,'FAN EVOLUTION'!$A$46:$B$10042,2,1))</f>
        <v>205631</v>
      </c>
      <c r="X277" s="208"/>
      <c r="Y277" s="209"/>
      <c r="Z277" s="42"/>
      <c r="AA277" s="209"/>
      <c r="AB277" s="210"/>
      <c r="AC277" s="42"/>
    </row>
    <row r="278" spans="1:29" ht="14.4" x14ac:dyDescent="0.3">
      <c r="A278" s="262">
        <v>1.01548702978477E+16</v>
      </c>
      <c r="B278" s="42">
        <v>2016</v>
      </c>
      <c r="C278" s="263" t="s">
        <v>1011</v>
      </c>
      <c r="D278" s="264">
        <v>42704</v>
      </c>
      <c r="E278" s="265">
        <v>42679.375</v>
      </c>
      <c r="F278" s="263"/>
      <c r="G278" s="263"/>
      <c r="H278" s="205"/>
      <c r="I278" s="263" t="s">
        <v>1042</v>
      </c>
      <c r="J278" s="263">
        <v>1099275</v>
      </c>
      <c r="K278" s="42">
        <v>30371</v>
      </c>
      <c r="L278" s="42">
        <v>1068904</v>
      </c>
      <c r="M278" s="263">
        <v>249727</v>
      </c>
      <c r="N278" s="206">
        <f t="shared" si="13"/>
        <v>0.2271742739532874</v>
      </c>
      <c r="O278" s="205">
        <f t="shared" si="14"/>
        <v>153677</v>
      </c>
      <c r="P278" s="263">
        <v>38402</v>
      </c>
      <c r="Q278" s="266">
        <v>49</v>
      </c>
      <c r="R278" s="266">
        <v>294</v>
      </c>
      <c r="S278" s="266">
        <v>25044</v>
      </c>
      <c r="T278" s="266">
        <v>89888</v>
      </c>
      <c r="U278" s="266"/>
      <c r="V278" s="207">
        <f t="shared" si="15"/>
        <v>249727</v>
      </c>
      <c r="W278" s="205">
        <f>IF(ISNA(VLOOKUP(E278,'FAN EVOLUTION'!$A$46:$B$10042,2,1)),0,VLOOKUP(E278,'FAN EVOLUTION'!$A$46:$B$10042,2,1))</f>
        <v>205631</v>
      </c>
      <c r="X278" s="208"/>
      <c r="Y278" s="209"/>
      <c r="Z278" s="42"/>
      <c r="AA278" s="209"/>
      <c r="AB278" s="210"/>
      <c r="AC278" s="42"/>
    </row>
    <row r="279" spans="1:29" ht="14.4" x14ac:dyDescent="0.3">
      <c r="A279" s="262">
        <v>1.01548703002427E+16</v>
      </c>
      <c r="B279" s="42">
        <v>2016</v>
      </c>
      <c r="C279" s="263" t="s">
        <v>1011</v>
      </c>
      <c r="D279" s="264">
        <v>42704</v>
      </c>
      <c r="E279" s="265">
        <v>42681.333333333336</v>
      </c>
      <c r="F279" s="263"/>
      <c r="G279" s="263"/>
      <c r="H279" s="205"/>
      <c r="I279" s="263" t="s">
        <v>1041</v>
      </c>
      <c r="J279" s="263">
        <v>582469</v>
      </c>
      <c r="K279" s="42">
        <v>76798</v>
      </c>
      <c r="L279" s="42">
        <v>505671</v>
      </c>
      <c r="M279" s="263">
        <v>109113</v>
      </c>
      <c r="N279" s="206">
        <f t="shared" si="13"/>
        <v>0.18732842434532995</v>
      </c>
      <c r="O279" s="205">
        <f t="shared" si="14"/>
        <v>109429</v>
      </c>
      <c r="P279" s="263">
        <v>100044</v>
      </c>
      <c r="Q279" s="266">
        <v>37</v>
      </c>
      <c r="R279" s="266">
        <v>84</v>
      </c>
      <c r="S279" s="266">
        <v>9264</v>
      </c>
      <c r="T279" s="266" t="s">
        <v>1029</v>
      </c>
      <c r="U279" s="266"/>
      <c r="V279" s="207">
        <f t="shared" si="15"/>
        <v>109113</v>
      </c>
      <c r="W279" s="205">
        <f>IF(ISNA(VLOOKUP(E279,'FAN EVOLUTION'!$A$46:$B$10042,2,1)),0,VLOOKUP(E279,'FAN EVOLUTION'!$A$46:$B$10042,2,1))</f>
        <v>205631</v>
      </c>
      <c r="X279" s="208"/>
      <c r="Y279" s="209"/>
      <c r="Z279" s="42"/>
      <c r="AA279" s="209"/>
      <c r="AB279" s="210"/>
      <c r="AC279" s="42"/>
    </row>
    <row r="280" spans="1:29" ht="14.4" x14ac:dyDescent="0.3">
      <c r="A280" s="262">
        <v>1.01548703389427E+16</v>
      </c>
      <c r="B280" s="42">
        <v>2016</v>
      </c>
      <c r="C280" s="263" t="s">
        <v>1011</v>
      </c>
      <c r="D280" s="264">
        <v>42704</v>
      </c>
      <c r="E280" s="265">
        <v>42683.333333333336</v>
      </c>
      <c r="F280" s="263"/>
      <c r="G280" s="263"/>
      <c r="H280" s="205"/>
      <c r="I280" s="263" t="s">
        <v>1040</v>
      </c>
      <c r="J280" s="263">
        <v>489855</v>
      </c>
      <c r="K280" s="42">
        <v>74662</v>
      </c>
      <c r="L280" s="42">
        <v>415193</v>
      </c>
      <c r="M280" s="263">
        <v>95461</v>
      </c>
      <c r="N280" s="206">
        <f t="shared" si="13"/>
        <v>0.19487603474497556</v>
      </c>
      <c r="O280" s="205">
        <f t="shared" si="14"/>
        <v>96736</v>
      </c>
      <c r="P280" s="263">
        <v>91786</v>
      </c>
      <c r="Q280" s="266">
        <v>56</v>
      </c>
      <c r="R280" s="266">
        <v>79</v>
      </c>
      <c r="S280" s="266">
        <v>4815</v>
      </c>
      <c r="T280" s="266" t="s">
        <v>1029</v>
      </c>
      <c r="U280" s="266"/>
      <c r="V280" s="207">
        <f t="shared" si="15"/>
        <v>95461</v>
      </c>
      <c r="W280" s="205">
        <f>IF(ISNA(VLOOKUP(E280,'FAN EVOLUTION'!$A$46:$B$10042,2,1)),0,VLOOKUP(E280,'FAN EVOLUTION'!$A$46:$B$10042,2,1))</f>
        <v>205631</v>
      </c>
      <c r="X280" s="208"/>
      <c r="Y280" s="209"/>
      <c r="Z280" s="42"/>
      <c r="AA280" s="209"/>
      <c r="AB280" s="210"/>
      <c r="AC280" s="42"/>
    </row>
    <row r="281" spans="1:29" ht="14.4" x14ac:dyDescent="0.3">
      <c r="A281" s="262">
        <v>1.01548703459927E+16</v>
      </c>
      <c r="B281" s="42">
        <v>2016</v>
      </c>
      <c r="C281" s="263" t="s">
        <v>1011</v>
      </c>
      <c r="D281" s="264">
        <v>42704</v>
      </c>
      <c r="E281" s="265">
        <v>42685.333333333336</v>
      </c>
      <c r="F281" s="263"/>
      <c r="G281" s="263"/>
      <c r="H281" s="205"/>
      <c r="I281" s="263" t="s">
        <v>1039</v>
      </c>
      <c r="J281" s="263">
        <v>1175916</v>
      </c>
      <c r="K281" s="42">
        <v>19394</v>
      </c>
      <c r="L281" s="42">
        <v>1156522</v>
      </c>
      <c r="M281" s="263">
        <v>278336</v>
      </c>
      <c r="N281" s="206">
        <f t="shared" si="13"/>
        <v>0.23669717905020426</v>
      </c>
      <c r="O281" s="205">
        <f t="shared" si="14"/>
        <v>173444</v>
      </c>
      <c r="P281" s="263">
        <v>10954</v>
      </c>
      <c r="Q281" s="266">
        <v>81</v>
      </c>
      <c r="R281" s="266">
        <v>373</v>
      </c>
      <c r="S281" s="266">
        <v>39692</v>
      </c>
      <c r="T281" s="266">
        <v>122344</v>
      </c>
      <c r="U281" s="266"/>
      <c r="V281" s="207">
        <f t="shared" si="15"/>
        <v>278336</v>
      </c>
      <c r="W281" s="205">
        <f>IF(ISNA(VLOOKUP(E281,'FAN EVOLUTION'!$A$46:$B$10042,2,1)),0,VLOOKUP(E281,'FAN EVOLUTION'!$A$46:$B$10042,2,1))</f>
        <v>205631</v>
      </c>
      <c r="X281" s="208"/>
      <c r="Y281" s="209"/>
      <c r="Z281" s="42"/>
      <c r="AA281" s="209"/>
      <c r="AB281" s="210"/>
      <c r="AC281" s="42"/>
    </row>
    <row r="282" spans="1:29" ht="14.4" x14ac:dyDescent="0.3">
      <c r="A282" s="262">
        <v>1.01546735276477E+16</v>
      </c>
      <c r="B282" s="42">
        <v>2016</v>
      </c>
      <c r="C282" s="263" t="s">
        <v>1011</v>
      </c>
      <c r="D282" s="264">
        <v>42704</v>
      </c>
      <c r="E282" s="265">
        <v>42688.333333333336</v>
      </c>
      <c r="F282" s="263"/>
      <c r="G282" s="263"/>
      <c r="H282" s="205"/>
      <c r="I282" s="263" t="s">
        <v>1038</v>
      </c>
      <c r="J282" s="263">
        <v>542792</v>
      </c>
      <c r="K282" s="42">
        <v>63831</v>
      </c>
      <c r="L282" s="42">
        <v>478961</v>
      </c>
      <c r="M282" s="263">
        <v>104304</v>
      </c>
      <c r="N282" s="206">
        <f t="shared" si="13"/>
        <v>0.19216200680923817</v>
      </c>
      <c r="O282" s="205">
        <f t="shared" si="14"/>
        <v>108557</v>
      </c>
      <c r="P282" s="263">
        <v>101705</v>
      </c>
      <c r="Q282" s="266">
        <v>117</v>
      </c>
      <c r="R282" s="266">
        <v>106</v>
      </c>
      <c r="S282" s="266">
        <v>6629</v>
      </c>
      <c r="T282" s="266" t="s">
        <v>1029</v>
      </c>
      <c r="U282" s="266"/>
      <c r="V282" s="207">
        <f t="shared" si="15"/>
        <v>104304</v>
      </c>
      <c r="W282" s="205">
        <f>IF(ISNA(VLOOKUP(E282,'FAN EVOLUTION'!$A$46:$B$10042,2,1)),0,VLOOKUP(E282,'FAN EVOLUTION'!$A$46:$B$10042,2,1))</f>
        <v>205631</v>
      </c>
      <c r="X282" s="208"/>
      <c r="Y282" s="209"/>
      <c r="Z282" s="42"/>
      <c r="AA282" s="209"/>
      <c r="AB282" s="210"/>
      <c r="AC282" s="42"/>
    </row>
    <row r="283" spans="1:29" ht="14.4" x14ac:dyDescent="0.3">
      <c r="A283" s="262">
        <v>1.01546735296577E+16</v>
      </c>
      <c r="B283" s="42">
        <v>2016</v>
      </c>
      <c r="C283" s="263" t="s">
        <v>1011</v>
      </c>
      <c r="D283" s="264">
        <v>42704</v>
      </c>
      <c r="E283" s="265">
        <v>42690.333333333336</v>
      </c>
      <c r="F283" s="263"/>
      <c r="G283" s="263"/>
      <c r="H283" s="205"/>
      <c r="I283" s="263" t="s">
        <v>1037</v>
      </c>
      <c r="J283" s="263">
        <v>412179</v>
      </c>
      <c r="K283" s="42">
        <v>62146</v>
      </c>
      <c r="L283" s="42">
        <v>350033</v>
      </c>
      <c r="M283" s="263">
        <v>89686</v>
      </c>
      <c r="N283" s="206">
        <f t="shared" si="13"/>
        <v>0.21758993058840939</v>
      </c>
      <c r="O283" s="205">
        <f t="shared" si="14"/>
        <v>91349</v>
      </c>
      <c r="P283" s="263">
        <v>88344</v>
      </c>
      <c r="Q283" s="266">
        <v>39</v>
      </c>
      <c r="R283" s="266">
        <v>39</v>
      </c>
      <c r="S283" s="266">
        <v>2927</v>
      </c>
      <c r="T283" s="266" t="s">
        <v>1029</v>
      </c>
      <c r="U283" s="266"/>
      <c r="V283" s="207">
        <f t="shared" si="15"/>
        <v>89686</v>
      </c>
      <c r="W283" s="205">
        <f>IF(ISNA(VLOOKUP(E283,'FAN EVOLUTION'!$A$46:$B$10042,2,1)),0,VLOOKUP(E283,'FAN EVOLUTION'!$A$46:$B$10042,2,1))</f>
        <v>205631</v>
      </c>
      <c r="X283" s="208"/>
      <c r="Y283" s="209"/>
      <c r="Z283" s="42"/>
      <c r="AA283" s="209"/>
      <c r="AB283" s="210"/>
      <c r="AC283" s="42"/>
    </row>
    <row r="284" spans="1:29" ht="14.4" x14ac:dyDescent="0.3">
      <c r="A284" s="262">
        <v>1.01547527843327E+16</v>
      </c>
      <c r="B284" s="42">
        <v>2016</v>
      </c>
      <c r="C284" s="263" t="s">
        <v>1011</v>
      </c>
      <c r="D284" s="264">
        <v>42704</v>
      </c>
      <c r="E284" s="265">
        <v>42692.333333333336</v>
      </c>
      <c r="F284" s="263"/>
      <c r="G284" s="263"/>
      <c r="H284" s="205"/>
      <c r="I284" s="263" t="s">
        <v>1036</v>
      </c>
      <c r="J284" s="263">
        <v>500505</v>
      </c>
      <c r="K284" s="42">
        <v>56752</v>
      </c>
      <c r="L284" s="42">
        <v>443753</v>
      </c>
      <c r="M284" s="263">
        <v>94621</v>
      </c>
      <c r="N284" s="206">
        <f t="shared" si="13"/>
        <v>0.18905105843098471</v>
      </c>
      <c r="O284" s="205">
        <f t="shared" si="14"/>
        <v>95079</v>
      </c>
      <c r="P284" s="263">
        <v>89004</v>
      </c>
      <c r="Q284" s="266">
        <v>60</v>
      </c>
      <c r="R284" s="266">
        <v>64</v>
      </c>
      <c r="S284" s="266">
        <v>5951</v>
      </c>
      <c r="T284" s="266" t="s">
        <v>1029</v>
      </c>
      <c r="U284" s="266"/>
      <c r="V284" s="207">
        <f t="shared" si="15"/>
        <v>94621</v>
      </c>
      <c r="W284" s="205">
        <f>IF(ISNA(VLOOKUP(E284,'FAN EVOLUTION'!$A$46:$B$10042,2,1)),0,VLOOKUP(E284,'FAN EVOLUTION'!$A$46:$B$10042,2,1))</f>
        <v>205631</v>
      </c>
      <c r="X284" s="208"/>
      <c r="Y284" s="209"/>
      <c r="Z284" s="42"/>
      <c r="AA284" s="209"/>
      <c r="AB284" s="210"/>
      <c r="AC284" s="42"/>
    </row>
    <row r="285" spans="1:29" ht="14.4" x14ac:dyDescent="0.3">
      <c r="A285" s="262">
        <v>1.01546714645377E+16</v>
      </c>
      <c r="B285" s="42">
        <v>2016</v>
      </c>
      <c r="C285" s="263" t="s">
        <v>1011</v>
      </c>
      <c r="D285" s="264">
        <v>42704</v>
      </c>
      <c r="E285" s="265">
        <v>42695.333333333336</v>
      </c>
      <c r="F285" s="263"/>
      <c r="G285" s="263"/>
      <c r="H285" s="205"/>
      <c r="I285" s="263" t="s">
        <v>1035</v>
      </c>
      <c r="J285" s="263">
        <v>728855</v>
      </c>
      <c r="K285" s="42">
        <v>48261</v>
      </c>
      <c r="L285" s="42">
        <v>680594</v>
      </c>
      <c r="M285" s="263">
        <v>106110</v>
      </c>
      <c r="N285" s="206">
        <f t="shared" si="13"/>
        <v>0.14558451269456887</v>
      </c>
      <c r="O285" s="205">
        <f t="shared" si="14"/>
        <v>106494</v>
      </c>
      <c r="P285" s="263">
        <v>92822</v>
      </c>
      <c r="Q285" s="266">
        <v>78</v>
      </c>
      <c r="R285" s="266">
        <v>214</v>
      </c>
      <c r="S285" s="266">
        <v>13380</v>
      </c>
      <c r="T285" s="266" t="s">
        <v>1029</v>
      </c>
      <c r="U285" s="266"/>
      <c r="V285" s="207">
        <f t="shared" si="15"/>
        <v>106110</v>
      </c>
      <c r="W285" s="205">
        <f>IF(ISNA(VLOOKUP(E285,'FAN EVOLUTION'!$A$46:$B$10042,2,1)),0,VLOOKUP(E285,'FAN EVOLUTION'!$A$46:$B$10042,2,1))</f>
        <v>205631</v>
      </c>
      <c r="X285" s="208"/>
      <c r="Y285" s="209"/>
      <c r="Z285" s="42"/>
      <c r="AA285" s="209"/>
      <c r="AB285" s="210"/>
      <c r="AC285" s="42"/>
    </row>
    <row r="286" spans="1:29" ht="14.4" x14ac:dyDescent="0.3">
      <c r="A286" s="262">
        <v>1.01546735314827E+16</v>
      </c>
      <c r="B286" s="42">
        <v>2016</v>
      </c>
      <c r="C286" s="263" t="s">
        <v>1011</v>
      </c>
      <c r="D286" s="264">
        <v>42704</v>
      </c>
      <c r="E286" s="265">
        <v>42697.33489583333</v>
      </c>
      <c r="F286" s="263"/>
      <c r="G286" s="263"/>
      <c r="H286" s="205"/>
      <c r="I286" s="263" t="s">
        <v>1034</v>
      </c>
      <c r="J286" s="263">
        <v>452525</v>
      </c>
      <c r="K286" s="42">
        <v>64187</v>
      </c>
      <c r="L286" s="42">
        <v>388338</v>
      </c>
      <c r="M286" s="263">
        <v>94709</v>
      </c>
      <c r="N286" s="206">
        <f t="shared" si="13"/>
        <v>0.20929009446991878</v>
      </c>
      <c r="O286" s="205">
        <f t="shared" si="14"/>
        <v>95086</v>
      </c>
      <c r="P286" s="263">
        <v>91122</v>
      </c>
      <c r="Q286" s="266">
        <v>35</v>
      </c>
      <c r="R286" s="266">
        <v>34</v>
      </c>
      <c r="S286" s="266">
        <v>3895</v>
      </c>
      <c r="T286" s="266" t="s">
        <v>1029</v>
      </c>
      <c r="U286" s="266"/>
      <c r="V286" s="207">
        <f t="shared" si="15"/>
        <v>94709</v>
      </c>
      <c r="W286" s="205">
        <f>IF(ISNA(VLOOKUP(E286,'FAN EVOLUTION'!$A$46:$B$10042,2,1)),0,VLOOKUP(E286,'FAN EVOLUTION'!$A$46:$B$10042,2,1))</f>
        <v>205631</v>
      </c>
      <c r="X286" s="208"/>
      <c r="Y286" s="209"/>
      <c r="Z286" s="42"/>
      <c r="AA286" s="209"/>
      <c r="AB286" s="210"/>
      <c r="AC286" s="42"/>
    </row>
    <row r="287" spans="1:29" ht="14.4" x14ac:dyDescent="0.3">
      <c r="A287" s="262">
        <v>1.01546714678727E+16</v>
      </c>
      <c r="B287" s="42">
        <v>2016</v>
      </c>
      <c r="C287" s="263" t="s">
        <v>1011</v>
      </c>
      <c r="D287" s="264">
        <v>42704</v>
      </c>
      <c r="E287" s="265">
        <v>42699.334085648145</v>
      </c>
      <c r="F287" s="263"/>
      <c r="G287" s="263"/>
      <c r="H287" s="205"/>
      <c r="I287" s="263" t="s">
        <v>1311</v>
      </c>
      <c r="J287" s="263">
        <v>494798</v>
      </c>
      <c r="K287" s="42">
        <v>68103</v>
      </c>
      <c r="L287" s="42">
        <v>426695</v>
      </c>
      <c r="M287" s="263">
        <v>103326</v>
      </c>
      <c r="N287" s="206">
        <f t="shared" si="13"/>
        <v>0.20882461125550225</v>
      </c>
      <c r="O287" s="205">
        <f t="shared" si="14"/>
        <v>107301</v>
      </c>
      <c r="P287" s="263">
        <v>100067</v>
      </c>
      <c r="Q287" s="266">
        <v>107</v>
      </c>
      <c r="R287" s="266">
        <v>99</v>
      </c>
      <c r="S287" s="266">
        <v>7028</v>
      </c>
      <c r="T287" s="266" t="s">
        <v>1029</v>
      </c>
      <c r="U287" s="266"/>
      <c r="V287" s="207">
        <f t="shared" si="15"/>
        <v>103326</v>
      </c>
      <c r="W287" s="205">
        <f>IF(ISNA(VLOOKUP(E287,'FAN EVOLUTION'!$A$46:$B$10042,2,1)),0,VLOOKUP(E287,'FAN EVOLUTION'!$A$46:$B$10042,2,1))</f>
        <v>205631</v>
      </c>
      <c r="X287" s="208"/>
      <c r="Y287" s="209"/>
      <c r="Z287" s="42"/>
      <c r="AA287" s="209"/>
      <c r="AB287" s="210"/>
      <c r="AC287" s="42"/>
    </row>
    <row r="288" spans="1:29" ht="14.4" x14ac:dyDescent="0.3">
      <c r="A288" s="262">
        <v>1.01546738835827E+16</v>
      </c>
      <c r="B288" s="42">
        <v>2016</v>
      </c>
      <c r="C288" s="263" t="s">
        <v>1011</v>
      </c>
      <c r="D288" s="264">
        <v>42704</v>
      </c>
      <c r="E288" s="265">
        <v>42702.333333333336</v>
      </c>
      <c r="F288" s="263"/>
      <c r="G288" s="263"/>
      <c r="H288" s="205"/>
      <c r="I288" s="263" t="s">
        <v>1312</v>
      </c>
      <c r="J288" s="263">
        <v>526469</v>
      </c>
      <c r="K288" s="42">
        <v>71381</v>
      </c>
      <c r="L288" s="42">
        <v>455088</v>
      </c>
      <c r="M288" s="263">
        <v>99685</v>
      </c>
      <c r="N288" s="206">
        <f t="shared" si="13"/>
        <v>0.18934638126841277</v>
      </c>
      <c r="O288" s="205">
        <f t="shared" si="14"/>
        <v>102128</v>
      </c>
      <c r="P288" s="263">
        <v>96043</v>
      </c>
      <c r="Q288" s="266">
        <v>98</v>
      </c>
      <c r="R288" s="266">
        <v>104</v>
      </c>
      <c r="S288" s="266">
        <v>5883</v>
      </c>
      <c r="T288" s="266" t="s">
        <v>1029</v>
      </c>
      <c r="U288" s="266"/>
      <c r="V288" s="207">
        <f t="shared" si="15"/>
        <v>99685</v>
      </c>
      <c r="W288" s="205">
        <f>IF(ISNA(VLOOKUP(E288,'FAN EVOLUTION'!$A$46:$B$10042,2,1)),0,VLOOKUP(E288,'FAN EVOLUTION'!$A$46:$B$10042,2,1))</f>
        <v>205631</v>
      </c>
      <c r="X288" s="208"/>
      <c r="Y288" s="209"/>
      <c r="Z288" s="42"/>
      <c r="AA288" s="209"/>
      <c r="AB288" s="210"/>
      <c r="AC288" s="42"/>
    </row>
  </sheetData>
  <autoFilter ref="A8:AC8"/>
  <sortState ref="A9:AC288">
    <sortCondition ref="E9:E288"/>
  </sortState>
  <pageMargins left="0.75" right="0.75" top="1" bottom="1" header="0.5" footer="0.5"/>
  <pageSetup paperSize="9" orientation="portrait" horizontalDpi="4294967292" verticalDpi="429496729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EC32"/>
  <sheetViews>
    <sheetView workbookViewId="0">
      <selection activeCell="B32" sqref="B32"/>
    </sheetView>
  </sheetViews>
  <sheetFormatPr baseColWidth="10" defaultRowHeight="14.4" x14ac:dyDescent="0.3"/>
  <cols>
    <col min="1" max="90" width="28.44140625" customWidth="1"/>
  </cols>
  <sheetData>
    <row r="1" spans="1:133" x14ac:dyDescent="0.3">
      <c r="A1" s="6" t="s">
        <v>6</v>
      </c>
      <c r="B1" s="6" t="s">
        <v>8</v>
      </c>
      <c r="C1" s="6" t="s">
        <v>9</v>
      </c>
      <c r="D1" s="6" t="s">
        <v>10</v>
      </c>
      <c r="E1" s="6" t="s">
        <v>11</v>
      </c>
      <c r="F1" s="6" t="s">
        <v>12</v>
      </c>
      <c r="G1" s="6" t="s">
        <v>13</v>
      </c>
      <c r="H1" s="6" t="s">
        <v>14</v>
      </c>
      <c r="I1" s="6" t="s">
        <v>15</v>
      </c>
      <c r="J1" s="6" t="s">
        <v>16</v>
      </c>
      <c r="K1" s="6" t="s">
        <v>17</v>
      </c>
      <c r="L1" s="6" t="s">
        <v>18</v>
      </c>
      <c r="M1" s="6" t="s">
        <v>19</v>
      </c>
      <c r="N1" s="6" t="s">
        <v>20</v>
      </c>
      <c r="O1" s="6" t="s">
        <v>21</v>
      </c>
      <c r="P1" s="6" t="s">
        <v>22</v>
      </c>
      <c r="Q1" s="6" t="s">
        <v>23</v>
      </c>
      <c r="R1" s="6" t="s">
        <v>24</v>
      </c>
      <c r="S1" s="6" t="s">
        <v>25</v>
      </c>
      <c r="T1" s="6" t="s">
        <v>26</v>
      </c>
      <c r="U1" s="6" t="s">
        <v>27</v>
      </c>
      <c r="V1" s="6" t="s">
        <v>28</v>
      </c>
      <c r="W1" s="6" t="s">
        <v>29</v>
      </c>
      <c r="X1" s="6" t="s">
        <v>30</v>
      </c>
      <c r="Y1" s="6" t="s">
        <v>31</v>
      </c>
      <c r="Z1" s="6" t="s">
        <v>32</v>
      </c>
      <c r="AA1" s="6" t="s">
        <v>33</v>
      </c>
      <c r="AB1" s="6" t="s">
        <v>32</v>
      </c>
      <c r="AC1" s="6" t="s">
        <v>33</v>
      </c>
      <c r="AD1" s="6" t="s">
        <v>34</v>
      </c>
      <c r="AE1" s="6" t="s">
        <v>35</v>
      </c>
      <c r="AF1" s="6" t="s">
        <v>36</v>
      </c>
      <c r="AG1" s="6" t="s">
        <v>37</v>
      </c>
      <c r="AH1" s="6" t="s">
        <v>38</v>
      </c>
      <c r="AI1" s="6" t="s">
        <v>39</v>
      </c>
      <c r="AJ1" s="6" t="s">
        <v>40</v>
      </c>
      <c r="AK1" s="6" t="s">
        <v>41</v>
      </c>
      <c r="AL1" s="6" t="s">
        <v>42</v>
      </c>
      <c r="AM1" s="6" t="s">
        <v>43</v>
      </c>
      <c r="AN1" s="6" t="s">
        <v>44</v>
      </c>
      <c r="AO1" s="6" t="s">
        <v>45</v>
      </c>
      <c r="AP1" s="6" t="s">
        <v>46</v>
      </c>
      <c r="AQ1" s="6" t="s">
        <v>47</v>
      </c>
      <c r="AR1" s="6" t="s">
        <v>48</v>
      </c>
      <c r="AS1" s="6" t="s">
        <v>49</v>
      </c>
      <c r="AT1" s="6" t="s">
        <v>50</v>
      </c>
      <c r="AU1" s="6" t="s">
        <v>51</v>
      </c>
      <c r="AV1" s="6" t="s">
        <v>52</v>
      </c>
      <c r="AW1" s="6" t="s">
        <v>53</v>
      </c>
      <c r="AX1" s="6" t="s">
        <v>54</v>
      </c>
      <c r="AY1" s="6" t="s">
        <v>55</v>
      </c>
      <c r="AZ1" s="6" t="s">
        <v>56</v>
      </c>
      <c r="BA1" s="6" t="s">
        <v>57</v>
      </c>
      <c r="BB1" s="6" t="s">
        <v>58</v>
      </c>
      <c r="BC1" s="6" t="s">
        <v>59</v>
      </c>
      <c r="BD1" s="6" t="s">
        <v>60</v>
      </c>
      <c r="BE1" s="6" t="s">
        <v>61</v>
      </c>
      <c r="BF1" s="6" t="s">
        <v>62</v>
      </c>
      <c r="BG1" s="6" t="s">
        <v>63</v>
      </c>
      <c r="BH1" s="6" t="s">
        <v>64</v>
      </c>
      <c r="BI1" s="6" t="s">
        <v>65</v>
      </c>
      <c r="BJ1" s="6" t="s">
        <v>66</v>
      </c>
      <c r="BK1" s="6" t="s">
        <v>64</v>
      </c>
      <c r="BL1" s="6" t="s">
        <v>65</v>
      </c>
      <c r="BM1" s="6" t="s">
        <v>66</v>
      </c>
      <c r="BN1" s="6" t="s">
        <v>67</v>
      </c>
      <c r="BO1" s="6" t="s">
        <v>68</v>
      </c>
      <c r="BP1" s="6" t="s">
        <v>69</v>
      </c>
      <c r="BQ1" s="6" t="s">
        <v>67</v>
      </c>
      <c r="BR1" s="6" t="s">
        <v>68</v>
      </c>
      <c r="BS1" s="6" t="s">
        <v>69</v>
      </c>
      <c r="BT1" s="6" t="s">
        <v>70</v>
      </c>
      <c r="BU1" s="6" t="s">
        <v>188</v>
      </c>
      <c r="BV1" s="6" t="s">
        <v>189</v>
      </c>
      <c r="BW1" s="6" t="s">
        <v>190</v>
      </c>
      <c r="BX1" s="6" t="s">
        <v>191</v>
      </c>
      <c r="BY1" s="6" t="s">
        <v>192</v>
      </c>
      <c r="BZ1" s="6" t="s">
        <v>193</v>
      </c>
      <c r="CA1" s="6" t="s">
        <v>194</v>
      </c>
      <c r="CB1" s="6" t="s">
        <v>195</v>
      </c>
      <c r="CC1" s="6" t="s">
        <v>196</v>
      </c>
      <c r="CD1" s="6" t="s">
        <v>197</v>
      </c>
      <c r="CE1" s="6" t="s">
        <v>198</v>
      </c>
      <c r="CF1" s="6" t="s">
        <v>199</v>
      </c>
      <c r="CG1" s="6" t="s">
        <v>200</v>
      </c>
      <c r="CH1" s="6" t="s">
        <v>201</v>
      </c>
      <c r="CI1" s="6" t="s">
        <v>202</v>
      </c>
      <c r="CJ1" s="6" t="s">
        <v>203</v>
      </c>
      <c r="CK1" s="6" t="s">
        <v>204</v>
      </c>
      <c r="CL1" s="6" t="s">
        <v>205</v>
      </c>
      <c r="CM1" s="6" t="s">
        <v>206</v>
      </c>
      <c r="CN1" s="6" t="s">
        <v>207</v>
      </c>
      <c r="CO1" s="6" t="s">
        <v>208</v>
      </c>
      <c r="CP1" s="6" t="s">
        <v>209</v>
      </c>
      <c r="CQ1" s="6" t="s">
        <v>210</v>
      </c>
      <c r="CR1" s="6" t="s">
        <v>211</v>
      </c>
      <c r="CS1" s="6" t="s">
        <v>212</v>
      </c>
      <c r="CT1" s="6" t="s">
        <v>213</v>
      </c>
      <c r="CU1" s="6" t="s">
        <v>214</v>
      </c>
      <c r="CV1" s="6" t="s">
        <v>215</v>
      </c>
      <c r="CW1" s="6" t="s">
        <v>216</v>
      </c>
      <c r="CX1" s="6" t="s">
        <v>217</v>
      </c>
      <c r="CY1" s="6" t="s">
        <v>218</v>
      </c>
      <c r="CZ1" s="6" t="s">
        <v>219</v>
      </c>
      <c r="DA1" s="6" t="s">
        <v>220</v>
      </c>
      <c r="DB1" s="6" t="s">
        <v>221</v>
      </c>
      <c r="DC1" s="6" t="s">
        <v>222</v>
      </c>
      <c r="DD1" s="6" t="s">
        <v>223</v>
      </c>
      <c r="DE1" s="6" t="s">
        <v>224</v>
      </c>
      <c r="DF1" s="6" t="s">
        <v>225</v>
      </c>
      <c r="DG1" s="6" t="s">
        <v>226</v>
      </c>
      <c r="DH1" s="6" t="s">
        <v>227</v>
      </c>
      <c r="DI1" s="6" t="s">
        <v>228</v>
      </c>
      <c r="DJ1" s="6" t="s">
        <v>229</v>
      </c>
      <c r="DK1" s="6" t="s">
        <v>164</v>
      </c>
      <c r="DL1" s="6" t="s">
        <v>165</v>
      </c>
      <c r="DM1" s="6" t="s">
        <v>166</v>
      </c>
      <c r="DN1" s="6" t="s">
        <v>275</v>
      </c>
      <c r="DO1" s="6" t="s">
        <v>276</v>
      </c>
      <c r="DP1" s="6" t="s">
        <v>277</v>
      </c>
      <c r="DQ1" s="6" t="s">
        <v>278</v>
      </c>
      <c r="DR1" s="6" t="s">
        <v>279</v>
      </c>
      <c r="DS1" s="6" t="s">
        <v>280</v>
      </c>
      <c r="DT1" s="6" t="s">
        <v>281</v>
      </c>
      <c r="DU1" s="6" t="s">
        <v>282</v>
      </c>
      <c r="DV1" s="6" t="s">
        <v>283</v>
      </c>
      <c r="DW1" s="6" t="s">
        <v>284</v>
      </c>
      <c r="DX1" s="6" t="s">
        <v>285</v>
      </c>
      <c r="DY1" s="6" t="s">
        <v>286</v>
      </c>
      <c r="DZ1" s="6" t="s">
        <v>287</v>
      </c>
      <c r="EA1" s="6" t="s">
        <v>288</v>
      </c>
      <c r="EB1" s="6" t="s">
        <v>289</v>
      </c>
      <c r="EC1" s="6" t="s">
        <v>290</v>
      </c>
    </row>
    <row r="2" spans="1:133" x14ac:dyDescent="0.3">
      <c r="A2" s="3" t="s">
        <v>7</v>
      </c>
      <c r="B2" s="3" t="s">
        <v>71</v>
      </c>
      <c r="C2" s="3" t="s">
        <v>72</v>
      </c>
      <c r="D2" s="3" t="s">
        <v>73</v>
      </c>
      <c r="E2" s="3" t="s">
        <v>74</v>
      </c>
      <c r="F2" s="3" t="s">
        <v>75</v>
      </c>
      <c r="G2" s="3" t="s">
        <v>76</v>
      </c>
      <c r="H2" s="3" t="s">
        <v>77</v>
      </c>
      <c r="I2" s="3" t="s">
        <v>78</v>
      </c>
      <c r="J2" s="3" t="s">
        <v>79</v>
      </c>
      <c r="K2" s="3" t="s">
        <v>80</v>
      </c>
      <c r="L2" s="3" t="s">
        <v>81</v>
      </c>
      <c r="M2" s="3" t="s">
        <v>82</v>
      </c>
      <c r="N2" s="3" t="s">
        <v>83</v>
      </c>
      <c r="O2" s="3" t="s">
        <v>84</v>
      </c>
      <c r="P2" s="3" t="s">
        <v>85</v>
      </c>
      <c r="Q2" s="3" t="s">
        <v>86</v>
      </c>
      <c r="R2" s="3" t="s">
        <v>87</v>
      </c>
      <c r="S2" s="3" t="s">
        <v>88</v>
      </c>
      <c r="T2" s="3" t="s">
        <v>89</v>
      </c>
      <c r="U2" s="3" t="s">
        <v>90</v>
      </c>
      <c r="V2" s="3" t="s">
        <v>91</v>
      </c>
      <c r="W2" s="3" t="s">
        <v>92</v>
      </c>
      <c r="X2" s="3" t="s">
        <v>93</v>
      </c>
      <c r="Y2" s="3" t="s">
        <v>94</v>
      </c>
      <c r="Z2" s="3" t="s">
        <v>95</v>
      </c>
      <c r="AA2" s="3" t="s">
        <v>96</v>
      </c>
      <c r="AB2" s="3" t="s">
        <v>97</v>
      </c>
      <c r="AC2" s="3" t="s">
        <v>98</v>
      </c>
      <c r="AD2" s="3" t="s">
        <v>99</v>
      </c>
      <c r="AE2" s="3" t="s">
        <v>100</v>
      </c>
      <c r="AF2" s="3" t="s">
        <v>101</v>
      </c>
      <c r="AG2" s="3" t="s">
        <v>102</v>
      </c>
      <c r="AH2" s="3" t="s">
        <v>103</v>
      </c>
      <c r="AI2" s="3" t="s">
        <v>104</v>
      </c>
      <c r="AJ2" s="3" t="s">
        <v>105</v>
      </c>
      <c r="AK2" s="3" t="s">
        <v>106</v>
      </c>
      <c r="AL2" s="3" t="s">
        <v>107</v>
      </c>
      <c r="AM2" s="3" t="s">
        <v>108</v>
      </c>
      <c r="AN2" s="3" t="s">
        <v>109</v>
      </c>
      <c r="AO2" s="3" t="s">
        <v>110</v>
      </c>
      <c r="AP2" s="3" t="s">
        <v>111</v>
      </c>
      <c r="AQ2" s="3" t="s">
        <v>112</v>
      </c>
      <c r="AR2" s="3" t="s">
        <v>113</v>
      </c>
      <c r="AS2" s="3" t="s">
        <v>114</v>
      </c>
      <c r="AT2" s="3" t="s">
        <v>115</v>
      </c>
      <c r="AU2" s="3" t="s">
        <v>116</v>
      </c>
      <c r="AV2" s="3" t="s">
        <v>158</v>
      </c>
      <c r="AW2" s="3" t="s">
        <v>159</v>
      </c>
      <c r="AX2" s="3" t="s">
        <v>160</v>
      </c>
      <c r="AY2" s="3" t="s">
        <v>161</v>
      </c>
      <c r="AZ2" s="3" t="s">
        <v>162</v>
      </c>
      <c r="BA2" s="3" t="s">
        <v>163</v>
      </c>
      <c r="BB2" s="3" t="s">
        <v>117</v>
      </c>
      <c r="BC2" s="3" t="s">
        <v>118</v>
      </c>
      <c r="BD2" s="3" t="s">
        <v>119</v>
      </c>
      <c r="BE2" s="3" t="s">
        <v>120</v>
      </c>
      <c r="BF2" s="3" t="s">
        <v>121</v>
      </c>
      <c r="BG2" s="3" t="s">
        <v>122</v>
      </c>
      <c r="BH2" s="3" t="s">
        <v>123</v>
      </c>
      <c r="BI2" s="3" t="s">
        <v>124</v>
      </c>
      <c r="BJ2" s="3" t="s">
        <v>125</v>
      </c>
      <c r="BK2" s="3" t="s">
        <v>126</v>
      </c>
      <c r="BL2" s="3" t="s">
        <v>127</v>
      </c>
      <c r="BM2" s="3" t="s">
        <v>128</v>
      </c>
      <c r="BN2" s="3" t="s">
        <v>129</v>
      </c>
      <c r="BO2" s="3" t="s">
        <v>130</v>
      </c>
      <c r="BP2" s="3" t="s">
        <v>131</v>
      </c>
      <c r="BQ2" s="3" t="s">
        <v>132</v>
      </c>
      <c r="BR2" s="3" t="s">
        <v>133</v>
      </c>
      <c r="BS2" s="3" t="s">
        <v>134</v>
      </c>
      <c r="BT2" s="3" t="s">
        <v>135</v>
      </c>
      <c r="BU2" s="3" t="s">
        <v>230</v>
      </c>
      <c r="BV2" s="3" t="s">
        <v>231</v>
      </c>
      <c r="BW2" s="3" t="s">
        <v>232</v>
      </c>
      <c r="BX2" s="3" t="s">
        <v>233</v>
      </c>
      <c r="BY2" s="3" t="s">
        <v>234</v>
      </c>
      <c r="BZ2" s="3" t="s">
        <v>235</v>
      </c>
      <c r="CA2" s="3" t="s">
        <v>236</v>
      </c>
      <c r="CB2" s="3" t="s">
        <v>237</v>
      </c>
      <c r="CC2" s="3" t="s">
        <v>238</v>
      </c>
      <c r="CD2" s="3" t="s">
        <v>239</v>
      </c>
      <c r="CE2" s="3" t="s">
        <v>240</v>
      </c>
      <c r="CF2" s="3" t="s">
        <v>241</v>
      </c>
      <c r="CG2" s="3" t="s">
        <v>242</v>
      </c>
      <c r="CH2" s="3" t="s">
        <v>243</v>
      </c>
      <c r="CI2" s="3" t="s">
        <v>244</v>
      </c>
      <c r="CJ2" s="3" t="s">
        <v>245</v>
      </c>
      <c r="CK2" s="3" t="s">
        <v>246</v>
      </c>
      <c r="CL2" s="3" t="s">
        <v>247</v>
      </c>
      <c r="CM2" s="3" t="s">
        <v>248</v>
      </c>
      <c r="CN2" s="3" t="s">
        <v>249</v>
      </c>
      <c r="CO2" s="3" t="s">
        <v>250</v>
      </c>
      <c r="CP2" s="3" t="s">
        <v>251</v>
      </c>
      <c r="CQ2" s="3" t="s">
        <v>252</v>
      </c>
      <c r="CR2" s="3" t="s">
        <v>253</v>
      </c>
      <c r="CS2" s="3" t="s">
        <v>254</v>
      </c>
      <c r="CT2" s="3" t="s">
        <v>255</v>
      </c>
      <c r="CU2" s="3" t="s">
        <v>256</v>
      </c>
      <c r="CV2" s="3" t="s">
        <v>257</v>
      </c>
      <c r="CW2" s="3" t="s">
        <v>258</v>
      </c>
      <c r="CX2" s="3" t="s">
        <v>259</v>
      </c>
      <c r="CY2" s="3" t="s">
        <v>260</v>
      </c>
      <c r="CZ2" s="3" t="s">
        <v>261</v>
      </c>
      <c r="DA2" s="3" t="s">
        <v>262</v>
      </c>
      <c r="DB2" s="3" t="s">
        <v>263</v>
      </c>
      <c r="DC2" s="3" t="s">
        <v>264</v>
      </c>
      <c r="DD2" s="3" t="s">
        <v>265</v>
      </c>
      <c r="DE2" s="3" t="s">
        <v>266</v>
      </c>
      <c r="DF2" s="3" t="s">
        <v>267</v>
      </c>
      <c r="DG2" s="3" t="s">
        <v>268</v>
      </c>
      <c r="DH2" s="3" t="s">
        <v>269</v>
      </c>
      <c r="DI2" s="3" t="s">
        <v>270</v>
      </c>
      <c r="DJ2" s="3" t="s">
        <v>271</v>
      </c>
      <c r="DK2" s="3" t="s">
        <v>167</v>
      </c>
      <c r="DL2" s="3" t="s">
        <v>168</v>
      </c>
      <c r="DM2" s="3" t="s">
        <v>169</v>
      </c>
      <c r="DN2" s="3" t="s">
        <v>541</v>
      </c>
      <c r="DO2" s="3" t="s">
        <v>542</v>
      </c>
      <c r="DP2" s="3" t="s">
        <v>543</v>
      </c>
      <c r="DQ2" s="3" t="s">
        <v>544</v>
      </c>
      <c r="DR2" s="3" t="s">
        <v>545</v>
      </c>
      <c r="DS2" s="3" t="s">
        <v>546</v>
      </c>
      <c r="DT2" s="3" t="s">
        <v>547</v>
      </c>
      <c r="DU2" s="3" t="s">
        <v>548</v>
      </c>
      <c r="DV2" s="3" t="s">
        <v>549</v>
      </c>
      <c r="DW2" s="3" t="s">
        <v>550</v>
      </c>
      <c r="DX2" s="3" t="s">
        <v>551</v>
      </c>
      <c r="DY2" s="3" t="s">
        <v>552</v>
      </c>
      <c r="DZ2" s="3" t="s">
        <v>553</v>
      </c>
      <c r="EA2" s="3" t="s">
        <v>554</v>
      </c>
      <c r="EB2" s="3" t="s">
        <v>555</v>
      </c>
      <c r="EC2" s="3" t="s">
        <v>556</v>
      </c>
    </row>
    <row r="3" spans="1:133" x14ac:dyDescent="0.3">
      <c r="A3" s="10">
        <v>42614</v>
      </c>
      <c r="B3" s="4">
        <v>100201</v>
      </c>
      <c r="C3" s="4">
        <v>66</v>
      </c>
      <c r="D3" s="4">
        <v>13</v>
      </c>
      <c r="E3" s="4">
        <v>2110</v>
      </c>
      <c r="F3" s="4">
        <v>12363</v>
      </c>
      <c r="G3" s="4">
        <v>1557674</v>
      </c>
      <c r="H3" s="4">
        <v>669224</v>
      </c>
      <c r="I3" s="4">
        <v>3563860</v>
      </c>
      <c r="J3" s="4">
        <v>5833353</v>
      </c>
      <c r="K3" s="4">
        <v>18024</v>
      </c>
      <c r="L3" s="4">
        <v>65171</v>
      </c>
      <c r="M3" s="4">
        <v>102650</v>
      </c>
      <c r="N3" s="4">
        <v>651200</v>
      </c>
      <c r="O3" s="4">
        <v>3498689</v>
      </c>
      <c r="P3" s="4">
        <v>5730703</v>
      </c>
      <c r="Q3" s="4">
        <v>737961</v>
      </c>
      <c r="R3" s="4">
        <v>4366223</v>
      </c>
      <c r="S3" s="4">
        <v>16737748</v>
      </c>
      <c r="T3" s="4">
        <v>23258</v>
      </c>
      <c r="U3" s="4">
        <v>178975</v>
      </c>
      <c r="V3" s="4">
        <v>488298</v>
      </c>
      <c r="W3" s="4">
        <v>714703</v>
      </c>
      <c r="X3" s="4">
        <v>4187248</v>
      </c>
      <c r="Y3" s="4">
        <v>16249450</v>
      </c>
      <c r="Z3" s="4">
        <v>79</v>
      </c>
      <c r="AA3" s="4">
        <v>752</v>
      </c>
      <c r="AB3" s="4">
        <v>53</v>
      </c>
      <c r="AC3" s="4">
        <v>464</v>
      </c>
      <c r="AD3" s="4">
        <v>668646</v>
      </c>
      <c r="AE3" s="4">
        <v>3563860</v>
      </c>
      <c r="AF3" s="4">
        <v>5830607</v>
      </c>
      <c r="AG3" s="4">
        <v>17446</v>
      </c>
      <c r="AH3" s="4">
        <v>65171</v>
      </c>
      <c r="AI3" s="4">
        <v>99904</v>
      </c>
      <c r="AJ3" s="4">
        <v>651200</v>
      </c>
      <c r="AK3" s="4">
        <v>3498689</v>
      </c>
      <c r="AL3" s="4">
        <v>5730703</v>
      </c>
      <c r="AM3" s="4">
        <v>737282</v>
      </c>
      <c r="AN3" s="4">
        <v>4361339</v>
      </c>
      <c r="AO3" s="4">
        <v>16718314</v>
      </c>
      <c r="AP3" s="4">
        <v>22579</v>
      </c>
      <c r="AQ3" s="4">
        <v>174091</v>
      </c>
      <c r="AR3" s="4">
        <v>468864</v>
      </c>
      <c r="AS3" s="4">
        <v>714703</v>
      </c>
      <c r="AT3" s="4">
        <v>4187248</v>
      </c>
      <c r="AU3" s="4">
        <v>16249450</v>
      </c>
      <c r="AV3" s="4">
        <v>1597</v>
      </c>
      <c r="AW3" s="4">
        <v>8866</v>
      </c>
      <c r="AX3" s="4">
        <v>1553790</v>
      </c>
      <c r="AY3" s="4">
        <v>1782</v>
      </c>
      <c r="AZ3" s="4">
        <v>12769</v>
      </c>
      <c r="BA3" s="4">
        <v>4380888</v>
      </c>
      <c r="BB3" s="4">
        <v>5</v>
      </c>
      <c r="BC3" s="4">
        <v>44</v>
      </c>
      <c r="BD3" s="4">
        <v>130</v>
      </c>
      <c r="BE3" s="4">
        <v>5</v>
      </c>
      <c r="BF3" s="4">
        <v>53</v>
      </c>
      <c r="BG3" s="4">
        <v>156</v>
      </c>
      <c r="BH3" s="4">
        <v>0</v>
      </c>
      <c r="BI3" s="4">
        <v>0</v>
      </c>
      <c r="BJ3" s="4">
        <v>0</v>
      </c>
      <c r="BK3" s="4">
        <v>0</v>
      </c>
      <c r="BL3" s="4">
        <v>0</v>
      </c>
      <c r="BM3" s="4">
        <v>0</v>
      </c>
      <c r="BN3" s="4">
        <v>0</v>
      </c>
      <c r="BO3" s="4">
        <v>0</v>
      </c>
      <c r="BP3" s="4">
        <v>0</v>
      </c>
      <c r="BQ3" s="4">
        <v>0</v>
      </c>
      <c r="BR3" s="4">
        <v>0</v>
      </c>
      <c r="BS3" s="4">
        <v>0</v>
      </c>
      <c r="BT3" s="4">
        <v>80746</v>
      </c>
      <c r="BU3" s="4">
        <v>119782</v>
      </c>
      <c r="BV3" s="4">
        <v>711244</v>
      </c>
      <c r="BW3" s="4">
        <v>2399129</v>
      </c>
      <c r="BX3" s="4">
        <v>4432</v>
      </c>
      <c r="BY3" s="4">
        <v>25586</v>
      </c>
      <c r="BZ3" s="4">
        <v>110021</v>
      </c>
      <c r="CA3" s="4">
        <v>115350</v>
      </c>
      <c r="CB3" s="4">
        <v>685658</v>
      </c>
      <c r="CC3" s="4">
        <v>2289108</v>
      </c>
      <c r="CD3" s="4">
        <v>119334</v>
      </c>
      <c r="CE3" s="4">
        <v>709245</v>
      </c>
      <c r="CF3" s="4">
        <v>1914590</v>
      </c>
      <c r="CG3" s="4">
        <v>448</v>
      </c>
      <c r="CH3" s="4">
        <v>1999</v>
      </c>
      <c r="CI3" s="4">
        <v>484539</v>
      </c>
      <c r="CJ3" s="4">
        <v>4118</v>
      </c>
      <c r="CK3" s="4">
        <v>71754</v>
      </c>
      <c r="CL3" s="4">
        <v>708711</v>
      </c>
      <c r="CM3" s="4">
        <v>115664</v>
      </c>
      <c r="CN3" s="4">
        <v>639490</v>
      </c>
      <c r="CO3" s="4">
        <v>1690418</v>
      </c>
      <c r="CP3" s="4">
        <v>24898</v>
      </c>
      <c r="CQ3" s="4">
        <v>70726</v>
      </c>
      <c r="CR3" s="4">
        <v>318134</v>
      </c>
      <c r="CS3" s="4">
        <v>993</v>
      </c>
      <c r="CT3" s="4">
        <v>3398</v>
      </c>
      <c r="CU3" s="4">
        <v>16889</v>
      </c>
      <c r="CV3" s="4">
        <v>23905</v>
      </c>
      <c r="CW3" s="4">
        <v>67328</v>
      </c>
      <c r="CX3" s="4">
        <v>301245</v>
      </c>
      <c r="CY3" s="4">
        <v>24638</v>
      </c>
      <c r="CZ3" s="4">
        <v>70012</v>
      </c>
      <c r="DA3" s="4">
        <v>201430</v>
      </c>
      <c r="DB3" s="4">
        <v>260</v>
      </c>
      <c r="DC3" s="4">
        <v>714</v>
      </c>
      <c r="DD3" s="4">
        <v>116704</v>
      </c>
      <c r="DE3" s="4">
        <v>275</v>
      </c>
      <c r="DF3" s="4">
        <v>1019</v>
      </c>
      <c r="DG3" s="4">
        <v>17006</v>
      </c>
      <c r="DH3" s="4">
        <v>24623</v>
      </c>
      <c r="DI3" s="4">
        <v>69707</v>
      </c>
      <c r="DJ3" s="4">
        <v>301128</v>
      </c>
      <c r="DK3" s="4">
        <v>726</v>
      </c>
      <c r="DL3" s="4">
        <v>5121</v>
      </c>
      <c r="DM3" s="4">
        <v>14937</v>
      </c>
      <c r="DN3" s="4">
        <v>0</v>
      </c>
      <c r="DO3" s="4">
        <v>0</v>
      </c>
      <c r="DP3" s="4">
        <v>0</v>
      </c>
      <c r="DQ3" s="4">
        <v>0</v>
      </c>
      <c r="DR3" s="4">
        <v>0</v>
      </c>
      <c r="DS3" s="4">
        <v>0</v>
      </c>
      <c r="DT3" s="4">
        <v>0</v>
      </c>
      <c r="DU3" s="4">
        <v>0</v>
      </c>
      <c r="DV3" s="4">
        <v>0</v>
      </c>
      <c r="DW3" s="4">
        <v>1</v>
      </c>
      <c r="DX3" s="4">
        <v>0</v>
      </c>
      <c r="DY3" s="4">
        <v>1</v>
      </c>
      <c r="DZ3" s="4">
        <v>0</v>
      </c>
      <c r="EA3" s="4">
        <v>14</v>
      </c>
      <c r="EB3" s="4">
        <v>0</v>
      </c>
      <c r="EC3" s="4">
        <v>12</v>
      </c>
    </row>
    <row r="4" spans="1:133" x14ac:dyDescent="0.3">
      <c r="A4" s="10">
        <v>42615</v>
      </c>
      <c r="B4" s="4">
        <v>100257</v>
      </c>
      <c r="C4" s="4">
        <v>68</v>
      </c>
      <c r="D4" s="4">
        <v>11</v>
      </c>
      <c r="E4" s="4">
        <v>2141</v>
      </c>
      <c r="F4" s="4">
        <v>12803</v>
      </c>
      <c r="G4" s="4">
        <v>1563573</v>
      </c>
      <c r="H4" s="4">
        <v>1023828</v>
      </c>
      <c r="I4" s="4">
        <v>3826613</v>
      </c>
      <c r="J4" s="4">
        <v>6159746</v>
      </c>
      <c r="K4" s="4">
        <v>13983</v>
      </c>
      <c r="L4" s="4">
        <v>70910</v>
      </c>
      <c r="M4" s="4">
        <v>109916</v>
      </c>
      <c r="N4" s="4">
        <v>1009845</v>
      </c>
      <c r="O4" s="4">
        <v>3755703</v>
      </c>
      <c r="P4" s="4">
        <v>6049830</v>
      </c>
      <c r="Q4" s="4">
        <v>1144435</v>
      </c>
      <c r="R4" s="4">
        <v>5348737</v>
      </c>
      <c r="S4" s="4">
        <v>17860794</v>
      </c>
      <c r="T4" s="4">
        <v>22450</v>
      </c>
      <c r="U4" s="4">
        <v>161588</v>
      </c>
      <c r="V4" s="4">
        <v>502508</v>
      </c>
      <c r="W4" s="4">
        <v>1121985</v>
      </c>
      <c r="X4" s="4">
        <v>5187149</v>
      </c>
      <c r="Y4" s="4">
        <v>17358286</v>
      </c>
      <c r="Z4" s="4">
        <v>71</v>
      </c>
      <c r="AA4" s="4">
        <v>627</v>
      </c>
      <c r="AB4" s="4">
        <v>44</v>
      </c>
      <c r="AC4" s="4">
        <v>387</v>
      </c>
      <c r="AD4" s="4">
        <v>1021800</v>
      </c>
      <c r="AE4" s="4">
        <v>3826613</v>
      </c>
      <c r="AF4" s="4">
        <v>6156684</v>
      </c>
      <c r="AG4" s="4">
        <v>11955</v>
      </c>
      <c r="AH4" s="4">
        <v>70910</v>
      </c>
      <c r="AI4" s="4">
        <v>106854</v>
      </c>
      <c r="AJ4" s="4">
        <v>1009845</v>
      </c>
      <c r="AK4" s="4">
        <v>3755703</v>
      </c>
      <c r="AL4" s="4">
        <v>6049830</v>
      </c>
      <c r="AM4" s="4">
        <v>1143516</v>
      </c>
      <c r="AN4" s="4">
        <v>5343493</v>
      </c>
      <c r="AO4" s="4">
        <v>17840580</v>
      </c>
      <c r="AP4" s="4">
        <v>21531</v>
      </c>
      <c r="AQ4" s="4">
        <v>156344</v>
      </c>
      <c r="AR4" s="4">
        <v>482294</v>
      </c>
      <c r="AS4" s="4">
        <v>1121985</v>
      </c>
      <c r="AT4" s="4">
        <v>5187149</v>
      </c>
      <c r="AU4" s="4">
        <v>17358286</v>
      </c>
      <c r="AV4" s="4">
        <v>1679</v>
      </c>
      <c r="AW4" s="4">
        <v>9388</v>
      </c>
      <c r="AX4" s="4">
        <v>1559267</v>
      </c>
      <c r="AY4" s="4">
        <v>1935</v>
      </c>
      <c r="AZ4" s="4">
        <v>12458</v>
      </c>
      <c r="BA4" s="4">
        <v>4382617</v>
      </c>
      <c r="BB4" s="4">
        <v>1</v>
      </c>
      <c r="BC4" s="4">
        <v>31</v>
      </c>
      <c r="BD4" s="4">
        <v>124</v>
      </c>
      <c r="BE4" s="4">
        <v>3</v>
      </c>
      <c r="BF4" s="4">
        <v>37</v>
      </c>
      <c r="BG4" s="4">
        <v>148</v>
      </c>
      <c r="BH4" s="4">
        <v>0</v>
      </c>
      <c r="BI4" s="4">
        <v>0</v>
      </c>
      <c r="BJ4" s="4">
        <v>0</v>
      </c>
      <c r="BK4" s="4">
        <v>0</v>
      </c>
      <c r="BL4" s="4">
        <v>0</v>
      </c>
      <c r="BM4" s="4">
        <v>0</v>
      </c>
      <c r="BN4" s="4">
        <v>0</v>
      </c>
      <c r="BO4" s="4">
        <v>0</v>
      </c>
      <c r="BP4" s="4">
        <v>0</v>
      </c>
      <c r="BQ4" s="4">
        <v>0</v>
      </c>
      <c r="BR4" s="4">
        <v>0</v>
      </c>
      <c r="BS4" s="4">
        <v>0</v>
      </c>
      <c r="BT4" s="4">
        <v>80682</v>
      </c>
      <c r="BU4" s="4">
        <v>159732</v>
      </c>
      <c r="BV4" s="4">
        <v>857119</v>
      </c>
      <c r="BW4" s="4">
        <v>2558796</v>
      </c>
      <c r="BX4" s="4">
        <v>3845</v>
      </c>
      <c r="BY4" s="4">
        <v>28440</v>
      </c>
      <c r="BZ4" s="4">
        <v>113801</v>
      </c>
      <c r="CA4" s="4">
        <v>155887</v>
      </c>
      <c r="CB4" s="4">
        <v>828679</v>
      </c>
      <c r="CC4" s="4">
        <v>2444995</v>
      </c>
      <c r="CD4" s="4">
        <v>159355</v>
      </c>
      <c r="CE4" s="4">
        <v>854833</v>
      </c>
      <c r="CF4" s="4">
        <v>2073897</v>
      </c>
      <c r="CG4" s="4">
        <v>377</v>
      </c>
      <c r="CH4" s="4">
        <v>2286</v>
      </c>
      <c r="CI4" s="4">
        <v>484899</v>
      </c>
      <c r="CJ4" s="4">
        <v>0</v>
      </c>
      <c r="CK4" s="4">
        <v>85896</v>
      </c>
      <c r="CL4" s="4">
        <v>742799</v>
      </c>
      <c r="CM4" s="4">
        <v>160738</v>
      </c>
      <c r="CN4" s="4">
        <v>771223</v>
      </c>
      <c r="CO4" s="4">
        <v>1815997</v>
      </c>
      <c r="CP4" s="4">
        <v>22128</v>
      </c>
      <c r="CQ4" s="4">
        <v>91555</v>
      </c>
      <c r="CR4" s="4">
        <v>340240</v>
      </c>
      <c r="CS4" s="4">
        <v>726</v>
      </c>
      <c r="CT4" s="4">
        <v>3989</v>
      </c>
      <c r="CU4" s="4">
        <v>17593</v>
      </c>
      <c r="CV4" s="4">
        <v>21402</v>
      </c>
      <c r="CW4" s="4">
        <v>87566</v>
      </c>
      <c r="CX4" s="4">
        <v>322647</v>
      </c>
      <c r="CY4" s="4">
        <v>21955</v>
      </c>
      <c r="CZ4" s="4">
        <v>90688</v>
      </c>
      <c r="DA4" s="4">
        <v>223370</v>
      </c>
      <c r="DB4" s="4">
        <v>173</v>
      </c>
      <c r="DC4" s="4">
        <v>867</v>
      </c>
      <c r="DD4" s="4">
        <v>116870</v>
      </c>
      <c r="DE4" s="4">
        <v>0</v>
      </c>
      <c r="DF4" s="4">
        <v>0</v>
      </c>
      <c r="DG4" s="4">
        <v>17989</v>
      </c>
      <c r="DH4" s="4">
        <v>22428</v>
      </c>
      <c r="DI4" s="4">
        <v>91935</v>
      </c>
      <c r="DJ4" s="4">
        <v>322251</v>
      </c>
      <c r="DK4" s="4">
        <v>584</v>
      </c>
      <c r="DL4" s="4">
        <v>4523</v>
      </c>
      <c r="DM4" s="4">
        <v>15255</v>
      </c>
      <c r="DN4" s="4">
        <v>0</v>
      </c>
      <c r="DO4" s="4">
        <v>0</v>
      </c>
      <c r="DP4" s="4">
        <v>0</v>
      </c>
      <c r="DQ4" s="4">
        <v>0</v>
      </c>
      <c r="DR4" s="4">
        <v>0</v>
      </c>
      <c r="DS4" s="4">
        <v>0</v>
      </c>
      <c r="DT4" s="4">
        <v>0</v>
      </c>
      <c r="DU4" s="4">
        <v>0</v>
      </c>
      <c r="DV4" s="4">
        <v>1</v>
      </c>
      <c r="DW4" s="4">
        <v>2</v>
      </c>
      <c r="DX4" s="4">
        <v>1</v>
      </c>
      <c r="DY4" s="4">
        <v>2</v>
      </c>
      <c r="DZ4" s="4">
        <v>1</v>
      </c>
      <c r="EA4" s="4">
        <v>15</v>
      </c>
      <c r="EB4" s="4">
        <v>1</v>
      </c>
      <c r="EC4" s="4">
        <v>13</v>
      </c>
    </row>
    <row r="5" spans="1:133" x14ac:dyDescent="0.3">
      <c r="A5" s="10">
        <v>42616</v>
      </c>
      <c r="B5" s="4">
        <v>100295</v>
      </c>
      <c r="C5" s="4">
        <v>59</v>
      </c>
      <c r="D5" s="4">
        <v>10</v>
      </c>
      <c r="E5" s="4">
        <v>2264</v>
      </c>
      <c r="F5" s="4">
        <v>13748</v>
      </c>
      <c r="G5" s="4">
        <v>1566738</v>
      </c>
      <c r="H5" s="4">
        <v>944252</v>
      </c>
      <c r="I5" s="4">
        <v>3957089</v>
      </c>
      <c r="J5" s="4">
        <v>6327562</v>
      </c>
      <c r="K5" s="4">
        <v>9928</v>
      </c>
      <c r="L5" s="4">
        <v>77167</v>
      </c>
      <c r="M5" s="4">
        <v>126816</v>
      </c>
      <c r="N5" s="4">
        <v>934324</v>
      </c>
      <c r="O5" s="4">
        <v>3879922</v>
      </c>
      <c r="P5" s="4">
        <v>6200746</v>
      </c>
      <c r="Q5" s="4">
        <v>1074684</v>
      </c>
      <c r="R5" s="4">
        <v>6243707</v>
      </c>
      <c r="S5" s="4">
        <v>18901185</v>
      </c>
      <c r="T5" s="4">
        <v>23513</v>
      </c>
      <c r="U5" s="4">
        <v>158174</v>
      </c>
      <c r="V5" s="4">
        <v>521440</v>
      </c>
      <c r="W5" s="4">
        <v>1051171</v>
      </c>
      <c r="X5" s="4">
        <v>6085533</v>
      </c>
      <c r="Y5" s="4">
        <v>18379745</v>
      </c>
      <c r="Z5" s="4">
        <v>24</v>
      </c>
      <c r="AA5" s="4">
        <v>563</v>
      </c>
      <c r="AB5" s="4">
        <v>18</v>
      </c>
      <c r="AC5" s="4">
        <v>345</v>
      </c>
      <c r="AD5" s="4">
        <v>944252</v>
      </c>
      <c r="AE5" s="4">
        <v>3957089</v>
      </c>
      <c r="AF5" s="4">
        <v>6324331</v>
      </c>
      <c r="AG5" s="4">
        <v>9928</v>
      </c>
      <c r="AH5" s="4">
        <v>77167</v>
      </c>
      <c r="AI5" s="4">
        <v>123585</v>
      </c>
      <c r="AJ5" s="4">
        <v>934324</v>
      </c>
      <c r="AK5" s="4">
        <v>3879922</v>
      </c>
      <c r="AL5" s="4">
        <v>6200746</v>
      </c>
      <c r="AM5" s="4">
        <v>1074008</v>
      </c>
      <c r="AN5" s="4">
        <v>6238285</v>
      </c>
      <c r="AO5" s="4">
        <v>18880428</v>
      </c>
      <c r="AP5" s="4">
        <v>22837</v>
      </c>
      <c r="AQ5" s="4">
        <v>152752</v>
      </c>
      <c r="AR5" s="4">
        <v>500683</v>
      </c>
      <c r="AS5" s="4">
        <v>1051171</v>
      </c>
      <c r="AT5" s="4">
        <v>6085533</v>
      </c>
      <c r="AU5" s="4">
        <v>18379745</v>
      </c>
      <c r="AV5" s="4">
        <v>1833</v>
      </c>
      <c r="AW5" s="4">
        <v>10587</v>
      </c>
      <c r="AX5" s="4">
        <v>1562414</v>
      </c>
      <c r="AY5" s="4">
        <v>2275</v>
      </c>
      <c r="AZ5" s="4">
        <v>13328</v>
      </c>
      <c r="BA5" s="4">
        <v>4384743</v>
      </c>
      <c r="BB5" s="4">
        <v>4</v>
      </c>
      <c r="BC5" s="4">
        <v>27</v>
      </c>
      <c r="BD5" s="4">
        <v>128</v>
      </c>
      <c r="BE5" s="4">
        <v>5</v>
      </c>
      <c r="BF5" s="4">
        <v>31</v>
      </c>
      <c r="BG5" s="4">
        <v>153</v>
      </c>
      <c r="BH5" s="4">
        <v>0</v>
      </c>
      <c r="BI5" s="4">
        <v>0</v>
      </c>
      <c r="BJ5" s="4">
        <v>0</v>
      </c>
      <c r="BK5" s="4">
        <v>0</v>
      </c>
      <c r="BL5" s="4">
        <v>0</v>
      </c>
      <c r="BM5" s="4">
        <v>0</v>
      </c>
      <c r="BN5" s="4">
        <v>0</v>
      </c>
      <c r="BO5" s="4">
        <v>0</v>
      </c>
      <c r="BP5" s="4">
        <v>0</v>
      </c>
      <c r="BQ5" s="4">
        <v>0</v>
      </c>
      <c r="BR5" s="4">
        <v>0</v>
      </c>
      <c r="BS5" s="4">
        <v>0</v>
      </c>
      <c r="BT5" s="4">
        <v>79864</v>
      </c>
      <c r="BU5" s="4">
        <v>154388</v>
      </c>
      <c r="BV5" s="4">
        <v>996661</v>
      </c>
      <c r="BW5" s="4">
        <v>2713143</v>
      </c>
      <c r="BX5" s="4">
        <v>3432</v>
      </c>
      <c r="BY5" s="4">
        <v>30969</v>
      </c>
      <c r="BZ5" s="4">
        <v>117192</v>
      </c>
      <c r="CA5" s="4">
        <v>150956</v>
      </c>
      <c r="CB5" s="4">
        <v>965692</v>
      </c>
      <c r="CC5" s="4">
        <v>2595951</v>
      </c>
      <c r="CD5" s="4">
        <v>153933</v>
      </c>
      <c r="CE5" s="4">
        <v>994032</v>
      </c>
      <c r="CF5" s="4">
        <v>2227796</v>
      </c>
      <c r="CG5" s="4">
        <v>455</v>
      </c>
      <c r="CH5" s="4">
        <v>2629</v>
      </c>
      <c r="CI5" s="4">
        <v>485347</v>
      </c>
      <c r="CJ5" s="4">
        <v>2509</v>
      </c>
      <c r="CK5" s="4">
        <v>103670</v>
      </c>
      <c r="CL5" s="4">
        <v>795288</v>
      </c>
      <c r="CM5" s="4">
        <v>151879</v>
      </c>
      <c r="CN5" s="4">
        <v>892991</v>
      </c>
      <c r="CO5" s="4">
        <v>1917855</v>
      </c>
      <c r="CP5" s="4">
        <v>22252</v>
      </c>
      <c r="CQ5" s="4">
        <v>112538</v>
      </c>
      <c r="CR5" s="4">
        <v>362487</v>
      </c>
      <c r="CS5" s="4">
        <v>621</v>
      </c>
      <c r="CT5" s="4">
        <v>4500</v>
      </c>
      <c r="CU5" s="4">
        <v>18209</v>
      </c>
      <c r="CV5" s="4">
        <v>21631</v>
      </c>
      <c r="CW5" s="4">
        <v>108038</v>
      </c>
      <c r="CX5" s="4">
        <v>344278</v>
      </c>
      <c r="CY5" s="4">
        <v>22076</v>
      </c>
      <c r="CZ5" s="4">
        <v>111519</v>
      </c>
      <c r="DA5" s="4">
        <v>245445</v>
      </c>
      <c r="DB5" s="4">
        <v>176</v>
      </c>
      <c r="DC5" s="4">
        <v>1019</v>
      </c>
      <c r="DD5" s="4">
        <v>117042</v>
      </c>
      <c r="DE5" s="4">
        <v>158</v>
      </c>
      <c r="DF5" s="4">
        <v>505</v>
      </c>
      <c r="DG5" s="4">
        <v>15941</v>
      </c>
      <c r="DH5" s="4">
        <v>22094</v>
      </c>
      <c r="DI5" s="4">
        <v>112033</v>
      </c>
      <c r="DJ5" s="4">
        <v>346546</v>
      </c>
      <c r="DK5" s="4">
        <v>540</v>
      </c>
      <c r="DL5" s="4">
        <v>4105</v>
      </c>
      <c r="DM5" s="4">
        <v>15625</v>
      </c>
      <c r="DN5" s="4">
        <v>0</v>
      </c>
      <c r="DO5" s="4">
        <v>0</v>
      </c>
      <c r="DP5" s="4">
        <v>0</v>
      </c>
      <c r="DQ5" s="4">
        <v>0</v>
      </c>
      <c r="DR5" s="4">
        <v>0</v>
      </c>
      <c r="DS5" s="4">
        <v>0</v>
      </c>
      <c r="DT5" s="4">
        <v>0</v>
      </c>
      <c r="DU5" s="4">
        <v>0</v>
      </c>
      <c r="DV5" s="4">
        <v>0</v>
      </c>
      <c r="DW5" s="4">
        <v>2</v>
      </c>
      <c r="DX5" s="4">
        <v>0</v>
      </c>
      <c r="DY5" s="4">
        <v>2</v>
      </c>
      <c r="DZ5" s="4">
        <v>0</v>
      </c>
      <c r="EA5" s="4">
        <v>15</v>
      </c>
      <c r="EB5" s="4">
        <v>0</v>
      </c>
      <c r="EC5" s="4">
        <v>13</v>
      </c>
    </row>
    <row r="6" spans="1:133" x14ac:dyDescent="0.3">
      <c r="A6" s="10">
        <v>42617</v>
      </c>
      <c r="B6" s="4">
        <v>100382</v>
      </c>
      <c r="C6" s="4">
        <v>57</v>
      </c>
      <c r="D6" s="4">
        <v>15</v>
      </c>
      <c r="E6" s="4">
        <v>2363</v>
      </c>
      <c r="F6" s="4">
        <v>12119</v>
      </c>
      <c r="G6" s="4">
        <v>1566738</v>
      </c>
      <c r="H6" s="4">
        <v>983937</v>
      </c>
      <c r="I6" s="4">
        <v>3337800</v>
      </c>
      <c r="J6" s="4">
        <v>6508550</v>
      </c>
      <c r="K6" s="4">
        <v>28792</v>
      </c>
      <c r="L6" s="4">
        <v>65804</v>
      </c>
      <c r="M6" s="4">
        <v>132867</v>
      </c>
      <c r="N6" s="4">
        <v>955145</v>
      </c>
      <c r="O6" s="4">
        <v>3271996</v>
      </c>
      <c r="P6" s="4">
        <v>6375683</v>
      </c>
      <c r="Q6" s="4">
        <v>1092307</v>
      </c>
      <c r="R6" s="4">
        <v>5816219</v>
      </c>
      <c r="S6" s="4">
        <v>19964841</v>
      </c>
      <c r="T6" s="4">
        <v>29343</v>
      </c>
      <c r="U6" s="4">
        <v>162995</v>
      </c>
      <c r="V6" s="4">
        <v>549080</v>
      </c>
      <c r="W6" s="4">
        <v>1062964</v>
      </c>
      <c r="X6" s="4">
        <v>5653224</v>
      </c>
      <c r="Y6" s="4">
        <v>19415761</v>
      </c>
      <c r="Z6" s="4">
        <v>23</v>
      </c>
      <c r="AA6" s="4">
        <v>456</v>
      </c>
      <c r="AB6" s="4">
        <v>18</v>
      </c>
      <c r="AC6" s="4">
        <v>263</v>
      </c>
      <c r="AD6" s="4">
        <v>983937</v>
      </c>
      <c r="AE6" s="4">
        <v>3337800</v>
      </c>
      <c r="AF6" s="4">
        <v>6505131</v>
      </c>
      <c r="AG6" s="4">
        <v>28792</v>
      </c>
      <c r="AH6" s="4">
        <v>65804</v>
      </c>
      <c r="AI6" s="4">
        <v>129448</v>
      </c>
      <c r="AJ6" s="4">
        <v>955145</v>
      </c>
      <c r="AK6" s="4">
        <v>3271996</v>
      </c>
      <c r="AL6" s="4">
        <v>6375683</v>
      </c>
      <c r="AM6" s="4">
        <v>1091407</v>
      </c>
      <c r="AN6" s="4">
        <v>5811114</v>
      </c>
      <c r="AO6" s="4">
        <v>19943280</v>
      </c>
      <c r="AP6" s="4">
        <v>28443</v>
      </c>
      <c r="AQ6" s="4">
        <v>157890</v>
      </c>
      <c r="AR6" s="4">
        <v>527519</v>
      </c>
      <c r="AS6" s="4">
        <v>1062964</v>
      </c>
      <c r="AT6" s="4">
        <v>5653224</v>
      </c>
      <c r="AU6" s="4">
        <v>19415761</v>
      </c>
      <c r="AV6" s="4">
        <v>1972</v>
      </c>
      <c r="AW6" s="4">
        <v>9869</v>
      </c>
      <c r="AX6" s="4">
        <v>1562414</v>
      </c>
      <c r="AY6" s="4">
        <v>2180</v>
      </c>
      <c r="AZ6" s="4">
        <v>11888</v>
      </c>
      <c r="BA6" s="4">
        <v>4386831</v>
      </c>
      <c r="BB6" s="4">
        <v>1</v>
      </c>
      <c r="BC6" s="4">
        <v>21</v>
      </c>
      <c r="BD6" s="4">
        <v>127</v>
      </c>
      <c r="BE6" s="4">
        <v>2</v>
      </c>
      <c r="BF6" s="4">
        <v>25</v>
      </c>
      <c r="BG6" s="4">
        <v>153</v>
      </c>
      <c r="BH6" s="4">
        <v>0</v>
      </c>
      <c r="BI6" s="4">
        <v>0</v>
      </c>
      <c r="BJ6" s="4">
        <v>0</v>
      </c>
      <c r="BK6" s="4">
        <v>0</v>
      </c>
      <c r="BL6" s="4">
        <v>0</v>
      </c>
      <c r="BM6" s="4">
        <v>0</v>
      </c>
      <c r="BN6" s="4">
        <v>0</v>
      </c>
      <c r="BO6" s="4">
        <v>0</v>
      </c>
      <c r="BP6" s="4">
        <v>0</v>
      </c>
      <c r="BQ6" s="4">
        <v>0</v>
      </c>
      <c r="BR6" s="4">
        <v>0</v>
      </c>
      <c r="BS6" s="4">
        <v>0</v>
      </c>
      <c r="BT6" s="4">
        <v>80903</v>
      </c>
      <c r="BU6" s="4">
        <v>151438</v>
      </c>
      <c r="BV6" s="4">
        <v>896758</v>
      </c>
      <c r="BW6" s="4">
        <v>2864479</v>
      </c>
      <c r="BX6" s="4">
        <v>3374</v>
      </c>
      <c r="BY6" s="4">
        <v>27816</v>
      </c>
      <c r="BZ6" s="4">
        <v>120464</v>
      </c>
      <c r="CA6" s="4">
        <v>148064</v>
      </c>
      <c r="CB6" s="4">
        <v>868942</v>
      </c>
      <c r="CC6" s="4">
        <v>2744015</v>
      </c>
      <c r="CD6" s="4">
        <v>150995</v>
      </c>
      <c r="CE6" s="4">
        <v>894321</v>
      </c>
      <c r="CF6" s="4">
        <v>2378739</v>
      </c>
      <c r="CG6" s="4">
        <v>443</v>
      </c>
      <c r="CH6" s="4">
        <v>2437</v>
      </c>
      <c r="CI6" s="4">
        <v>485740</v>
      </c>
      <c r="CJ6" s="4">
        <v>161</v>
      </c>
      <c r="CK6" s="4">
        <v>73348</v>
      </c>
      <c r="CL6" s="4">
        <v>837120</v>
      </c>
      <c r="CM6" s="4">
        <v>151277</v>
      </c>
      <c r="CN6" s="4">
        <v>823410</v>
      </c>
      <c r="CO6" s="4">
        <v>2027359</v>
      </c>
      <c r="CP6" s="4">
        <v>18659</v>
      </c>
      <c r="CQ6" s="4">
        <v>112464</v>
      </c>
      <c r="CR6" s="4">
        <v>381120</v>
      </c>
      <c r="CS6" s="4">
        <v>629</v>
      </c>
      <c r="CT6" s="4">
        <v>4526</v>
      </c>
      <c r="CU6" s="4">
        <v>18812</v>
      </c>
      <c r="CV6" s="4">
        <v>18030</v>
      </c>
      <c r="CW6" s="4">
        <v>107938</v>
      </c>
      <c r="CX6" s="4">
        <v>362308</v>
      </c>
      <c r="CY6" s="4">
        <v>18527</v>
      </c>
      <c r="CZ6" s="4">
        <v>111503</v>
      </c>
      <c r="DA6" s="4">
        <v>263964</v>
      </c>
      <c r="DB6" s="4">
        <v>132</v>
      </c>
      <c r="DC6" s="4">
        <v>961</v>
      </c>
      <c r="DD6" s="4">
        <v>117156</v>
      </c>
      <c r="DE6" s="4">
        <v>0</v>
      </c>
      <c r="DF6" s="4">
        <v>0</v>
      </c>
      <c r="DG6" s="4">
        <v>17411</v>
      </c>
      <c r="DH6" s="4">
        <v>19028</v>
      </c>
      <c r="DI6" s="4">
        <v>112672</v>
      </c>
      <c r="DJ6" s="4">
        <v>363709</v>
      </c>
      <c r="DK6" s="4">
        <v>465</v>
      </c>
      <c r="DL6" s="4">
        <v>3131</v>
      </c>
      <c r="DM6" s="4">
        <v>16087</v>
      </c>
      <c r="DN6" s="4">
        <v>0</v>
      </c>
      <c r="DO6" s="4">
        <v>0</v>
      </c>
      <c r="DP6" s="4">
        <v>0</v>
      </c>
      <c r="DQ6" s="4">
        <v>0</v>
      </c>
      <c r="DR6" s="4">
        <v>0</v>
      </c>
      <c r="DS6" s="4">
        <v>0</v>
      </c>
      <c r="DT6" s="4">
        <v>0</v>
      </c>
      <c r="DU6" s="4">
        <v>0</v>
      </c>
      <c r="DV6" s="4">
        <v>0</v>
      </c>
      <c r="DW6" s="4">
        <v>2</v>
      </c>
      <c r="DX6" s="4">
        <v>0</v>
      </c>
      <c r="DY6" s="4">
        <v>2</v>
      </c>
      <c r="DZ6" s="4">
        <v>2</v>
      </c>
      <c r="EA6" s="4">
        <v>14</v>
      </c>
      <c r="EB6" s="4">
        <v>2</v>
      </c>
      <c r="EC6" s="4">
        <v>11</v>
      </c>
    </row>
    <row r="7" spans="1:133" x14ac:dyDescent="0.3">
      <c r="A7" s="10">
        <v>42618</v>
      </c>
      <c r="B7" s="4">
        <v>100395</v>
      </c>
      <c r="C7" s="4">
        <v>33</v>
      </c>
      <c r="D7" s="4">
        <v>23</v>
      </c>
      <c r="E7" s="4">
        <v>1877</v>
      </c>
      <c r="F7" s="4">
        <v>11809</v>
      </c>
      <c r="G7" s="4">
        <v>1532118</v>
      </c>
      <c r="H7" s="4">
        <v>803471</v>
      </c>
      <c r="I7" s="4">
        <v>2978679</v>
      </c>
      <c r="J7" s="4">
        <v>6610568</v>
      </c>
      <c r="K7" s="4">
        <v>14742</v>
      </c>
      <c r="L7" s="4">
        <v>66108</v>
      </c>
      <c r="M7" s="4">
        <v>141669</v>
      </c>
      <c r="N7" s="4">
        <v>788729</v>
      </c>
      <c r="O7" s="4">
        <v>2912571</v>
      </c>
      <c r="P7" s="4">
        <v>6468899</v>
      </c>
      <c r="Q7" s="4">
        <v>860482</v>
      </c>
      <c r="R7" s="4">
        <v>5681573</v>
      </c>
      <c r="S7" s="4">
        <v>20462201</v>
      </c>
      <c r="T7" s="4">
        <v>27287</v>
      </c>
      <c r="U7" s="4">
        <v>164715</v>
      </c>
      <c r="V7" s="4">
        <v>555889</v>
      </c>
      <c r="W7" s="4">
        <v>833195</v>
      </c>
      <c r="X7" s="4">
        <v>5516858</v>
      </c>
      <c r="Y7" s="4">
        <v>19906312</v>
      </c>
      <c r="Z7" s="4">
        <v>81</v>
      </c>
      <c r="AA7" s="4">
        <v>418</v>
      </c>
      <c r="AB7" s="4">
        <v>53</v>
      </c>
      <c r="AC7" s="4">
        <v>234</v>
      </c>
      <c r="AD7" s="4">
        <v>803471</v>
      </c>
      <c r="AE7" s="4">
        <v>2978679</v>
      </c>
      <c r="AF7" s="4">
        <v>6607042</v>
      </c>
      <c r="AG7" s="4">
        <v>14742</v>
      </c>
      <c r="AH7" s="4">
        <v>66108</v>
      </c>
      <c r="AI7" s="4">
        <v>138143</v>
      </c>
      <c r="AJ7" s="4">
        <v>788729</v>
      </c>
      <c r="AK7" s="4">
        <v>2912571</v>
      </c>
      <c r="AL7" s="4">
        <v>6468899</v>
      </c>
      <c r="AM7" s="4">
        <v>859680</v>
      </c>
      <c r="AN7" s="4">
        <v>5676765</v>
      </c>
      <c r="AO7" s="4">
        <v>20440352</v>
      </c>
      <c r="AP7" s="4">
        <v>26485</v>
      </c>
      <c r="AQ7" s="4">
        <v>159907</v>
      </c>
      <c r="AR7" s="4">
        <v>534040</v>
      </c>
      <c r="AS7" s="4">
        <v>833195</v>
      </c>
      <c r="AT7" s="4">
        <v>5516858</v>
      </c>
      <c r="AU7" s="4">
        <v>19906312</v>
      </c>
      <c r="AV7" s="4">
        <v>1368</v>
      </c>
      <c r="AW7" s="4">
        <v>9361</v>
      </c>
      <c r="AX7" s="4">
        <v>1527983</v>
      </c>
      <c r="AY7" s="4">
        <v>1515</v>
      </c>
      <c r="AZ7" s="4">
        <v>11315</v>
      </c>
      <c r="BA7" s="4">
        <v>4160623</v>
      </c>
      <c r="BB7" s="4">
        <v>5</v>
      </c>
      <c r="BC7" s="4">
        <v>22</v>
      </c>
      <c r="BD7" s="4">
        <v>130</v>
      </c>
      <c r="BE7" s="4">
        <v>5</v>
      </c>
      <c r="BF7" s="4">
        <v>26</v>
      </c>
      <c r="BG7" s="4">
        <v>155</v>
      </c>
      <c r="BH7" s="4">
        <v>0</v>
      </c>
      <c r="BI7" s="4">
        <v>0</v>
      </c>
      <c r="BJ7" s="4">
        <v>0</v>
      </c>
      <c r="BK7" s="4">
        <v>0</v>
      </c>
      <c r="BL7" s="4">
        <v>0</v>
      </c>
      <c r="BM7" s="4">
        <v>0</v>
      </c>
      <c r="BN7" s="4">
        <v>0</v>
      </c>
      <c r="BO7" s="4">
        <v>0</v>
      </c>
      <c r="BP7" s="4">
        <v>0</v>
      </c>
      <c r="BQ7" s="4">
        <v>0</v>
      </c>
      <c r="BR7" s="4">
        <v>0</v>
      </c>
      <c r="BS7" s="4">
        <v>0</v>
      </c>
      <c r="BT7" s="4">
        <v>80868</v>
      </c>
      <c r="BU7" s="4">
        <v>108317</v>
      </c>
      <c r="BV7" s="4">
        <v>850093</v>
      </c>
      <c r="BW7" s="4">
        <v>2935358</v>
      </c>
      <c r="BX7" s="4">
        <v>2270</v>
      </c>
      <c r="BY7" s="4">
        <v>23990</v>
      </c>
      <c r="BZ7" s="4">
        <v>120694</v>
      </c>
      <c r="CA7" s="4">
        <v>106047</v>
      </c>
      <c r="CB7" s="4">
        <v>826103</v>
      </c>
      <c r="CC7" s="4">
        <v>2814664</v>
      </c>
      <c r="CD7" s="4">
        <v>108092</v>
      </c>
      <c r="CE7" s="4">
        <v>847854</v>
      </c>
      <c r="CF7" s="4">
        <v>2477213</v>
      </c>
      <c r="CG7" s="4">
        <v>225</v>
      </c>
      <c r="CH7" s="4">
        <v>2239</v>
      </c>
      <c r="CI7" s="4">
        <v>458145</v>
      </c>
      <c r="CJ7" s="4">
        <v>4593</v>
      </c>
      <c r="CK7" s="4">
        <v>57302</v>
      </c>
      <c r="CL7" s="4">
        <v>864320</v>
      </c>
      <c r="CM7" s="4">
        <v>103724</v>
      </c>
      <c r="CN7" s="4">
        <v>792791</v>
      </c>
      <c r="CO7" s="4">
        <v>2071038</v>
      </c>
      <c r="CP7" s="4">
        <v>12014</v>
      </c>
      <c r="CQ7" s="4">
        <v>113360</v>
      </c>
      <c r="CR7" s="4">
        <v>383858</v>
      </c>
      <c r="CS7" s="4">
        <v>358</v>
      </c>
      <c r="CT7" s="4">
        <v>4352</v>
      </c>
      <c r="CU7" s="4">
        <v>18691</v>
      </c>
      <c r="CV7" s="4">
        <v>11656</v>
      </c>
      <c r="CW7" s="4">
        <v>109008</v>
      </c>
      <c r="CX7" s="4">
        <v>365167</v>
      </c>
      <c r="CY7" s="4">
        <v>11937</v>
      </c>
      <c r="CZ7" s="4">
        <v>112445</v>
      </c>
      <c r="DA7" s="4">
        <v>273879</v>
      </c>
      <c r="DB7" s="4">
        <v>77</v>
      </c>
      <c r="DC7" s="4">
        <v>915</v>
      </c>
      <c r="DD7" s="4">
        <v>109979</v>
      </c>
      <c r="DE7" s="4">
        <v>297</v>
      </c>
      <c r="DF7" s="4">
        <v>0</v>
      </c>
      <c r="DG7" s="4">
        <v>9889</v>
      </c>
      <c r="DH7" s="4">
        <v>11717</v>
      </c>
      <c r="DI7" s="4">
        <v>115562</v>
      </c>
      <c r="DJ7" s="4">
        <v>373969</v>
      </c>
      <c r="DK7" s="4">
        <v>592</v>
      </c>
      <c r="DL7" s="4">
        <v>3197</v>
      </c>
      <c r="DM7" s="4">
        <v>15759</v>
      </c>
      <c r="DN7" s="4">
        <v>0</v>
      </c>
      <c r="DO7" s="4">
        <v>0</v>
      </c>
      <c r="DP7" s="4">
        <v>0</v>
      </c>
      <c r="DQ7" s="4">
        <v>0</v>
      </c>
      <c r="DR7" s="4">
        <v>0</v>
      </c>
      <c r="DS7" s="4">
        <v>0</v>
      </c>
      <c r="DT7" s="4">
        <v>0</v>
      </c>
      <c r="DU7" s="4">
        <v>0</v>
      </c>
      <c r="DV7" s="4">
        <v>0</v>
      </c>
      <c r="DW7" s="4">
        <v>2</v>
      </c>
      <c r="DX7" s="4">
        <v>0</v>
      </c>
      <c r="DY7" s="4">
        <v>2</v>
      </c>
      <c r="DZ7" s="4">
        <v>0</v>
      </c>
      <c r="EA7" s="4">
        <v>8</v>
      </c>
      <c r="EB7" s="4">
        <v>0</v>
      </c>
      <c r="EC7" s="4">
        <v>5</v>
      </c>
    </row>
    <row r="8" spans="1:133" x14ac:dyDescent="0.3">
      <c r="A8" s="10">
        <v>42619</v>
      </c>
      <c r="B8" s="4">
        <v>100444</v>
      </c>
      <c r="C8" s="4">
        <v>28</v>
      </c>
      <c r="D8" s="4">
        <v>13</v>
      </c>
      <c r="E8" s="4">
        <v>1980</v>
      </c>
      <c r="F8" s="4">
        <v>12588</v>
      </c>
      <c r="G8" s="4">
        <v>1500017</v>
      </c>
      <c r="H8" s="4">
        <v>845899</v>
      </c>
      <c r="I8" s="4">
        <v>2919531</v>
      </c>
      <c r="J8" s="4">
        <v>6694142</v>
      </c>
      <c r="K8" s="4">
        <v>11504</v>
      </c>
      <c r="L8" s="4">
        <v>71663</v>
      </c>
      <c r="M8" s="4">
        <v>143937</v>
      </c>
      <c r="N8" s="4">
        <v>834395</v>
      </c>
      <c r="O8" s="4">
        <v>2847868</v>
      </c>
      <c r="P8" s="4">
        <v>6550205</v>
      </c>
      <c r="Q8" s="4">
        <v>893969</v>
      </c>
      <c r="R8" s="4">
        <v>6105711</v>
      </c>
      <c r="S8" s="4">
        <v>20909670</v>
      </c>
      <c r="T8" s="4">
        <v>21502</v>
      </c>
      <c r="U8" s="4">
        <v>174890</v>
      </c>
      <c r="V8" s="4">
        <v>560005</v>
      </c>
      <c r="W8" s="4">
        <v>872467</v>
      </c>
      <c r="X8" s="4">
        <v>5930821</v>
      </c>
      <c r="Y8" s="4">
        <v>20349665</v>
      </c>
      <c r="Z8" s="4">
        <v>70</v>
      </c>
      <c r="AA8" s="4">
        <v>416</v>
      </c>
      <c r="AB8" s="4">
        <v>48</v>
      </c>
      <c r="AC8" s="4">
        <v>233</v>
      </c>
      <c r="AD8" s="4">
        <v>845899</v>
      </c>
      <c r="AE8" s="4">
        <v>2919531</v>
      </c>
      <c r="AF8" s="4">
        <v>6690526</v>
      </c>
      <c r="AG8" s="4">
        <v>11504</v>
      </c>
      <c r="AH8" s="4">
        <v>71663</v>
      </c>
      <c r="AI8" s="4">
        <v>140321</v>
      </c>
      <c r="AJ8" s="4">
        <v>834395</v>
      </c>
      <c r="AK8" s="4">
        <v>2847868</v>
      </c>
      <c r="AL8" s="4">
        <v>6550205</v>
      </c>
      <c r="AM8" s="4">
        <v>893304</v>
      </c>
      <c r="AN8" s="4">
        <v>6100715</v>
      </c>
      <c r="AO8" s="4">
        <v>20887878</v>
      </c>
      <c r="AP8" s="4">
        <v>20837</v>
      </c>
      <c r="AQ8" s="4">
        <v>169894</v>
      </c>
      <c r="AR8" s="4">
        <v>538213</v>
      </c>
      <c r="AS8" s="4">
        <v>872467</v>
      </c>
      <c r="AT8" s="4">
        <v>5930821</v>
      </c>
      <c r="AU8" s="4">
        <v>20349665</v>
      </c>
      <c r="AV8" s="4">
        <v>1316</v>
      </c>
      <c r="AW8" s="4">
        <v>9724</v>
      </c>
      <c r="AX8" s="4">
        <v>1496053</v>
      </c>
      <c r="AY8" s="4">
        <v>1510</v>
      </c>
      <c r="AZ8" s="4">
        <v>11969</v>
      </c>
      <c r="BA8" s="4">
        <v>3903614</v>
      </c>
      <c r="BB8" s="4">
        <v>5</v>
      </c>
      <c r="BC8" s="4">
        <v>24</v>
      </c>
      <c r="BD8" s="4">
        <v>131</v>
      </c>
      <c r="BE8" s="4">
        <v>5</v>
      </c>
      <c r="BF8" s="4">
        <v>28</v>
      </c>
      <c r="BG8" s="4">
        <v>157</v>
      </c>
      <c r="BH8" s="4">
        <v>0</v>
      </c>
      <c r="BI8" s="4">
        <v>0</v>
      </c>
      <c r="BJ8" s="4">
        <v>0</v>
      </c>
      <c r="BK8" s="4">
        <v>0</v>
      </c>
      <c r="BL8" s="4">
        <v>0</v>
      </c>
      <c r="BM8" s="4">
        <v>0</v>
      </c>
      <c r="BN8" s="4">
        <v>0</v>
      </c>
      <c r="BO8" s="4">
        <v>0</v>
      </c>
      <c r="BP8" s="4">
        <v>0</v>
      </c>
      <c r="BQ8" s="4">
        <v>0</v>
      </c>
      <c r="BR8" s="4">
        <v>0</v>
      </c>
      <c r="BS8" s="4">
        <v>0</v>
      </c>
      <c r="BT8" s="4">
        <v>80949</v>
      </c>
      <c r="BU8" s="4">
        <v>106271</v>
      </c>
      <c r="BV8" s="4">
        <v>862416</v>
      </c>
      <c r="BW8" s="4">
        <v>2993464</v>
      </c>
      <c r="BX8" s="4">
        <v>2051</v>
      </c>
      <c r="BY8" s="4">
        <v>22966</v>
      </c>
      <c r="BZ8" s="4">
        <v>119870</v>
      </c>
      <c r="CA8" s="4">
        <v>104220</v>
      </c>
      <c r="CB8" s="4">
        <v>839450</v>
      </c>
      <c r="CC8" s="4">
        <v>2873594</v>
      </c>
      <c r="CD8" s="4">
        <v>106085</v>
      </c>
      <c r="CE8" s="4">
        <v>860141</v>
      </c>
      <c r="CF8" s="4">
        <v>2566199</v>
      </c>
      <c r="CG8" s="4">
        <v>186</v>
      </c>
      <c r="CH8" s="4">
        <v>2275</v>
      </c>
      <c r="CI8" s="4">
        <v>427265</v>
      </c>
      <c r="CJ8" s="4">
        <v>0</v>
      </c>
      <c r="CK8" s="4">
        <v>54782</v>
      </c>
      <c r="CL8" s="4">
        <v>831669</v>
      </c>
      <c r="CM8" s="4">
        <v>107690</v>
      </c>
      <c r="CN8" s="4">
        <v>807634</v>
      </c>
      <c r="CO8" s="4">
        <v>2161795</v>
      </c>
      <c r="CP8" s="4">
        <v>11243</v>
      </c>
      <c r="CQ8" s="4">
        <v>116645</v>
      </c>
      <c r="CR8" s="4">
        <v>383838</v>
      </c>
      <c r="CS8" s="4">
        <v>277</v>
      </c>
      <c r="CT8" s="4">
        <v>4306</v>
      </c>
      <c r="CU8" s="4">
        <v>18345</v>
      </c>
      <c r="CV8" s="4">
        <v>10966</v>
      </c>
      <c r="CW8" s="4">
        <v>112339</v>
      </c>
      <c r="CX8" s="4">
        <v>365493</v>
      </c>
      <c r="CY8" s="4">
        <v>11180</v>
      </c>
      <c r="CZ8" s="4">
        <v>115704</v>
      </c>
      <c r="DA8" s="4">
        <v>281565</v>
      </c>
      <c r="DB8" s="4">
        <v>63</v>
      </c>
      <c r="DC8" s="4">
        <v>941</v>
      </c>
      <c r="DD8" s="4">
        <v>102273</v>
      </c>
      <c r="DE8" s="4">
        <v>0</v>
      </c>
      <c r="DF8" s="4">
        <v>0</v>
      </c>
      <c r="DG8" s="4">
        <v>5122</v>
      </c>
      <c r="DH8" s="4">
        <v>11328</v>
      </c>
      <c r="DI8" s="4">
        <v>118210</v>
      </c>
      <c r="DJ8" s="4">
        <v>378716</v>
      </c>
      <c r="DK8" s="4">
        <v>681</v>
      </c>
      <c r="DL8" s="4">
        <v>3618</v>
      </c>
      <c r="DM8" s="4">
        <v>15326</v>
      </c>
      <c r="DN8" s="4">
        <v>0</v>
      </c>
      <c r="DO8" s="4">
        <v>0</v>
      </c>
      <c r="DP8" s="4">
        <v>0</v>
      </c>
      <c r="DQ8" s="4">
        <v>0</v>
      </c>
      <c r="DR8" s="4">
        <v>0</v>
      </c>
      <c r="DS8" s="4">
        <v>0</v>
      </c>
      <c r="DT8" s="4">
        <v>0</v>
      </c>
      <c r="DU8" s="4">
        <v>0</v>
      </c>
      <c r="DV8" s="4">
        <v>0</v>
      </c>
      <c r="DW8" s="4">
        <v>2</v>
      </c>
      <c r="DX8" s="4">
        <v>0</v>
      </c>
      <c r="DY8" s="4">
        <v>2</v>
      </c>
      <c r="DZ8" s="4">
        <v>1</v>
      </c>
      <c r="EA8" s="4">
        <v>6</v>
      </c>
      <c r="EB8" s="4">
        <v>1</v>
      </c>
      <c r="EC8" s="4">
        <v>5</v>
      </c>
    </row>
    <row r="9" spans="1:133" x14ac:dyDescent="0.3">
      <c r="A9" s="10">
        <v>42620</v>
      </c>
      <c r="B9" s="4">
        <v>100501</v>
      </c>
      <c r="C9" s="4">
        <v>51</v>
      </c>
      <c r="D9" s="4">
        <v>28</v>
      </c>
      <c r="E9" s="4">
        <v>2609</v>
      </c>
      <c r="F9" s="4">
        <v>14468</v>
      </c>
      <c r="G9" s="4">
        <v>1454972</v>
      </c>
      <c r="H9" s="4">
        <v>810360</v>
      </c>
      <c r="I9" s="4">
        <v>2963076</v>
      </c>
      <c r="J9" s="4">
        <v>6800388</v>
      </c>
      <c r="K9" s="4">
        <v>23577</v>
      </c>
      <c r="L9" s="4">
        <v>78794</v>
      </c>
      <c r="M9" s="4">
        <v>141786</v>
      </c>
      <c r="N9" s="4">
        <v>786783</v>
      </c>
      <c r="O9" s="4">
        <v>2884282</v>
      </c>
      <c r="P9" s="4">
        <v>6658602</v>
      </c>
      <c r="Q9" s="4">
        <v>913420</v>
      </c>
      <c r="R9" s="4">
        <v>6717258</v>
      </c>
      <c r="S9" s="4">
        <v>21384090</v>
      </c>
      <c r="T9" s="4">
        <v>48055</v>
      </c>
      <c r="U9" s="4">
        <v>195408</v>
      </c>
      <c r="V9" s="4">
        <v>593630</v>
      </c>
      <c r="W9" s="4">
        <v>865365</v>
      </c>
      <c r="X9" s="4">
        <v>6521850</v>
      </c>
      <c r="Y9" s="4">
        <v>20790460</v>
      </c>
      <c r="Z9" s="4">
        <v>62</v>
      </c>
      <c r="AA9" s="4">
        <v>410</v>
      </c>
      <c r="AB9" s="4">
        <v>40</v>
      </c>
      <c r="AC9" s="4">
        <v>231</v>
      </c>
      <c r="AD9" s="4">
        <v>810360</v>
      </c>
      <c r="AE9" s="4">
        <v>2963076</v>
      </c>
      <c r="AF9" s="4">
        <v>6796656</v>
      </c>
      <c r="AG9" s="4">
        <v>23577</v>
      </c>
      <c r="AH9" s="4">
        <v>78794</v>
      </c>
      <c r="AI9" s="4">
        <v>138054</v>
      </c>
      <c r="AJ9" s="4">
        <v>786783</v>
      </c>
      <c r="AK9" s="4">
        <v>2884282</v>
      </c>
      <c r="AL9" s="4">
        <v>6658602</v>
      </c>
      <c r="AM9" s="4">
        <v>912732</v>
      </c>
      <c r="AN9" s="4">
        <v>6711929</v>
      </c>
      <c r="AO9" s="4">
        <v>21362318</v>
      </c>
      <c r="AP9" s="4">
        <v>47367</v>
      </c>
      <c r="AQ9" s="4">
        <v>190079</v>
      </c>
      <c r="AR9" s="4">
        <v>571858</v>
      </c>
      <c r="AS9" s="4">
        <v>865365</v>
      </c>
      <c r="AT9" s="4">
        <v>6521850</v>
      </c>
      <c r="AU9" s="4">
        <v>20790460</v>
      </c>
      <c r="AV9" s="4">
        <v>1890</v>
      </c>
      <c r="AW9" s="4">
        <v>11033</v>
      </c>
      <c r="AX9" s="4">
        <v>1451242</v>
      </c>
      <c r="AY9" s="4">
        <v>2246</v>
      </c>
      <c r="AZ9" s="4">
        <v>13443</v>
      </c>
      <c r="BA9" s="4">
        <v>3647968</v>
      </c>
      <c r="BB9" s="4">
        <v>5</v>
      </c>
      <c r="BC9" s="4">
        <v>26</v>
      </c>
      <c r="BD9" s="4">
        <v>130</v>
      </c>
      <c r="BE9" s="4">
        <v>5</v>
      </c>
      <c r="BF9" s="4">
        <v>30</v>
      </c>
      <c r="BG9" s="4">
        <v>155</v>
      </c>
      <c r="BH9" s="4">
        <v>0</v>
      </c>
      <c r="BI9" s="4">
        <v>0</v>
      </c>
      <c r="BJ9" s="4">
        <v>0</v>
      </c>
      <c r="BK9" s="4">
        <v>0</v>
      </c>
      <c r="BL9" s="4">
        <v>0</v>
      </c>
      <c r="BM9" s="4">
        <v>0</v>
      </c>
      <c r="BN9" s="4">
        <v>0</v>
      </c>
      <c r="BO9" s="4">
        <v>0</v>
      </c>
      <c r="BP9" s="4">
        <v>0</v>
      </c>
      <c r="BQ9" s="4">
        <v>0</v>
      </c>
      <c r="BR9" s="4">
        <v>0</v>
      </c>
      <c r="BS9" s="4">
        <v>0</v>
      </c>
      <c r="BT9" s="4">
        <v>81041</v>
      </c>
      <c r="BU9" s="4">
        <v>126305</v>
      </c>
      <c r="BV9" s="4">
        <v>926233</v>
      </c>
      <c r="BW9" s="4">
        <v>3065591</v>
      </c>
      <c r="BX9" s="4">
        <v>5640</v>
      </c>
      <c r="BY9" s="4">
        <v>25044</v>
      </c>
      <c r="BZ9" s="4">
        <v>121964</v>
      </c>
      <c r="CA9" s="4">
        <v>120665</v>
      </c>
      <c r="CB9" s="4">
        <v>901189</v>
      </c>
      <c r="CC9" s="4">
        <v>2943627</v>
      </c>
      <c r="CD9" s="4">
        <v>125895</v>
      </c>
      <c r="CE9" s="4">
        <v>923689</v>
      </c>
      <c r="CF9" s="4">
        <v>2668244</v>
      </c>
      <c r="CG9" s="4">
        <v>410</v>
      </c>
      <c r="CH9" s="4">
        <v>2544</v>
      </c>
      <c r="CI9" s="4">
        <v>397347</v>
      </c>
      <c r="CJ9" s="4">
        <v>4741</v>
      </c>
      <c r="CK9" s="4">
        <v>75091</v>
      </c>
      <c r="CL9" s="4">
        <v>836028</v>
      </c>
      <c r="CM9" s="4">
        <v>121564</v>
      </c>
      <c r="CN9" s="4">
        <v>851142</v>
      </c>
      <c r="CO9" s="4">
        <v>2229563</v>
      </c>
      <c r="CP9" s="4">
        <v>21543</v>
      </c>
      <c r="CQ9" s="4">
        <v>132737</v>
      </c>
      <c r="CR9" s="4">
        <v>393512</v>
      </c>
      <c r="CS9" s="4">
        <v>1510</v>
      </c>
      <c r="CT9" s="4">
        <v>5114</v>
      </c>
      <c r="CU9" s="4">
        <v>19111</v>
      </c>
      <c r="CV9" s="4">
        <v>20033</v>
      </c>
      <c r="CW9" s="4">
        <v>127623</v>
      </c>
      <c r="CX9" s="4">
        <v>374401</v>
      </c>
      <c r="CY9" s="4">
        <v>21309</v>
      </c>
      <c r="CZ9" s="4">
        <v>131622</v>
      </c>
      <c r="DA9" s="4">
        <v>298321</v>
      </c>
      <c r="DB9" s="4">
        <v>234</v>
      </c>
      <c r="DC9" s="4">
        <v>1115</v>
      </c>
      <c r="DD9" s="4">
        <v>95191</v>
      </c>
      <c r="DE9" s="4">
        <v>0</v>
      </c>
      <c r="DF9" s="4">
        <v>439</v>
      </c>
      <c r="DG9" s="4">
        <v>9761</v>
      </c>
      <c r="DH9" s="4">
        <v>21578</v>
      </c>
      <c r="DI9" s="4">
        <v>132298</v>
      </c>
      <c r="DJ9" s="4">
        <v>383751</v>
      </c>
      <c r="DK9" s="4">
        <v>825</v>
      </c>
      <c r="DL9" s="4">
        <v>4267</v>
      </c>
      <c r="DM9" s="4">
        <v>15488</v>
      </c>
      <c r="DN9" s="4">
        <v>0</v>
      </c>
      <c r="DO9" s="4">
        <v>0</v>
      </c>
      <c r="DP9" s="4">
        <v>0</v>
      </c>
      <c r="DQ9" s="4">
        <v>0</v>
      </c>
      <c r="DR9" s="4">
        <v>0</v>
      </c>
      <c r="DS9" s="4">
        <v>0</v>
      </c>
      <c r="DT9" s="4">
        <v>0</v>
      </c>
      <c r="DU9" s="4">
        <v>0</v>
      </c>
      <c r="DV9" s="4">
        <v>0</v>
      </c>
      <c r="DW9" s="4">
        <v>1</v>
      </c>
      <c r="DX9" s="4">
        <v>0</v>
      </c>
      <c r="DY9" s="4">
        <v>1</v>
      </c>
      <c r="DZ9" s="4">
        <v>2</v>
      </c>
      <c r="EA9" s="4">
        <v>6</v>
      </c>
      <c r="EB9" s="4">
        <v>2</v>
      </c>
      <c r="EC9" s="4">
        <v>6</v>
      </c>
    </row>
    <row r="10" spans="1:133" x14ac:dyDescent="0.3">
      <c r="A10" s="10">
        <v>42621</v>
      </c>
      <c r="B10" s="4">
        <v>100586</v>
      </c>
      <c r="C10" s="4">
        <v>72</v>
      </c>
      <c r="D10" s="4">
        <v>16</v>
      </c>
      <c r="E10" s="4">
        <v>2531</v>
      </c>
      <c r="F10" s="4">
        <v>15003</v>
      </c>
      <c r="G10" s="4">
        <v>1415262</v>
      </c>
      <c r="H10" s="4">
        <v>940589</v>
      </c>
      <c r="I10" s="4">
        <v>2886120</v>
      </c>
      <c r="J10" s="4">
        <v>6859442</v>
      </c>
      <c r="K10" s="4">
        <v>15250</v>
      </c>
      <c r="L10" s="4">
        <v>82918</v>
      </c>
      <c r="M10" s="4">
        <v>153322</v>
      </c>
      <c r="N10" s="4">
        <v>925339</v>
      </c>
      <c r="O10" s="4">
        <v>2803202</v>
      </c>
      <c r="P10" s="4">
        <v>6706120</v>
      </c>
      <c r="Q10" s="4">
        <v>988521</v>
      </c>
      <c r="R10" s="4">
        <v>6967818</v>
      </c>
      <c r="S10" s="4">
        <v>21927660</v>
      </c>
      <c r="T10" s="4">
        <v>31459</v>
      </c>
      <c r="U10" s="4">
        <v>203609</v>
      </c>
      <c r="V10" s="4">
        <v>617260</v>
      </c>
      <c r="W10" s="4">
        <v>957062</v>
      </c>
      <c r="X10" s="4">
        <v>6764209</v>
      </c>
      <c r="Y10" s="4">
        <v>21310400</v>
      </c>
      <c r="Z10" s="4">
        <v>81</v>
      </c>
      <c r="AA10" s="4">
        <v>412</v>
      </c>
      <c r="AB10" s="4">
        <v>47</v>
      </c>
      <c r="AC10" s="4">
        <v>227</v>
      </c>
      <c r="AD10" s="4">
        <v>940589</v>
      </c>
      <c r="AE10" s="4">
        <v>2886120</v>
      </c>
      <c r="AF10" s="4">
        <v>6855645</v>
      </c>
      <c r="AG10" s="4">
        <v>15250</v>
      </c>
      <c r="AH10" s="4">
        <v>82918</v>
      </c>
      <c r="AI10" s="4">
        <v>149525</v>
      </c>
      <c r="AJ10" s="4">
        <v>925339</v>
      </c>
      <c r="AK10" s="4">
        <v>2803202</v>
      </c>
      <c r="AL10" s="4">
        <v>6706120</v>
      </c>
      <c r="AM10" s="4">
        <v>987504</v>
      </c>
      <c r="AN10" s="4">
        <v>6962151</v>
      </c>
      <c r="AO10" s="4">
        <v>21905481</v>
      </c>
      <c r="AP10" s="4">
        <v>30442</v>
      </c>
      <c r="AQ10" s="4">
        <v>197942</v>
      </c>
      <c r="AR10" s="4">
        <v>595081</v>
      </c>
      <c r="AS10" s="4">
        <v>957062</v>
      </c>
      <c r="AT10" s="4">
        <v>6764209</v>
      </c>
      <c r="AU10" s="4">
        <v>21310400</v>
      </c>
      <c r="AV10" s="4">
        <v>2033</v>
      </c>
      <c r="AW10" s="4">
        <v>11537</v>
      </c>
      <c r="AX10" s="4">
        <v>1411089</v>
      </c>
      <c r="AY10" s="4">
        <v>2424</v>
      </c>
      <c r="AZ10" s="4">
        <v>14085</v>
      </c>
      <c r="BA10" s="4">
        <v>3407512</v>
      </c>
      <c r="BB10" s="4">
        <v>2</v>
      </c>
      <c r="BC10" s="4">
        <v>23</v>
      </c>
      <c r="BD10" s="4">
        <v>127</v>
      </c>
      <c r="BE10" s="4">
        <v>2</v>
      </c>
      <c r="BF10" s="4">
        <v>27</v>
      </c>
      <c r="BG10" s="4">
        <v>152</v>
      </c>
      <c r="BH10" s="4">
        <v>0</v>
      </c>
      <c r="BI10" s="4">
        <v>0</v>
      </c>
      <c r="BJ10" s="4">
        <v>0</v>
      </c>
      <c r="BK10" s="4">
        <v>0</v>
      </c>
      <c r="BL10" s="4">
        <v>0</v>
      </c>
      <c r="BM10" s="4">
        <v>0</v>
      </c>
      <c r="BN10" s="4">
        <v>0</v>
      </c>
      <c r="BO10" s="4">
        <v>0</v>
      </c>
      <c r="BP10" s="4">
        <v>0</v>
      </c>
      <c r="BQ10" s="4">
        <v>0</v>
      </c>
      <c r="BR10" s="4">
        <v>0</v>
      </c>
      <c r="BS10" s="4">
        <v>0</v>
      </c>
      <c r="BT10" s="4">
        <v>81066</v>
      </c>
      <c r="BU10" s="4">
        <v>140830</v>
      </c>
      <c r="BV10" s="4">
        <v>947281</v>
      </c>
      <c r="BW10" s="4">
        <v>3154530</v>
      </c>
      <c r="BX10" s="4">
        <v>4390</v>
      </c>
      <c r="BY10" s="4">
        <v>25002</v>
      </c>
      <c r="BZ10" s="4">
        <v>123240</v>
      </c>
      <c r="CA10" s="4">
        <v>136440</v>
      </c>
      <c r="CB10" s="4">
        <v>922279</v>
      </c>
      <c r="CC10" s="4">
        <v>3031290</v>
      </c>
      <c r="CD10" s="4">
        <v>140236</v>
      </c>
      <c r="CE10" s="4">
        <v>944591</v>
      </c>
      <c r="CF10" s="4">
        <v>2784476</v>
      </c>
      <c r="CG10" s="4">
        <v>594</v>
      </c>
      <c r="CH10" s="4">
        <v>2690</v>
      </c>
      <c r="CI10" s="4">
        <v>370054</v>
      </c>
      <c r="CJ10" s="4">
        <v>4098</v>
      </c>
      <c r="CK10" s="4">
        <v>75275</v>
      </c>
      <c r="CL10" s="4">
        <v>822948</v>
      </c>
      <c r="CM10" s="4">
        <v>136732</v>
      </c>
      <c r="CN10" s="4">
        <v>872006</v>
      </c>
      <c r="CO10" s="4">
        <v>2331582</v>
      </c>
      <c r="CP10" s="4">
        <v>24916</v>
      </c>
      <c r="CQ10" s="4">
        <v>132755</v>
      </c>
      <c r="CR10" s="4">
        <v>407227</v>
      </c>
      <c r="CS10" s="4">
        <v>1117</v>
      </c>
      <c r="CT10" s="4">
        <v>5238</v>
      </c>
      <c r="CU10" s="4">
        <v>19624</v>
      </c>
      <c r="CV10" s="4">
        <v>23799</v>
      </c>
      <c r="CW10" s="4">
        <v>127517</v>
      </c>
      <c r="CX10" s="4">
        <v>387603</v>
      </c>
      <c r="CY10" s="4">
        <v>24551</v>
      </c>
      <c r="CZ10" s="4">
        <v>131535</v>
      </c>
      <c r="DA10" s="4">
        <v>318254</v>
      </c>
      <c r="DB10" s="4">
        <v>365</v>
      </c>
      <c r="DC10" s="4">
        <v>1220</v>
      </c>
      <c r="DD10" s="4">
        <v>88973</v>
      </c>
      <c r="DE10" s="4">
        <v>393</v>
      </c>
      <c r="DF10" s="4">
        <v>1033</v>
      </c>
      <c r="DG10" s="4">
        <v>15109</v>
      </c>
      <c r="DH10" s="4">
        <v>24523</v>
      </c>
      <c r="DI10" s="4">
        <v>131722</v>
      </c>
      <c r="DJ10" s="4">
        <v>392118</v>
      </c>
      <c r="DK10" s="4">
        <v>607</v>
      </c>
      <c r="DL10" s="4">
        <v>4243</v>
      </c>
      <c r="DM10" s="4">
        <v>15749</v>
      </c>
      <c r="DN10" s="4">
        <v>0</v>
      </c>
      <c r="DO10" s="4">
        <v>0</v>
      </c>
      <c r="DP10" s="4">
        <v>0</v>
      </c>
      <c r="DQ10" s="4">
        <v>0</v>
      </c>
      <c r="DR10" s="4">
        <v>0</v>
      </c>
      <c r="DS10" s="4">
        <v>0</v>
      </c>
      <c r="DT10" s="4">
        <v>0</v>
      </c>
      <c r="DU10" s="4">
        <v>0</v>
      </c>
      <c r="DV10" s="4">
        <v>0</v>
      </c>
      <c r="DW10" s="4">
        <v>1</v>
      </c>
      <c r="DX10" s="4">
        <v>0</v>
      </c>
      <c r="DY10" s="4">
        <v>1</v>
      </c>
      <c r="DZ10" s="4">
        <v>0</v>
      </c>
      <c r="EA10" s="4">
        <v>6</v>
      </c>
      <c r="EB10" s="4">
        <v>0</v>
      </c>
      <c r="EC10" s="4">
        <v>6</v>
      </c>
    </row>
    <row r="11" spans="1:133" x14ac:dyDescent="0.3">
      <c r="A11" s="10">
        <v>42622</v>
      </c>
      <c r="B11" s="4">
        <v>100657</v>
      </c>
      <c r="C11" s="4">
        <v>63</v>
      </c>
      <c r="D11" s="4">
        <v>14</v>
      </c>
      <c r="E11" s="4">
        <v>2761</v>
      </c>
      <c r="F11" s="4">
        <v>15826</v>
      </c>
      <c r="G11" s="4">
        <v>1349953</v>
      </c>
      <c r="H11" s="4">
        <v>588256</v>
      </c>
      <c r="I11" s="4">
        <v>2823471</v>
      </c>
      <c r="J11" s="4">
        <v>6891647</v>
      </c>
      <c r="K11" s="4">
        <v>17005</v>
      </c>
      <c r="L11" s="4">
        <v>79407</v>
      </c>
      <c r="M11" s="4">
        <v>154749</v>
      </c>
      <c r="N11" s="4">
        <v>571251</v>
      </c>
      <c r="O11" s="4">
        <v>2744064</v>
      </c>
      <c r="P11" s="4">
        <v>6736898</v>
      </c>
      <c r="Q11" s="4">
        <v>613885</v>
      </c>
      <c r="R11" s="4">
        <v>6437268</v>
      </c>
      <c r="S11" s="4">
        <v>22068540</v>
      </c>
      <c r="T11" s="4">
        <v>26708</v>
      </c>
      <c r="U11" s="4">
        <v>207867</v>
      </c>
      <c r="V11" s="4">
        <v>638963</v>
      </c>
      <c r="W11" s="4">
        <v>587177</v>
      </c>
      <c r="X11" s="4">
        <v>6229401</v>
      </c>
      <c r="Y11" s="4">
        <v>21429577</v>
      </c>
      <c r="Z11" s="4">
        <v>55</v>
      </c>
      <c r="AA11" s="4">
        <v>396</v>
      </c>
      <c r="AB11" s="4">
        <v>36</v>
      </c>
      <c r="AC11" s="4">
        <v>220</v>
      </c>
      <c r="AD11" s="4">
        <v>588256</v>
      </c>
      <c r="AE11" s="4">
        <v>2823471</v>
      </c>
      <c r="AF11" s="4">
        <v>6887814</v>
      </c>
      <c r="AG11" s="4">
        <v>17005</v>
      </c>
      <c r="AH11" s="4">
        <v>79407</v>
      </c>
      <c r="AI11" s="4">
        <v>150916</v>
      </c>
      <c r="AJ11" s="4">
        <v>571251</v>
      </c>
      <c r="AK11" s="4">
        <v>2744064</v>
      </c>
      <c r="AL11" s="4">
        <v>6736898</v>
      </c>
      <c r="AM11" s="4">
        <v>612921</v>
      </c>
      <c r="AN11" s="4">
        <v>6431556</v>
      </c>
      <c r="AO11" s="4">
        <v>22045929</v>
      </c>
      <c r="AP11" s="4">
        <v>25744</v>
      </c>
      <c r="AQ11" s="4">
        <v>202155</v>
      </c>
      <c r="AR11" s="4">
        <v>616352</v>
      </c>
      <c r="AS11" s="4">
        <v>587177</v>
      </c>
      <c r="AT11" s="4">
        <v>6229401</v>
      </c>
      <c r="AU11" s="4">
        <v>21429577</v>
      </c>
      <c r="AV11" s="4">
        <v>1410</v>
      </c>
      <c r="AW11" s="4">
        <v>11435</v>
      </c>
      <c r="AX11" s="4">
        <v>1344987</v>
      </c>
      <c r="AY11" s="4">
        <v>1991</v>
      </c>
      <c r="AZ11" s="4">
        <v>14141</v>
      </c>
      <c r="BA11" s="4">
        <v>3135040</v>
      </c>
      <c r="BB11" s="4">
        <v>8</v>
      </c>
      <c r="BC11" s="4">
        <v>30</v>
      </c>
      <c r="BD11" s="4">
        <v>132</v>
      </c>
      <c r="BE11" s="4">
        <v>8</v>
      </c>
      <c r="BF11" s="4">
        <v>32</v>
      </c>
      <c r="BG11" s="4">
        <v>158</v>
      </c>
      <c r="BH11" s="4">
        <v>0</v>
      </c>
      <c r="BI11" s="4">
        <v>0</v>
      </c>
      <c r="BJ11" s="4">
        <v>0</v>
      </c>
      <c r="BK11" s="4">
        <v>0</v>
      </c>
      <c r="BL11" s="4">
        <v>0</v>
      </c>
      <c r="BM11" s="4">
        <v>0</v>
      </c>
      <c r="BN11" s="4">
        <v>0</v>
      </c>
      <c r="BO11" s="4">
        <v>0</v>
      </c>
      <c r="BP11" s="4">
        <v>0</v>
      </c>
      <c r="BQ11" s="4">
        <v>0</v>
      </c>
      <c r="BR11" s="4">
        <v>0</v>
      </c>
      <c r="BS11" s="4">
        <v>0</v>
      </c>
      <c r="BT11" s="4">
        <v>80926</v>
      </c>
      <c r="BU11" s="4">
        <v>85008</v>
      </c>
      <c r="BV11" s="4">
        <v>872557</v>
      </c>
      <c r="BW11" s="4">
        <v>3186585</v>
      </c>
      <c r="BX11" s="4">
        <v>2674</v>
      </c>
      <c r="BY11" s="4">
        <v>23831</v>
      </c>
      <c r="BZ11" s="4">
        <v>122985</v>
      </c>
      <c r="CA11" s="4">
        <v>82334</v>
      </c>
      <c r="CB11" s="4">
        <v>848726</v>
      </c>
      <c r="CC11" s="4">
        <v>3063600</v>
      </c>
      <c r="CD11" s="4">
        <v>84698</v>
      </c>
      <c r="CE11" s="4">
        <v>869934</v>
      </c>
      <c r="CF11" s="4">
        <v>2846833</v>
      </c>
      <c r="CG11" s="4">
        <v>310</v>
      </c>
      <c r="CH11" s="4">
        <v>2623</v>
      </c>
      <c r="CI11" s="4">
        <v>339752</v>
      </c>
      <c r="CJ11" s="4">
        <v>1341</v>
      </c>
      <c r="CK11" s="4">
        <v>81402</v>
      </c>
      <c r="CL11" s="4">
        <v>834747</v>
      </c>
      <c r="CM11" s="4">
        <v>83667</v>
      </c>
      <c r="CN11" s="4">
        <v>791155</v>
      </c>
      <c r="CO11" s="4">
        <v>2351838</v>
      </c>
      <c r="CP11" s="4">
        <v>19131</v>
      </c>
      <c r="CQ11" s="4">
        <v>129758</v>
      </c>
      <c r="CR11" s="4">
        <v>414992</v>
      </c>
      <c r="CS11" s="4">
        <v>632</v>
      </c>
      <c r="CT11" s="4">
        <v>5144</v>
      </c>
      <c r="CU11" s="4">
        <v>19654</v>
      </c>
      <c r="CV11" s="4">
        <v>18499</v>
      </c>
      <c r="CW11" s="4">
        <v>124614</v>
      </c>
      <c r="CX11" s="4">
        <v>395338</v>
      </c>
      <c r="CY11" s="4">
        <v>18928</v>
      </c>
      <c r="CZ11" s="4">
        <v>128508</v>
      </c>
      <c r="DA11" s="4">
        <v>333009</v>
      </c>
      <c r="DB11" s="4">
        <v>203</v>
      </c>
      <c r="DC11" s="4">
        <v>1250</v>
      </c>
      <c r="DD11" s="4">
        <v>81983</v>
      </c>
      <c r="DE11" s="4">
        <v>0</v>
      </c>
      <c r="DF11" s="4">
        <v>5800</v>
      </c>
      <c r="DG11" s="4">
        <v>21165</v>
      </c>
      <c r="DH11" s="4">
        <v>19169</v>
      </c>
      <c r="DI11" s="4">
        <v>123958</v>
      </c>
      <c r="DJ11" s="4">
        <v>393827</v>
      </c>
      <c r="DK11" s="4">
        <v>1491</v>
      </c>
      <c r="DL11" s="4">
        <v>4980</v>
      </c>
      <c r="DM11" s="4">
        <v>16304</v>
      </c>
      <c r="DN11" s="4">
        <v>0</v>
      </c>
      <c r="DO11" s="4">
        <v>0</v>
      </c>
      <c r="DP11" s="4">
        <v>0</v>
      </c>
      <c r="DQ11" s="4">
        <v>0</v>
      </c>
      <c r="DR11" s="4">
        <v>0</v>
      </c>
      <c r="DS11" s="4">
        <v>0</v>
      </c>
      <c r="DT11" s="4">
        <v>0</v>
      </c>
      <c r="DU11" s="4">
        <v>0</v>
      </c>
      <c r="DV11" s="4">
        <v>0</v>
      </c>
      <c r="DW11" s="4">
        <v>0</v>
      </c>
      <c r="DX11" s="4">
        <v>0</v>
      </c>
      <c r="DY11" s="4">
        <v>0</v>
      </c>
      <c r="DZ11" s="4">
        <v>1</v>
      </c>
      <c r="EA11" s="4">
        <v>6</v>
      </c>
      <c r="EB11" s="4">
        <v>1</v>
      </c>
      <c r="EC11" s="4">
        <v>6</v>
      </c>
    </row>
    <row r="12" spans="1:133" x14ac:dyDescent="0.3">
      <c r="A12" s="10">
        <v>42623</v>
      </c>
      <c r="B12" s="4">
        <v>100750</v>
      </c>
      <c r="C12" s="4">
        <v>88</v>
      </c>
      <c r="D12" s="4">
        <v>13</v>
      </c>
      <c r="E12" s="4">
        <v>3678</v>
      </c>
      <c r="F12" s="4">
        <v>16978</v>
      </c>
      <c r="G12" s="4">
        <v>1288559</v>
      </c>
      <c r="H12" s="4">
        <v>519461</v>
      </c>
      <c r="I12" s="4">
        <v>2723170</v>
      </c>
      <c r="J12" s="4">
        <v>6849603</v>
      </c>
      <c r="K12" s="4">
        <v>17417</v>
      </c>
      <c r="L12" s="4">
        <v>70322</v>
      </c>
      <c r="M12" s="4">
        <v>160574</v>
      </c>
      <c r="N12" s="4">
        <v>502044</v>
      </c>
      <c r="O12" s="4">
        <v>2652848</v>
      </c>
      <c r="P12" s="4">
        <v>6689029</v>
      </c>
      <c r="Q12" s="4">
        <v>586983</v>
      </c>
      <c r="R12" s="4">
        <v>5949567</v>
      </c>
      <c r="S12" s="4">
        <v>22194613</v>
      </c>
      <c r="T12" s="4">
        <v>28035</v>
      </c>
      <c r="U12" s="4">
        <v>212389</v>
      </c>
      <c r="V12" s="4">
        <v>653848</v>
      </c>
      <c r="W12" s="4">
        <v>558948</v>
      </c>
      <c r="X12" s="4">
        <v>5737178</v>
      </c>
      <c r="Y12" s="4">
        <v>21540765</v>
      </c>
      <c r="Z12" s="4">
        <v>41</v>
      </c>
      <c r="AA12" s="4">
        <v>413</v>
      </c>
      <c r="AB12" s="4">
        <v>35</v>
      </c>
      <c r="AC12" s="4">
        <v>234</v>
      </c>
      <c r="AD12" s="4">
        <v>519270</v>
      </c>
      <c r="AE12" s="4">
        <v>2722721</v>
      </c>
      <c r="AF12" s="4">
        <v>6842980</v>
      </c>
      <c r="AG12" s="4">
        <v>17226</v>
      </c>
      <c r="AH12" s="4">
        <v>69873</v>
      </c>
      <c r="AI12" s="4">
        <v>153951</v>
      </c>
      <c r="AJ12" s="4">
        <v>502044</v>
      </c>
      <c r="AK12" s="4">
        <v>2652848</v>
      </c>
      <c r="AL12" s="4">
        <v>6689029</v>
      </c>
      <c r="AM12" s="4">
        <v>585717</v>
      </c>
      <c r="AN12" s="4">
        <v>5943265</v>
      </c>
      <c r="AO12" s="4">
        <v>22171300</v>
      </c>
      <c r="AP12" s="4">
        <v>26769</v>
      </c>
      <c r="AQ12" s="4">
        <v>206087</v>
      </c>
      <c r="AR12" s="4">
        <v>630535</v>
      </c>
      <c r="AS12" s="4">
        <v>558948</v>
      </c>
      <c r="AT12" s="4">
        <v>5737178</v>
      </c>
      <c r="AU12" s="4">
        <v>21540765</v>
      </c>
      <c r="AV12" s="4">
        <v>2222</v>
      </c>
      <c r="AW12" s="4">
        <v>11769</v>
      </c>
      <c r="AX12" s="4">
        <v>1284034</v>
      </c>
      <c r="AY12" s="4">
        <v>2989</v>
      </c>
      <c r="AZ12" s="4">
        <v>14855</v>
      </c>
      <c r="BA12" s="4">
        <v>2867341</v>
      </c>
      <c r="BB12" s="4">
        <v>5</v>
      </c>
      <c r="BC12" s="4">
        <v>28</v>
      </c>
      <c r="BD12" s="4">
        <v>128</v>
      </c>
      <c r="BE12" s="4">
        <v>5</v>
      </c>
      <c r="BF12" s="4">
        <v>32</v>
      </c>
      <c r="BG12" s="4">
        <v>154</v>
      </c>
      <c r="BH12" s="4">
        <v>0</v>
      </c>
      <c r="BI12" s="4">
        <v>0</v>
      </c>
      <c r="BJ12" s="4">
        <v>0</v>
      </c>
      <c r="BK12" s="4">
        <v>0</v>
      </c>
      <c r="BL12" s="4">
        <v>0</v>
      </c>
      <c r="BM12" s="4">
        <v>0</v>
      </c>
      <c r="BN12" s="4">
        <v>0</v>
      </c>
      <c r="BO12" s="4">
        <v>0</v>
      </c>
      <c r="BP12" s="4">
        <v>0</v>
      </c>
      <c r="BQ12" s="4">
        <v>0</v>
      </c>
      <c r="BR12" s="4">
        <v>0</v>
      </c>
      <c r="BS12" s="4">
        <v>0</v>
      </c>
      <c r="BT12" s="4">
        <v>80247</v>
      </c>
      <c r="BU12" s="4">
        <v>76333</v>
      </c>
      <c r="BV12" s="4">
        <v>794502</v>
      </c>
      <c r="BW12" s="4">
        <v>3213726</v>
      </c>
      <c r="BX12" s="4">
        <v>2807</v>
      </c>
      <c r="BY12" s="4">
        <v>23206</v>
      </c>
      <c r="BZ12" s="4">
        <v>123051</v>
      </c>
      <c r="CA12" s="4">
        <v>73526</v>
      </c>
      <c r="CB12" s="4">
        <v>771296</v>
      </c>
      <c r="CC12" s="4">
        <v>3090675</v>
      </c>
      <c r="CD12" s="4">
        <v>75694</v>
      </c>
      <c r="CE12" s="4">
        <v>791695</v>
      </c>
      <c r="CF12" s="4">
        <v>2903344</v>
      </c>
      <c r="CG12" s="4">
        <v>639</v>
      </c>
      <c r="CH12" s="4">
        <v>2807</v>
      </c>
      <c r="CI12" s="4">
        <v>310382</v>
      </c>
      <c r="CJ12" s="4">
        <v>831</v>
      </c>
      <c r="CK12" s="4">
        <v>69782</v>
      </c>
      <c r="CL12" s="4">
        <v>887563</v>
      </c>
      <c r="CM12" s="4">
        <v>75502</v>
      </c>
      <c r="CN12" s="4">
        <v>724720</v>
      </c>
      <c r="CO12" s="4">
        <v>2326163</v>
      </c>
      <c r="CP12" s="4">
        <v>23815</v>
      </c>
      <c r="CQ12" s="4">
        <v>131321</v>
      </c>
      <c r="CR12" s="4">
        <v>428155</v>
      </c>
      <c r="CS12" s="4">
        <v>822</v>
      </c>
      <c r="CT12" s="4">
        <v>5345</v>
      </c>
      <c r="CU12" s="4">
        <v>19908</v>
      </c>
      <c r="CV12" s="4">
        <v>22993</v>
      </c>
      <c r="CW12" s="4">
        <v>125976</v>
      </c>
      <c r="CX12" s="4">
        <v>408247</v>
      </c>
      <c r="CY12" s="4">
        <v>23381</v>
      </c>
      <c r="CZ12" s="4">
        <v>129813</v>
      </c>
      <c r="DA12" s="4">
        <v>352780</v>
      </c>
      <c r="DB12" s="4">
        <v>434</v>
      </c>
      <c r="DC12" s="4">
        <v>1508</v>
      </c>
      <c r="DD12" s="4">
        <v>75375</v>
      </c>
      <c r="DE12" s="4">
        <v>0</v>
      </c>
      <c r="DF12" s="4">
        <v>4398</v>
      </c>
      <c r="DG12" s="4">
        <v>27222</v>
      </c>
      <c r="DH12" s="4">
        <v>24117</v>
      </c>
      <c r="DI12" s="4">
        <v>126923</v>
      </c>
      <c r="DJ12" s="4">
        <v>400933</v>
      </c>
      <c r="DK12" s="4">
        <v>1787</v>
      </c>
      <c r="DL12" s="4">
        <v>6012</v>
      </c>
      <c r="DM12" s="4">
        <v>17107</v>
      </c>
      <c r="DN12" s="4">
        <v>0</v>
      </c>
      <c r="DO12" s="4">
        <v>0</v>
      </c>
      <c r="DP12" s="4">
        <v>0</v>
      </c>
      <c r="DQ12" s="4">
        <v>0</v>
      </c>
      <c r="DR12" s="4">
        <v>0</v>
      </c>
      <c r="DS12" s="4">
        <v>0</v>
      </c>
      <c r="DT12" s="4">
        <v>0</v>
      </c>
      <c r="DU12" s="4">
        <v>0</v>
      </c>
      <c r="DV12" s="4">
        <v>0</v>
      </c>
      <c r="DW12" s="4">
        <v>0</v>
      </c>
      <c r="DX12" s="4">
        <v>0</v>
      </c>
      <c r="DY12" s="4">
        <v>0</v>
      </c>
      <c r="DZ12" s="4">
        <v>1</v>
      </c>
      <c r="EA12" s="4">
        <v>7</v>
      </c>
      <c r="EB12" s="4">
        <v>1</v>
      </c>
      <c r="EC12" s="4">
        <v>7</v>
      </c>
    </row>
    <row r="13" spans="1:133" x14ac:dyDescent="0.3">
      <c r="A13" s="10">
        <v>42624</v>
      </c>
      <c r="B13" s="4">
        <v>100852</v>
      </c>
      <c r="C13" s="4">
        <v>83</v>
      </c>
      <c r="D13" s="4">
        <v>21</v>
      </c>
      <c r="E13" s="4">
        <v>3235</v>
      </c>
      <c r="F13" s="4">
        <v>17635</v>
      </c>
      <c r="G13" s="4">
        <v>1212945</v>
      </c>
      <c r="H13" s="4">
        <v>523900</v>
      </c>
      <c r="I13" s="4">
        <v>2576521</v>
      </c>
      <c r="J13" s="4">
        <v>6842242</v>
      </c>
      <c r="K13" s="4">
        <v>21115</v>
      </c>
      <c r="L13" s="4">
        <v>60934</v>
      </c>
      <c r="M13" s="4">
        <v>178434</v>
      </c>
      <c r="N13" s="4">
        <v>502785</v>
      </c>
      <c r="O13" s="4">
        <v>2515587</v>
      </c>
      <c r="P13" s="4">
        <v>6663808</v>
      </c>
      <c r="Q13" s="4">
        <v>542535</v>
      </c>
      <c r="R13" s="4">
        <v>5399795</v>
      </c>
      <c r="S13" s="4">
        <v>22206992</v>
      </c>
      <c r="T13" s="4">
        <v>24479</v>
      </c>
      <c r="U13" s="4">
        <v>207525</v>
      </c>
      <c r="V13" s="4">
        <v>670438</v>
      </c>
      <c r="W13" s="4">
        <v>518056</v>
      </c>
      <c r="X13" s="4">
        <v>5192270</v>
      </c>
      <c r="Y13" s="4">
        <v>21536554</v>
      </c>
      <c r="Z13" s="4">
        <v>69</v>
      </c>
      <c r="AA13" s="4">
        <v>459</v>
      </c>
      <c r="AB13" s="4">
        <v>38</v>
      </c>
      <c r="AC13" s="4">
        <v>255</v>
      </c>
      <c r="AD13" s="4">
        <v>516359</v>
      </c>
      <c r="AE13" s="4">
        <v>2573978</v>
      </c>
      <c r="AF13" s="4">
        <v>6835633</v>
      </c>
      <c r="AG13" s="4">
        <v>13574</v>
      </c>
      <c r="AH13" s="4">
        <v>58391</v>
      </c>
      <c r="AI13" s="4">
        <v>171825</v>
      </c>
      <c r="AJ13" s="4">
        <v>502785</v>
      </c>
      <c r="AK13" s="4">
        <v>2515587</v>
      </c>
      <c r="AL13" s="4">
        <v>6663808</v>
      </c>
      <c r="AM13" s="4">
        <v>537073</v>
      </c>
      <c r="AN13" s="4">
        <v>5388931</v>
      </c>
      <c r="AO13" s="4">
        <v>22178913</v>
      </c>
      <c r="AP13" s="4">
        <v>19017</v>
      </c>
      <c r="AQ13" s="4">
        <v>196661</v>
      </c>
      <c r="AR13" s="4">
        <v>642359</v>
      </c>
      <c r="AS13" s="4">
        <v>518056</v>
      </c>
      <c r="AT13" s="4">
        <v>5192270</v>
      </c>
      <c r="AU13" s="4">
        <v>21536554</v>
      </c>
      <c r="AV13" s="4">
        <v>2127</v>
      </c>
      <c r="AW13" s="4">
        <v>12163</v>
      </c>
      <c r="AX13" s="4">
        <v>1208212</v>
      </c>
      <c r="AY13" s="4">
        <v>2836</v>
      </c>
      <c r="AZ13" s="4">
        <v>15511</v>
      </c>
      <c r="BA13" s="4">
        <v>2564467</v>
      </c>
      <c r="BB13" s="4">
        <v>2</v>
      </c>
      <c r="BC13" s="4">
        <v>29</v>
      </c>
      <c r="BD13" s="4">
        <v>126</v>
      </c>
      <c r="BE13" s="4">
        <v>2</v>
      </c>
      <c r="BF13" s="4">
        <v>32</v>
      </c>
      <c r="BG13" s="4">
        <v>151</v>
      </c>
      <c r="BH13" s="4">
        <v>0</v>
      </c>
      <c r="BI13" s="4">
        <v>0</v>
      </c>
      <c r="BJ13" s="4">
        <v>0</v>
      </c>
      <c r="BK13" s="4">
        <v>0</v>
      </c>
      <c r="BL13" s="4">
        <v>0</v>
      </c>
      <c r="BM13" s="4">
        <v>0</v>
      </c>
      <c r="BN13" s="4">
        <v>0</v>
      </c>
      <c r="BO13" s="4">
        <v>0</v>
      </c>
      <c r="BP13" s="4">
        <v>0</v>
      </c>
      <c r="BQ13" s="4">
        <v>0</v>
      </c>
      <c r="BR13" s="4">
        <v>0</v>
      </c>
      <c r="BS13" s="4">
        <v>0</v>
      </c>
      <c r="BT13" s="4">
        <v>81385</v>
      </c>
      <c r="BU13" s="4">
        <v>73586</v>
      </c>
      <c r="BV13" s="4">
        <v>716650</v>
      </c>
      <c r="BW13" s="4">
        <v>3230834</v>
      </c>
      <c r="BX13" s="4">
        <v>2550</v>
      </c>
      <c r="BY13" s="4">
        <v>22382</v>
      </c>
      <c r="BZ13" s="4">
        <v>122337</v>
      </c>
      <c r="CA13" s="4">
        <v>71036</v>
      </c>
      <c r="CB13" s="4">
        <v>694268</v>
      </c>
      <c r="CC13" s="4">
        <v>3108497</v>
      </c>
      <c r="CD13" s="4">
        <v>73038</v>
      </c>
      <c r="CE13" s="4">
        <v>713738</v>
      </c>
      <c r="CF13" s="4">
        <v>2953864</v>
      </c>
      <c r="CG13" s="4">
        <v>548</v>
      </c>
      <c r="CH13" s="4">
        <v>2912</v>
      </c>
      <c r="CI13" s="4">
        <v>276970</v>
      </c>
      <c r="CJ13" s="4">
        <v>4963</v>
      </c>
      <c r="CK13" s="4">
        <v>62901</v>
      </c>
      <c r="CL13" s="4">
        <v>919404</v>
      </c>
      <c r="CM13" s="4">
        <v>68623</v>
      </c>
      <c r="CN13" s="4">
        <v>653749</v>
      </c>
      <c r="CO13" s="4">
        <v>2311430</v>
      </c>
      <c r="CP13" s="4">
        <v>21889</v>
      </c>
      <c r="CQ13" s="4">
        <v>134551</v>
      </c>
      <c r="CR13" s="4">
        <v>437825</v>
      </c>
      <c r="CS13" s="4">
        <v>818</v>
      </c>
      <c r="CT13" s="4">
        <v>5534</v>
      </c>
      <c r="CU13" s="4">
        <v>20102</v>
      </c>
      <c r="CV13" s="4">
        <v>21071</v>
      </c>
      <c r="CW13" s="4">
        <v>129017</v>
      </c>
      <c r="CX13" s="4">
        <v>417723</v>
      </c>
      <c r="CY13" s="4">
        <v>21497</v>
      </c>
      <c r="CZ13" s="4">
        <v>132783</v>
      </c>
      <c r="DA13" s="4">
        <v>370016</v>
      </c>
      <c r="DB13" s="4">
        <v>392</v>
      </c>
      <c r="DC13" s="4">
        <v>1768</v>
      </c>
      <c r="DD13" s="4">
        <v>67809</v>
      </c>
      <c r="DE13" s="4">
        <v>730</v>
      </c>
      <c r="DF13" s="4">
        <v>4480</v>
      </c>
      <c r="DG13" s="4">
        <v>26002</v>
      </c>
      <c r="DH13" s="4">
        <v>21159</v>
      </c>
      <c r="DI13" s="4">
        <v>130071</v>
      </c>
      <c r="DJ13" s="4">
        <v>411823</v>
      </c>
      <c r="DK13" s="4">
        <v>1351</v>
      </c>
      <c r="DL13" s="4">
        <v>6737</v>
      </c>
      <c r="DM13" s="4">
        <v>17499</v>
      </c>
      <c r="DN13" s="4">
        <v>0</v>
      </c>
      <c r="DO13" s="4">
        <v>0</v>
      </c>
      <c r="DP13" s="4">
        <v>0</v>
      </c>
      <c r="DQ13" s="4">
        <v>0</v>
      </c>
      <c r="DR13" s="4">
        <v>0</v>
      </c>
      <c r="DS13" s="4">
        <v>0</v>
      </c>
      <c r="DT13" s="4">
        <v>0</v>
      </c>
      <c r="DU13" s="4">
        <v>0</v>
      </c>
      <c r="DV13" s="4">
        <v>0</v>
      </c>
      <c r="DW13" s="4">
        <v>0</v>
      </c>
      <c r="DX13" s="4">
        <v>0</v>
      </c>
      <c r="DY13" s="4">
        <v>0</v>
      </c>
      <c r="DZ13" s="4">
        <v>1</v>
      </c>
      <c r="EA13" s="4">
        <v>6</v>
      </c>
      <c r="EB13" s="4">
        <v>1</v>
      </c>
      <c r="EC13" s="4">
        <v>6</v>
      </c>
    </row>
    <row r="14" spans="1:133" x14ac:dyDescent="0.3">
      <c r="A14" s="10">
        <v>42625</v>
      </c>
      <c r="B14" s="4">
        <v>100974</v>
      </c>
      <c r="C14" s="4">
        <v>33</v>
      </c>
      <c r="D14" s="4">
        <v>12</v>
      </c>
      <c r="E14" s="4">
        <v>1855</v>
      </c>
      <c r="F14" s="4">
        <v>17857</v>
      </c>
      <c r="G14" s="4">
        <v>1129570</v>
      </c>
      <c r="H14" s="4">
        <v>283653</v>
      </c>
      <c r="I14" s="4">
        <v>2430353</v>
      </c>
      <c r="J14" s="4">
        <v>6840795</v>
      </c>
      <c r="K14" s="4">
        <v>34241</v>
      </c>
      <c r="L14" s="4">
        <v>61040</v>
      </c>
      <c r="M14" s="4">
        <v>200600</v>
      </c>
      <c r="N14" s="4">
        <v>249412</v>
      </c>
      <c r="O14" s="4">
        <v>2369313</v>
      </c>
      <c r="P14" s="4">
        <v>6640195</v>
      </c>
      <c r="Q14" s="4">
        <v>312762</v>
      </c>
      <c r="R14" s="4">
        <v>4852075</v>
      </c>
      <c r="S14" s="4">
        <v>21944404</v>
      </c>
      <c r="T14" s="4">
        <v>56001</v>
      </c>
      <c r="U14" s="4">
        <v>236239</v>
      </c>
      <c r="V14" s="4">
        <v>708992</v>
      </c>
      <c r="W14" s="4">
        <v>256761</v>
      </c>
      <c r="X14" s="4">
        <v>4615836</v>
      </c>
      <c r="Y14" s="4">
        <v>21235412</v>
      </c>
      <c r="Z14" s="4">
        <v>52</v>
      </c>
      <c r="AA14" s="4">
        <v>430</v>
      </c>
      <c r="AB14" s="4">
        <v>35</v>
      </c>
      <c r="AC14" s="4">
        <v>238</v>
      </c>
      <c r="AD14" s="4">
        <v>279820</v>
      </c>
      <c r="AE14" s="4">
        <v>2426670</v>
      </c>
      <c r="AF14" s="4">
        <v>6832363</v>
      </c>
      <c r="AG14" s="4">
        <v>30408</v>
      </c>
      <c r="AH14" s="4">
        <v>57357</v>
      </c>
      <c r="AI14" s="4">
        <v>192168</v>
      </c>
      <c r="AJ14" s="4">
        <v>249412</v>
      </c>
      <c r="AK14" s="4">
        <v>2369313</v>
      </c>
      <c r="AL14" s="4">
        <v>6640195</v>
      </c>
      <c r="AM14" s="4">
        <v>308958</v>
      </c>
      <c r="AN14" s="4">
        <v>4838209</v>
      </c>
      <c r="AO14" s="4">
        <v>21913329</v>
      </c>
      <c r="AP14" s="4">
        <v>52197</v>
      </c>
      <c r="AQ14" s="4">
        <v>222373</v>
      </c>
      <c r="AR14" s="4">
        <v>677917</v>
      </c>
      <c r="AS14" s="4">
        <v>256761</v>
      </c>
      <c r="AT14" s="4">
        <v>4615836</v>
      </c>
      <c r="AU14" s="4">
        <v>21235412</v>
      </c>
      <c r="AV14" s="4">
        <v>1341</v>
      </c>
      <c r="AW14" s="4">
        <v>12236</v>
      </c>
      <c r="AX14" s="4">
        <v>1121388</v>
      </c>
      <c r="AY14" s="4">
        <v>1744</v>
      </c>
      <c r="AZ14" s="4">
        <v>15740</v>
      </c>
      <c r="BA14" s="4">
        <v>2224175</v>
      </c>
      <c r="BB14" s="4">
        <v>5</v>
      </c>
      <c r="BC14" s="4">
        <v>29</v>
      </c>
      <c r="BD14" s="4">
        <v>126</v>
      </c>
      <c r="BE14" s="4">
        <v>6</v>
      </c>
      <c r="BF14" s="4">
        <v>33</v>
      </c>
      <c r="BG14" s="4">
        <v>150</v>
      </c>
      <c r="BH14" s="4">
        <v>0</v>
      </c>
      <c r="BI14" s="4">
        <v>0</v>
      </c>
      <c r="BJ14" s="4">
        <v>0</v>
      </c>
      <c r="BK14" s="4">
        <v>0</v>
      </c>
      <c r="BL14" s="4">
        <v>0</v>
      </c>
      <c r="BM14" s="4">
        <v>0</v>
      </c>
      <c r="BN14" s="4">
        <v>0</v>
      </c>
      <c r="BO14" s="4">
        <v>0</v>
      </c>
      <c r="BP14" s="4">
        <v>0</v>
      </c>
      <c r="BQ14" s="4">
        <v>0</v>
      </c>
      <c r="BR14" s="4">
        <v>0</v>
      </c>
      <c r="BS14" s="4">
        <v>0</v>
      </c>
      <c r="BT14" s="4">
        <v>81535</v>
      </c>
      <c r="BU14" s="4">
        <v>47701</v>
      </c>
      <c r="BV14" s="4">
        <v>656034</v>
      </c>
      <c r="BW14" s="4">
        <v>3215542</v>
      </c>
      <c r="BX14" s="4">
        <v>6171</v>
      </c>
      <c r="BY14" s="4">
        <v>26283</v>
      </c>
      <c r="BZ14" s="4">
        <v>124864</v>
      </c>
      <c r="CA14" s="4">
        <v>41530</v>
      </c>
      <c r="CB14" s="4">
        <v>629751</v>
      </c>
      <c r="CC14" s="4">
        <v>3090678</v>
      </c>
      <c r="CD14" s="4">
        <v>47336</v>
      </c>
      <c r="CE14" s="4">
        <v>652982</v>
      </c>
      <c r="CF14" s="4">
        <v>2976524</v>
      </c>
      <c r="CG14" s="4">
        <v>365</v>
      </c>
      <c r="CH14" s="4">
        <v>3052</v>
      </c>
      <c r="CI14" s="4">
        <v>239018</v>
      </c>
      <c r="CJ14" s="4">
        <v>1238</v>
      </c>
      <c r="CK14" s="4">
        <v>74296</v>
      </c>
      <c r="CL14" s="4">
        <v>922832</v>
      </c>
      <c r="CM14" s="4">
        <v>46463</v>
      </c>
      <c r="CN14" s="4">
        <v>581738</v>
      </c>
      <c r="CO14" s="4">
        <v>2292710</v>
      </c>
      <c r="CP14" s="4">
        <v>14766</v>
      </c>
      <c r="CQ14" s="4">
        <v>137303</v>
      </c>
      <c r="CR14" s="4">
        <v>439051</v>
      </c>
      <c r="CS14" s="4">
        <v>2097</v>
      </c>
      <c r="CT14" s="4">
        <v>7273</v>
      </c>
      <c r="CU14" s="4">
        <v>21411</v>
      </c>
      <c r="CV14" s="4">
        <v>12669</v>
      </c>
      <c r="CW14" s="4">
        <v>130030</v>
      </c>
      <c r="CX14" s="4">
        <v>417640</v>
      </c>
      <c r="CY14" s="4">
        <v>14508</v>
      </c>
      <c r="CZ14" s="4">
        <v>135354</v>
      </c>
      <c r="DA14" s="4">
        <v>379904</v>
      </c>
      <c r="DB14" s="4">
        <v>258</v>
      </c>
      <c r="DC14" s="4">
        <v>1949</v>
      </c>
      <c r="DD14" s="4">
        <v>59147</v>
      </c>
      <c r="DE14" s="4">
        <v>50</v>
      </c>
      <c r="DF14" s="4">
        <v>3419</v>
      </c>
      <c r="DG14" s="4">
        <v>30062</v>
      </c>
      <c r="DH14" s="4">
        <v>14716</v>
      </c>
      <c r="DI14" s="4">
        <v>133884</v>
      </c>
      <c r="DJ14" s="4">
        <v>408989</v>
      </c>
      <c r="DK14" s="4">
        <v>702</v>
      </c>
      <c r="DL14" s="4">
        <v>6989</v>
      </c>
      <c r="DM14" s="4">
        <v>17444</v>
      </c>
      <c r="DN14" s="4">
        <v>0</v>
      </c>
      <c r="DO14" s="4">
        <v>0</v>
      </c>
      <c r="DP14" s="4">
        <v>0</v>
      </c>
      <c r="DQ14" s="4">
        <v>0</v>
      </c>
      <c r="DR14" s="4">
        <v>0</v>
      </c>
      <c r="DS14" s="4">
        <v>0</v>
      </c>
      <c r="DT14" s="4">
        <v>0</v>
      </c>
      <c r="DU14" s="4">
        <v>0</v>
      </c>
      <c r="DV14" s="4">
        <v>0</v>
      </c>
      <c r="DW14" s="4">
        <v>0</v>
      </c>
      <c r="DX14" s="4">
        <v>0</v>
      </c>
      <c r="DY14" s="4">
        <v>0</v>
      </c>
      <c r="DZ14" s="4">
        <v>1</v>
      </c>
      <c r="EA14" s="4">
        <v>7</v>
      </c>
      <c r="EB14" s="4">
        <v>1</v>
      </c>
      <c r="EC14" s="4">
        <v>7</v>
      </c>
    </row>
    <row r="15" spans="1:133" x14ac:dyDescent="0.3">
      <c r="A15" s="10">
        <v>42626</v>
      </c>
      <c r="B15" s="4">
        <v>101033</v>
      </c>
      <c r="C15" s="4">
        <v>75</v>
      </c>
      <c r="D15" s="4">
        <v>13</v>
      </c>
      <c r="E15" s="4">
        <v>3192</v>
      </c>
      <c r="F15" s="4">
        <v>19846</v>
      </c>
      <c r="G15" s="4">
        <v>1034405</v>
      </c>
      <c r="H15" s="4">
        <v>458484</v>
      </c>
      <c r="I15" s="4">
        <v>2338179</v>
      </c>
      <c r="J15" s="4">
        <v>6866394</v>
      </c>
      <c r="K15" s="4">
        <v>36308</v>
      </c>
      <c r="L15" s="4">
        <v>93611</v>
      </c>
      <c r="M15" s="4">
        <v>243066</v>
      </c>
      <c r="N15" s="4">
        <v>422176</v>
      </c>
      <c r="O15" s="4">
        <v>2244568</v>
      </c>
      <c r="P15" s="4">
        <v>6623328</v>
      </c>
      <c r="Q15" s="4">
        <v>518041</v>
      </c>
      <c r="R15" s="4">
        <v>4476147</v>
      </c>
      <c r="S15" s="4">
        <v>21913714</v>
      </c>
      <c r="T15" s="4">
        <v>59496</v>
      </c>
      <c r="U15" s="4">
        <v>274233</v>
      </c>
      <c r="V15" s="4">
        <v>758372</v>
      </c>
      <c r="W15" s="4">
        <v>458545</v>
      </c>
      <c r="X15" s="4">
        <v>4201914</v>
      </c>
      <c r="Y15" s="4">
        <v>21155342</v>
      </c>
      <c r="Z15" s="4">
        <v>63</v>
      </c>
      <c r="AA15" s="4">
        <v>423</v>
      </c>
      <c r="AB15" s="4">
        <v>40</v>
      </c>
      <c r="AC15" s="4">
        <v>234</v>
      </c>
      <c r="AD15" s="4">
        <v>458009</v>
      </c>
      <c r="AE15" s="4">
        <v>2330377</v>
      </c>
      <c r="AF15" s="4">
        <v>6861699</v>
      </c>
      <c r="AG15" s="4">
        <v>35833</v>
      </c>
      <c r="AH15" s="4">
        <v>85809</v>
      </c>
      <c r="AI15" s="4">
        <v>238371</v>
      </c>
      <c r="AJ15" s="4">
        <v>422176</v>
      </c>
      <c r="AK15" s="4">
        <v>2244568</v>
      </c>
      <c r="AL15" s="4">
        <v>6623328</v>
      </c>
      <c r="AM15" s="4">
        <v>516367</v>
      </c>
      <c r="AN15" s="4">
        <v>4461272</v>
      </c>
      <c r="AO15" s="4">
        <v>21881757</v>
      </c>
      <c r="AP15" s="4">
        <v>57822</v>
      </c>
      <c r="AQ15" s="4">
        <v>259358</v>
      </c>
      <c r="AR15" s="4">
        <v>726415</v>
      </c>
      <c r="AS15" s="4">
        <v>458545</v>
      </c>
      <c r="AT15" s="4">
        <v>4201914</v>
      </c>
      <c r="AU15" s="4">
        <v>21155342</v>
      </c>
      <c r="AV15" s="4">
        <v>2310</v>
      </c>
      <c r="AW15" s="4">
        <v>13534</v>
      </c>
      <c r="AX15" s="4">
        <v>1024993</v>
      </c>
      <c r="AY15" s="4">
        <v>2869</v>
      </c>
      <c r="AZ15" s="4">
        <v>17099</v>
      </c>
      <c r="BA15" s="4">
        <v>1892221</v>
      </c>
      <c r="BB15" s="4">
        <v>8</v>
      </c>
      <c r="BC15" s="4">
        <v>32</v>
      </c>
      <c r="BD15" s="4">
        <v>128</v>
      </c>
      <c r="BE15" s="4">
        <v>8</v>
      </c>
      <c r="BF15" s="4">
        <v>36</v>
      </c>
      <c r="BG15" s="4">
        <v>153</v>
      </c>
      <c r="BH15" s="4">
        <v>0</v>
      </c>
      <c r="BI15" s="4">
        <v>0</v>
      </c>
      <c r="BJ15" s="4">
        <v>0</v>
      </c>
      <c r="BK15" s="4">
        <v>0</v>
      </c>
      <c r="BL15" s="4">
        <v>0</v>
      </c>
      <c r="BM15" s="4">
        <v>0</v>
      </c>
      <c r="BN15" s="4">
        <v>0</v>
      </c>
      <c r="BO15" s="4">
        <v>0</v>
      </c>
      <c r="BP15" s="4">
        <v>0</v>
      </c>
      <c r="BQ15" s="4">
        <v>0</v>
      </c>
      <c r="BR15" s="4">
        <v>0</v>
      </c>
      <c r="BS15" s="4">
        <v>0</v>
      </c>
      <c r="BT15" s="4">
        <v>81537</v>
      </c>
      <c r="BU15" s="4">
        <v>86481</v>
      </c>
      <c r="BV15" s="4">
        <v>636244</v>
      </c>
      <c r="BW15" s="4">
        <v>3243973</v>
      </c>
      <c r="BX15" s="4">
        <v>7686</v>
      </c>
      <c r="BY15" s="4">
        <v>31918</v>
      </c>
      <c r="BZ15" s="4">
        <v>129190</v>
      </c>
      <c r="CA15" s="4">
        <v>78795</v>
      </c>
      <c r="CB15" s="4">
        <v>604326</v>
      </c>
      <c r="CC15" s="4">
        <v>3114783</v>
      </c>
      <c r="CD15" s="4">
        <v>85871</v>
      </c>
      <c r="CE15" s="4">
        <v>632768</v>
      </c>
      <c r="CF15" s="4">
        <v>3041039</v>
      </c>
      <c r="CG15" s="4">
        <v>610</v>
      </c>
      <c r="CH15" s="4">
        <v>3476</v>
      </c>
      <c r="CI15" s="4">
        <v>202934</v>
      </c>
      <c r="CJ15" s="4">
        <v>3005</v>
      </c>
      <c r="CK15" s="4">
        <v>84445</v>
      </c>
      <c r="CL15" s="4">
        <v>959496</v>
      </c>
      <c r="CM15" s="4">
        <v>83476</v>
      </c>
      <c r="CN15" s="4">
        <v>551799</v>
      </c>
      <c r="CO15" s="4">
        <v>2284477</v>
      </c>
      <c r="CP15" s="4">
        <v>32370</v>
      </c>
      <c r="CQ15" s="4">
        <v>158430</v>
      </c>
      <c r="CR15" s="4">
        <v>458799</v>
      </c>
      <c r="CS15" s="4">
        <v>2724</v>
      </c>
      <c r="CT15" s="4">
        <v>9720</v>
      </c>
      <c r="CU15" s="4">
        <v>23455</v>
      </c>
      <c r="CV15" s="4">
        <v>29646</v>
      </c>
      <c r="CW15" s="4">
        <v>148710</v>
      </c>
      <c r="CX15" s="4">
        <v>435344</v>
      </c>
      <c r="CY15" s="4">
        <v>31940</v>
      </c>
      <c r="CZ15" s="4">
        <v>156114</v>
      </c>
      <c r="DA15" s="4">
        <v>407719</v>
      </c>
      <c r="DB15" s="4">
        <v>430</v>
      </c>
      <c r="DC15" s="4">
        <v>2316</v>
      </c>
      <c r="DD15" s="4">
        <v>51080</v>
      </c>
      <c r="DE15" s="4">
        <v>960</v>
      </c>
      <c r="DF15" s="4">
        <v>4638</v>
      </c>
      <c r="DG15" s="4">
        <v>34838</v>
      </c>
      <c r="DH15" s="4">
        <v>31410</v>
      </c>
      <c r="DI15" s="4">
        <v>153792</v>
      </c>
      <c r="DJ15" s="4">
        <v>423961</v>
      </c>
      <c r="DK15" s="4">
        <v>1444</v>
      </c>
      <c r="DL15" s="4">
        <v>8179</v>
      </c>
      <c r="DM15" s="4">
        <v>18232</v>
      </c>
      <c r="DN15" s="4">
        <v>0</v>
      </c>
      <c r="DO15" s="4">
        <v>0</v>
      </c>
      <c r="DP15" s="4">
        <v>0</v>
      </c>
      <c r="DQ15" s="4">
        <v>0</v>
      </c>
      <c r="DR15" s="4">
        <v>0</v>
      </c>
      <c r="DS15" s="4">
        <v>0</v>
      </c>
      <c r="DT15" s="4">
        <v>0</v>
      </c>
      <c r="DU15" s="4">
        <v>0</v>
      </c>
      <c r="DV15" s="4">
        <v>0</v>
      </c>
      <c r="DW15" s="4">
        <v>0</v>
      </c>
      <c r="DX15" s="4">
        <v>0</v>
      </c>
      <c r="DY15" s="4">
        <v>0</v>
      </c>
      <c r="DZ15" s="4">
        <v>1</v>
      </c>
      <c r="EA15" s="4">
        <v>7</v>
      </c>
      <c r="EB15" s="4">
        <v>1</v>
      </c>
      <c r="EC15" s="4">
        <v>7</v>
      </c>
    </row>
    <row r="16" spans="1:133" x14ac:dyDescent="0.3">
      <c r="A16" s="10">
        <v>42627</v>
      </c>
      <c r="B16" s="4">
        <v>101116</v>
      </c>
      <c r="C16" s="4">
        <v>87</v>
      </c>
      <c r="D16" s="4">
        <v>16</v>
      </c>
      <c r="E16" s="4">
        <v>5038</v>
      </c>
      <c r="F16" s="4">
        <v>21612</v>
      </c>
      <c r="G16" s="4">
        <v>945868</v>
      </c>
      <c r="H16" s="4">
        <v>627401</v>
      </c>
      <c r="I16" s="4">
        <v>2298876</v>
      </c>
      <c r="J16" s="4">
        <v>6880938</v>
      </c>
      <c r="K16" s="4">
        <v>42492</v>
      </c>
      <c r="L16" s="4">
        <v>113010</v>
      </c>
      <c r="M16" s="4">
        <v>253401</v>
      </c>
      <c r="N16" s="4">
        <v>584909</v>
      </c>
      <c r="O16" s="4">
        <v>2185866</v>
      </c>
      <c r="P16" s="4">
        <v>6627537</v>
      </c>
      <c r="Q16" s="4">
        <v>686477</v>
      </c>
      <c r="R16" s="4">
        <v>4249204</v>
      </c>
      <c r="S16" s="4">
        <v>22097716</v>
      </c>
      <c r="T16" s="4">
        <v>71759</v>
      </c>
      <c r="U16" s="4">
        <v>297937</v>
      </c>
      <c r="V16" s="4">
        <v>813472</v>
      </c>
      <c r="W16" s="4">
        <v>614718</v>
      </c>
      <c r="X16" s="4">
        <v>3951267</v>
      </c>
      <c r="Y16" s="4">
        <v>21284244</v>
      </c>
      <c r="Z16" s="4">
        <v>86</v>
      </c>
      <c r="AA16" s="4">
        <v>447</v>
      </c>
      <c r="AB16" s="4">
        <v>56</v>
      </c>
      <c r="AC16" s="4">
        <v>244</v>
      </c>
      <c r="AD16" s="4">
        <v>627147</v>
      </c>
      <c r="AE16" s="4">
        <v>2291334</v>
      </c>
      <c r="AF16" s="4">
        <v>6876223</v>
      </c>
      <c r="AG16" s="4">
        <v>42238</v>
      </c>
      <c r="AH16" s="4">
        <v>105468</v>
      </c>
      <c r="AI16" s="4">
        <v>248686</v>
      </c>
      <c r="AJ16" s="4">
        <v>584909</v>
      </c>
      <c r="AK16" s="4">
        <v>2185866</v>
      </c>
      <c r="AL16" s="4">
        <v>6627537</v>
      </c>
      <c r="AM16" s="4">
        <v>684955</v>
      </c>
      <c r="AN16" s="4">
        <v>4233495</v>
      </c>
      <c r="AO16" s="4">
        <v>22065091</v>
      </c>
      <c r="AP16" s="4">
        <v>70237</v>
      </c>
      <c r="AQ16" s="4">
        <v>282228</v>
      </c>
      <c r="AR16" s="4">
        <v>780847</v>
      </c>
      <c r="AS16" s="4">
        <v>614718</v>
      </c>
      <c r="AT16" s="4">
        <v>3951267</v>
      </c>
      <c r="AU16" s="4">
        <v>21284244</v>
      </c>
      <c r="AV16" s="4">
        <v>3140</v>
      </c>
      <c r="AW16" s="4">
        <v>14378</v>
      </c>
      <c r="AX16" s="4">
        <v>937638</v>
      </c>
      <c r="AY16" s="4">
        <v>3522</v>
      </c>
      <c r="AZ16" s="4">
        <v>18375</v>
      </c>
      <c r="BA16" s="4">
        <v>1616174</v>
      </c>
      <c r="BB16" s="4">
        <v>21</v>
      </c>
      <c r="BC16" s="4">
        <v>49</v>
      </c>
      <c r="BD16" s="4">
        <v>144</v>
      </c>
      <c r="BE16" s="4">
        <v>21</v>
      </c>
      <c r="BF16" s="4">
        <v>52</v>
      </c>
      <c r="BG16" s="4">
        <v>169</v>
      </c>
      <c r="BH16" s="4">
        <v>0</v>
      </c>
      <c r="BI16" s="4">
        <v>0</v>
      </c>
      <c r="BJ16" s="4">
        <v>0</v>
      </c>
      <c r="BK16" s="4">
        <v>0</v>
      </c>
      <c r="BL16" s="4">
        <v>0</v>
      </c>
      <c r="BM16" s="4">
        <v>0</v>
      </c>
      <c r="BN16" s="4">
        <v>0</v>
      </c>
      <c r="BO16" s="4">
        <v>0</v>
      </c>
      <c r="BP16" s="4">
        <v>0</v>
      </c>
      <c r="BQ16" s="4">
        <v>0</v>
      </c>
      <c r="BR16" s="4">
        <v>0</v>
      </c>
      <c r="BS16" s="4">
        <v>0</v>
      </c>
      <c r="BT16" s="4">
        <v>81675</v>
      </c>
      <c r="BU16" s="4">
        <v>98949</v>
      </c>
      <c r="BV16" s="4">
        <v>608888</v>
      </c>
      <c r="BW16" s="4">
        <v>3281747</v>
      </c>
      <c r="BX16" s="4">
        <v>8240</v>
      </c>
      <c r="BY16" s="4">
        <v>34518</v>
      </c>
      <c r="BZ16" s="4">
        <v>133468</v>
      </c>
      <c r="CA16" s="4">
        <v>90709</v>
      </c>
      <c r="CB16" s="4">
        <v>574370</v>
      </c>
      <c r="CC16" s="4">
        <v>3148279</v>
      </c>
      <c r="CD16" s="4">
        <v>98145</v>
      </c>
      <c r="CE16" s="4">
        <v>605018</v>
      </c>
      <c r="CF16" s="4">
        <v>3110946</v>
      </c>
      <c r="CG16" s="4">
        <v>804</v>
      </c>
      <c r="CH16" s="4">
        <v>3870</v>
      </c>
      <c r="CI16" s="4">
        <v>170801</v>
      </c>
      <c r="CJ16" s="4">
        <v>7105</v>
      </c>
      <c r="CK16" s="4">
        <v>78288</v>
      </c>
      <c r="CL16" s="4">
        <v>962621</v>
      </c>
      <c r="CM16" s="4">
        <v>91844</v>
      </c>
      <c r="CN16" s="4">
        <v>530600</v>
      </c>
      <c r="CO16" s="4">
        <v>2319126</v>
      </c>
      <c r="CP16" s="4">
        <v>37787</v>
      </c>
      <c r="CQ16" s="4">
        <v>174674</v>
      </c>
      <c r="CR16" s="4">
        <v>483074</v>
      </c>
      <c r="CS16" s="4">
        <v>2881</v>
      </c>
      <c r="CT16" s="4">
        <v>11091</v>
      </c>
      <c r="CU16" s="4">
        <v>25560</v>
      </c>
      <c r="CV16" s="4">
        <v>34906</v>
      </c>
      <c r="CW16" s="4">
        <v>163583</v>
      </c>
      <c r="CX16" s="4">
        <v>457514</v>
      </c>
      <c r="CY16" s="4">
        <v>37219</v>
      </c>
      <c r="CZ16" s="4">
        <v>172024</v>
      </c>
      <c r="DA16" s="4">
        <v>439307</v>
      </c>
      <c r="DB16" s="4">
        <v>568</v>
      </c>
      <c r="DC16" s="4">
        <v>2650</v>
      </c>
      <c r="DD16" s="4">
        <v>43767</v>
      </c>
      <c r="DE16" s="4">
        <v>398</v>
      </c>
      <c r="DF16" s="4">
        <v>5760</v>
      </c>
      <c r="DG16" s="4">
        <v>40277</v>
      </c>
      <c r="DH16" s="4">
        <v>37389</v>
      </c>
      <c r="DI16" s="4">
        <v>168914</v>
      </c>
      <c r="DJ16" s="4">
        <v>442797</v>
      </c>
      <c r="DK16" s="4">
        <v>2298</v>
      </c>
      <c r="DL16" s="4">
        <v>9364</v>
      </c>
      <c r="DM16" s="4">
        <v>19029</v>
      </c>
      <c r="DN16" s="4">
        <v>0</v>
      </c>
      <c r="DO16" s="4">
        <v>0</v>
      </c>
      <c r="DP16" s="4">
        <v>0</v>
      </c>
      <c r="DQ16" s="4">
        <v>0</v>
      </c>
      <c r="DR16" s="4">
        <v>0</v>
      </c>
      <c r="DS16" s="4">
        <v>0</v>
      </c>
      <c r="DT16" s="4">
        <v>0</v>
      </c>
      <c r="DU16" s="4">
        <v>0</v>
      </c>
      <c r="DV16" s="4">
        <v>0</v>
      </c>
      <c r="DW16" s="4">
        <v>0</v>
      </c>
      <c r="DX16" s="4">
        <v>0</v>
      </c>
      <c r="DY16" s="4">
        <v>0</v>
      </c>
      <c r="DZ16" s="4">
        <v>0</v>
      </c>
      <c r="EA16" s="4">
        <v>5</v>
      </c>
      <c r="EB16" s="4">
        <v>0</v>
      </c>
      <c r="EC16" s="4">
        <v>5</v>
      </c>
    </row>
    <row r="17" spans="1:133" x14ac:dyDescent="0.3">
      <c r="A17" s="10">
        <v>42628</v>
      </c>
      <c r="B17" s="4">
        <v>101199</v>
      </c>
      <c r="C17" s="4">
        <v>86</v>
      </c>
      <c r="D17" s="4">
        <v>24</v>
      </c>
      <c r="E17" s="4">
        <v>4032</v>
      </c>
      <c r="F17" s="4">
        <v>22729</v>
      </c>
      <c r="G17" s="4">
        <v>878726</v>
      </c>
      <c r="H17" s="4">
        <v>530811</v>
      </c>
      <c r="I17" s="4">
        <v>2004402</v>
      </c>
      <c r="J17" s="4">
        <v>6889551</v>
      </c>
      <c r="K17" s="4">
        <v>37882</v>
      </c>
      <c r="L17" s="4">
        <v>111700</v>
      </c>
      <c r="M17" s="4">
        <v>274845</v>
      </c>
      <c r="N17" s="4">
        <v>492929</v>
      </c>
      <c r="O17" s="4">
        <v>1892702</v>
      </c>
      <c r="P17" s="4">
        <v>6614706</v>
      </c>
      <c r="Q17" s="4">
        <v>557755</v>
      </c>
      <c r="R17" s="4">
        <v>3818438</v>
      </c>
      <c r="S17" s="4">
        <v>22198602</v>
      </c>
      <c r="T17" s="4">
        <v>55124</v>
      </c>
      <c r="U17" s="4">
        <v>321602</v>
      </c>
      <c r="V17" s="4">
        <v>858235</v>
      </c>
      <c r="W17" s="4">
        <v>502631</v>
      </c>
      <c r="X17" s="4">
        <v>3496836</v>
      </c>
      <c r="Y17" s="4">
        <v>21340367</v>
      </c>
      <c r="Z17" s="4">
        <v>89</v>
      </c>
      <c r="AA17" s="4">
        <v>455</v>
      </c>
      <c r="AB17" s="4">
        <v>59</v>
      </c>
      <c r="AC17" s="4">
        <v>258</v>
      </c>
      <c r="AD17" s="4">
        <v>530334</v>
      </c>
      <c r="AE17" s="4">
        <v>1996089</v>
      </c>
      <c r="AF17" s="4">
        <v>6884823</v>
      </c>
      <c r="AG17" s="4">
        <v>37405</v>
      </c>
      <c r="AH17" s="4">
        <v>103387</v>
      </c>
      <c r="AI17" s="4">
        <v>270117</v>
      </c>
      <c r="AJ17" s="4">
        <v>492929</v>
      </c>
      <c r="AK17" s="4">
        <v>1892702</v>
      </c>
      <c r="AL17" s="4">
        <v>6614706</v>
      </c>
      <c r="AM17" s="4">
        <v>556685</v>
      </c>
      <c r="AN17" s="4">
        <v>3802676</v>
      </c>
      <c r="AO17" s="4">
        <v>22165376</v>
      </c>
      <c r="AP17" s="4">
        <v>54054</v>
      </c>
      <c r="AQ17" s="4">
        <v>305840</v>
      </c>
      <c r="AR17" s="4">
        <v>825009</v>
      </c>
      <c r="AS17" s="4">
        <v>502631</v>
      </c>
      <c r="AT17" s="4">
        <v>3496836</v>
      </c>
      <c r="AU17" s="4">
        <v>21340367</v>
      </c>
      <c r="AV17" s="4">
        <v>2480</v>
      </c>
      <c r="AW17" s="4">
        <v>14509</v>
      </c>
      <c r="AX17" s="4">
        <v>868197</v>
      </c>
      <c r="AY17" s="4">
        <v>3497</v>
      </c>
      <c r="AZ17" s="4">
        <v>19448</v>
      </c>
      <c r="BA17" s="4">
        <v>1368020</v>
      </c>
      <c r="BB17" s="4">
        <v>10</v>
      </c>
      <c r="BC17" s="4">
        <v>57</v>
      </c>
      <c r="BD17" s="4">
        <v>153</v>
      </c>
      <c r="BE17" s="4">
        <v>13</v>
      </c>
      <c r="BF17" s="4">
        <v>63</v>
      </c>
      <c r="BG17" s="4">
        <v>181</v>
      </c>
      <c r="BH17" s="4">
        <v>0</v>
      </c>
      <c r="BI17" s="4">
        <v>0</v>
      </c>
      <c r="BJ17" s="4">
        <v>0</v>
      </c>
      <c r="BK17" s="4">
        <v>0</v>
      </c>
      <c r="BL17" s="4">
        <v>0</v>
      </c>
      <c r="BM17" s="4">
        <v>0</v>
      </c>
      <c r="BN17" s="4">
        <v>0</v>
      </c>
      <c r="BO17" s="4">
        <v>0</v>
      </c>
      <c r="BP17" s="4">
        <v>0</v>
      </c>
      <c r="BQ17" s="4">
        <v>0</v>
      </c>
      <c r="BR17" s="4">
        <v>0</v>
      </c>
      <c r="BS17" s="4">
        <v>0</v>
      </c>
      <c r="BT17" s="4">
        <v>81735</v>
      </c>
      <c r="BU17" s="4">
        <v>65639</v>
      </c>
      <c r="BV17" s="4">
        <v>533697</v>
      </c>
      <c r="BW17" s="4">
        <v>3291258</v>
      </c>
      <c r="BX17" s="4">
        <v>6296</v>
      </c>
      <c r="BY17" s="4">
        <v>36424</v>
      </c>
      <c r="BZ17" s="4">
        <v>136138</v>
      </c>
      <c r="CA17" s="4">
        <v>59343</v>
      </c>
      <c r="CB17" s="4">
        <v>497273</v>
      </c>
      <c r="CC17" s="4">
        <v>3155120</v>
      </c>
      <c r="CD17" s="4">
        <v>65171</v>
      </c>
      <c r="CE17" s="4">
        <v>529953</v>
      </c>
      <c r="CF17" s="4">
        <v>3147970</v>
      </c>
      <c r="CG17" s="4">
        <v>468</v>
      </c>
      <c r="CH17" s="4">
        <v>3744</v>
      </c>
      <c r="CI17" s="4">
        <v>143288</v>
      </c>
      <c r="CJ17" s="4">
        <v>305</v>
      </c>
      <c r="CK17" s="4">
        <v>71608</v>
      </c>
      <c r="CL17" s="4">
        <v>968815</v>
      </c>
      <c r="CM17" s="4">
        <v>65334</v>
      </c>
      <c r="CN17" s="4">
        <v>462089</v>
      </c>
      <c r="CO17" s="4">
        <v>2322443</v>
      </c>
      <c r="CP17" s="4">
        <v>23497</v>
      </c>
      <c r="CQ17" s="4">
        <v>173255</v>
      </c>
      <c r="CR17" s="4">
        <v>494530</v>
      </c>
      <c r="CS17" s="4">
        <v>2123</v>
      </c>
      <c r="CT17" s="4">
        <v>12097</v>
      </c>
      <c r="CU17" s="4">
        <v>27019</v>
      </c>
      <c r="CV17" s="4">
        <v>21374</v>
      </c>
      <c r="CW17" s="4">
        <v>161158</v>
      </c>
      <c r="CX17" s="4">
        <v>467511</v>
      </c>
      <c r="CY17" s="4">
        <v>23164</v>
      </c>
      <c r="CZ17" s="4">
        <v>170637</v>
      </c>
      <c r="DA17" s="4">
        <v>456974</v>
      </c>
      <c r="DB17" s="4">
        <v>333</v>
      </c>
      <c r="DC17" s="4">
        <v>2618</v>
      </c>
      <c r="DD17" s="4">
        <v>37556</v>
      </c>
      <c r="DE17" s="4">
        <v>0</v>
      </c>
      <c r="DF17" s="4">
        <v>1601</v>
      </c>
      <c r="DG17" s="4">
        <v>43532</v>
      </c>
      <c r="DH17" s="4">
        <v>23873</v>
      </c>
      <c r="DI17" s="4">
        <v>171654</v>
      </c>
      <c r="DJ17" s="4">
        <v>450998</v>
      </c>
      <c r="DK17" s="4">
        <v>1959</v>
      </c>
      <c r="DL17" s="4">
        <v>10820</v>
      </c>
      <c r="DM17" s="4">
        <v>19966</v>
      </c>
      <c r="DN17" s="4">
        <v>0</v>
      </c>
      <c r="DO17" s="4">
        <v>0</v>
      </c>
      <c r="DP17" s="4">
        <v>0</v>
      </c>
      <c r="DQ17" s="4">
        <v>0</v>
      </c>
      <c r="DR17" s="4">
        <v>0</v>
      </c>
      <c r="DS17" s="4">
        <v>0</v>
      </c>
      <c r="DT17" s="4">
        <v>0</v>
      </c>
      <c r="DU17" s="4">
        <v>0</v>
      </c>
      <c r="DV17" s="4">
        <v>0</v>
      </c>
      <c r="DW17" s="4">
        <v>0</v>
      </c>
      <c r="DX17" s="4">
        <v>0</v>
      </c>
      <c r="DY17" s="4">
        <v>0</v>
      </c>
      <c r="DZ17" s="4">
        <v>0</v>
      </c>
      <c r="EA17" s="4">
        <v>5</v>
      </c>
      <c r="EB17" s="4">
        <v>0</v>
      </c>
      <c r="EC17" s="4">
        <v>5</v>
      </c>
    </row>
    <row r="18" spans="1:133" x14ac:dyDescent="0.3">
      <c r="A18" s="10">
        <v>42629</v>
      </c>
      <c r="B18" s="4">
        <v>101241</v>
      </c>
      <c r="C18" s="4">
        <v>20</v>
      </c>
      <c r="D18" s="4">
        <v>15</v>
      </c>
      <c r="E18" s="4">
        <v>1187</v>
      </c>
      <c r="F18" s="4">
        <v>20943</v>
      </c>
      <c r="G18" s="4">
        <v>777408</v>
      </c>
      <c r="H18" s="4">
        <v>44003</v>
      </c>
      <c r="I18" s="4">
        <v>1753739</v>
      </c>
      <c r="J18" s="4">
        <v>6611978</v>
      </c>
      <c r="K18" s="4">
        <v>12655</v>
      </c>
      <c r="L18" s="4">
        <v>123025</v>
      </c>
      <c r="M18" s="4">
        <v>256407</v>
      </c>
      <c r="N18" s="4">
        <v>31348</v>
      </c>
      <c r="O18" s="4">
        <v>1630714</v>
      </c>
      <c r="P18" s="4">
        <v>6355571</v>
      </c>
      <c r="Q18" s="4">
        <v>55103</v>
      </c>
      <c r="R18" s="4">
        <v>3259656</v>
      </c>
      <c r="S18" s="4">
        <v>19436486</v>
      </c>
      <c r="T18" s="4">
        <v>20767</v>
      </c>
      <c r="U18" s="4">
        <v>315661</v>
      </c>
      <c r="V18" s="4">
        <v>849511</v>
      </c>
      <c r="W18" s="4">
        <v>34336</v>
      </c>
      <c r="X18" s="4">
        <v>2943995</v>
      </c>
      <c r="Y18" s="4">
        <v>18586975</v>
      </c>
      <c r="Z18" s="4">
        <v>31</v>
      </c>
      <c r="AA18" s="4">
        <v>431</v>
      </c>
      <c r="AB18" s="4">
        <v>24</v>
      </c>
      <c r="AC18" s="4">
        <v>254</v>
      </c>
      <c r="AD18" s="4">
        <v>43815</v>
      </c>
      <c r="AE18" s="4">
        <v>1746878</v>
      </c>
      <c r="AF18" s="4">
        <v>6607624</v>
      </c>
      <c r="AG18" s="4">
        <v>12467</v>
      </c>
      <c r="AH18" s="4">
        <v>116164</v>
      </c>
      <c r="AI18" s="4">
        <v>252053</v>
      </c>
      <c r="AJ18" s="4">
        <v>31348</v>
      </c>
      <c r="AK18" s="4">
        <v>1630714</v>
      </c>
      <c r="AL18" s="4">
        <v>6355571</v>
      </c>
      <c r="AM18" s="4">
        <v>54708</v>
      </c>
      <c r="AN18" s="4">
        <v>3244463</v>
      </c>
      <c r="AO18" s="4">
        <v>19404630</v>
      </c>
      <c r="AP18" s="4">
        <v>20372</v>
      </c>
      <c r="AQ18" s="4">
        <v>300468</v>
      </c>
      <c r="AR18" s="4">
        <v>817655</v>
      </c>
      <c r="AS18" s="4">
        <v>34336</v>
      </c>
      <c r="AT18" s="4">
        <v>2943995</v>
      </c>
      <c r="AU18" s="4">
        <v>18586975</v>
      </c>
      <c r="AV18" s="4">
        <v>456</v>
      </c>
      <c r="AW18" s="4">
        <v>13389</v>
      </c>
      <c r="AX18" s="4">
        <v>770597</v>
      </c>
      <c r="AY18" s="4">
        <v>576</v>
      </c>
      <c r="AZ18" s="4">
        <v>18033</v>
      </c>
      <c r="BA18" s="4">
        <v>1140390</v>
      </c>
      <c r="BB18" s="4">
        <v>7</v>
      </c>
      <c r="BC18" s="4">
        <v>58</v>
      </c>
      <c r="BD18" s="4">
        <v>148</v>
      </c>
      <c r="BE18" s="4">
        <v>9</v>
      </c>
      <c r="BF18" s="4">
        <v>64</v>
      </c>
      <c r="BG18" s="4">
        <v>180</v>
      </c>
      <c r="BH18" s="4">
        <v>0</v>
      </c>
      <c r="BI18" s="4">
        <v>0</v>
      </c>
      <c r="BJ18" s="4">
        <v>0</v>
      </c>
      <c r="BK18" s="4">
        <v>0</v>
      </c>
      <c r="BL18" s="4">
        <v>0</v>
      </c>
      <c r="BM18" s="4">
        <v>0</v>
      </c>
      <c r="BN18" s="4">
        <v>0</v>
      </c>
      <c r="BO18" s="4">
        <v>0</v>
      </c>
      <c r="BP18" s="4">
        <v>0</v>
      </c>
      <c r="BQ18" s="4">
        <v>0</v>
      </c>
      <c r="BR18" s="4">
        <v>0</v>
      </c>
      <c r="BS18" s="4">
        <v>0</v>
      </c>
      <c r="BT18" s="4">
        <v>81480</v>
      </c>
      <c r="BU18" s="4">
        <v>1706</v>
      </c>
      <c r="BV18" s="4">
        <v>450395</v>
      </c>
      <c r="BW18" s="4">
        <v>2808782</v>
      </c>
      <c r="BX18" s="4">
        <v>1398</v>
      </c>
      <c r="BY18" s="4">
        <v>35148</v>
      </c>
      <c r="BZ18" s="4">
        <v>122445</v>
      </c>
      <c r="CA18" s="4">
        <v>308</v>
      </c>
      <c r="CB18" s="4">
        <v>415247</v>
      </c>
      <c r="CC18" s="4">
        <v>2686337</v>
      </c>
      <c r="CD18" s="4">
        <v>1649</v>
      </c>
      <c r="CE18" s="4">
        <v>446904</v>
      </c>
      <c r="CF18" s="4">
        <v>2690104</v>
      </c>
      <c r="CG18" s="4">
        <v>57</v>
      </c>
      <c r="CH18" s="4">
        <v>3491</v>
      </c>
      <c r="CI18" s="4">
        <v>118678</v>
      </c>
      <c r="CJ18" s="4">
        <v>109</v>
      </c>
      <c r="CK18" s="4">
        <v>49520</v>
      </c>
      <c r="CL18" s="4">
        <v>781670</v>
      </c>
      <c r="CM18" s="4">
        <v>1597</v>
      </c>
      <c r="CN18" s="4">
        <v>400875</v>
      </c>
      <c r="CO18" s="4">
        <v>2027112</v>
      </c>
      <c r="CP18" s="4">
        <v>586</v>
      </c>
      <c r="CQ18" s="4">
        <v>154710</v>
      </c>
      <c r="CR18" s="4">
        <v>453336</v>
      </c>
      <c r="CS18" s="4">
        <v>473</v>
      </c>
      <c r="CT18" s="4">
        <v>11938</v>
      </c>
      <c r="CU18" s="4">
        <v>25858</v>
      </c>
      <c r="CV18" s="4">
        <v>113</v>
      </c>
      <c r="CW18" s="4">
        <v>142772</v>
      </c>
      <c r="CX18" s="4">
        <v>427478</v>
      </c>
      <c r="CY18" s="4">
        <v>553</v>
      </c>
      <c r="CZ18" s="4">
        <v>152262</v>
      </c>
      <c r="DA18" s="4">
        <v>421638</v>
      </c>
      <c r="DB18" s="4">
        <v>33</v>
      </c>
      <c r="DC18" s="4">
        <v>2448</v>
      </c>
      <c r="DD18" s="4">
        <v>31698</v>
      </c>
      <c r="DE18" s="4">
        <v>19</v>
      </c>
      <c r="DF18" s="4">
        <v>1093</v>
      </c>
      <c r="DG18" s="4">
        <v>39601</v>
      </c>
      <c r="DH18" s="4">
        <v>567</v>
      </c>
      <c r="DI18" s="4">
        <v>153617</v>
      </c>
      <c r="DJ18" s="4">
        <v>413735</v>
      </c>
      <c r="DK18" s="4">
        <v>829</v>
      </c>
      <c r="DL18" s="4">
        <v>9774</v>
      </c>
      <c r="DM18" s="4">
        <v>19006</v>
      </c>
      <c r="DN18" s="4">
        <v>0</v>
      </c>
      <c r="DO18" s="4">
        <v>0</v>
      </c>
      <c r="DP18" s="4">
        <v>0</v>
      </c>
      <c r="DQ18" s="4">
        <v>0</v>
      </c>
      <c r="DR18" s="4">
        <v>0</v>
      </c>
      <c r="DS18" s="4">
        <v>0</v>
      </c>
      <c r="DT18" s="4">
        <v>0</v>
      </c>
      <c r="DU18" s="4">
        <v>0</v>
      </c>
      <c r="DV18" s="4">
        <v>0</v>
      </c>
      <c r="DW18" s="4">
        <v>0</v>
      </c>
      <c r="DX18" s="4">
        <v>0</v>
      </c>
      <c r="DY18" s="4">
        <v>0</v>
      </c>
      <c r="DZ18" s="4">
        <v>0</v>
      </c>
      <c r="EA18" s="4">
        <v>4</v>
      </c>
      <c r="EB18" s="4">
        <v>0</v>
      </c>
      <c r="EC18" s="4">
        <v>4</v>
      </c>
    </row>
    <row r="19" spans="1:133" x14ac:dyDescent="0.3">
      <c r="A19" s="10">
        <v>42630</v>
      </c>
      <c r="B19" s="4">
        <v>101261</v>
      </c>
      <c r="C19" s="4">
        <v>18</v>
      </c>
      <c r="D19" s="4">
        <v>20</v>
      </c>
      <c r="E19" s="4">
        <v>1126</v>
      </c>
      <c r="F19" s="4">
        <v>18362</v>
      </c>
      <c r="G19" s="4">
        <v>647018</v>
      </c>
      <c r="H19" s="4">
        <v>58120</v>
      </c>
      <c r="I19" s="4">
        <v>1615663</v>
      </c>
      <c r="J19" s="4">
        <v>6180480</v>
      </c>
      <c r="K19" s="4">
        <v>6213</v>
      </c>
      <c r="L19" s="4">
        <v>115244</v>
      </c>
      <c r="M19" s="4">
        <v>244627</v>
      </c>
      <c r="N19" s="4">
        <v>51907</v>
      </c>
      <c r="O19" s="4">
        <v>1500419</v>
      </c>
      <c r="P19" s="4">
        <v>5935853</v>
      </c>
      <c r="Q19" s="4">
        <v>71414</v>
      </c>
      <c r="R19" s="4">
        <v>2744087</v>
      </c>
      <c r="S19" s="4">
        <v>17695277</v>
      </c>
      <c r="T19" s="4">
        <v>7992</v>
      </c>
      <c r="U19" s="4">
        <v>295618</v>
      </c>
      <c r="V19" s="4">
        <v>830820</v>
      </c>
      <c r="W19" s="4">
        <v>63422</v>
      </c>
      <c r="X19" s="4">
        <v>2448469</v>
      </c>
      <c r="Y19" s="4">
        <v>16864457</v>
      </c>
      <c r="Z19" s="4">
        <v>41</v>
      </c>
      <c r="AA19" s="4">
        <v>431</v>
      </c>
      <c r="AB19" s="4">
        <v>19</v>
      </c>
      <c r="AC19" s="4">
        <v>241</v>
      </c>
      <c r="AD19" s="4">
        <v>58111</v>
      </c>
      <c r="AE19" s="4">
        <v>1606706</v>
      </c>
      <c r="AF19" s="4">
        <v>6176675</v>
      </c>
      <c r="AG19" s="4">
        <v>6204</v>
      </c>
      <c r="AH19" s="4">
        <v>106287</v>
      </c>
      <c r="AI19" s="4">
        <v>240822</v>
      </c>
      <c r="AJ19" s="4">
        <v>51907</v>
      </c>
      <c r="AK19" s="4">
        <v>1500419</v>
      </c>
      <c r="AL19" s="4">
        <v>5935853</v>
      </c>
      <c r="AM19" s="4">
        <v>71224</v>
      </c>
      <c r="AN19" s="4">
        <v>2729970</v>
      </c>
      <c r="AO19" s="4">
        <v>17665078</v>
      </c>
      <c r="AP19" s="4">
        <v>7802</v>
      </c>
      <c r="AQ19" s="4">
        <v>281501</v>
      </c>
      <c r="AR19" s="4">
        <v>800621</v>
      </c>
      <c r="AS19" s="4">
        <v>63422</v>
      </c>
      <c r="AT19" s="4">
        <v>2448469</v>
      </c>
      <c r="AU19" s="4">
        <v>16864457</v>
      </c>
      <c r="AV19" s="4">
        <v>290</v>
      </c>
      <c r="AW19" s="4">
        <v>11562</v>
      </c>
      <c r="AX19" s="4">
        <v>636975</v>
      </c>
      <c r="AY19" s="4">
        <v>409</v>
      </c>
      <c r="AZ19" s="4">
        <v>15453</v>
      </c>
      <c r="BA19" s="4">
        <v>820667</v>
      </c>
      <c r="BB19" s="4">
        <v>3</v>
      </c>
      <c r="BC19" s="4">
        <v>57</v>
      </c>
      <c r="BD19" s="4">
        <v>144</v>
      </c>
      <c r="BE19" s="4">
        <v>3</v>
      </c>
      <c r="BF19" s="4">
        <v>62</v>
      </c>
      <c r="BG19" s="4">
        <v>176</v>
      </c>
      <c r="BH19" s="4">
        <v>0</v>
      </c>
      <c r="BI19" s="4">
        <v>0</v>
      </c>
      <c r="BJ19" s="4">
        <v>0</v>
      </c>
      <c r="BK19" s="4">
        <v>0</v>
      </c>
      <c r="BL19" s="4">
        <v>0</v>
      </c>
      <c r="BM19" s="4">
        <v>0</v>
      </c>
      <c r="BN19" s="4">
        <v>0</v>
      </c>
      <c r="BO19" s="4">
        <v>0</v>
      </c>
      <c r="BP19" s="4">
        <v>0</v>
      </c>
      <c r="BQ19" s="4">
        <v>0</v>
      </c>
      <c r="BR19" s="4">
        <v>0</v>
      </c>
      <c r="BS19" s="4">
        <v>0</v>
      </c>
      <c r="BT19" s="4">
        <v>80896</v>
      </c>
      <c r="BU19" s="4">
        <v>302</v>
      </c>
      <c r="BV19" s="4">
        <v>374364</v>
      </c>
      <c r="BW19" s="4">
        <v>2522396</v>
      </c>
      <c r="BX19" s="4">
        <v>302</v>
      </c>
      <c r="BY19" s="4">
        <v>32643</v>
      </c>
      <c r="BZ19" s="4">
        <v>110015</v>
      </c>
      <c r="CA19" s="4">
        <v>0</v>
      </c>
      <c r="CB19" s="4">
        <v>341721</v>
      </c>
      <c r="CC19" s="4">
        <v>2412381</v>
      </c>
      <c r="CD19" s="4">
        <v>275</v>
      </c>
      <c r="CE19" s="4">
        <v>371485</v>
      </c>
      <c r="CF19" s="4">
        <v>2437640</v>
      </c>
      <c r="CG19" s="4">
        <v>27</v>
      </c>
      <c r="CH19" s="4">
        <v>2879</v>
      </c>
      <c r="CI19" s="4">
        <v>84756</v>
      </c>
      <c r="CJ19" s="4">
        <v>27</v>
      </c>
      <c r="CK19" s="4">
        <v>35561</v>
      </c>
      <c r="CL19" s="4">
        <v>642723</v>
      </c>
      <c r="CM19" s="4">
        <v>275</v>
      </c>
      <c r="CN19" s="4">
        <v>338803</v>
      </c>
      <c r="CO19" s="4">
        <v>1879673</v>
      </c>
      <c r="CP19" s="4">
        <v>95</v>
      </c>
      <c r="CQ19" s="4">
        <v>130990</v>
      </c>
      <c r="CR19" s="4">
        <v>423352</v>
      </c>
      <c r="CS19" s="4">
        <v>95</v>
      </c>
      <c r="CT19" s="4">
        <v>11211</v>
      </c>
      <c r="CU19" s="4">
        <v>24432</v>
      </c>
      <c r="CV19" s="4">
        <v>0</v>
      </c>
      <c r="CW19" s="4">
        <v>119779</v>
      </c>
      <c r="CX19" s="4">
        <v>398920</v>
      </c>
      <c r="CY19" s="4">
        <v>81</v>
      </c>
      <c r="CZ19" s="4">
        <v>128962</v>
      </c>
      <c r="DA19" s="4">
        <v>399953</v>
      </c>
      <c r="DB19" s="4">
        <v>14</v>
      </c>
      <c r="DC19" s="4">
        <v>2028</v>
      </c>
      <c r="DD19" s="4">
        <v>23399</v>
      </c>
      <c r="DE19" s="4">
        <v>11</v>
      </c>
      <c r="DF19" s="4">
        <v>0</v>
      </c>
      <c r="DG19" s="4">
        <v>32916</v>
      </c>
      <c r="DH19" s="4">
        <v>84</v>
      </c>
      <c r="DI19" s="4">
        <v>133137</v>
      </c>
      <c r="DJ19" s="4">
        <v>390436</v>
      </c>
      <c r="DK19" s="4">
        <v>892</v>
      </c>
      <c r="DL19" s="4">
        <v>8764</v>
      </c>
      <c r="DM19" s="4">
        <v>18736</v>
      </c>
      <c r="DN19" s="4">
        <v>0</v>
      </c>
      <c r="DO19" s="4">
        <v>0</v>
      </c>
      <c r="DP19" s="4">
        <v>0</v>
      </c>
      <c r="DQ19" s="4">
        <v>0</v>
      </c>
      <c r="DR19" s="4">
        <v>0</v>
      </c>
      <c r="DS19" s="4">
        <v>0</v>
      </c>
      <c r="DT19" s="4">
        <v>0</v>
      </c>
      <c r="DU19" s="4">
        <v>0</v>
      </c>
      <c r="DV19" s="4">
        <v>0</v>
      </c>
      <c r="DW19" s="4">
        <v>0</v>
      </c>
      <c r="DX19" s="4">
        <v>0</v>
      </c>
      <c r="DY19" s="4">
        <v>0</v>
      </c>
      <c r="DZ19" s="4">
        <v>1</v>
      </c>
      <c r="EA19" s="4">
        <v>4</v>
      </c>
      <c r="EB19" s="4">
        <v>1</v>
      </c>
      <c r="EC19" s="4">
        <v>4</v>
      </c>
    </row>
    <row r="20" spans="1:133" x14ac:dyDescent="0.3">
      <c r="A20" s="10">
        <v>42631</v>
      </c>
      <c r="B20" s="4">
        <v>101328</v>
      </c>
      <c r="C20" s="4">
        <v>30</v>
      </c>
      <c r="D20" s="4">
        <v>13</v>
      </c>
      <c r="E20" s="4">
        <v>895</v>
      </c>
      <c r="F20" s="4">
        <v>16360</v>
      </c>
      <c r="G20" s="4">
        <v>379258</v>
      </c>
      <c r="H20" s="4">
        <v>76265</v>
      </c>
      <c r="I20" s="4">
        <v>1398046</v>
      </c>
      <c r="J20" s="4">
        <v>5856754</v>
      </c>
      <c r="K20" s="4">
        <v>2050</v>
      </c>
      <c r="L20" s="4">
        <v>111811</v>
      </c>
      <c r="M20" s="4">
        <v>248840</v>
      </c>
      <c r="N20" s="4">
        <v>74215</v>
      </c>
      <c r="O20" s="4">
        <v>1286235</v>
      </c>
      <c r="P20" s="4">
        <v>5607914</v>
      </c>
      <c r="Q20" s="4">
        <v>88940</v>
      </c>
      <c r="R20" s="4">
        <v>2290492</v>
      </c>
      <c r="S20" s="4">
        <v>16707974</v>
      </c>
      <c r="T20" s="4">
        <v>2988</v>
      </c>
      <c r="U20" s="4">
        <v>274127</v>
      </c>
      <c r="V20" s="4">
        <v>816864</v>
      </c>
      <c r="W20" s="4">
        <v>85952</v>
      </c>
      <c r="X20" s="4">
        <v>2016365</v>
      </c>
      <c r="Y20" s="4">
        <v>15891110</v>
      </c>
      <c r="Z20" s="4">
        <v>35</v>
      </c>
      <c r="AA20" s="4">
        <v>397</v>
      </c>
      <c r="AB20" s="4">
        <v>24</v>
      </c>
      <c r="AC20" s="4">
        <v>226</v>
      </c>
      <c r="AD20" s="4">
        <v>76175</v>
      </c>
      <c r="AE20" s="4">
        <v>1396078</v>
      </c>
      <c r="AF20" s="4">
        <v>5853337</v>
      </c>
      <c r="AG20" s="4">
        <v>1960</v>
      </c>
      <c r="AH20" s="4">
        <v>109843</v>
      </c>
      <c r="AI20" s="4">
        <v>245423</v>
      </c>
      <c r="AJ20" s="4">
        <v>74215</v>
      </c>
      <c r="AK20" s="4">
        <v>1286235</v>
      </c>
      <c r="AL20" s="4">
        <v>5607914</v>
      </c>
      <c r="AM20" s="4">
        <v>88780</v>
      </c>
      <c r="AN20" s="4">
        <v>2281677</v>
      </c>
      <c r="AO20" s="4">
        <v>16678889</v>
      </c>
      <c r="AP20" s="4">
        <v>2828</v>
      </c>
      <c r="AQ20" s="4">
        <v>265312</v>
      </c>
      <c r="AR20" s="4">
        <v>787779</v>
      </c>
      <c r="AS20" s="4">
        <v>85952</v>
      </c>
      <c r="AT20" s="4">
        <v>2016365</v>
      </c>
      <c r="AU20" s="4">
        <v>15891110</v>
      </c>
      <c r="AV20" s="4">
        <v>301</v>
      </c>
      <c r="AW20" s="4">
        <v>9686</v>
      </c>
      <c r="AX20" s="4">
        <v>368473</v>
      </c>
      <c r="AY20" s="4">
        <v>379</v>
      </c>
      <c r="AZ20" s="4">
        <v>12996</v>
      </c>
      <c r="BA20" s="4">
        <v>410968</v>
      </c>
      <c r="BB20" s="4">
        <v>2</v>
      </c>
      <c r="BC20" s="4">
        <v>57</v>
      </c>
      <c r="BD20" s="4">
        <v>144</v>
      </c>
      <c r="BE20" s="4">
        <v>2</v>
      </c>
      <c r="BF20" s="4">
        <v>62</v>
      </c>
      <c r="BG20" s="4">
        <v>175</v>
      </c>
      <c r="BH20" s="4">
        <v>0</v>
      </c>
      <c r="BI20" s="4">
        <v>0</v>
      </c>
      <c r="BJ20" s="4">
        <v>0</v>
      </c>
      <c r="BK20" s="4">
        <v>0</v>
      </c>
      <c r="BL20" s="4">
        <v>0</v>
      </c>
      <c r="BM20" s="4">
        <v>0</v>
      </c>
      <c r="BN20" s="4">
        <v>0</v>
      </c>
      <c r="BO20" s="4">
        <v>0</v>
      </c>
      <c r="BP20" s="4">
        <v>0</v>
      </c>
      <c r="BQ20" s="4">
        <v>0</v>
      </c>
      <c r="BR20" s="4">
        <v>0</v>
      </c>
      <c r="BS20" s="4">
        <v>0</v>
      </c>
      <c r="BT20" s="4">
        <v>81951</v>
      </c>
      <c r="BU20" s="4">
        <v>237</v>
      </c>
      <c r="BV20" s="4">
        <v>301015</v>
      </c>
      <c r="BW20" s="4">
        <v>2371720</v>
      </c>
      <c r="BX20" s="4">
        <v>237</v>
      </c>
      <c r="BY20" s="4">
        <v>30330</v>
      </c>
      <c r="BZ20" s="4">
        <v>102032</v>
      </c>
      <c r="CA20" s="4">
        <v>0</v>
      </c>
      <c r="CB20" s="4">
        <v>270685</v>
      </c>
      <c r="CC20" s="4">
        <v>2269688</v>
      </c>
      <c r="CD20" s="4">
        <v>212</v>
      </c>
      <c r="CE20" s="4">
        <v>298659</v>
      </c>
      <c r="CF20" s="4">
        <v>2328274</v>
      </c>
      <c r="CG20" s="4">
        <v>25</v>
      </c>
      <c r="CH20" s="4">
        <v>2356</v>
      </c>
      <c r="CI20" s="4">
        <v>43446</v>
      </c>
      <c r="CJ20" s="4">
        <v>23</v>
      </c>
      <c r="CK20" s="4">
        <v>22903</v>
      </c>
      <c r="CL20" s="4">
        <v>574505</v>
      </c>
      <c r="CM20" s="4">
        <v>214</v>
      </c>
      <c r="CN20" s="4">
        <v>278112</v>
      </c>
      <c r="CO20" s="4">
        <v>1797215</v>
      </c>
      <c r="CP20" s="4">
        <v>60</v>
      </c>
      <c r="CQ20" s="4">
        <v>109161</v>
      </c>
      <c r="CR20" s="4">
        <v>401534</v>
      </c>
      <c r="CS20" s="4">
        <v>60</v>
      </c>
      <c r="CT20" s="4">
        <v>10453</v>
      </c>
      <c r="CU20" s="4">
        <v>23282</v>
      </c>
      <c r="CV20" s="4">
        <v>0</v>
      </c>
      <c r="CW20" s="4">
        <v>98708</v>
      </c>
      <c r="CX20" s="4">
        <v>378252</v>
      </c>
      <c r="CY20" s="4">
        <v>47</v>
      </c>
      <c r="CZ20" s="4">
        <v>107512</v>
      </c>
      <c r="DA20" s="4">
        <v>388231</v>
      </c>
      <c r="DB20" s="4">
        <v>13</v>
      </c>
      <c r="DC20" s="4">
        <v>1649</v>
      </c>
      <c r="DD20" s="4">
        <v>13303</v>
      </c>
      <c r="DE20" s="4">
        <v>0</v>
      </c>
      <c r="DF20" s="4">
        <v>1261</v>
      </c>
      <c r="DG20" s="4">
        <v>28852</v>
      </c>
      <c r="DH20" s="4">
        <v>60</v>
      </c>
      <c r="DI20" s="4">
        <v>107900</v>
      </c>
      <c r="DJ20" s="4">
        <v>372682</v>
      </c>
      <c r="DK20" s="4">
        <v>623</v>
      </c>
      <c r="DL20" s="4">
        <v>8293</v>
      </c>
      <c r="DM20" s="4">
        <v>18667</v>
      </c>
      <c r="DN20" s="4">
        <v>0</v>
      </c>
      <c r="DO20" s="4">
        <v>0</v>
      </c>
      <c r="DP20" s="4">
        <v>0</v>
      </c>
      <c r="DQ20" s="4">
        <v>0</v>
      </c>
      <c r="DR20" s="4">
        <v>0</v>
      </c>
      <c r="DS20" s="4">
        <v>0</v>
      </c>
      <c r="DT20" s="4">
        <v>0</v>
      </c>
      <c r="DU20" s="4">
        <v>0</v>
      </c>
      <c r="DV20" s="4">
        <v>0</v>
      </c>
      <c r="DW20" s="4">
        <v>0</v>
      </c>
      <c r="DX20" s="4">
        <v>0</v>
      </c>
      <c r="DY20" s="4">
        <v>0</v>
      </c>
      <c r="DZ20" s="4">
        <v>0</v>
      </c>
      <c r="EA20" s="4">
        <v>3</v>
      </c>
      <c r="EB20" s="4">
        <v>0</v>
      </c>
      <c r="EC20" s="4">
        <v>3</v>
      </c>
    </row>
    <row r="21" spans="1:133" x14ac:dyDescent="0.3">
      <c r="A21" s="10">
        <v>42632</v>
      </c>
      <c r="B21" s="4">
        <v>101367</v>
      </c>
      <c r="C21" s="4">
        <v>25</v>
      </c>
      <c r="D21" s="4">
        <v>20</v>
      </c>
      <c r="E21" s="4">
        <v>1193</v>
      </c>
      <c r="F21" s="4">
        <v>15215</v>
      </c>
      <c r="G21" s="4">
        <v>56652</v>
      </c>
      <c r="H21" s="4">
        <v>65644</v>
      </c>
      <c r="I21" s="4">
        <v>1262358</v>
      </c>
      <c r="J21" s="4">
        <v>5666423</v>
      </c>
      <c r="K21" s="4">
        <v>5030</v>
      </c>
      <c r="L21" s="4">
        <v>96037</v>
      </c>
      <c r="M21" s="4">
        <v>248107</v>
      </c>
      <c r="N21" s="4">
        <v>60614</v>
      </c>
      <c r="O21" s="4">
        <v>1166321</v>
      </c>
      <c r="P21" s="4">
        <v>5418316</v>
      </c>
      <c r="Q21" s="4">
        <v>75892</v>
      </c>
      <c r="R21" s="4">
        <v>2053622</v>
      </c>
      <c r="S21" s="4">
        <v>15998370</v>
      </c>
      <c r="T21" s="4">
        <v>11079</v>
      </c>
      <c r="U21" s="4">
        <v>229205</v>
      </c>
      <c r="V21" s="4">
        <v>809391</v>
      </c>
      <c r="W21" s="4">
        <v>64813</v>
      </c>
      <c r="X21" s="4">
        <v>1824417</v>
      </c>
      <c r="Y21" s="4">
        <v>15188979</v>
      </c>
      <c r="Z21" s="4">
        <v>71</v>
      </c>
      <c r="AA21" s="4">
        <v>416</v>
      </c>
      <c r="AB21" s="4">
        <v>47</v>
      </c>
      <c r="AC21" s="4">
        <v>240</v>
      </c>
      <c r="AD21" s="4">
        <v>65638</v>
      </c>
      <c r="AE21" s="4">
        <v>1261073</v>
      </c>
      <c r="AF21" s="4">
        <v>5661931</v>
      </c>
      <c r="AG21" s="4">
        <v>5024</v>
      </c>
      <c r="AH21" s="4">
        <v>94752</v>
      </c>
      <c r="AI21" s="4">
        <v>243615</v>
      </c>
      <c r="AJ21" s="4">
        <v>60614</v>
      </c>
      <c r="AK21" s="4">
        <v>1166321</v>
      </c>
      <c r="AL21" s="4">
        <v>5418316</v>
      </c>
      <c r="AM21" s="4">
        <v>75682</v>
      </c>
      <c r="AN21" s="4">
        <v>2048401</v>
      </c>
      <c r="AO21" s="4">
        <v>15970102</v>
      </c>
      <c r="AP21" s="4">
        <v>10869</v>
      </c>
      <c r="AQ21" s="4">
        <v>223984</v>
      </c>
      <c r="AR21" s="4">
        <v>781123</v>
      </c>
      <c r="AS21" s="4">
        <v>64813</v>
      </c>
      <c r="AT21" s="4">
        <v>1824417</v>
      </c>
      <c r="AU21" s="4">
        <v>15188979</v>
      </c>
      <c r="AV21" s="4">
        <v>294</v>
      </c>
      <c r="AW21" s="4">
        <v>8756</v>
      </c>
      <c r="AX21" s="4">
        <v>43721</v>
      </c>
      <c r="AY21" s="4">
        <v>393</v>
      </c>
      <c r="AZ21" s="4">
        <v>11645</v>
      </c>
      <c r="BA21" s="4">
        <v>57031</v>
      </c>
      <c r="BB21" s="4">
        <v>7</v>
      </c>
      <c r="BC21" s="4">
        <v>57</v>
      </c>
      <c r="BD21" s="4">
        <v>144</v>
      </c>
      <c r="BE21" s="4">
        <v>7</v>
      </c>
      <c r="BF21" s="4">
        <v>63</v>
      </c>
      <c r="BG21" s="4">
        <v>179</v>
      </c>
      <c r="BH21" s="4">
        <v>0</v>
      </c>
      <c r="BI21" s="4">
        <v>0</v>
      </c>
      <c r="BJ21" s="4">
        <v>0</v>
      </c>
      <c r="BK21" s="4">
        <v>0</v>
      </c>
      <c r="BL21" s="4">
        <v>0</v>
      </c>
      <c r="BM21" s="4">
        <v>0</v>
      </c>
      <c r="BN21" s="4">
        <v>0</v>
      </c>
      <c r="BO21" s="4">
        <v>0</v>
      </c>
      <c r="BP21" s="4">
        <v>0</v>
      </c>
      <c r="BQ21" s="4">
        <v>0</v>
      </c>
      <c r="BR21" s="4">
        <v>0</v>
      </c>
      <c r="BS21" s="4">
        <v>0</v>
      </c>
      <c r="BT21" s="4">
        <v>81801</v>
      </c>
      <c r="BU21" s="4">
        <v>164</v>
      </c>
      <c r="BV21" s="4">
        <v>253478</v>
      </c>
      <c r="BW21" s="4">
        <v>2274035</v>
      </c>
      <c r="BX21" s="4">
        <v>164</v>
      </c>
      <c r="BY21" s="4">
        <v>24323</v>
      </c>
      <c r="BZ21" s="4">
        <v>96081</v>
      </c>
      <c r="CA21" s="4">
        <v>0</v>
      </c>
      <c r="CB21" s="4">
        <v>229155</v>
      </c>
      <c r="CC21" s="4">
        <v>2177954</v>
      </c>
      <c r="CD21" s="4">
        <v>152</v>
      </c>
      <c r="CE21" s="4">
        <v>251475</v>
      </c>
      <c r="CF21" s="4">
        <v>2264366</v>
      </c>
      <c r="CG21" s="4">
        <v>12</v>
      </c>
      <c r="CH21" s="4">
        <v>2003</v>
      </c>
      <c r="CI21" s="4">
        <v>9669</v>
      </c>
      <c r="CJ21" s="4">
        <v>28</v>
      </c>
      <c r="CK21" s="4">
        <v>19039</v>
      </c>
      <c r="CL21" s="4">
        <v>529137</v>
      </c>
      <c r="CM21" s="4">
        <v>136</v>
      </c>
      <c r="CN21" s="4">
        <v>234439</v>
      </c>
      <c r="CO21" s="4">
        <v>1744898</v>
      </c>
      <c r="CP21" s="4">
        <v>40</v>
      </c>
      <c r="CQ21" s="4">
        <v>94435</v>
      </c>
      <c r="CR21" s="4">
        <v>385736</v>
      </c>
      <c r="CS21" s="4">
        <v>40</v>
      </c>
      <c r="CT21" s="4">
        <v>8396</v>
      </c>
      <c r="CU21" s="4">
        <v>22391</v>
      </c>
      <c r="CV21" s="4">
        <v>0</v>
      </c>
      <c r="CW21" s="4">
        <v>86039</v>
      </c>
      <c r="CX21" s="4">
        <v>363345</v>
      </c>
      <c r="CY21" s="4">
        <v>34</v>
      </c>
      <c r="CZ21" s="4">
        <v>93038</v>
      </c>
      <c r="DA21" s="4">
        <v>380860</v>
      </c>
      <c r="DB21" s="4">
        <v>6</v>
      </c>
      <c r="DC21" s="4">
        <v>1397</v>
      </c>
      <c r="DD21" s="4">
        <v>4876</v>
      </c>
      <c r="DE21" s="4">
        <v>3</v>
      </c>
      <c r="DF21" s="4">
        <v>953</v>
      </c>
      <c r="DG21" s="4">
        <v>27589</v>
      </c>
      <c r="DH21" s="4">
        <v>37</v>
      </c>
      <c r="DI21" s="4">
        <v>93482</v>
      </c>
      <c r="DJ21" s="4">
        <v>358147</v>
      </c>
      <c r="DK21" s="4">
        <v>1003</v>
      </c>
      <c r="DL21" s="4">
        <v>7976</v>
      </c>
      <c r="DM21" s="4">
        <v>18720</v>
      </c>
      <c r="DN21" s="4">
        <v>0</v>
      </c>
      <c r="DO21" s="4">
        <v>0</v>
      </c>
      <c r="DP21" s="4">
        <v>0</v>
      </c>
      <c r="DQ21" s="4">
        <v>0</v>
      </c>
      <c r="DR21" s="4">
        <v>0</v>
      </c>
      <c r="DS21" s="4">
        <v>0</v>
      </c>
      <c r="DT21" s="4">
        <v>0</v>
      </c>
      <c r="DU21" s="4">
        <v>0</v>
      </c>
      <c r="DV21" s="4">
        <v>0</v>
      </c>
      <c r="DW21" s="4">
        <v>0</v>
      </c>
      <c r="DX21" s="4">
        <v>0</v>
      </c>
      <c r="DY21" s="4">
        <v>0</v>
      </c>
      <c r="DZ21" s="4">
        <v>2</v>
      </c>
      <c r="EA21" s="4">
        <v>4</v>
      </c>
      <c r="EB21" s="4">
        <v>2</v>
      </c>
      <c r="EC21" s="4">
        <v>4</v>
      </c>
    </row>
    <row r="22" spans="1:133" x14ac:dyDescent="0.3">
      <c r="A22" s="10">
        <v>42633</v>
      </c>
      <c r="B22" s="4">
        <v>101389</v>
      </c>
      <c r="C22" s="4">
        <v>37</v>
      </c>
      <c r="D22" s="4">
        <v>19</v>
      </c>
      <c r="E22" s="4">
        <v>1294</v>
      </c>
      <c r="F22" s="4">
        <v>12764</v>
      </c>
      <c r="G22" s="4">
        <v>50705</v>
      </c>
      <c r="H22" s="4">
        <v>98460</v>
      </c>
      <c r="I22" s="4">
        <v>1089600</v>
      </c>
      <c r="J22" s="4">
        <v>5508192</v>
      </c>
      <c r="K22" s="4">
        <v>6432</v>
      </c>
      <c r="L22" s="4">
        <v>83132</v>
      </c>
      <c r="M22" s="4">
        <v>228127</v>
      </c>
      <c r="N22" s="4">
        <v>92028</v>
      </c>
      <c r="O22" s="4">
        <v>1006468</v>
      </c>
      <c r="P22" s="4">
        <v>5280065</v>
      </c>
      <c r="Q22" s="4">
        <v>114360</v>
      </c>
      <c r="R22" s="4">
        <v>1649941</v>
      </c>
      <c r="S22" s="4">
        <v>15864465</v>
      </c>
      <c r="T22" s="4">
        <v>7161</v>
      </c>
      <c r="U22" s="4">
        <v>176870</v>
      </c>
      <c r="V22" s="4">
        <v>797247</v>
      </c>
      <c r="W22" s="4">
        <v>107199</v>
      </c>
      <c r="X22" s="4">
        <v>1473071</v>
      </c>
      <c r="Y22" s="4">
        <v>15067218</v>
      </c>
      <c r="Z22" s="4">
        <v>68</v>
      </c>
      <c r="AA22" s="4">
        <v>421</v>
      </c>
      <c r="AB22" s="4">
        <v>50</v>
      </c>
      <c r="AC22" s="4">
        <v>255</v>
      </c>
      <c r="AD22" s="4">
        <v>98391</v>
      </c>
      <c r="AE22" s="4">
        <v>1087877</v>
      </c>
      <c r="AF22" s="4">
        <v>5503946</v>
      </c>
      <c r="AG22" s="4">
        <v>6363</v>
      </c>
      <c r="AH22" s="4">
        <v>81409</v>
      </c>
      <c r="AI22" s="4">
        <v>223881</v>
      </c>
      <c r="AJ22" s="4">
        <v>92028</v>
      </c>
      <c r="AK22" s="4">
        <v>1006468</v>
      </c>
      <c r="AL22" s="4">
        <v>5280065</v>
      </c>
      <c r="AM22" s="4">
        <v>113985</v>
      </c>
      <c r="AN22" s="4">
        <v>1646019</v>
      </c>
      <c r="AO22" s="4">
        <v>15836289</v>
      </c>
      <c r="AP22" s="4">
        <v>6786</v>
      </c>
      <c r="AQ22" s="4">
        <v>172948</v>
      </c>
      <c r="AR22" s="4">
        <v>769071</v>
      </c>
      <c r="AS22" s="4">
        <v>107199</v>
      </c>
      <c r="AT22" s="4">
        <v>1473071</v>
      </c>
      <c r="AU22" s="4">
        <v>15067218</v>
      </c>
      <c r="AV22" s="4">
        <v>400</v>
      </c>
      <c r="AW22" s="4">
        <v>7045</v>
      </c>
      <c r="AX22" s="4">
        <v>37161</v>
      </c>
      <c r="AY22" s="4">
        <v>461</v>
      </c>
      <c r="AZ22" s="4">
        <v>9237</v>
      </c>
      <c r="BA22" s="4">
        <v>50603</v>
      </c>
      <c r="BB22" s="4">
        <v>6</v>
      </c>
      <c r="BC22" s="4">
        <v>54</v>
      </c>
      <c r="BD22" s="4">
        <v>149</v>
      </c>
      <c r="BE22" s="4">
        <v>6</v>
      </c>
      <c r="BF22" s="4">
        <v>61</v>
      </c>
      <c r="BG22" s="4">
        <v>185</v>
      </c>
      <c r="BH22" s="4">
        <v>0</v>
      </c>
      <c r="BI22" s="4">
        <v>0</v>
      </c>
      <c r="BJ22" s="4">
        <v>0</v>
      </c>
      <c r="BK22" s="4">
        <v>0</v>
      </c>
      <c r="BL22" s="4">
        <v>0</v>
      </c>
      <c r="BM22" s="4">
        <v>0</v>
      </c>
      <c r="BN22" s="4">
        <v>0</v>
      </c>
      <c r="BO22" s="4">
        <v>0</v>
      </c>
      <c r="BP22" s="4">
        <v>0</v>
      </c>
      <c r="BQ22" s="4">
        <v>0</v>
      </c>
      <c r="BR22" s="4">
        <v>0</v>
      </c>
      <c r="BS22" s="4">
        <v>0</v>
      </c>
      <c r="BT22" s="4">
        <v>81837</v>
      </c>
      <c r="BU22" s="4">
        <v>161</v>
      </c>
      <c r="BV22" s="4">
        <v>167158</v>
      </c>
      <c r="BW22" s="4">
        <v>2232766</v>
      </c>
      <c r="BX22" s="4">
        <v>161</v>
      </c>
      <c r="BY22" s="4">
        <v>16798</v>
      </c>
      <c r="BZ22" s="4">
        <v>92724</v>
      </c>
      <c r="CA22" s="4">
        <v>0</v>
      </c>
      <c r="CB22" s="4">
        <v>150360</v>
      </c>
      <c r="CC22" s="4">
        <v>2140042</v>
      </c>
      <c r="CD22" s="4">
        <v>143</v>
      </c>
      <c r="CE22" s="4">
        <v>165747</v>
      </c>
      <c r="CF22" s="4">
        <v>2223837</v>
      </c>
      <c r="CG22" s="4">
        <v>18</v>
      </c>
      <c r="CH22" s="4">
        <v>1411</v>
      </c>
      <c r="CI22" s="4">
        <v>8929</v>
      </c>
      <c r="CJ22" s="4">
        <v>34</v>
      </c>
      <c r="CK22" s="4">
        <v>9442</v>
      </c>
      <c r="CL22" s="4">
        <v>524760</v>
      </c>
      <c r="CM22" s="4">
        <v>127</v>
      </c>
      <c r="CN22" s="4">
        <v>157716</v>
      </c>
      <c r="CO22" s="4">
        <v>1708006</v>
      </c>
      <c r="CP22" s="4">
        <v>41</v>
      </c>
      <c r="CQ22" s="4">
        <v>62106</v>
      </c>
      <c r="CR22" s="4">
        <v>381653</v>
      </c>
      <c r="CS22" s="4">
        <v>41</v>
      </c>
      <c r="CT22" s="4">
        <v>5713</v>
      </c>
      <c r="CU22" s="4">
        <v>21978</v>
      </c>
      <c r="CV22" s="4">
        <v>0</v>
      </c>
      <c r="CW22" s="4">
        <v>56393</v>
      </c>
      <c r="CX22" s="4">
        <v>359675</v>
      </c>
      <c r="CY22" s="4">
        <v>37</v>
      </c>
      <c r="CZ22" s="4">
        <v>61135</v>
      </c>
      <c r="DA22" s="4">
        <v>376944</v>
      </c>
      <c r="DB22" s="4">
        <v>4</v>
      </c>
      <c r="DC22" s="4">
        <v>971</v>
      </c>
      <c r="DD22" s="4">
        <v>4709</v>
      </c>
      <c r="DE22" s="4">
        <v>15</v>
      </c>
      <c r="DF22" s="4">
        <v>0</v>
      </c>
      <c r="DG22" s="4">
        <v>28473</v>
      </c>
      <c r="DH22" s="4">
        <v>26</v>
      </c>
      <c r="DI22" s="4">
        <v>62146</v>
      </c>
      <c r="DJ22" s="4">
        <v>353180</v>
      </c>
      <c r="DK22" s="4">
        <v>961</v>
      </c>
      <c r="DL22" s="4">
        <v>7144</v>
      </c>
      <c r="DM22" s="4">
        <v>19154</v>
      </c>
      <c r="DN22" s="4">
        <v>0</v>
      </c>
      <c r="DO22" s="4">
        <v>0</v>
      </c>
      <c r="DP22" s="4">
        <v>0</v>
      </c>
      <c r="DQ22" s="4">
        <v>0</v>
      </c>
      <c r="DR22" s="4">
        <v>0</v>
      </c>
      <c r="DS22" s="4">
        <v>0</v>
      </c>
      <c r="DT22" s="4">
        <v>0</v>
      </c>
      <c r="DU22" s="4">
        <v>0</v>
      </c>
      <c r="DV22" s="4">
        <v>0</v>
      </c>
      <c r="DW22" s="4">
        <v>0</v>
      </c>
      <c r="DX22" s="4">
        <v>0</v>
      </c>
      <c r="DY22" s="4">
        <v>0</v>
      </c>
      <c r="DZ22" s="4">
        <v>0</v>
      </c>
      <c r="EA22" s="4">
        <v>3</v>
      </c>
      <c r="EB22" s="4">
        <v>0</v>
      </c>
      <c r="EC22" s="4">
        <v>3</v>
      </c>
    </row>
    <row r="23" spans="1:133" x14ac:dyDescent="0.3">
      <c r="A23" s="10">
        <v>42634</v>
      </c>
      <c r="B23" s="4">
        <v>101417</v>
      </c>
      <c r="C23" s="4">
        <v>18</v>
      </c>
      <c r="D23" s="4">
        <v>16</v>
      </c>
      <c r="E23" s="4">
        <v>1066</v>
      </c>
      <c r="F23" s="4">
        <v>8810</v>
      </c>
      <c r="G23" s="4">
        <v>49878</v>
      </c>
      <c r="H23" s="4">
        <v>56423</v>
      </c>
      <c r="I23" s="4">
        <v>679451</v>
      </c>
      <c r="J23" s="4">
        <v>5463581</v>
      </c>
      <c r="K23" s="4">
        <v>5788</v>
      </c>
      <c r="L23" s="4">
        <v>65733</v>
      </c>
      <c r="M23" s="4">
        <v>228397</v>
      </c>
      <c r="N23" s="4">
        <v>50635</v>
      </c>
      <c r="O23" s="4">
        <v>613718</v>
      </c>
      <c r="P23" s="4">
        <v>5235184</v>
      </c>
      <c r="Q23" s="4">
        <v>66073</v>
      </c>
      <c r="R23" s="4">
        <v>1029537</v>
      </c>
      <c r="S23" s="4">
        <v>15760361</v>
      </c>
      <c r="T23" s="4">
        <v>10766</v>
      </c>
      <c r="U23" s="4">
        <v>115877</v>
      </c>
      <c r="V23" s="4">
        <v>781506</v>
      </c>
      <c r="W23" s="4">
        <v>55307</v>
      </c>
      <c r="X23" s="4">
        <v>913660</v>
      </c>
      <c r="Y23" s="4">
        <v>14978855</v>
      </c>
      <c r="Z23" s="4">
        <v>57</v>
      </c>
      <c r="AA23" s="4">
        <v>392</v>
      </c>
      <c r="AB23" s="4">
        <v>35</v>
      </c>
      <c r="AC23" s="4">
        <v>238</v>
      </c>
      <c r="AD23" s="4">
        <v>56350</v>
      </c>
      <c r="AE23" s="4">
        <v>677963</v>
      </c>
      <c r="AF23" s="4">
        <v>5459404</v>
      </c>
      <c r="AG23" s="4">
        <v>5715</v>
      </c>
      <c r="AH23" s="4">
        <v>64245</v>
      </c>
      <c r="AI23" s="4">
        <v>224220</v>
      </c>
      <c r="AJ23" s="4">
        <v>50635</v>
      </c>
      <c r="AK23" s="4">
        <v>613718</v>
      </c>
      <c r="AL23" s="4">
        <v>5235184</v>
      </c>
      <c r="AM23" s="4">
        <v>65776</v>
      </c>
      <c r="AN23" s="4">
        <v>1026840</v>
      </c>
      <c r="AO23" s="4">
        <v>15732202</v>
      </c>
      <c r="AP23" s="4">
        <v>10469</v>
      </c>
      <c r="AQ23" s="4">
        <v>113180</v>
      </c>
      <c r="AR23" s="4">
        <v>753347</v>
      </c>
      <c r="AS23" s="4">
        <v>55307</v>
      </c>
      <c r="AT23" s="4">
        <v>913660</v>
      </c>
      <c r="AU23" s="4">
        <v>14978855</v>
      </c>
      <c r="AV23" s="4">
        <v>261</v>
      </c>
      <c r="AW23" s="4">
        <v>4275</v>
      </c>
      <c r="AX23" s="4">
        <v>36077</v>
      </c>
      <c r="AY23" s="4">
        <v>353</v>
      </c>
      <c r="AZ23" s="4">
        <v>6068</v>
      </c>
      <c r="BA23" s="4">
        <v>49626</v>
      </c>
      <c r="BB23" s="4">
        <v>7</v>
      </c>
      <c r="BC23" s="4">
        <v>39</v>
      </c>
      <c r="BD23" s="4">
        <v>149</v>
      </c>
      <c r="BE23" s="4">
        <v>7</v>
      </c>
      <c r="BF23" s="4">
        <v>47</v>
      </c>
      <c r="BG23" s="4">
        <v>184</v>
      </c>
      <c r="BH23" s="4">
        <v>0</v>
      </c>
      <c r="BI23" s="4">
        <v>0</v>
      </c>
      <c r="BJ23" s="4">
        <v>0</v>
      </c>
      <c r="BK23" s="4">
        <v>0</v>
      </c>
      <c r="BL23" s="4">
        <v>0</v>
      </c>
      <c r="BM23" s="4">
        <v>0</v>
      </c>
      <c r="BN23" s="4">
        <v>0</v>
      </c>
      <c r="BO23" s="4">
        <v>0</v>
      </c>
      <c r="BP23" s="4">
        <v>0</v>
      </c>
      <c r="BQ23" s="4">
        <v>0</v>
      </c>
      <c r="BR23" s="4">
        <v>0</v>
      </c>
      <c r="BS23" s="4">
        <v>0</v>
      </c>
      <c r="BT23" s="4">
        <v>81933</v>
      </c>
      <c r="BU23" s="4">
        <v>110</v>
      </c>
      <c r="BV23" s="4">
        <v>68319</v>
      </c>
      <c r="BW23" s="4">
        <v>2211506</v>
      </c>
      <c r="BX23" s="4">
        <v>110</v>
      </c>
      <c r="BY23" s="4">
        <v>8668</v>
      </c>
      <c r="BZ23" s="4">
        <v>90854</v>
      </c>
      <c r="CA23" s="4">
        <v>0</v>
      </c>
      <c r="CB23" s="4">
        <v>59651</v>
      </c>
      <c r="CC23" s="4">
        <v>2120652</v>
      </c>
      <c r="CD23" s="4">
        <v>100</v>
      </c>
      <c r="CE23" s="4">
        <v>67702</v>
      </c>
      <c r="CF23" s="4">
        <v>2202791</v>
      </c>
      <c r="CG23" s="4">
        <v>10</v>
      </c>
      <c r="CH23" s="4">
        <v>617</v>
      </c>
      <c r="CI23" s="4">
        <v>8715</v>
      </c>
      <c r="CJ23" s="4">
        <v>17</v>
      </c>
      <c r="CK23" s="4">
        <v>768</v>
      </c>
      <c r="CL23" s="4">
        <v>510303</v>
      </c>
      <c r="CM23" s="4">
        <v>93</v>
      </c>
      <c r="CN23" s="4">
        <v>67551</v>
      </c>
      <c r="CO23" s="4">
        <v>1701203</v>
      </c>
      <c r="CP23" s="4">
        <v>21</v>
      </c>
      <c r="CQ23" s="4">
        <v>24340</v>
      </c>
      <c r="CR23" s="4">
        <v>379322</v>
      </c>
      <c r="CS23" s="4">
        <v>21</v>
      </c>
      <c r="CT23" s="4">
        <v>2853</v>
      </c>
      <c r="CU23" s="4">
        <v>21684</v>
      </c>
      <c r="CV23" s="4">
        <v>0</v>
      </c>
      <c r="CW23" s="4">
        <v>21487</v>
      </c>
      <c r="CX23" s="4">
        <v>357638</v>
      </c>
      <c r="CY23" s="4">
        <v>20</v>
      </c>
      <c r="CZ23" s="4">
        <v>23936</v>
      </c>
      <c r="DA23" s="4">
        <v>374668</v>
      </c>
      <c r="DB23" s="4">
        <v>1</v>
      </c>
      <c r="DC23" s="4">
        <v>404</v>
      </c>
      <c r="DD23" s="4">
        <v>4654</v>
      </c>
      <c r="DE23" s="4">
        <v>1</v>
      </c>
      <c r="DF23" s="4">
        <v>0</v>
      </c>
      <c r="DG23" s="4">
        <v>27656</v>
      </c>
      <c r="DH23" s="4">
        <v>20</v>
      </c>
      <c r="DI23" s="4">
        <v>24666</v>
      </c>
      <c r="DJ23" s="4">
        <v>351666</v>
      </c>
      <c r="DK23" s="4">
        <v>858</v>
      </c>
      <c r="DL23" s="4">
        <v>5590</v>
      </c>
      <c r="DM23" s="4">
        <v>19077</v>
      </c>
      <c r="DN23" s="4">
        <v>0</v>
      </c>
      <c r="DO23" s="4">
        <v>0</v>
      </c>
      <c r="DP23" s="4">
        <v>0</v>
      </c>
      <c r="DQ23" s="4">
        <v>0</v>
      </c>
      <c r="DR23" s="4">
        <v>0</v>
      </c>
      <c r="DS23" s="4">
        <v>0</v>
      </c>
      <c r="DT23" s="4">
        <v>0</v>
      </c>
      <c r="DU23" s="4">
        <v>0</v>
      </c>
      <c r="DV23" s="4">
        <v>0</v>
      </c>
      <c r="DW23" s="4">
        <v>0</v>
      </c>
      <c r="DX23" s="4">
        <v>0</v>
      </c>
      <c r="DY23" s="4">
        <v>0</v>
      </c>
      <c r="DZ23" s="4">
        <v>1</v>
      </c>
      <c r="EA23" s="4">
        <v>4</v>
      </c>
      <c r="EB23" s="4">
        <v>1</v>
      </c>
      <c r="EC23" s="4">
        <v>4</v>
      </c>
    </row>
    <row r="24" spans="1:133" x14ac:dyDescent="0.3">
      <c r="A24" s="10">
        <v>42635</v>
      </c>
      <c r="B24" s="4">
        <v>101442</v>
      </c>
      <c r="C24" s="4">
        <v>31</v>
      </c>
      <c r="D24" s="4">
        <v>14</v>
      </c>
      <c r="E24" s="4">
        <v>1212</v>
      </c>
      <c r="F24" s="4">
        <v>6088</v>
      </c>
      <c r="G24" s="4">
        <v>50088</v>
      </c>
      <c r="H24" s="4">
        <v>95490</v>
      </c>
      <c r="I24" s="4">
        <v>255453</v>
      </c>
      <c r="J24" s="4">
        <v>5399052</v>
      </c>
      <c r="K24" s="4">
        <v>5525</v>
      </c>
      <c r="L24" s="4">
        <v>31321</v>
      </c>
      <c r="M24" s="4">
        <v>236091</v>
      </c>
      <c r="N24" s="4">
        <v>89965</v>
      </c>
      <c r="O24" s="4">
        <v>224132</v>
      </c>
      <c r="P24" s="4">
        <v>5162961</v>
      </c>
      <c r="Q24" s="4">
        <v>109877</v>
      </c>
      <c r="R24" s="4">
        <v>581659</v>
      </c>
      <c r="S24" s="4">
        <v>15734138</v>
      </c>
      <c r="T24" s="4">
        <v>6775</v>
      </c>
      <c r="U24" s="4">
        <v>67528</v>
      </c>
      <c r="V24" s="4">
        <v>771714</v>
      </c>
      <c r="W24" s="4">
        <v>103102</v>
      </c>
      <c r="X24" s="4">
        <v>514131</v>
      </c>
      <c r="Y24" s="4">
        <v>14962424</v>
      </c>
      <c r="Z24" s="4">
        <v>83</v>
      </c>
      <c r="AA24" s="4">
        <v>386</v>
      </c>
      <c r="AB24" s="4">
        <v>48</v>
      </c>
      <c r="AC24" s="4">
        <v>228</v>
      </c>
      <c r="AD24" s="4">
        <v>94998</v>
      </c>
      <c r="AE24" s="4">
        <v>255126</v>
      </c>
      <c r="AF24" s="4">
        <v>5394973</v>
      </c>
      <c r="AG24" s="4">
        <v>5033</v>
      </c>
      <c r="AH24" s="4">
        <v>30994</v>
      </c>
      <c r="AI24" s="4">
        <v>232012</v>
      </c>
      <c r="AJ24" s="4">
        <v>89965</v>
      </c>
      <c r="AK24" s="4">
        <v>224132</v>
      </c>
      <c r="AL24" s="4">
        <v>5162961</v>
      </c>
      <c r="AM24" s="4">
        <v>109513</v>
      </c>
      <c r="AN24" s="4">
        <v>579668</v>
      </c>
      <c r="AO24" s="4">
        <v>15705834</v>
      </c>
      <c r="AP24" s="4">
        <v>6411</v>
      </c>
      <c r="AQ24" s="4">
        <v>65537</v>
      </c>
      <c r="AR24" s="4">
        <v>743410</v>
      </c>
      <c r="AS24" s="4">
        <v>103102</v>
      </c>
      <c r="AT24" s="4">
        <v>514131</v>
      </c>
      <c r="AU24" s="4">
        <v>14962424</v>
      </c>
      <c r="AV24" s="4">
        <v>423</v>
      </c>
      <c r="AW24" s="4">
        <v>2228</v>
      </c>
      <c r="AX24" s="4">
        <v>36112</v>
      </c>
      <c r="AY24" s="4">
        <v>551</v>
      </c>
      <c r="AZ24" s="4">
        <v>3122</v>
      </c>
      <c r="BA24" s="4">
        <v>49424</v>
      </c>
      <c r="BB24" s="4">
        <v>6</v>
      </c>
      <c r="BC24" s="4">
        <v>35</v>
      </c>
      <c r="BD24" s="4">
        <v>153</v>
      </c>
      <c r="BE24" s="4">
        <v>7</v>
      </c>
      <c r="BF24" s="4">
        <v>41</v>
      </c>
      <c r="BG24" s="4">
        <v>184</v>
      </c>
      <c r="BH24" s="4">
        <v>0</v>
      </c>
      <c r="BI24" s="4">
        <v>0</v>
      </c>
      <c r="BJ24" s="4">
        <v>0</v>
      </c>
      <c r="BK24" s="4">
        <v>0</v>
      </c>
      <c r="BL24" s="4">
        <v>0</v>
      </c>
      <c r="BM24" s="4">
        <v>0</v>
      </c>
      <c r="BN24" s="4">
        <v>0</v>
      </c>
      <c r="BO24" s="4">
        <v>0</v>
      </c>
      <c r="BP24" s="4">
        <v>0</v>
      </c>
      <c r="BQ24" s="4">
        <v>0</v>
      </c>
      <c r="BR24" s="4">
        <v>0</v>
      </c>
      <c r="BS24" s="4">
        <v>0</v>
      </c>
      <c r="BT24" s="4">
        <v>81777</v>
      </c>
      <c r="BU24" s="4">
        <v>146</v>
      </c>
      <c r="BV24" s="4">
        <v>2826</v>
      </c>
      <c r="BW24" s="4">
        <v>2195048</v>
      </c>
      <c r="BX24" s="4">
        <v>146</v>
      </c>
      <c r="BY24" s="4">
        <v>2518</v>
      </c>
      <c r="BZ24" s="4">
        <v>89530</v>
      </c>
      <c r="CA24" s="4">
        <v>0</v>
      </c>
      <c r="CB24" s="4">
        <v>308</v>
      </c>
      <c r="CC24" s="4">
        <v>2105518</v>
      </c>
      <c r="CD24" s="4">
        <v>129</v>
      </c>
      <c r="CE24" s="4">
        <v>2660</v>
      </c>
      <c r="CF24" s="4">
        <v>2186449</v>
      </c>
      <c r="CG24" s="4">
        <v>17</v>
      </c>
      <c r="CH24" s="4">
        <v>166</v>
      </c>
      <c r="CI24" s="4">
        <v>8599</v>
      </c>
      <c r="CJ24" s="4">
        <v>26</v>
      </c>
      <c r="CK24" s="4">
        <v>315</v>
      </c>
      <c r="CL24" s="4">
        <v>513134</v>
      </c>
      <c r="CM24" s="4">
        <v>120</v>
      </c>
      <c r="CN24" s="4">
        <v>2511</v>
      </c>
      <c r="CO24" s="4">
        <v>1681914</v>
      </c>
      <c r="CP24" s="4">
        <v>33</v>
      </c>
      <c r="CQ24" s="4">
        <v>876</v>
      </c>
      <c r="CR24" s="4">
        <v>377612</v>
      </c>
      <c r="CS24" s="4">
        <v>33</v>
      </c>
      <c r="CT24" s="4">
        <v>763</v>
      </c>
      <c r="CU24" s="4">
        <v>21496</v>
      </c>
      <c r="CV24" s="4">
        <v>0</v>
      </c>
      <c r="CW24" s="4">
        <v>113</v>
      </c>
      <c r="CX24" s="4">
        <v>356116</v>
      </c>
      <c r="CY24" s="4">
        <v>27</v>
      </c>
      <c r="CZ24" s="4">
        <v>799</v>
      </c>
      <c r="DA24" s="4">
        <v>372983</v>
      </c>
      <c r="DB24" s="4">
        <v>6</v>
      </c>
      <c r="DC24" s="4">
        <v>77</v>
      </c>
      <c r="DD24" s="4">
        <v>4629</v>
      </c>
      <c r="DE24" s="4">
        <v>6</v>
      </c>
      <c r="DF24" s="4">
        <v>72</v>
      </c>
      <c r="DG24" s="4">
        <v>28602</v>
      </c>
      <c r="DH24" s="4">
        <v>27</v>
      </c>
      <c r="DI24" s="4">
        <v>804</v>
      </c>
      <c r="DJ24" s="4">
        <v>349010</v>
      </c>
      <c r="DK24" s="4">
        <v>843</v>
      </c>
      <c r="DL24" s="4">
        <v>4243</v>
      </c>
      <c r="DM24" s="4">
        <v>19316</v>
      </c>
      <c r="DN24" s="4">
        <v>0</v>
      </c>
      <c r="DO24" s="4">
        <v>0</v>
      </c>
      <c r="DP24" s="4">
        <v>0</v>
      </c>
      <c r="DQ24" s="4">
        <v>0</v>
      </c>
      <c r="DR24" s="4">
        <v>0</v>
      </c>
      <c r="DS24" s="4">
        <v>0</v>
      </c>
      <c r="DT24" s="4">
        <v>0</v>
      </c>
      <c r="DU24" s="4">
        <v>0</v>
      </c>
      <c r="DV24" s="4">
        <v>0</v>
      </c>
      <c r="DW24" s="4">
        <v>0</v>
      </c>
      <c r="DX24" s="4">
        <v>0</v>
      </c>
      <c r="DY24" s="4">
        <v>0</v>
      </c>
      <c r="DZ24" s="4">
        <v>1</v>
      </c>
      <c r="EA24" s="4">
        <v>5</v>
      </c>
      <c r="EB24" s="4">
        <v>1</v>
      </c>
      <c r="EC24" s="4">
        <v>5</v>
      </c>
    </row>
    <row r="25" spans="1:133" x14ac:dyDescent="0.3">
      <c r="A25" s="10">
        <v>42636</v>
      </c>
      <c r="B25" s="4">
        <v>101424</v>
      </c>
      <c r="C25" s="4">
        <v>9</v>
      </c>
      <c r="D25" s="4">
        <v>16</v>
      </c>
      <c r="E25" s="4">
        <v>1266</v>
      </c>
      <c r="F25" s="4">
        <v>6158</v>
      </c>
      <c r="G25" s="4">
        <v>49593</v>
      </c>
      <c r="H25" s="4">
        <v>59371</v>
      </c>
      <c r="I25" s="4">
        <v>268961</v>
      </c>
      <c r="J25" s="4">
        <v>5359331</v>
      </c>
      <c r="K25" s="4">
        <v>8173</v>
      </c>
      <c r="L25" s="4">
        <v>26213</v>
      </c>
      <c r="M25" s="4">
        <v>236014</v>
      </c>
      <c r="N25" s="4">
        <v>51198</v>
      </c>
      <c r="O25" s="4">
        <v>242748</v>
      </c>
      <c r="P25" s="4">
        <v>5123317</v>
      </c>
      <c r="Q25" s="4">
        <v>68658</v>
      </c>
      <c r="R25" s="4">
        <v>595214</v>
      </c>
      <c r="S25" s="4">
        <v>15640875</v>
      </c>
      <c r="T25" s="4">
        <v>14021</v>
      </c>
      <c r="U25" s="4">
        <v>60782</v>
      </c>
      <c r="V25" s="4">
        <v>745898</v>
      </c>
      <c r="W25" s="4">
        <v>54637</v>
      </c>
      <c r="X25" s="4">
        <v>534432</v>
      </c>
      <c r="Y25" s="4">
        <v>14894977</v>
      </c>
      <c r="Z25" s="4">
        <v>43</v>
      </c>
      <c r="AA25" s="4">
        <v>398</v>
      </c>
      <c r="AB25" s="4">
        <v>32</v>
      </c>
      <c r="AC25" s="4">
        <v>231</v>
      </c>
      <c r="AD25" s="4">
        <v>59353</v>
      </c>
      <c r="AE25" s="4">
        <v>268542</v>
      </c>
      <c r="AF25" s="4">
        <v>5355312</v>
      </c>
      <c r="AG25" s="4">
        <v>8155</v>
      </c>
      <c r="AH25" s="4">
        <v>25794</v>
      </c>
      <c r="AI25" s="4">
        <v>231995</v>
      </c>
      <c r="AJ25" s="4">
        <v>51198</v>
      </c>
      <c r="AK25" s="4">
        <v>242748</v>
      </c>
      <c r="AL25" s="4">
        <v>5123317</v>
      </c>
      <c r="AM25" s="4">
        <v>68484</v>
      </c>
      <c r="AN25" s="4">
        <v>593444</v>
      </c>
      <c r="AO25" s="4">
        <v>15612956</v>
      </c>
      <c r="AP25" s="4">
        <v>13847</v>
      </c>
      <c r="AQ25" s="4">
        <v>59012</v>
      </c>
      <c r="AR25" s="4">
        <v>717979</v>
      </c>
      <c r="AS25" s="4">
        <v>54637</v>
      </c>
      <c r="AT25" s="4">
        <v>534432</v>
      </c>
      <c r="AU25" s="4">
        <v>14894977</v>
      </c>
      <c r="AV25" s="4">
        <v>367</v>
      </c>
      <c r="AW25" s="4">
        <v>2213</v>
      </c>
      <c r="AX25" s="4">
        <v>35454</v>
      </c>
      <c r="AY25" s="4">
        <v>412</v>
      </c>
      <c r="AZ25" s="4">
        <v>2958</v>
      </c>
      <c r="BA25" s="4">
        <v>47590</v>
      </c>
      <c r="BB25" s="4">
        <v>8</v>
      </c>
      <c r="BC25" s="4">
        <v>35</v>
      </c>
      <c r="BD25" s="4">
        <v>147</v>
      </c>
      <c r="BE25" s="4">
        <v>8</v>
      </c>
      <c r="BF25" s="4">
        <v>40</v>
      </c>
      <c r="BG25" s="4">
        <v>173</v>
      </c>
      <c r="BH25" s="4">
        <v>0</v>
      </c>
      <c r="BI25" s="4">
        <v>0</v>
      </c>
      <c r="BJ25" s="4">
        <v>0</v>
      </c>
      <c r="BK25" s="4">
        <v>0</v>
      </c>
      <c r="BL25" s="4">
        <v>0</v>
      </c>
      <c r="BM25" s="4">
        <v>0</v>
      </c>
      <c r="BN25" s="4">
        <v>0</v>
      </c>
      <c r="BO25" s="4">
        <v>0</v>
      </c>
      <c r="BP25" s="4">
        <v>0</v>
      </c>
      <c r="BQ25" s="4">
        <v>0</v>
      </c>
      <c r="BR25" s="4">
        <v>0</v>
      </c>
      <c r="BS25" s="4">
        <v>0</v>
      </c>
      <c r="BT25" s="4">
        <v>81617</v>
      </c>
      <c r="BU25" s="4">
        <v>103</v>
      </c>
      <c r="BV25" s="4">
        <v>1223</v>
      </c>
      <c r="BW25" s="4">
        <v>2181294</v>
      </c>
      <c r="BX25" s="4">
        <v>103</v>
      </c>
      <c r="BY25" s="4">
        <v>1223</v>
      </c>
      <c r="BZ25" s="4">
        <v>88642</v>
      </c>
      <c r="CA25" s="4">
        <v>0</v>
      </c>
      <c r="CB25" s="4">
        <v>0</v>
      </c>
      <c r="CC25" s="4">
        <v>2092652</v>
      </c>
      <c r="CD25" s="4">
        <v>89</v>
      </c>
      <c r="CE25" s="4">
        <v>1100</v>
      </c>
      <c r="CF25" s="4">
        <v>2172771</v>
      </c>
      <c r="CG25" s="4">
        <v>14</v>
      </c>
      <c r="CH25" s="4">
        <v>123</v>
      </c>
      <c r="CI25" s="4">
        <v>8523</v>
      </c>
      <c r="CJ25" s="4">
        <v>4</v>
      </c>
      <c r="CK25" s="4">
        <v>222</v>
      </c>
      <c r="CL25" s="4">
        <v>502913</v>
      </c>
      <c r="CM25" s="4">
        <v>99</v>
      </c>
      <c r="CN25" s="4">
        <v>1001</v>
      </c>
      <c r="CO25" s="4">
        <v>1678381</v>
      </c>
      <c r="CP25" s="4">
        <v>23</v>
      </c>
      <c r="CQ25" s="4">
        <v>313</v>
      </c>
      <c r="CR25" s="4">
        <v>376336</v>
      </c>
      <c r="CS25" s="4">
        <v>23</v>
      </c>
      <c r="CT25" s="4">
        <v>313</v>
      </c>
      <c r="CU25" s="4">
        <v>21384</v>
      </c>
      <c r="CV25" s="4">
        <v>0</v>
      </c>
      <c r="CW25" s="4">
        <v>0</v>
      </c>
      <c r="CX25" s="4">
        <v>354952</v>
      </c>
      <c r="CY25" s="4">
        <v>17</v>
      </c>
      <c r="CZ25" s="4">
        <v>263</v>
      </c>
      <c r="DA25" s="4">
        <v>371721</v>
      </c>
      <c r="DB25" s="4">
        <v>6</v>
      </c>
      <c r="DC25" s="4">
        <v>50</v>
      </c>
      <c r="DD25" s="4">
        <v>4615</v>
      </c>
      <c r="DE25" s="4">
        <v>1</v>
      </c>
      <c r="DF25" s="4">
        <v>35</v>
      </c>
      <c r="DG25" s="4">
        <v>29535</v>
      </c>
      <c r="DH25" s="4">
        <v>22</v>
      </c>
      <c r="DI25" s="4">
        <v>278</v>
      </c>
      <c r="DJ25" s="4">
        <v>346801</v>
      </c>
      <c r="DK25" s="4">
        <v>1061</v>
      </c>
      <c r="DL25" s="4">
        <v>4417</v>
      </c>
      <c r="DM25" s="4">
        <v>19225</v>
      </c>
      <c r="DN25" s="4">
        <v>0</v>
      </c>
      <c r="DO25" s="4">
        <v>0</v>
      </c>
      <c r="DP25" s="4">
        <v>0</v>
      </c>
      <c r="DQ25" s="4">
        <v>0</v>
      </c>
      <c r="DR25" s="4">
        <v>0</v>
      </c>
      <c r="DS25" s="4">
        <v>0</v>
      </c>
      <c r="DT25" s="4">
        <v>0</v>
      </c>
      <c r="DU25" s="4">
        <v>0</v>
      </c>
      <c r="DV25" s="4">
        <v>0</v>
      </c>
      <c r="DW25" s="4">
        <v>0</v>
      </c>
      <c r="DX25" s="4">
        <v>0</v>
      </c>
      <c r="DY25" s="4">
        <v>0</v>
      </c>
      <c r="DZ25" s="4">
        <v>1</v>
      </c>
      <c r="EA25" s="4">
        <v>6</v>
      </c>
      <c r="EB25" s="4">
        <v>1</v>
      </c>
      <c r="EC25" s="4">
        <v>6</v>
      </c>
    </row>
    <row r="26" spans="1:133" x14ac:dyDescent="0.3">
      <c r="A26" s="10">
        <v>42637</v>
      </c>
      <c r="B26" s="4">
        <v>101460</v>
      </c>
      <c r="C26" s="4">
        <v>29</v>
      </c>
      <c r="D26" s="4">
        <v>10</v>
      </c>
      <c r="E26" s="4">
        <v>1657</v>
      </c>
      <c r="F26" s="4">
        <v>6574</v>
      </c>
      <c r="G26" s="4">
        <v>49530</v>
      </c>
      <c r="H26" s="4">
        <v>93505</v>
      </c>
      <c r="I26" s="4">
        <v>294885</v>
      </c>
      <c r="J26" s="4">
        <v>5274676</v>
      </c>
      <c r="K26" s="4">
        <v>9129</v>
      </c>
      <c r="L26" s="4">
        <v>28455</v>
      </c>
      <c r="M26" s="4">
        <v>217476</v>
      </c>
      <c r="N26" s="4">
        <v>84376</v>
      </c>
      <c r="O26" s="4">
        <v>266430</v>
      </c>
      <c r="P26" s="4">
        <v>5057200</v>
      </c>
      <c r="Q26" s="4">
        <v>115928</v>
      </c>
      <c r="R26" s="4">
        <v>639728</v>
      </c>
      <c r="S26" s="4">
        <v>15577089</v>
      </c>
      <c r="T26" s="4">
        <v>14229</v>
      </c>
      <c r="U26" s="4">
        <v>67019</v>
      </c>
      <c r="V26" s="4">
        <v>733200</v>
      </c>
      <c r="W26" s="4">
        <v>101699</v>
      </c>
      <c r="X26" s="4">
        <v>572709</v>
      </c>
      <c r="Y26" s="4">
        <v>14843889</v>
      </c>
      <c r="Z26" s="4">
        <v>21</v>
      </c>
      <c r="AA26" s="4">
        <v>378</v>
      </c>
      <c r="AB26" s="4">
        <v>19</v>
      </c>
      <c r="AC26" s="4">
        <v>231</v>
      </c>
      <c r="AD26" s="4">
        <v>93505</v>
      </c>
      <c r="AE26" s="4">
        <v>294380</v>
      </c>
      <c r="AF26" s="4">
        <v>5270782</v>
      </c>
      <c r="AG26" s="4">
        <v>9129</v>
      </c>
      <c r="AH26" s="4">
        <v>27950</v>
      </c>
      <c r="AI26" s="4">
        <v>213582</v>
      </c>
      <c r="AJ26" s="4">
        <v>84376</v>
      </c>
      <c r="AK26" s="4">
        <v>266430</v>
      </c>
      <c r="AL26" s="4">
        <v>5057200</v>
      </c>
      <c r="AM26" s="4">
        <v>115665</v>
      </c>
      <c r="AN26" s="4">
        <v>637885</v>
      </c>
      <c r="AO26" s="4">
        <v>15549405</v>
      </c>
      <c r="AP26" s="4">
        <v>13966</v>
      </c>
      <c r="AQ26" s="4">
        <v>65176</v>
      </c>
      <c r="AR26" s="4">
        <v>705516</v>
      </c>
      <c r="AS26" s="4">
        <v>101699</v>
      </c>
      <c r="AT26" s="4">
        <v>572709</v>
      </c>
      <c r="AU26" s="4">
        <v>14843889</v>
      </c>
      <c r="AV26" s="4">
        <v>481</v>
      </c>
      <c r="AW26" s="4">
        <v>2313</v>
      </c>
      <c r="AX26" s="4">
        <v>35288</v>
      </c>
      <c r="AY26" s="4">
        <v>676</v>
      </c>
      <c r="AZ26" s="4">
        <v>3225</v>
      </c>
      <c r="BA26" s="4">
        <v>46861</v>
      </c>
      <c r="BB26" s="4">
        <v>7</v>
      </c>
      <c r="BC26" s="4">
        <v>40</v>
      </c>
      <c r="BD26" s="4">
        <v>144</v>
      </c>
      <c r="BE26" s="4">
        <v>7</v>
      </c>
      <c r="BF26" s="4">
        <v>44</v>
      </c>
      <c r="BG26" s="4">
        <v>169</v>
      </c>
      <c r="BH26" s="4">
        <v>0</v>
      </c>
      <c r="BI26" s="4">
        <v>0</v>
      </c>
      <c r="BJ26" s="4">
        <v>0</v>
      </c>
      <c r="BK26" s="4">
        <v>0</v>
      </c>
      <c r="BL26" s="4">
        <v>0</v>
      </c>
      <c r="BM26" s="4">
        <v>0</v>
      </c>
      <c r="BN26" s="4">
        <v>0</v>
      </c>
      <c r="BO26" s="4">
        <v>0</v>
      </c>
      <c r="BP26" s="4">
        <v>0</v>
      </c>
      <c r="BQ26" s="4">
        <v>0</v>
      </c>
      <c r="BR26" s="4">
        <v>0</v>
      </c>
      <c r="BS26" s="4">
        <v>0</v>
      </c>
      <c r="BT26" s="4">
        <v>80866</v>
      </c>
      <c r="BU26" s="4">
        <v>110</v>
      </c>
      <c r="BV26" s="4">
        <v>1031</v>
      </c>
      <c r="BW26" s="4">
        <v>2166558</v>
      </c>
      <c r="BX26" s="4">
        <v>110</v>
      </c>
      <c r="BY26" s="4">
        <v>1031</v>
      </c>
      <c r="BZ26" s="4">
        <v>87849</v>
      </c>
      <c r="CA26" s="4">
        <v>0</v>
      </c>
      <c r="CB26" s="4">
        <v>0</v>
      </c>
      <c r="CC26" s="4">
        <v>2078709</v>
      </c>
      <c r="CD26" s="4">
        <v>102</v>
      </c>
      <c r="CE26" s="4">
        <v>927</v>
      </c>
      <c r="CF26" s="4">
        <v>2158139</v>
      </c>
      <c r="CG26" s="4">
        <v>8</v>
      </c>
      <c r="CH26" s="4">
        <v>104</v>
      </c>
      <c r="CI26" s="4">
        <v>8419</v>
      </c>
      <c r="CJ26" s="4">
        <v>1</v>
      </c>
      <c r="CK26" s="4">
        <v>155</v>
      </c>
      <c r="CL26" s="4">
        <v>498265</v>
      </c>
      <c r="CM26" s="4">
        <v>109</v>
      </c>
      <c r="CN26" s="4">
        <v>876</v>
      </c>
      <c r="CO26" s="4">
        <v>1668293</v>
      </c>
      <c r="CP26" s="4">
        <v>27</v>
      </c>
      <c r="CQ26" s="4">
        <v>245</v>
      </c>
      <c r="CR26" s="4">
        <v>375094</v>
      </c>
      <c r="CS26" s="4">
        <v>27</v>
      </c>
      <c r="CT26" s="4">
        <v>245</v>
      </c>
      <c r="CU26" s="4">
        <v>21301</v>
      </c>
      <c r="CV26" s="4">
        <v>0</v>
      </c>
      <c r="CW26" s="4">
        <v>0</v>
      </c>
      <c r="CX26" s="4">
        <v>353793</v>
      </c>
      <c r="CY26" s="4">
        <v>23</v>
      </c>
      <c r="CZ26" s="4">
        <v>205</v>
      </c>
      <c r="DA26" s="4">
        <v>370499</v>
      </c>
      <c r="DB26" s="4">
        <v>4</v>
      </c>
      <c r="DC26" s="4">
        <v>40</v>
      </c>
      <c r="DD26" s="4">
        <v>4595</v>
      </c>
      <c r="DE26" s="4">
        <v>3</v>
      </c>
      <c r="DF26" s="4">
        <v>27</v>
      </c>
      <c r="DG26" s="4">
        <v>29589</v>
      </c>
      <c r="DH26" s="4">
        <v>24</v>
      </c>
      <c r="DI26" s="4">
        <v>218</v>
      </c>
      <c r="DJ26" s="4">
        <v>345505</v>
      </c>
      <c r="DK26" s="4">
        <v>1378</v>
      </c>
      <c r="DL26" s="4">
        <v>4880</v>
      </c>
      <c r="DM26" s="4">
        <v>19181</v>
      </c>
      <c r="DN26" s="4">
        <v>0</v>
      </c>
      <c r="DO26" s="4">
        <v>0</v>
      </c>
      <c r="DP26" s="4">
        <v>0</v>
      </c>
      <c r="DQ26" s="4">
        <v>0</v>
      </c>
      <c r="DR26" s="4">
        <v>0</v>
      </c>
      <c r="DS26" s="4">
        <v>0</v>
      </c>
      <c r="DT26" s="4">
        <v>0</v>
      </c>
      <c r="DU26" s="4">
        <v>0</v>
      </c>
      <c r="DV26" s="4">
        <v>0</v>
      </c>
      <c r="DW26" s="4">
        <v>0</v>
      </c>
      <c r="DX26" s="4">
        <v>0</v>
      </c>
      <c r="DY26" s="4">
        <v>0</v>
      </c>
      <c r="DZ26" s="4">
        <v>1</v>
      </c>
      <c r="EA26" s="4">
        <v>6</v>
      </c>
      <c r="EB26" s="4">
        <v>1</v>
      </c>
      <c r="EC26" s="4">
        <v>6</v>
      </c>
    </row>
    <row r="27" spans="1:133" x14ac:dyDescent="0.3">
      <c r="A27" s="10">
        <v>42638</v>
      </c>
      <c r="B27" s="4">
        <v>101499</v>
      </c>
      <c r="C27" s="4">
        <v>50</v>
      </c>
      <c r="D27" s="4">
        <v>16</v>
      </c>
      <c r="E27" s="4">
        <v>1560</v>
      </c>
      <c r="F27" s="4">
        <v>7323</v>
      </c>
      <c r="G27" s="4">
        <v>47763</v>
      </c>
      <c r="H27" s="4">
        <v>97095</v>
      </c>
      <c r="I27" s="4">
        <v>316808</v>
      </c>
      <c r="J27" s="4">
        <v>4693676</v>
      </c>
      <c r="K27" s="4">
        <v>7899</v>
      </c>
      <c r="L27" s="4">
        <v>37373</v>
      </c>
      <c r="M27" s="4">
        <v>225384</v>
      </c>
      <c r="N27" s="4">
        <v>89196</v>
      </c>
      <c r="O27" s="4">
        <v>279435</v>
      </c>
      <c r="P27" s="4">
        <v>4468292</v>
      </c>
      <c r="Q27" s="4">
        <v>108322</v>
      </c>
      <c r="R27" s="4">
        <v>659110</v>
      </c>
      <c r="S27" s="4">
        <v>14165616</v>
      </c>
      <c r="T27" s="4">
        <v>9406</v>
      </c>
      <c r="U27" s="4">
        <v>73437</v>
      </c>
      <c r="V27" s="4">
        <v>718084</v>
      </c>
      <c r="W27" s="4">
        <v>98916</v>
      </c>
      <c r="X27" s="4">
        <v>585673</v>
      </c>
      <c r="Y27" s="4">
        <v>13447532</v>
      </c>
      <c r="Z27" s="4">
        <v>33</v>
      </c>
      <c r="AA27" s="4">
        <v>376</v>
      </c>
      <c r="AB27" s="4">
        <v>26</v>
      </c>
      <c r="AC27" s="4">
        <v>234</v>
      </c>
      <c r="AD27" s="4">
        <v>96937</v>
      </c>
      <c r="AE27" s="4">
        <v>315967</v>
      </c>
      <c r="AF27" s="4">
        <v>4690593</v>
      </c>
      <c r="AG27" s="4">
        <v>7741</v>
      </c>
      <c r="AH27" s="4">
        <v>36532</v>
      </c>
      <c r="AI27" s="4">
        <v>222301</v>
      </c>
      <c r="AJ27" s="4">
        <v>89196</v>
      </c>
      <c r="AK27" s="4">
        <v>279435</v>
      </c>
      <c r="AL27" s="4">
        <v>4468292</v>
      </c>
      <c r="AM27" s="4">
        <v>108006</v>
      </c>
      <c r="AN27" s="4">
        <v>657111</v>
      </c>
      <c r="AO27" s="4">
        <v>14138833</v>
      </c>
      <c r="AP27" s="4">
        <v>9090</v>
      </c>
      <c r="AQ27" s="4">
        <v>71438</v>
      </c>
      <c r="AR27" s="4">
        <v>691301</v>
      </c>
      <c r="AS27" s="4">
        <v>98916</v>
      </c>
      <c r="AT27" s="4">
        <v>585673</v>
      </c>
      <c r="AU27" s="4">
        <v>13447532</v>
      </c>
      <c r="AV27" s="4">
        <v>478</v>
      </c>
      <c r="AW27" s="4">
        <v>2480</v>
      </c>
      <c r="AX27" s="4">
        <v>33541</v>
      </c>
      <c r="AY27" s="4">
        <v>640</v>
      </c>
      <c r="AZ27" s="4">
        <v>3486</v>
      </c>
      <c r="BA27" s="4">
        <v>43881</v>
      </c>
      <c r="BB27" s="4">
        <v>5</v>
      </c>
      <c r="BC27" s="4">
        <v>42</v>
      </c>
      <c r="BD27" s="4">
        <v>142</v>
      </c>
      <c r="BE27" s="4">
        <v>7</v>
      </c>
      <c r="BF27" s="4">
        <v>49</v>
      </c>
      <c r="BG27" s="4">
        <v>168</v>
      </c>
      <c r="BH27" s="4">
        <v>0</v>
      </c>
      <c r="BI27" s="4">
        <v>0</v>
      </c>
      <c r="BJ27" s="4">
        <v>0</v>
      </c>
      <c r="BK27" s="4">
        <v>0</v>
      </c>
      <c r="BL27" s="4">
        <v>0</v>
      </c>
      <c r="BM27" s="4">
        <v>0</v>
      </c>
      <c r="BN27" s="4">
        <v>0</v>
      </c>
      <c r="BO27" s="4">
        <v>0</v>
      </c>
      <c r="BP27" s="4">
        <v>0</v>
      </c>
      <c r="BQ27" s="4">
        <v>0</v>
      </c>
      <c r="BR27" s="4">
        <v>0</v>
      </c>
      <c r="BS27" s="4">
        <v>0</v>
      </c>
      <c r="BT27" s="4">
        <v>82016</v>
      </c>
      <c r="BU27" s="4">
        <v>160</v>
      </c>
      <c r="BV27" s="4">
        <v>954</v>
      </c>
      <c r="BW27" s="4">
        <v>1915377</v>
      </c>
      <c r="BX27" s="4">
        <v>160</v>
      </c>
      <c r="BY27" s="4">
        <v>954</v>
      </c>
      <c r="BZ27" s="4">
        <v>81482</v>
      </c>
      <c r="CA27" s="4">
        <v>0</v>
      </c>
      <c r="CB27" s="4">
        <v>0</v>
      </c>
      <c r="CC27" s="4">
        <v>1833895</v>
      </c>
      <c r="CD27" s="4">
        <v>151</v>
      </c>
      <c r="CE27" s="4">
        <v>866</v>
      </c>
      <c r="CF27" s="4">
        <v>1907584</v>
      </c>
      <c r="CG27" s="4">
        <v>9</v>
      </c>
      <c r="CH27" s="4">
        <v>88</v>
      </c>
      <c r="CI27" s="4">
        <v>7793</v>
      </c>
      <c r="CJ27" s="4">
        <v>15</v>
      </c>
      <c r="CK27" s="4">
        <v>135</v>
      </c>
      <c r="CL27" s="4">
        <v>408678</v>
      </c>
      <c r="CM27" s="4">
        <v>145</v>
      </c>
      <c r="CN27" s="4">
        <v>819</v>
      </c>
      <c r="CO27" s="4">
        <v>1506699</v>
      </c>
      <c r="CP27" s="4">
        <v>43</v>
      </c>
      <c r="CQ27" s="4">
        <v>228</v>
      </c>
      <c r="CR27" s="4">
        <v>356404</v>
      </c>
      <c r="CS27" s="4">
        <v>43</v>
      </c>
      <c r="CT27" s="4">
        <v>228</v>
      </c>
      <c r="CU27" s="4">
        <v>20741</v>
      </c>
      <c r="CV27" s="4">
        <v>0</v>
      </c>
      <c r="CW27" s="4">
        <v>0</v>
      </c>
      <c r="CX27" s="4">
        <v>335663</v>
      </c>
      <c r="CY27" s="4">
        <v>39</v>
      </c>
      <c r="CZ27" s="4">
        <v>197</v>
      </c>
      <c r="DA27" s="4">
        <v>351995</v>
      </c>
      <c r="DB27" s="4">
        <v>4</v>
      </c>
      <c r="DC27" s="4">
        <v>31</v>
      </c>
      <c r="DD27" s="4">
        <v>4409</v>
      </c>
      <c r="DE27" s="4">
        <v>6</v>
      </c>
      <c r="DF27" s="4">
        <v>36</v>
      </c>
      <c r="DG27" s="4">
        <v>29096</v>
      </c>
      <c r="DH27" s="4">
        <v>37</v>
      </c>
      <c r="DI27" s="4">
        <v>192</v>
      </c>
      <c r="DJ27" s="4">
        <v>327308</v>
      </c>
      <c r="DK27" s="4">
        <v>1253</v>
      </c>
      <c r="DL27" s="4">
        <v>5684</v>
      </c>
      <c r="DM27" s="4">
        <v>19285</v>
      </c>
      <c r="DN27" s="4">
        <v>0</v>
      </c>
      <c r="DO27" s="4">
        <v>0</v>
      </c>
      <c r="DP27" s="4">
        <v>0</v>
      </c>
      <c r="DQ27" s="4">
        <v>0</v>
      </c>
      <c r="DR27" s="4">
        <v>0</v>
      </c>
      <c r="DS27" s="4">
        <v>0</v>
      </c>
      <c r="DT27" s="4">
        <v>0</v>
      </c>
      <c r="DU27" s="4">
        <v>0</v>
      </c>
      <c r="DV27" s="4">
        <v>0</v>
      </c>
      <c r="DW27" s="4">
        <v>0</v>
      </c>
      <c r="DX27" s="4">
        <v>0</v>
      </c>
      <c r="DY27" s="4">
        <v>0</v>
      </c>
      <c r="DZ27" s="4">
        <v>0</v>
      </c>
      <c r="EA27" s="4">
        <v>6</v>
      </c>
      <c r="EB27" s="4">
        <v>0</v>
      </c>
      <c r="EC27" s="4">
        <v>6</v>
      </c>
    </row>
    <row r="28" spans="1:133" x14ac:dyDescent="0.3">
      <c r="A28" s="10">
        <v>42639</v>
      </c>
      <c r="B28" s="4">
        <v>101534</v>
      </c>
      <c r="C28" s="4">
        <v>18</v>
      </c>
      <c r="D28" s="4">
        <v>19</v>
      </c>
      <c r="E28" s="4">
        <v>1728</v>
      </c>
      <c r="F28" s="4">
        <v>7792</v>
      </c>
      <c r="G28" s="4">
        <v>47247</v>
      </c>
      <c r="H28" s="4">
        <v>103772</v>
      </c>
      <c r="I28" s="4">
        <v>341592</v>
      </c>
      <c r="J28" s="4">
        <v>4220311</v>
      </c>
      <c r="K28" s="4">
        <v>9072</v>
      </c>
      <c r="L28" s="4">
        <v>41296</v>
      </c>
      <c r="M28" s="4">
        <v>209252</v>
      </c>
      <c r="N28" s="4">
        <v>94700</v>
      </c>
      <c r="O28" s="4">
        <v>300296</v>
      </c>
      <c r="P28" s="4">
        <v>4011059</v>
      </c>
      <c r="Q28" s="4">
        <v>116024</v>
      </c>
      <c r="R28" s="4">
        <v>699242</v>
      </c>
      <c r="S28" s="4">
        <v>13286512</v>
      </c>
      <c r="T28" s="4">
        <v>12527</v>
      </c>
      <c r="U28" s="4">
        <v>74885</v>
      </c>
      <c r="V28" s="4">
        <v>705044</v>
      </c>
      <c r="W28" s="4">
        <v>103497</v>
      </c>
      <c r="X28" s="4">
        <v>624357</v>
      </c>
      <c r="Y28" s="4">
        <v>12581468</v>
      </c>
      <c r="Z28" s="4">
        <v>67</v>
      </c>
      <c r="AA28" s="4">
        <v>372</v>
      </c>
      <c r="AB28" s="4">
        <v>46</v>
      </c>
      <c r="AC28" s="4">
        <v>226</v>
      </c>
      <c r="AD28" s="4">
        <v>103608</v>
      </c>
      <c r="AE28" s="4">
        <v>340652</v>
      </c>
      <c r="AF28" s="4">
        <v>4210649</v>
      </c>
      <c r="AG28" s="4">
        <v>8908</v>
      </c>
      <c r="AH28" s="4">
        <v>40356</v>
      </c>
      <c r="AI28" s="4">
        <v>199590</v>
      </c>
      <c r="AJ28" s="4">
        <v>94700</v>
      </c>
      <c r="AK28" s="4">
        <v>300296</v>
      </c>
      <c r="AL28" s="4">
        <v>4011059</v>
      </c>
      <c r="AM28" s="4">
        <v>115748</v>
      </c>
      <c r="AN28" s="4">
        <v>697177</v>
      </c>
      <c r="AO28" s="4">
        <v>13260552</v>
      </c>
      <c r="AP28" s="4">
        <v>12251</v>
      </c>
      <c r="AQ28" s="4">
        <v>72820</v>
      </c>
      <c r="AR28" s="4">
        <v>679084</v>
      </c>
      <c r="AS28" s="4">
        <v>103497</v>
      </c>
      <c r="AT28" s="4">
        <v>624357</v>
      </c>
      <c r="AU28" s="4">
        <v>12581468</v>
      </c>
      <c r="AV28" s="4">
        <v>896</v>
      </c>
      <c r="AW28" s="4">
        <v>3136</v>
      </c>
      <c r="AX28" s="4">
        <v>33114</v>
      </c>
      <c r="AY28" s="4">
        <v>1021</v>
      </c>
      <c r="AZ28" s="4">
        <v>4114</v>
      </c>
      <c r="BA28" s="4">
        <v>42814</v>
      </c>
      <c r="BB28" s="4">
        <v>4</v>
      </c>
      <c r="BC28" s="4">
        <v>40</v>
      </c>
      <c r="BD28" s="4">
        <v>142</v>
      </c>
      <c r="BE28" s="4">
        <v>4</v>
      </c>
      <c r="BF28" s="4">
        <v>46</v>
      </c>
      <c r="BG28" s="4">
        <v>168</v>
      </c>
      <c r="BH28" s="4">
        <v>0</v>
      </c>
      <c r="BI28" s="4">
        <v>0</v>
      </c>
      <c r="BJ28" s="4">
        <v>0</v>
      </c>
      <c r="BK28" s="4">
        <v>0</v>
      </c>
      <c r="BL28" s="4">
        <v>0</v>
      </c>
      <c r="BM28" s="4">
        <v>0</v>
      </c>
      <c r="BN28" s="4">
        <v>0</v>
      </c>
      <c r="BO28" s="4">
        <v>0</v>
      </c>
      <c r="BP28" s="4">
        <v>0</v>
      </c>
      <c r="BQ28" s="4">
        <v>0</v>
      </c>
      <c r="BR28" s="4">
        <v>0</v>
      </c>
      <c r="BS28" s="4">
        <v>0</v>
      </c>
      <c r="BT28" s="4">
        <v>81983</v>
      </c>
      <c r="BU28" s="4">
        <v>125</v>
      </c>
      <c r="BV28" s="4">
        <v>915</v>
      </c>
      <c r="BW28" s="4">
        <v>1760520</v>
      </c>
      <c r="BX28" s="4">
        <v>125</v>
      </c>
      <c r="BY28" s="4">
        <v>915</v>
      </c>
      <c r="BZ28" s="4">
        <v>75511</v>
      </c>
      <c r="CA28" s="4">
        <v>0</v>
      </c>
      <c r="CB28" s="4">
        <v>0</v>
      </c>
      <c r="CC28" s="4">
        <v>1685009</v>
      </c>
      <c r="CD28" s="4">
        <v>114</v>
      </c>
      <c r="CE28" s="4">
        <v>828</v>
      </c>
      <c r="CF28" s="4">
        <v>1753139</v>
      </c>
      <c r="CG28" s="4">
        <v>11</v>
      </c>
      <c r="CH28" s="4">
        <v>87</v>
      </c>
      <c r="CI28" s="4">
        <v>7381</v>
      </c>
      <c r="CJ28" s="4">
        <v>17</v>
      </c>
      <c r="CK28" s="4">
        <v>137</v>
      </c>
      <c r="CL28" s="4">
        <v>372908</v>
      </c>
      <c r="CM28" s="4">
        <v>108</v>
      </c>
      <c r="CN28" s="4">
        <v>778</v>
      </c>
      <c r="CO28" s="4">
        <v>1387612</v>
      </c>
      <c r="CP28" s="4">
        <v>38</v>
      </c>
      <c r="CQ28" s="4">
        <v>226</v>
      </c>
      <c r="CR28" s="4">
        <v>345324</v>
      </c>
      <c r="CS28" s="4">
        <v>38</v>
      </c>
      <c r="CT28" s="4">
        <v>226</v>
      </c>
      <c r="CU28" s="4">
        <v>20247</v>
      </c>
      <c r="CV28" s="4">
        <v>0</v>
      </c>
      <c r="CW28" s="4">
        <v>0</v>
      </c>
      <c r="CX28" s="4">
        <v>325077</v>
      </c>
      <c r="CY28" s="4">
        <v>32</v>
      </c>
      <c r="CZ28" s="4">
        <v>195</v>
      </c>
      <c r="DA28" s="4">
        <v>341032</v>
      </c>
      <c r="DB28" s="4">
        <v>6</v>
      </c>
      <c r="DC28" s="4">
        <v>31</v>
      </c>
      <c r="DD28" s="4">
        <v>4292</v>
      </c>
      <c r="DE28" s="4">
        <v>7</v>
      </c>
      <c r="DF28" s="4">
        <v>41</v>
      </c>
      <c r="DG28" s="4">
        <v>27130</v>
      </c>
      <c r="DH28" s="4">
        <v>31</v>
      </c>
      <c r="DI28" s="4">
        <v>185</v>
      </c>
      <c r="DJ28" s="4">
        <v>318194</v>
      </c>
      <c r="DK28" s="4">
        <v>945</v>
      </c>
      <c r="DL28" s="4">
        <v>5570</v>
      </c>
      <c r="DM28" s="4">
        <v>19161</v>
      </c>
      <c r="DN28" s="4">
        <v>0</v>
      </c>
      <c r="DO28" s="4">
        <v>0</v>
      </c>
      <c r="DP28" s="4">
        <v>0</v>
      </c>
      <c r="DQ28" s="4">
        <v>0</v>
      </c>
      <c r="DR28" s="4">
        <v>0</v>
      </c>
      <c r="DS28" s="4">
        <v>0</v>
      </c>
      <c r="DT28" s="4">
        <v>0</v>
      </c>
      <c r="DU28" s="4">
        <v>0</v>
      </c>
      <c r="DV28" s="4">
        <v>0</v>
      </c>
      <c r="DW28" s="4">
        <v>0</v>
      </c>
      <c r="DX28" s="4">
        <v>0</v>
      </c>
      <c r="DY28" s="4">
        <v>0</v>
      </c>
      <c r="DZ28" s="4">
        <v>0</v>
      </c>
      <c r="EA28" s="4">
        <v>4</v>
      </c>
      <c r="EB28" s="4">
        <v>0</v>
      </c>
      <c r="EC28" s="4">
        <v>4</v>
      </c>
    </row>
    <row r="29" spans="1:133" x14ac:dyDescent="0.3">
      <c r="A29" s="10">
        <v>42640</v>
      </c>
      <c r="B29" s="4">
        <v>101552</v>
      </c>
      <c r="C29" s="4">
        <v>32</v>
      </c>
      <c r="D29" s="4">
        <v>14</v>
      </c>
      <c r="E29" s="4">
        <v>1718</v>
      </c>
      <c r="F29" s="4">
        <v>8419</v>
      </c>
      <c r="G29" s="4">
        <v>47559</v>
      </c>
      <c r="H29" s="4">
        <v>120976</v>
      </c>
      <c r="I29" s="4">
        <v>349456</v>
      </c>
      <c r="J29" s="4">
        <v>4031215</v>
      </c>
      <c r="K29" s="4">
        <v>5162</v>
      </c>
      <c r="L29" s="4">
        <v>38514</v>
      </c>
      <c r="M29" s="4">
        <v>217506</v>
      </c>
      <c r="N29" s="4">
        <v>115814</v>
      </c>
      <c r="O29" s="4">
        <v>310942</v>
      </c>
      <c r="P29" s="4">
        <v>3813709</v>
      </c>
      <c r="Q29" s="4">
        <v>138829</v>
      </c>
      <c r="R29" s="4">
        <v>723711</v>
      </c>
      <c r="S29" s="4">
        <v>12955510</v>
      </c>
      <c r="T29" s="4">
        <v>7673</v>
      </c>
      <c r="U29" s="4">
        <v>75397</v>
      </c>
      <c r="V29" s="4">
        <v>701390</v>
      </c>
      <c r="W29" s="4">
        <v>131156</v>
      </c>
      <c r="X29" s="4">
        <v>648314</v>
      </c>
      <c r="Y29" s="4">
        <v>12254120</v>
      </c>
      <c r="Z29" s="4">
        <v>99</v>
      </c>
      <c r="AA29" s="4">
        <v>403</v>
      </c>
      <c r="AB29" s="4">
        <v>56</v>
      </c>
      <c r="AC29" s="4">
        <v>229</v>
      </c>
      <c r="AD29" s="4">
        <v>120561</v>
      </c>
      <c r="AE29" s="4">
        <v>348081</v>
      </c>
      <c r="AF29" s="4">
        <v>4022398</v>
      </c>
      <c r="AG29" s="4">
        <v>4747</v>
      </c>
      <c r="AH29" s="4">
        <v>37139</v>
      </c>
      <c r="AI29" s="4">
        <v>208689</v>
      </c>
      <c r="AJ29" s="4">
        <v>115814</v>
      </c>
      <c r="AK29" s="4">
        <v>310942</v>
      </c>
      <c r="AL29" s="4">
        <v>3813709</v>
      </c>
      <c r="AM29" s="4">
        <v>138316</v>
      </c>
      <c r="AN29" s="4">
        <v>721508</v>
      </c>
      <c r="AO29" s="4">
        <v>12929514</v>
      </c>
      <c r="AP29" s="4">
        <v>7160</v>
      </c>
      <c r="AQ29" s="4">
        <v>73194</v>
      </c>
      <c r="AR29" s="4">
        <v>675394</v>
      </c>
      <c r="AS29" s="4">
        <v>131156</v>
      </c>
      <c r="AT29" s="4">
        <v>648314</v>
      </c>
      <c r="AU29" s="4">
        <v>12254120</v>
      </c>
      <c r="AV29" s="4">
        <v>1234</v>
      </c>
      <c r="AW29" s="4">
        <v>3893</v>
      </c>
      <c r="AX29" s="4">
        <v>33481</v>
      </c>
      <c r="AY29" s="4">
        <v>1361</v>
      </c>
      <c r="AZ29" s="4">
        <v>5014</v>
      </c>
      <c r="BA29" s="4">
        <v>43319</v>
      </c>
      <c r="BB29" s="4">
        <v>5</v>
      </c>
      <c r="BC29" s="4">
        <v>39</v>
      </c>
      <c r="BD29" s="4">
        <v>143</v>
      </c>
      <c r="BE29" s="4">
        <v>5</v>
      </c>
      <c r="BF29" s="4">
        <v>45</v>
      </c>
      <c r="BG29" s="4">
        <v>170</v>
      </c>
      <c r="BH29" s="4">
        <v>0</v>
      </c>
      <c r="BI29" s="4">
        <v>0</v>
      </c>
      <c r="BJ29" s="4">
        <v>0</v>
      </c>
      <c r="BK29" s="4">
        <v>0</v>
      </c>
      <c r="BL29" s="4">
        <v>0</v>
      </c>
      <c r="BM29" s="4">
        <v>0</v>
      </c>
      <c r="BN29" s="4">
        <v>0</v>
      </c>
      <c r="BO29" s="4">
        <v>0</v>
      </c>
      <c r="BP29" s="4">
        <v>0</v>
      </c>
      <c r="BQ29" s="4">
        <v>0</v>
      </c>
      <c r="BR29" s="4">
        <v>0</v>
      </c>
      <c r="BS29" s="4">
        <v>0</v>
      </c>
      <c r="BT29" s="4">
        <v>81982</v>
      </c>
      <c r="BU29" s="4">
        <v>97</v>
      </c>
      <c r="BV29" s="4">
        <v>851</v>
      </c>
      <c r="BW29" s="4">
        <v>1666669</v>
      </c>
      <c r="BX29" s="4">
        <v>97</v>
      </c>
      <c r="BY29" s="4">
        <v>851</v>
      </c>
      <c r="BZ29" s="4">
        <v>72533</v>
      </c>
      <c r="CA29" s="4">
        <v>0</v>
      </c>
      <c r="CB29" s="4">
        <v>0</v>
      </c>
      <c r="CC29" s="4">
        <v>1594136</v>
      </c>
      <c r="CD29" s="4">
        <v>86</v>
      </c>
      <c r="CE29" s="4">
        <v>771</v>
      </c>
      <c r="CF29" s="4">
        <v>1659427</v>
      </c>
      <c r="CG29" s="4">
        <v>11</v>
      </c>
      <c r="CH29" s="4">
        <v>80</v>
      </c>
      <c r="CI29" s="4">
        <v>7242</v>
      </c>
      <c r="CJ29" s="4">
        <v>21</v>
      </c>
      <c r="CK29" s="4">
        <v>123</v>
      </c>
      <c r="CL29" s="4">
        <v>349694</v>
      </c>
      <c r="CM29" s="4">
        <v>76</v>
      </c>
      <c r="CN29" s="4">
        <v>728</v>
      </c>
      <c r="CO29" s="4">
        <v>1316975</v>
      </c>
      <c r="CP29" s="4">
        <v>22</v>
      </c>
      <c r="CQ29" s="4">
        <v>207</v>
      </c>
      <c r="CR29" s="4">
        <v>337388</v>
      </c>
      <c r="CS29" s="4">
        <v>22</v>
      </c>
      <c r="CT29" s="4">
        <v>207</v>
      </c>
      <c r="CU29" s="4">
        <v>19946</v>
      </c>
      <c r="CV29" s="4">
        <v>0</v>
      </c>
      <c r="CW29" s="4">
        <v>0</v>
      </c>
      <c r="CX29" s="4">
        <v>317442</v>
      </c>
      <c r="CY29" s="4">
        <v>18</v>
      </c>
      <c r="CZ29" s="4">
        <v>176</v>
      </c>
      <c r="DA29" s="4">
        <v>333129</v>
      </c>
      <c r="DB29" s="4">
        <v>4</v>
      </c>
      <c r="DC29" s="4">
        <v>31</v>
      </c>
      <c r="DD29" s="4">
        <v>4259</v>
      </c>
      <c r="DE29" s="4">
        <v>6</v>
      </c>
      <c r="DF29" s="4">
        <v>28</v>
      </c>
      <c r="DG29" s="4">
        <v>26158</v>
      </c>
      <c r="DH29" s="4">
        <v>16</v>
      </c>
      <c r="DI29" s="4">
        <v>179</v>
      </c>
      <c r="DJ29" s="4">
        <v>311230</v>
      </c>
      <c r="DK29" s="4">
        <v>583</v>
      </c>
      <c r="DL29" s="4">
        <v>5411</v>
      </c>
      <c r="DM29" s="4">
        <v>19353</v>
      </c>
      <c r="DN29" s="4">
        <v>0</v>
      </c>
      <c r="DO29" s="4">
        <v>0</v>
      </c>
      <c r="DP29" s="4">
        <v>0</v>
      </c>
      <c r="DQ29" s="4">
        <v>0</v>
      </c>
      <c r="DR29" s="4">
        <v>0</v>
      </c>
      <c r="DS29" s="4">
        <v>0</v>
      </c>
      <c r="DT29" s="4">
        <v>0</v>
      </c>
      <c r="DU29" s="4">
        <v>0</v>
      </c>
      <c r="DV29" s="4">
        <v>1</v>
      </c>
      <c r="DW29" s="4">
        <v>1</v>
      </c>
      <c r="DX29" s="4">
        <v>1</v>
      </c>
      <c r="DY29" s="4">
        <v>1</v>
      </c>
      <c r="DZ29" s="4">
        <v>4</v>
      </c>
      <c r="EA29" s="4">
        <v>8</v>
      </c>
      <c r="EB29" s="4">
        <v>3</v>
      </c>
      <c r="EC29" s="4">
        <v>7</v>
      </c>
    </row>
    <row r="30" spans="1:133" x14ac:dyDescent="0.3">
      <c r="A30" s="10">
        <v>42641</v>
      </c>
      <c r="B30" s="4">
        <v>101540</v>
      </c>
      <c r="C30" s="4">
        <v>7</v>
      </c>
      <c r="D30" s="4">
        <v>19</v>
      </c>
      <c r="E30" s="4">
        <v>67</v>
      </c>
      <c r="F30" s="4">
        <v>8044</v>
      </c>
      <c r="G30" s="4">
        <v>47106</v>
      </c>
      <c r="H30" s="4">
        <v>3412</v>
      </c>
      <c r="I30" s="4">
        <v>341992</v>
      </c>
      <c r="J30" s="4">
        <v>3916836</v>
      </c>
      <c r="K30" s="4">
        <v>2793</v>
      </c>
      <c r="L30" s="4">
        <v>39367</v>
      </c>
      <c r="M30" s="4">
        <v>212244</v>
      </c>
      <c r="N30" s="4">
        <v>619</v>
      </c>
      <c r="O30" s="4">
        <v>302625</v>
      </c>
      <c r="P30" s="4">
        <v>3704592</v>
      </c>
      <c r="Q30" s="4">
        <v>3902</v>
      </c>
      <c r="R30" s="4">
        <v>661540</v>
      </c>
      <c r="S30" s="4">
        <v>12657539</v>
      </c>
      <c r="T30" s="4">
        <v>3280</v>
      </c>
      <c r="U30" s="4">
        <v>67911</v>
      </c>
      <c r="V30" s="4">
        <v>677133</v>
      </c>
      <c r="W30" s="4">
        <v>622</v>
      </c>
      <c r="X30" s="4">
        <v>593629</v>
      </c>
      <c r="Y30" s="4">
        <v>11980406</v>
      </c>
      <c r="Z30" s="4">
        <v>55</v>
      </c>
      <c r="AA30" s="4">
        <v>401</v>
      </c>
      <c r="AB30" s="4">
        <v>25</v>
      </c>
      <c r="AC30" s="4">
        <v>222</v>
      </c>
      <c r="AD30" s="4">
        <v>3299</v>
      </c>
      <c r="AE30" s="4">
        <v>340394</v>
      </c>
      <c r="AF30" s="4">
        <v>3908512</v>
      </c>
      <c r="AG30" s="4">
        <v>2680</v>
      </c>
      <c r="AH30" s="4">
        <v>37769</v>
      </c>
      <c r="AI30" s="4">
        <v>203920</v>
      </c>
      <c r="AJ30" s="4">
        <v>619</v>
      </c>
      <c r="AK30" s="4">
        <v>302625</v>
      </c>
      <c r="AL30" s="4">
        <v>3704592</v>
      </c>
      <c r="AM30" s="4">
        <v>3672</v>
      </c>
      <c r="AN30" s="4">
        <v>659404</v>
      </c>
      <c r="AO30" s="4">
        <v>12631668</v>
      </c>
      <c r="AP30" s="4">
        <v>3050</v>
      </c>
      <c r="AQ30" s="4">
        <v>65775</v>
      </c>
      <c r="AR30" s="4">
        <v>651262</v>
      </c>
      <c r="AS30" s="4">
        <v>622</v>
      </c>
      <c r="AT30" s="4">
        <v>593629</v>
      </c>
      <c r="AU30" s="4">
        <v>11980406</v>
      </c>
      <c r="AV30" s="4">
        <v>48</v>
      </c>
      <c r="AW30" s="4">
        <v>3770</v>
      </c>
      <c r="AX30" s="4">
        <v>33096</v>
      </c>
      <c r="AY30" s="4">
        <v>163</v>
      </c>
      <c r="AZ30" s="4">
        <v>4824</v>
      </c>
      <c r="BA30" s="4">
        <v>42710</v>
      </c>
      <c r="BB30" s="4">
        <v>0</v>
      </c>
      <c r="BC30" s="4">
        <v>32</v>
      </c>
      <c r="BD30" s="4">
        <v>140</v>
      </c>
      <c r="BE30" s="4">
        <v>0</v>
      </c>
      <c r="BF30" s="4">
        <v>38</v>
      </c>
      <c r="BG30" s="4">
        <v>167</v>
      </c>
      <c r="BH30" s="4">
        <v>0</v>
      </c>
      <c r="BI30" s="4">
        <v>0</v>
      </c>
      <c r="BJ30" s="4">
        <v>0</v>
      </c>
      <c r="BK30" s="4">
        <v>0</v>
      </c>
      <c r="BL30" s="4">
        <v>0</v>
      </c>
      <c r="BM30" s="4">
        <v>0</v>
      </c>
      <c r="BN30" s="4">
        <v>0</v>
      </c>
      <c r="BO30" s="4">
        <v>0</v>
      </c>
      <c r="BP30" s="4">
        <v>0</v>
      </c>
      <c r="BQ30" s="4">
        <v>0</v>
      </c>
      <c r="BR30" s="4">
        <v>0</v>
      </c>
      <c r="BS30" s="4">
        <v>0</v>
      </c>
      <c r="BT30" s="4">
        <v>81911</v>
      </c>
      <c r="BU30" s="4">
        <v>115</v>
      </c>
      <c r="BV30" s="4">
        <v>856</v>
      </c>
      <c r="BW30" s="4">
        <v>1604296</v>
      </c>
      <c r="BX30" s="4">
        <v>115</v>
      </c>
      <c r="BY30" s="4">
        <v>856</v>
      </c>
      <c r="BZ30" s="4">
        <v>69086</v>
      </c>
      <c r="CA30" s="4">
        <v>0</v>
      </c>
      <c r="CB30" s="4">
        <v>0</v>
      </c>
      <c r="CC30" s="4">
        <v>1535210</v>
      </c>
      <c r="CD30" s="4">
        <v>107</v>
      </c>
      <c r="CE30" s="4">
        <v>778</v>
      </c>
      <c r="CF30" s="4">
        <v>1597187</v>
      </c>
      <c r="CG30" s="4">
        <v>8</v>
      </c>
      <c r="CH30" s="4">
        <v>78</v>
      </c>
      <c r="CI30" s="4">
        <v>7109</v>
      </c>
      <c r="CJ30" s="4">
        <v>11</v>
      </c>
      <c r="CK30" s="4">
        <v>118</v>
      </c>
      <c r="CL30" s="4">
        <v>330933</v>
      </c>
      <c r="CM30" s="4">
        <v>104</v>
      </c>
      <c r="CN30" s="4">
        <v>738</v>
      </c>
      <c r="CO30" s="4">
        <v>1273363</v>
      </c>
      <c r="CP30" s="4">
        <v>23</v>
      </c>
      <c r="CQ30" s="4">
        <v>209</v>
      </c>
      <c r="CR30" s="4">
        <v>331960</v>
      </c>
      <c r="CS30" s="4">
        <v>23</v>
      </c>
      <c r="CT30" s="4">
        <v>209</v>
      </c>
      <c r="CU30" s="4">
        <v>19267</v>
      </c>
      <c r="CV30" s="4">
        <v>0</v>
      </c>
      <c r="CW30" s="4">
        <v>0</v>
      </c>
      <c r="CX30" s="4">
        <v>312693</v>
      </c>
      <c r="CY30" s="4">
        <v>23</v>
      </c>
      <c r="CZ30" s="4">
        <v>179</v>
      </c>
      <c r="DA30" s="4">
        <v>327761</v>
      </c>
      <c r="DB30" s="4">
        <v>0</v>
      </c>
      <c r="DC30" s="4">
        <v>30</v>
      </c>
      <c r="DD30" s="4">
        <v>4199</v>
      </c>
      <c r="DE30" s="4">
        <v>0</v>
      </c>
      <c r="DF30" s="4">
        <v>28</v>
      </c>
      <c r="DG30" s="4">
        <v>25533</v>
      </c>
      <c r="DH30" s="4">
        <v>23</v>
      </c>
      <c r="DI30" s="4">
        <v>181</v>
      </c>
      <c r="DJ30" s="4">
        <v>306427</v>
      </c>
      <c r="DK30" s="4">
        <v>22</v>
      </c>
      <c r="DL30" s="4">
        <v>5168</v>
      </c>
      <c r="DM30" s="4">
        <v>19177</v>
      </c>
      <c r="DN30" s="4">
        <v>0</v>
      </c>
      <c r="DO30" s="4">
        <v>0</v>
      </c>
      <c r="DP30" s="4">
        <v>0</v>
      </c>
      <c r="DQ30" s="4">
        <v>0</v>
      </c>
      <c r="DR30" s="4">
        <v>0</v>
      </c>
      <c r="DS30" s="4">
        <v>0</v>
      </c>
      <c r="DT30" s="4">
        <v>0</v>
      </c>
      <c r="DU30" s="4">
        <v>0</v>
      </c>
      <c r="DV30" s="4">
        <v>0</v>
      </c>
      <c r="DW30" s="4">
        <v>1</v>
      </c>
      <c r="DX30" s="4">
        <v>0</v>
      </c>
      <c r="DY30" s="4">
        <v>1</v>
      </c>
      <c r="DZ30" s="4">
        <v>0</v>
      </c>
      <c r="EA30" s="4">
        <v>7</v>
      </c>
      <c r="EB30" s="4">
        <v>0</v>
      </c>
      <c r="EC30" s="4">
        <v>6</v>
      </c>
    </row>
    <row r="31" spans="1:133" x14ac:dyDescent="0.3">
      <c r="A31" s="10">
        <v>42642</v>
      </c>
      <c r="B31" s="4">
        <v>101537</v>
      </c>
      <c r="C31" s="4">
        <v>13</v>
      </c>
      <c r="D31" s="4">
        <v>16</v>
      </c>
      <c r="E31" s="4">
        <v>59</v>
      </c>
      <c r="F31" s="4">
        <v>7246</v>
      </c>
      <c r="G31" s="4">
        <v>45528</v>
      </c>
      <c r="H31" s="4">
        <v>1565</v>
      </c>
      <c r="I31" s="4">
        <v>309280</v>
      </c>
      <c r="J31" s="4">
        <v>3780683</v>
      </c>
      <c r="K31" s="4">
        <v>1549</v>
      </c>
      <c r="L31" s="4">
        <v>41128</v>
      </c>
      <c r="M31" s="4">
        <v>213596</v>
      </c>
      <c r="N31" s="4">
        <v>16</v>
      </c>
      <c r="O31" s="4">
        <v>268152</v>
      </c>
      <c r="P31" s="4">
        <v>3567087</v>
      </c>
      <c r="Q31" s="4">
        <v>1812</v>
      </c>
      <c r="R31" s="4">
        <v>553475</v>
      </c>
      <c r="S31" s="4">
        <v>11921390</v>
      </c>
      <c r="T31" s="4">
        <v>1795</v>
      </c>
      <c r="U31" s="4">
        <v>62931</v>
      </c>
      <c r="V31" s="4">
        <v>655670</v>
      </c>
      <c r="W31" s="4">
        <v>17</v>
      </c>
      <c r="X31" s="4">
        <v>490544</v>
      </c>
      <c r="Y31" s="4">
        <v>11265720</v>
      </c>
      <c r="Z31" s="4">
        <v>106</v>
      </c>
      <c r="AA31" s="4">
        <v>424</v>
      </c>
      <c r="AB31" s="4">
        <v>28</v>
      </c>
      <c r="AC31" s="4">
        <v>205</v>
      </c>
      <c r="AD31" s="4">
        <v>1462</v>
      </c>
      <c r="AE31" s="4">
        <v>307606</v>
      </c>
      <c r="AF31" s="4">
        <v>3772927</v>
      </c>
      <c r="AG31" s="4">
        <v>1446</v>
      </c>
      <c r="AH31" s="4">
        <v>39454</v>
      </c>
      <c r="AI31" s="4">
        <v>205840</v>
      </c>
      <c r="AJ31" s="4">
        <v>16</v>
      </c>
      <c r="AK31" s="4">
        <v>268152</v>
      </c>
      <c r="AL31" s="4">
        <v>3567087</v>
      </c>
      <c r="AM31" s="4">
        <v>1610</v>
      </c>
      <c r="AN31" s="4">
        <v>551501</v>
      </c>
      <c r="AO31" s="4">
        <v>11895996</v>
      </c>
      <c r="AP31" s="4">
        <v>1593</v>
      </c>
      <c r="AQ31" s="4">
        <v>60957</v>
      </c>
      <c r="AR31" s="4">
        <v>630276</v>
      </c>
      <c r="AS31" s="4">
        <v>17</v>
      </c>
      <c r="AT31" s="4">
        <v>490544</v>
      </c>
      <c r="AU31" s="4">
        <v>11265720</v>
      </c>
      <c r="AV31" s="4">
        <v>39</v>
      </c>
      <c r="AW31" s="4">
        <v>3439</v>
      </c>
      <c r="AX31" s="4">
        <v>31788</v>
      </c>
      <c r="AY31" s="4">
        <v>115</v>
      </c>
      <c r="AZ31" s="4">
        <v>4388</v>
      </c>
      <c r="BA31" s="4">
        <v>41043</v>
      </c>
      <c r="BB31" s="4">
        <v>0</v>
      </c>
      <c r="BC31" s="4">
        <v>28</v>
      </c>
      <c r="BD31" s="4">
        <v>134</v>
      </c>
      <c r="BE31" s="4">
        <v>0</v>
      </c>
      <c r="BF31" s="4">
        <v>31</v>
      </c>
      <c r="BG31" s="4">
        <v>162</v>
      </c>
      <c r="BH31" s="4">
        <v>0</v>
      </c>
      <c r="BI31" s="4">
        <v>0</v>
      </c>
      <c r="BJ31" s="4">
        <v>0</v>
      </c>
      <c r="BK31" s="4">
        <v>0</v>
      </c>
      <c r="BL31" s="4">
        <v>0</v>
      </c>
      <c r="BM31" s="4">
        <v>0</v>
      </c>
      <c r="BN31" s="4">
        <v>0</v>
      </c>
      <c r="BO31" s="4">
        <v>0</v>
      </c>
      <c r="BP31" s="4">
        <v>0</v>
      </c>
      <c r="BQ31" s="4">
        <v>0</v>
      </c>
      <c r="BR31" s="4">
        <v>0</v>
      </c>
      <c r="BS31" s="4">
        <v>0</v>
      </c>
      <c r="BT31" s="4">
        <v>81802</v>
      </c>
      <c r="BU31" s="4">
        <v>139</v>
      </c>
      <c r="BV31" s="4">
        <v>849</v>
      </c>
      <c r="BW31" s="4">
        <v>1484653</v>
      </c>
      <c r="BX31" s="4">
        <v>139</v>
      </c>
      <c r="BY31" s="4">
        <v>849</v>
      </c>
      <c r="BZ31" s="4">
        <v>64793</v>
      </c>
      <c r="CA31" s="4">
        <v>0</v>
      </c>
      <c r="CB31" s="4">
        <v>0</v>
      </c>
      <c r="CC31" s="4">
        <v>1419860</v>
      </c>
      <c r="CD31" s="4">
        <v>126</v>
      </c>
      <c r="CE31" s="4">
        <v>775</v>
      </c>
      <c r="CF31" s="4">
        <v>1477979</v>
      </c>
      <c r="CG31" s="4">
        <v>13</v>
      </c>
      <c r="CH31" s="4">
        <v>74</v>
      </c>
      <c r="CI31" s="4">
        <v>6674</v>
      </c>
      <c r="CJ31" s="4">
        <v>17</v>
      </c>
      <c r="CK31" s="4">
        <v>102</v>
      </c>
      <c r="CL31" s="4">
        <v>291950</v>
      </c>
      <c r="CM31" s="4">
        <v>122</v>
      </c>
      <c r="CN31" s="4">
        <v>747</v>
      </c>
      <c r="CO31" s="4">
        <v>1192703</v>
      </c>
      <c r="CP31" s="4">
        <v>32</v>
      </c>
      <c r="CQ31" s="4">
        <v>208</v>
      </c>
      <c r="CR31" s="4">
        <v>307094</v>
      </c>
      <c r="CS31" s="4">
        <v>32</v>
      </c>
      <c r="CT31" s="4">
        <v>208</v>
      </c>
      <c r="CU31" s="4">
        <v>18306</v>
      </c>
      <c r="CV31" s="4">
        <v>0</v>
      </c>
      <c r="CW31" s="4">
        <v>0</v>
      </c>
      <c r="CX31" s="4">
        <v>288788</v>
      </c>
      <c r="CY31" s="4">
        <v>28</v>
      </c>
      <c r="CZ31" s="4">
        <v>180</v>
      </c>
      <c r="DA31" s="4">
        <v>303151</v>
      </c>
      <c r="DB31" s="4">
        <v>4</v>
      </c>
      <c r="DC31" s="4">
        <v>28</v>
      </c>
      <c r="DD31" s="4">
        <v>3943</v>
      </c>
      <c r="DE31" s="4">
        <v>3</v>
      </c>
      <c r="DF31" s="4">
        <v>25</v>
      </c>
      <c r="DG31" s="4">
        <v>19517</v>
      </c>
      <c r="DH31" s="4">
        <v>29</v>
      </c>
      <c r="DI31" s="4">
        <v>183</v>
      </c>
      <c r="DJ31" s="4">
        <v>287577</v>
      </c>
      <c r="DK31" s="4">
        <v>25</v>
      </c>
      <c r="DL31" s="4">
        <v>4487</v>
      </c>
      <c r="DM31" s="4">
        <v>18743</v>
      </c>
      <c r="DN31" s="4">
        <v>0</v>
      </c>
      <c r="DO31" s="4">
        <v>0</v>
      </c>
      <c r="DP31" s="4">
        <v>0</v>
      </c>
      <c r="DQ31" s="4">
        <v>0</v>
      </c>
      <c r="DR31" s="4">
        <v>0</v>
      </c>
      <c r="DS31" s="4">
        <v>0</v>
      </c>
      <c r="DT31" s="4">
        <v>0</v>
      </c>
      <c r="DU31" s="4">
        <v>0</v>
      </c>
      <c r="DV31" s="4">
        <v>0</v>
      </c>
      <c r="DW31" s="4">
        <v>1</v>
      </c>
      <c r="DX31" s="4">
        <v>0</v>
      </c>
      <c r="DY31" s="4">
        <v>1</v>
      </c>
      <c r="DZ31" s="4">
        <v>0</v>
      </c>
      <c r="EA31" s="4">
        <v>6</v>
      </c>
      <c r="EB31" s="4">
        <v>0</v>
      </c>
      <c r="EC31" s="4">
        <v>5</v>
      </c>
    </row>
    <row r="32" spans="1:133" x14ac:dyDescent="0.3">
      <c r="A32" s="10">
        <v>42643</v>
      </c>
      <c r="B32" s="4">
        <v>101557</v>
      </c>
      <c r="C32" s="4">
        <v>37</v>
      </c>
      <c r="D32" s="4">
        <v>17</v>
      </c>
      <c r="E32" s="4">
        <v>2609</v>
      </c>
      <c r="F32" s="4">
        <v>8355</v>
      </c>
      <c r="G32" s="4">
        <v>45653</v>
      </c>
      <c r="H32" s="4">
        <v>88750</v>
      </c>
      <c r="I32" s="4">
        <v>332473</v>
      </c>
      <c r="J32" s="4">
        <v>3668830</v>
      </c>
      <c r="K32" s="4">
        <v>13025</v>
      </c>
      <c r="L32" s="4">
        <v>42556</v>
      </c>
      <c r="M32" s="4">
        <v>228927</v>
      </c>
      <c r="N32" s="4">
        <v>75725</v>
      </c>
      <c r="O32" s="4">
        <v>289917</v>
      </c>
      <c r="P32" s="4">
        <v>3439903</v>
      </c>
      <c r="Q32" s="4">
        <v>95382</v>
      </c>
      <c r="R32" s="4">
        <v>580199</v>
      </c>
      <c r="S32" s="4">
        <v>10872337</v>
      </c>
      <c r="T32" s="4">
        <v>18457</v>
      </c>
      <c r="U32" s="4">
        <v>67367</v>
      </c>
      <c r="V32" s="4">
        <v>651677</v>
      </c>
      <c r="W32" s="4">
        <v>76925</v>
      </c>
      <c r="X32" s="4">
        <v>512832</v>
      </c>
      <c r="Y32" s="4">
        <v>10220660</v>
      </c>
      <c r="Z32" s="3" t="s">
        <v>7</v>
      </c>
      <c r="AA32" s="3" t="s">
        <v>7</v>
      </c>
      <c r="AB32" s="3" t="s">
        <v>7</v>
      </c>
      <c r="AC32" s="3" t="s">
        <v>7</v>
      </c>
      <c r="AD32" s="4">
        <v>88394</v>
      </c>
      <c r="AE32" s="4">
        <v>330592</v>
      </c>
      <c r="AF32" s="4">
        <v>3661526</v>
      </c>
      <c r="AG32" s="4">
        <v>12669</v>
      </c>
      <c r="AH32" s="4">
        <v>40675</v>
      </c>
      <c r="AI32" s="4">
        <v>221623</v>
      </c>
      <c r="AJ32" s="4">
        <v>75725</v>
      </c>
      <c r="AK32" s="4">
        <v>289917</v>
      </c>
      <c r="AL32" s="4">
        <v>3439903</v>
      </c>
      <c r="AM32" s="4">
        <v>95081</v>
      </c>
      <c r="AN32" s="4">
        <v>578098</v>
      </c>
      <c r="AO32" s="4">
        <v>10847561</v>
      </c>
      <c r="AP32" s="4">
        <v>18156</v>
      </c>
      <c r="AQ32" s="4">
        <v>65266</v>
      </c>
      <c r="AR32" s="4">
        <v>626901</v>
      </c>
      <c r="AS32" s="4">
        <v>76925</v>
      </c>
      <c r="AT32" s="4">
        <v>512832</v>
      </c>
      <c r="AU32" s="4">
        <v>10220660</v>
      </c>
      <c r="AV32" s="4">
        <v>611</v>
      </c>
      <c r="AW32" s="4">
        <v>3739</v>
      </c>
      <c r="AX32" s="4">
        <v>30632</v>
      </c>
      <c r="AY32" s="4">
        <v>1379</v>
      </c>
      <c r="AZ32" s="4">
        <v>5355</v>
      </c>
      <c r="BA32" s="4">
        <v>40487</v>
      </c>
      <c r="BB32" s="4">
        <v>5</v>
      </c>
      <c r="BC32" s="4">
        <v>25</v>
      </c>
      <c r="BD32" s="4">
        <v>136</v>
      </c>
      <c r="BE32" s="4">
        <v>5</v>
      </c>
      <c r="BF32" s="4">
        <v>28</v>
      </c>
      <c r="BG32" s="4">
        <v>164</v>
      </c>
      <c r="BH32" s="4">
        <v>0</v>
      </c>
      <c r="BI32" s="4">
        <v>0</v>
      </c>
      <c r="BJ32" s="4">
        <v>0</v>
      </c>
      <c r="BK32" s="4">
        <v>0</v>
      </c>
      <c r="BL32" s="4">
        <v>0</v>
      </c>
      <c r="BM32" s="4">
        <v>0</v>
      </c>
      <c r="BN32" s="4">
        <v>0</v>
      </c>
      <c r="BO32" s="4">
        <v>0</v>
      </c>
      <c r="BP32" s="4">
        <v>0</v>
      </c>
      <c r="BQ32" s="4">
        <v>0</v>
      </c>
      <c r="BR32" s="4">
        <v>0</v>
      </c>
      <c r="BS32" s="4">
        <v>0</v>
      </c>
      <c r="BT32" s="3" t="s">
        <v>7</v>
      </c>
      <c r="BU32" s="4">
        <v>186</v>
      </c>
      <c r="BV32" s="4">
        <v>932</v>
      </c>
      <c r="BW32" s="4">
        <v>1325107</v>
      </c>
      <c r="BX32" s="4">
        <v>186</v>
      </c>
      <c r="BY32" s="4">
        <v>932</v>
      </c>
      <c r="BZ32" s="4">
        <v>61134</v>
      </c>
      <c r="CA32" s="4">
        <v>0</v>
      </c>
      <c r="CB32" s="4">
        <v>0</v>
      </c>
      <c r="CC32" s="4">
        <v>1263973</v>
      </c>
      <c r="CD32" s="4">
        <v>172</v>
      </c>
      <c r="CE32" s="4">
        <v>858</v>
      </c>
      <c r="CF32" s="4">
        <v>1318796</v>
      </c>
      <c r="CG32" s="4">
        <v>14</v>
      </c>
      <c r="CH32" s="4">
        <v>74</v>
      </c>
      <c r="CI32" s="4">
        <v>6311</v>
      </c>
      <c r="CJ32" s="4">
        <v>13</v>
      </c>
      <c r="CK32" s="4">
        <v>103</v>
      </c>
      <c r="CL32" s="4">
        <v>249791</v>
      </c>
      <c r="CM32" s="4">
        <v>173</v>
      </c>
      <c r="CN32" s="4">
        <v>829</v>
      </c>
      <c r="CO32" s="4">
        <v>1075316</v>
      </c>
      <c r="CP32" s="4">
        <v>55</v>
      </c>
      <c r="CQ32" s="4">
        <v>240</v>
      </c>
      <c r="CR32" s="4">
        <v>285021</v>
      </c>
      <c r="CS32" s="4">
        <v>55</v>
      </c>
      <c r="CT32" s="4">
        <v>240</v>
      </c>
      <c r="CU32" s="4">
        <v>17635</v>
      </c>
      <c r="CV32" s="4">
        <v>0</v>
      </c>
      <c r="CW32" s="4">
        <v>0</v>
      </c>
      <c r="CX32" s="4">
        <v>267386</v>
      </c>
      <c r="CY32" s="4">
        <v>47</v>
      </c>
      <c r="CZ32" s="4">
        <v>210</v>
      </c>
      <c r="DA32" s="4">
        <v>281243</v>
      </c>
      <c r="DB32" s="4">
        <v>8</v>
      </c>
      <c r="DC32" s="4">
        <v>30</v>
      </c>
      <c r="DD32" s="4">
        <v>3778</v>
      </c>
      <c r="DE32" s="4">
        <v>3</v>
      </c>
      <c r="DF32" s="4">
        <v>30</v>
      </c>
      <c r="DG32" s="4">
        <v>14000</v>
      </c>
      <c r="DH32" s="4">
        <v>52</v>
      </c>
      <c r="DI32" s="4">
        <v>210</v>
      </c>
      <c r="DJ32" s="4">
        <v>271021</v>
      </c>
      <c r="DK32" s="4">
        <v>2225</v>
      </c>
      <c r="DL32" s="4">
        <v>5545</v>
      </c>
      <c r="DM32" s="4">
        <v>19515</v>
      </c>
      <c r="DN32" s="4">
        <v>0</v>
      </c>
      <c r="DO32" s="4">
        <v>0</v>
      </c>
      <c r="DP32" s="4">
        <v>0</v>
      </c>
      <c r="DQ32" s="4">
        <v>0</v>
      </c>
      <c r="DR32" s="4">
        <v>0</v>
      </c>
      <c r="DS32" s="4">
        <v>0</v>
      </c>
      <c r="DT32" s="4">
        <v>0</v>
      </c>
      <c r="DU32" s="4">
        <v>0</v>
      </c>
      <c r="DV32" s="4">
        <v>0</v>
      </c>
      <c r="DW32" s="4">
        <v>1</v>
      </c>
      <c r="DX32" s="4">
        <v>0</v>
      </c>
      <c r="DY32" s="4">
        <v>1</v>
      </c>
      <c r="DZ32" s="4">
        <v>0</v>
      </c>
      <c r="EA32" s="4">
        <v>5</v>
      </c>
      <c r="EB32" s="4">
        <v>0</v>
      </c>
      <c r="EC32" s="4">
        <v>4</v>
      </c>
    </row>
  </sheetData>
  <pageMargins left="0.78740157499999996" right="0.78740157499999996" top="0.984251969" bottom="0.984251969" header="0.4921259845" footer="0.4921259845"/>
  <pageSetup paperSize="9" orientation="portrait" horizontalDpi="4294967292" verticalDpi="429496729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DL23"/>
  <sheetViews>
    <sheetView topLeftCell="D1" workbookViewId="0">
      <selection activeCell="B32" sqref="B32"/>
    </sheetView>
  </sheetViews>
  <sheetFormatPr baseColWidth="10" defaultRowHeight="14.4" x14ac:dyDescent="0.3"/>
  <cols>
    <col min="1" max="9" width="28.44140625" customWidth="1"/>
    <col min="10" max="10" width="38" customWidth="1"/>
    <col min="11" max="21" width="28.44140625" customWidth="1"/>
    <col min="22" max="22" width="30.77734375" customWidth="1"/>
    <col min="23" max="23" width="45" customWidth="1"/>
    <col min="24" max="29" width="28.44140625" customWidth="1"/>
  </cols>
  <sheetData>
    <row r="1" spans="1:116" x14ac:dyDescent="0.3">
      <c r="A1" s="6" t="s">
        <v>136</v>
      </c>
      <c r="B1" s="6" t="s">
        <v>137</v>
      </c>
      <c r="C1" s="6" t="s">
        <v>138</v>
      </c>
      <c r="D1" s="6" t="s">
        <v>1</v>
      </c>
      <c r="E1" s="6" t="s">
        <v>139</v>
      </c>
      <c r="F1" s="6" t="s">
        <v>140</v>
      </c>
      <c r="G1" s="6" t="s">
        <v>141</v>
      </c>
      <c r="H1" s="6" t="s">
        <v>142</v>
      </c>
      <c r="I1" s="6" t="s">
        <v>143</v>
      </c>
      <c r="J1" s="6" t="s">
        <v>144</v>
      </c>
      <c r="K1" s="6" t="s">
        <v>145</v>
      </c>
      <c r="L1" s="6" t="s">
        <v>146</v>
      </c>
      <c r="M1" s="6" t="s">
        <v>147</v>
      </c>
      <c r="N1" s="6" t="s">
        <v>461</v>
      </c>
      <c r="O1" s="6" t="s">
        <v>462</v>
      </c>
      <c r="P1" s="6" t="s">
        <v>463</v>
      </c>
      <c r="Q1" s="6" t="s">
        <v>148</v>
      </c>
      <c r="R1" s="6" t="s">
        <v>464</v>
      </c>
      <c r="S1" s="6" t="s">
        <v>149</v>
      </c>
      <c r="T1" s="6" t="s">
        <v>150</v>
      </c>
      <c r="U1" s="6" t="s">
        <v>465</v>
      </c>
      <c r="V1" s="6" t="s">
        <v>151</v>
      </c>
      <c r="W1" s="6" t="s">
        <v>152</v>
      </c>
      <c r="X1" s="6" t="s">
        <v>272</v>
      </c>
      <c r="Y1" s="6" t="s">
        <v>153</v>
      </c>
      <c r="Z1" s="6" t="s">
        <v>153</v>
      </c>
      <c r="AA1" s="6" t="s">
        <v>154</v>
      </c>
      <c r="AB1" s="6" t="s">
        <v>154</v>
      </c>
      <c r="AC1" s="6" t="s">
        <v>155</v>
      </c>
      <c r="AD1" s="6" t="s">
        <v>156</v>
      </c>
      <c r="AE1" s="6" t="s">
        <v>156</v>
      </c>
      <c r="AF1" s="6" t="s">
        <v>157</v>
      </c>
      <c r="AG1" s="6" t="s">
        <v>157</v>
      </c>
    </row>
    <row r="2" spans="1:116" x14ac:dyDescent="0.3">
      <c r="A2" s="3" t="s">
        <v>7</v>
      </c>
      <c r="B2" s="3" t="s">
        <v>7</v>
      </c>
      <c r="C2" s="3" t="s">
        <v>7</v>
      </c>
      <c r="D2" s="3" t="s">
        <v>7</v>
      </c>
      <c r="E2" s="3" t="s">
        <v>7</v>
      </c>
      <c r="F2" s="3" t="s">
        <v>7</v>
      </c>
      <c r="G2" s="3" t="s">
        <v>7</v>
      </c>
      <c r="H2" s="3" t="s">
        <v>466</v>
      </c>
      <c r="I2" s="3" t="s">
        <v>467</v>
      </c>
      <c r="J2" s="3" t="s">
        <v>468</v>
      </c>
      <c r="K2" s="3" t="s">
        <v>469</v>
      </c>
      <c r="L2" s="3" t="s">
        <v>470</v>
      </c>
      <c r="M2" s="3" t="s">
        <v>471</v>
      </c>
      <c r="N2" s="3" t="s">
        <v>472</v>
      </c>
      <c r="O2" s="3" t="s">
        <v>473</v>
      </c>
      <c r="P2" s="3" t="s">
        <v>474</v>
      </c>
      <c r="Q2" s="3" t="s">
        <v>475</v>
      </c>
      <c r="R2" s="3" t="s">
        <v>476</v>
      </c>
      <c r="S2" s="3" t="s">
        <v>477</v>
      </c>
      <c r="T2" s="3" t="s">
        <v>478</v>
      </c>
      <c r="U2" s="3" t="s">
        <v>479</v>
      </c>
      <c r="V2" s="3" t="s">
        <v>480</v>
      </c>
      <c r="W2" s="3" t="s">
        <v>481</v>
      </c>
      <c r="X2" s="3" t="s">
        <v>482</v>
      </c>
      <c r="Y2" s="3" t="s">
        <v>483</v>
      </c>
      <c r="Z2" s="3" t="s">
        <v>484</v>
      </c>
      <c r="AA2" s="3" t="s">
        <v>485</v>
      </c>
      <c r="AB2" s="3" t="s">
        <v>486</v>
      </c>
      <c r="AC2" s="3" t="s">
        <v>487</v>
      </c>
      <c r="AD2" s="3" t="s">
        <v>488</v>
      </c>
      <c r="AE2" s="3" t="s">
        <v>489</v>
      </c>
      <c r="AF2" s="3" t="s">
        <v>490</v>
      </c>
      <c r="AG2" s="3" t="s">
        <v>491</v>
      </c>
    </row>
    <row r="3" spans="1:116" x14ac:dyDescent="0.3">
      <c r="A3" s="3" t="s">
        <v>557</v>
      </c>
      <c r="B3" s="3" t="s">
        <v>558</v>
      </c>
      <c r="C3" s="3" t="s">
        <v>559</v>
      </c>
      <c r="D3" s="3" t="s">
        <v>5</v>
      </c>
      <c r="E3" s="3" t="s">
        <v>7</v>
      </c>
      <c r="F3" s="3" t="s">
        <v>7</v>
      </c>
      <c r="G3" s="5">
        <v>42643.34375</v>
      </c>
      <c r="H3" s="4">
        <v>208637</v>
      </c>
      <c r="I3" s="4">
        <v>30989</v>
      </c>
      <c r="J3" s="4">
        <v>177648</v>
      </c>
      <c r="K3" s="4">
        <v>265000</v>
      </c>
      <c r="L3" s="4">
        <v>44068</v>
      </c>
      <c r="M3" s="4">
        <v>220932</v>
      </c>
      <c r="N3" s="4">
        <v>6021</v>
      </c>
      <c r="O3" s="4">
        <v>1432</v>
      </c>
      <c r="P3" s="4">
        <v>1970</v>
      </c>
      <c r="Q3" s="4">
        <v>14</v>
      </c>
      <c r="R3" s="4">
        <v>15</v>
      </c>
      <c r="S3" s="4">
        <v>65254</v>
      </c>
      <c r="T3" s="4">
        <v>35991</v>
      </c>
      <c r="U3" s="4">
        <v>55591</v>
      </c>
      <c r="V3" s="4">
        <v>32309</v>
      </c>
      <c r="W3" s="4">
        <v>1074</v>
      </c>
      <c r="X3" s="4">
        <v>0</v>
      </c>
      <c r="Y3" s="3" t="s">
        <v>7</v>
      </c>
      <c r="Z3" s="3" t="s">
        <v>7</v>
      </c>
      <c r="AA3" s="3" t="s">
        <v>7</v>
      </c>
      <c r="AB3" s="3" t="s">
        <v>7</v>
      </c>
      <c r="AC3" s="4">
        <v>0</v>
      </c>
      <c r="AD3" s="3" t="s">
        <v>7</v>
      </c>
      <c r="AE3" s="3" t="s">
        <v>7</v>
      </c>
      <c r="AF3" s="3" t="s">
        <v>7</v>
      </c>
      <c r="AG3" s="3" t="s">
        <v>7</v>
      </c>
    </row>
    <row r="4" spans="1:116" s="9" customFormat="1" x14ac:dyDescent="0.3">
      <c r="A4" s="3" t="s">
        <v>560</v>
      </c>
      <c r="B4" s="3" t="s">
        <v>561</v>
      </c>
      <c r="C4" s="3" t="s">
        <v>562</v>
      </c>
      <c r="D4" s="3" t="s">
        <v>274</v>
      </c>
      <c r="E4" s="3" t="s">
        <v>7</v>
      </c>
      <c r="F4" s="3" t="s">
        <v>7</v>
      </c>
      <c r="G4" s="5">
        <v>42639.34375</v>
      </c>
      <c r="H4" s="4">
        <v>181724</v>
      </c>
      <c r="I4" s="4">
        <v>8431</v>
      </c>
      <c r="J4" s="4">
        <v>173293</v>
      </c>
      <c r="K4" s="4">
        <v>250137</v>
      </c>
      <c r="L4" s="4">
        <v>15421</v>
      </c>
      <c r="M4" s="4">
        <v>234716</v>
      </c>
      <c r="N4" s="4">
        <v>3225</v>
      </c>
      <c r="O4" s="4">
        <v>1977</v>
      </c>
      <c r="P4" s="4">
        <v>2163</v>
      </c>
      <c r="Q4" s="4">
        <v>6</v>
      </c>
      <c r="R4" s="4">
        <v>6</v>
      </c>
      <c r="S4" s="4">
        <v>84961</v>
      </c>
      <c r="T4" s="4">
        <v>40346</v>
      </c>
      <c r="U4" s="4">
        <v>78503</v>
      </c>
      <c r="V4" s="4">
        <v>38491</v>
      </c>
      <c r="W4" s="4">
        <v>569</v>
      </c>
      <c r="X4" s="4">
        <v>0</v>
      </c>
      <c r="Y4" s="4">
        <v>0</v>
      </c>
      <c r="Z4" s="4">
        <v>0</v>
      </c>
      <c r="AA4" s="4">
        <v>0</v>
      </c>
      <c r="AB4" s="4">
        <v>0</v>
      </c>
      <c r="AC4" s="4">
        <v>0</v>
      </c>
      <c r="AD4" s="4">
        <v>0</v>
      </c>
      <c r="AE4" s="4">
        <v>0</v>
      </c>
      <c r="AF4" s="4">
        <v>0</v>
      </c>
      <c r="AG4" s="4">
        <v>0</v>
      </c>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row>
    <row r="5" spans="1:116" x14ac:dyDescent="0.3">
      <c r="A5" s="3" t="s">
        <v>563</v>
      </c>
      <c r="B5" s="3" t="s">
        <v>564</v>
      </c>
      <c r="C5" s="3" t="s">
        <v>565</v>
      </c>
      <c r="D5" s="3" t="s">
        <v>274</v>
      </c>
      <c r="E5" s="3" t="s">
        <v>7</v>
      </c>
      <c r="F5" s="3" t="s">
        <v>7</v>
      </c>
      <c r="G5" s="5">
        <v>42636.34375</v>
      </c>
      <c r="H5" s="4">
        <v>180538</v>
      </c>
      <c r="I5" s="52">
        <v>17149</v>
      </c>
      <c r="J5" s="4">
        <v>163389</v>
      </c>
      <c r="K5" s="4">
        <v>285564</v>
      </c>
      <c r="L5" s="4">
        <v>30283</v>
      </c>
      <c r="M5" s="4">
        <v>255281</v>
      </c>
      <c r="N5" s="4">
        <v>4188</v>
      </c>
      <c r="O5" s="4">
        <v>1143</v>
      </c>
      <c r="P5" s="4">
        <v>1318</v>
      </c>
      <c r="Q5" s="4">
        <v>23</v>
      </c>
      <c r="R5" s="4">
        <v>25</v>
      </c>
      <c r="S5" s="4">
        <v>99629</v>
      </c>
      <c r="T5" s="4">
        <v>39860</v>
      </c>
      <c r="U5" s="4">
        <v>91252</v>
      </c>
      <c r="V5" s="4">
        <v>37176</v>
      </c>
      <c r="W5" s="4">
        <v>996</v>
      </c>
      <c r="X5" s="4">
        <v>0</v>
      </c>
      <c r="Y5" s="4">
        <v>0</v>
      </c>
      <c r="Z5" s="4">
        <v>0</v>
      </c>
      <c r="AA5" s="4">
        <v>0</v>
      </c>
      <c r="AB5" s="4">
        <v>0</v>
      </c>
      <c r="AC5" s="4">
        <v>0</v>
      </c>
      <c r="AD5" s="4">
        <v>0</v>
      </c>
      <c r="AE5" s="4">
        <v>0</v>
      </c>
      <c r="AF5" s="4">
        <v>0</v>
      </c>
      <c r="AG5" s="4">
        <v>0</v>
      </c>
    </row>
    <row r="6" spans="1:116" x14ac:dyDescent="0.3">
      <c r="A6" s="3" t="s">
        <v>566</v>
      </c>
      <c r="B6" s="3" t="s">
        <v>567</v>
      </c>
      <c r="C6" s="3" t="s">
        <v>568</v>
      </c>
      <c r="D6" s="3" t="s">
        <v>274</v>
      </c>
      <c r="E6" s="3" t="s">
        <v>7</v>
      </c>
      <c r="F6" s="3" t="s">
        <v>7</v>
      </c>
      <c r="G6" s="5">
        <v>42634.34375</v>
      </c>
      <c r="H6" s="4">
        <v>122078</v>
      </c>
      <c r="I6" s="4">
        <v>6021</v>
      </c>
      <c r="J6" s="4">
        <v>116057</v>
      </c>
      <c r="K6" s="4">
        <v>171626</v>
      </c>
      <c r="L6" s="4">
        <v>13115</v>
      </c>
      <c r="M6" s="4">
        <v>158511</v>
      </c>
      <c r="N6" s="4">
        <v>2110</v>
      </c>
      <c r="O6" s="4">
        <v>575</v>
      </c>
      <c r="P6" s="4">
        <v>662</v>
      </c>
      <c r="Q6" s="4">
        <v>12</v>
      </c>
      <c r="R6" s="4">
        <v>13</v>
      </c>
      <c r="S6" s="4">
        <v>77848</v>
      </c>
      <c r="T6" s="4">
        <v>39007</v>
      </c>
      <c r="U6" s="4">
        <v>71129</v>
      </c>
      <c r="V6" s="4">
        <v>36824</v>
      </c>
      <c r="W6" s="4">
        <v>503</v>
      </c>
      <c r="X6" s="4">
        <v>0</v>
      </c>
      <c r="Y6" s="4">
        <v>0</v>
      </c>
      <c r="Z6" s="4">
        <v>0</v>
      </c>
      <c r="AA6" s="4">
        <v>0</v>
      </c>
      <c r="AB6" s="4">
        <v>0</v>
      </c>
      <c r="AC6" s="4">
        <v>0</v>
      </c>
      <c r="AD6" s="4">
        <v>0</v>
      </c>
      <c r="AE6" s="4">
        <v>0</v>
      </c>
      <c r="AF6" s="4">
        <v>0</v>
      </c>
      <c r="AG6" s="4">
        <v>0</v>
      </c>
    </row>
    <row r="7" spans="1:116" x14ac:dyDescent="0.3">
      <c r="A7" s="3" t="s">
        <v>569</v>
      </c>
      <c r="B7" s="3" t="s">
        <v>570</v>
      </c>
      <c r="C7" s="3" t="s">
        <v>571</v>
      </c>
      <c r="D7" s="3" t="s">
        <v>274</v>
      </c>
      <c r="E7" s="3" t="s">
        <v>7</v>
      </c>
      <c r="F7" s="3" t="s">
        <v>7</v>
      </c>
      <c r="G7" s="5">
        <v>42632.34375</v>
      </c>
      <c r="H7" s="4">
        <v>125342</v>
      </c>
      <c r="I7" s="4">
        <v>8981</v>
      </c>
      <c r="J7" s="4">
        <v>116361</v>
      </c>
      <c r="K7" s="4">
        <v>188696</v>
      </c>
      <c r="L7" s="4">
        <v>16694</v>
      </c>
      <c r="M7" s="4">
        <v>172002</v>
      </c>
      <c r="N7" s="4">
        <v>2313</v>
      </c>
      <c r="O7" s="4">
        <v>563</v>
      </c>
      <c r="P7" s="4">
        <v>620</v>
      </c>
      <c r="Q7" s="4">
        <v>13</v>
      </c>
      <c r="R7" s="4">
        <v>13</v>
      </c>
      <c r="S7" s="4">
        <v>85104</v>
      </c>
      <c r="T7" s="4">
        <v>39463</v>
      </c>
      <c r="U7" s="4">
        <v>77127</v>
      </c>
      <c r="V7" s="4">
        <v>37318</v>
      </c>
      <c r="W7" s="4">
        <v>556</v>
      </c>
      <c r="X7" s="4">
        <v>0</v>
      </c>
      <c r="Y7" s="4">
        <v>0</v>
      </c>
      <c r="Z7" s="4">
        <v>0</v>
      </c>
      <c r="AA7" s="4">
        <v>0</v>
      </c>
      <c r="AB7" s="4">
        <v>0</v>
      </c>
      <c r="AC7" s="4">
        <v>0</v>
      </c>
      <c r="AD7" s="4">
        <v>0</v>
      </c>
      <c r="AE7" s="4">
        <v>0</v>
      </c>
      <c r="AF7" s="4">
        <v>0</v>
      </c>
      <c r="AG7" s="4">
        <v>0</v>
      </c>
    </row>
    <row r="8" spans="1:116" x14ac:dyDescent="0.3">
      <c r="A8" s="3" t="s">
        <v>572</v>
      </c>
      <c r="B8" s="3" t="s">
        <v>573</v>
      </c>
      <c r="C8" s="3" t="s">
        <v>574</v>
      </c>
      <c r="D8" s="3" t="s">
        <v>274</v>
      </c>
      <c r="E8" s="3" t="s">
        <v>7</v>
      </c>
      <c r="F8" s="3" t="s">
        <v>7</v>
      </c>
      <c r="G8" s="5">
        <v>42629.354178240741</v>
      </c>
      <c r="H8" s="4">
        <v>111911</v>
      </c>
      <c r="I8" s="4">
        <v>9390</v>
      </c>
      <c r="J8" s="4">
        <v>102521</v>
      </c>
      <c r="K8" s="4">
        <v>198485</v>
      </c>
      <c r="L8" s="4">
        <v>16584</v>
      </c>
      <c r="M8" s="4">
        <v>181901</v>
      </c>
      <c r="N8" s="4">
        <v>2563</v>
      </c>
      <c r="O8" s="4">
        <v>613</v>
      </c>
      <c r="P8" s="4">
        <v>667</v>
      </c>
      <c r="Q8" s="4">
        <v>10</v>
      </c>
      <c r="R8" s="4">
        <v>12</v>
      </c>
      <c r="S8" s="4">
        <v>96087</v>
      </c>
      <c r="T8" s="4">
        <v>36876</v>
      </c>
      <c r="U8" s="4">
        <v>88309</v>
      </c>
      <c r="V8" s="4">
        <v>34612</v>
      </c>
      <c r="W8" s="4">
        <v>628</v>
      </c>
      <c r="X8" s="4">
        <v>0</v>
      </c>
      <c r="Y8" s="4">
        <v>0</v>
      </c>
      <c r="Z8" s="4">
        <v>0</v>
      </c>
      <c r="AA8" s="4">
        <v>0</v>
      </c>
      <c r="AB8" s="4">
        <v>0</v>
      </c>
      <c r="AC8" s="4">
        <v>0</v>
      </c>
      <c r="AD8" s="4">
        <v>0</v>
      </c>
      <c r="AE8" s="4">
        <v>0</v>
      </c>
      <c r="AF8" s="4">
        <v>0</v>
      </c>
      <c r="AG8" s="4">
        <v>0</v>
      </c>
    </row>
    <row r="9" spans="1:116" x14ac:dyDescent="0.3">
      <c r="A9" s="3" t="s">
        <v>575</v>
      </c>
      <c r="B9" s="3" t="s">
        <v>576</v>
      </c>
      <c r="C9" s="3" t="s">
        <v>577</v>
      </c>
      <c r="D9" s="3" t="s">
        <v>274</v>
      </c>
      <c r="E9" s="3" t="s">
        <v>7</v>
      </c>
      <c r="F9" s="3" t="s">
        <v>7</v>
      </c>
      <c r="G9" s="5">
        <v>42627.34375</v>
      </c>
      <c r="H9" s="4">
        <v>131731</v>
      </c>
      <c r="I9" s="4">
        <v>11623</v>
      </c>
      <c r="J9" s="4">
        <v>120108</v>
      </c>
      <c r="K9" s="4">
        <v>179103</v>
      </c>
      <c r="L9" s="4">
        <v>19402</v>
      </c>
      <c r="M9" s="4">
        <v>159701</v>
      </c>
      <c r="N9" s="4">
        <v>2591</v>
      </c>
      <c r="O9" s="4">
        <v>1036</v>
      </c>
      <c r="P9" s="4">
        <v>1155</v>
      </c>
      <c r="Q9" s="4">
        <v>21</v>
      </c>
      <c r="R9" s="4">
        <v>21</v>
      </c>
      <c r="S9" s="4">
        <v>78819</v>
      </c>
      <c r="T9" s="4">
        <v>40031</v>
      </c>
      <c r="U9" s="4">
        <v>70387</v>
      </c>
      <c r="V9" s="4">
        <v>37444</v>
      </c>
      <c r="W9" s="4">
        <v>543</v>
      </c>
      <c r="X9" s="4">
        <v>0</v>
      </c>
      <c r="Y9" s="4">
        <v>0</v>
      </c>
      <c r="Z9" s="4">
        <v>0</v>
      </c>
      <c r="AA9" s="4">
        <v>0</v>
      </c>
      <c r="AB9" s="4">
        <v>0</v>
      </c>
      <c r="AC9" s="4">
        <v>0</v>
      </c>
      <c r="AD9" s="4">
        <v>0</v>
      </c>
      <c r="AE9" s="4">
        <v>0</v>
      </c>
      <c r="AF9" s="4">
        <v>0</v>
      </c>
      <c r="AG9" s="4">
        <v>0</v>
      </c>
    </row>
    <row r="10" spans="1:116" x14ac:dyDescent="0.3">
      <c r="A10" s="3" t="s">
        <v>578</v>
      </c>
      <c r="B10" s="3" t="s">
        <v>579</v>
      </c>
      <c r="C10" s="3" t="s">
        <v>580</v>
      </c>
      <c r="D10" s="3" t="s">
        <v>527</v>
      </c>
      <c r="E10" s="3" t="s">
        <v>7</v>
      </c>
      <c r="F10" s="3" t="s">
        <v>7</v>
      </c>
      <c r="G10" s="5">
        <v>42625.354166666664</v>
      </c>
      <c r="H10" s="4">
        <v>1156907</v>
      </c>
      <c r="I10" s="52">
        <v>99802</v>
      </c>
      <c r="J10" s="4">
        <v>1057105</v>
      </c>
      <c r="K10" s="4">
        <v>1703272</v>
      </c>
      <c r="L10" s="4">
        <v>214540</v>
      </c>
      <c r="M10" s="4">
        <v>1488732</v>
      </c>
      <c r="N10" s="4">
        <f>(10302+99953)-4153</f>
        <v>106102</v>
      </c>
      <c r="O10" s="4">
        <v>7283</v>
      </c>
      <c r="P10" s="4">
        <v>9031</v>
      </c>
      <c r="Q10" s="4">
        <v>26</v>
      </c>
      <c r="R10" s="4">
        <v>28</v>
      </c>
      <c r="S10" s="4">
        <v>55529</v>
      </c>
      <c r="T10" s="4">
        <v>27830</v>
      </c>
      <c r="U10" s="4">
        <v>20545</v>
      </c>
      <c r="V10" s="4">
        <v>13319</v>
      </c>
      <c r="W10" s="4">
        <v>713</v>
      </c>
      <c r="X10" s="4">
        <v>0</v>
      </c>
      <c r="Y10" s="4">
        <v>5094</v>
      </c>
      <c r="Z10" s="4">
        <v>5094</v>
      </c>
      <c r="AA10" s="4">
        <v>41595</v>
      </c>
      <c r="AB10" s="4">
        <v>41082</v>
      </c>
      <c r="AC10" s="4">
        <v>41811</v>
      </c>
      <c r="AD10" s="4">
        <v>28538</v>
      </c>
      <c r="AE10" s="4">
        <v>26621</v>
      </c>
      <c r="AF10" s="4">
        <v>242833</v>
      </c>
      <c r="AG10" s="4">
        <v>227768</v>
      </c>
    </row>
    <row r="11" spans="1:116" x14ac:dyDescent="0.3">
      <c r="A11" s="3" t="s">
        <v>581</v>
      </c>
      <c r="B11" s="3" t="s">
        <v>582</v>
      </c>
      <c r="C11" s="3" t="s">
        <v>583</v>
      </c>
      <c r="D11" s="3" t="s">
        <v>5</v>
      </c>
      <c r="E11" s="3" t="s">
        <v>7</v>
      </c>
      <c r="F11" s="3" t="s">
        <v>7</v>
      </c>
      <c r="G11" s="5">
        <v>42622.343761574077</v>
      </c>
      <c r="H11" s="4">
        <v>194655</v>
      </c>
      <c r="I11" s="4">
        <v>16529</v>
      </c>
      <c r="J11" s="4">
        <v>178126</v>
      </c>
      <c r="K11" s="4">
        <v>298054</v>
      </c>
      <c r="L11" s="4">
        <v>28774</v>
      </c>
      <c r="M11" s="4">
        <v>269280</v>
      </c>
      <c r="N11" s="4">
        <v>4597</v>
      </c>
      <c r="O11" s="4">
        <v>1702</v>
      </c>
      <c r="P11" s="4">
        <v>2263</v>
      </c>
      <c r="Q11" s="4">
        <v>8</v>
      </c>
      <c r="R11" s="4">
        <v>9</v>
      </c>
      <c r="S11" s="4">
        <v>108024</v>
      </c>
      <c r="T11" s="4">
        <v>41097</v>
      </c>
      <c r="U11" s="4">
        <v>98595</v>
      </c>
      <c r="V11" s="4">
        <v>37897</v>
      </c>
      <c r="W11" s="4">
        <v>1294</v>
      </c>
      <c r="X11" s="4">
        <v>0</v>
      </c>
      <c r="Y11" s="3" t="s">
        <v>7</v>
      </c>
      <c r="Z11" s="3" t="s">
        <v>7</v>
      </c>
      <c r="AA11" s="3" t="s">
        <v>7</v>
      </c>
      <c r="AB11" s="3" t="s">
        <v>7</v>
      </c>
      <c r="AC11" s="4">
        <v>0</v>
      </c>
      <c r="AD11" s="3" t="s">
        <v>7</v>
      </c>
      <c r="AE11" s="3" t="s">
        <v>7</v>
      </c>
      <c r="AF11" s="3" t="s">
        <v>7</v>
      </c>
      <c r="AG11" s="3" t="s">
        <v>7</v>
      </c>
    </row>
    <row r="12" spans="1:116" x14ac:dyDescent="0.3">
      <c r="A12" s="3" t="s">
        <v>584</v>
      </c>
      <c r="B12" s="3" t="s">
        <v>585</v>
      </c>
      <c r="C12" s="3" t="s">
        <v>586</v>
      </c>
      <c r="D12" s="3" t="s">
        <v>527</v>
      </c>
      <c r="E12" s="3" t="s">
        <v>7</v>
      </c>
      <c r="F12" s="3" t="s">
        <v>7</v>
      </c>
      <c r="G12" s="5">
        <v>42620.354166666664</v>
      </c>
      <c r="H12" s="4">
        <v>876447</v>
      </c>
      <c r="I12" s="52">
        <v>36453</v>
      </c>
      <c r="J12" s="4">
        <v>839994</v>
      </c>
      <c r="K12" s="4">
        <v>1797196</v>
      </c>
      <c r="L12" s="4">
        <v>96327</v>
      </c>
      <c r="M12" s="4">
        <v>1700869</v>
      </c>
      <c r="N12" s="4">
        <f>(7496+91358)-4545</f>
        <v>94309</v>
      </c>
      <c r="O12" s="4">
        <v>5952</v>
      </c>
      <c r="P12" s="4">
        <v>6615</v>
      </c>
      <c r="Q12" s="4">
        <v>8</v>
      </c>
      <c r="R12" s="4">
        <v>9</v>
      </c>
      <c r="S12" s="4">
        <v>52064</v>
      </c>
      <c r="T12" s="4">
        <v>22302</v>
      </c>
      <c r="U12" s="4">
        <v>22931</v>
      </c>
      <c r="V12" s="4">
        <v>10319</v>
      </c>
      <c r="W12" s="4">
        <v>567</v>
      </c>
      <c r="X12" s="4">
        <v>0</v>
      </c>
      <c r="Y12" s="4">
        <v>2692</v>
      </c>
      <c r="Z12" s="4">
        <v>2692</v>
      </c>
      <c r="AA12" s="4">
        <v>50072</v>
      </c>
      <c r="AB12" s="4">
        <v>47827</v>
      </c>
      <c r="AC12" s="4">
        <v>39891</v>
      </c>
      <c r="AD12" s="4">
        <v>15251</v>
      </c>
      <c r="AE12" s="4">
        <v>14526</v>
      </c>
      <c r="AF12" s="4">
        <v>286655</v>
      </c>
      <c r="AG12" s="4">
        <v>252428</v>
      </c>
    </row>
    <row r="13" spans="1:116" x14ac:dyDescent="0.3">
      <c r="A13" s="3" t="s">
        <v>587</v>
      </c>
      <c r="B13" s="3" t="s">
        <v>588</v>
      </c>
      <c r="C13" s="3" t="s">
        <v>589</v>
      </c>
      <c r="D13" s="3" t="s">
        <v>274</v>
      </c>
      <c r="E13" s="3" t="s">
        <v>7</v>
      </c>
      <c r="F13" s="3" t="s">
        <v>7</v>
      </c>
      <c r="G13" s="5">
        <v>42618.344189814816</v>
      </c>
      <c r="H13" s="4">
        <v>47481</v>
      </c>
      <c r="I13" s="4">
        <v>6576</v>
      </c>
      <c r="J13" s="4">
        <v>40905</v>
      </c>
      <c r="K13" s="4">
        <v>78406</v>
      </c>
      <c r="L13" s="4">
        <v>15323</v>
      </c>
      <c r="M13" s="4">
        <v>63083</v>
      </c>
      <c r="N13" s="4">
        <v>1303</v>
      </c>
      <c r="O13" s="4">
        <v>328</v>
      </c>
      <c r="P13" s="4">
        <v>363</v>
      </c>
      <c r="Q13" s="4">
        <v>9</v>
      </c>
      <c r="R13" s="4">
        <v>10</v>
      </c>
      <c r="S13" s="4">
        <v>43465</v>
      </c>
      <c r="T13" s="4">
        <v>22208</v>
      </c>
      <c r="U13" s="4">
        <v>33297</v>
      </c>
      <c r="V13" s="4">
        <v>18441</v>
      </c>
      <c r="W13" s="4">
        <v>431</v>
      </c>
      <c r="X13" s="4">
        <v>0</v>
      </c>
      <c r="Y13" s="4">
        <v>0</v>
      </c>
      <c r="Z13" s="4">
        <v>0</v>
      </c>
      <c r="AA13" s="4">
        <v>0</v>
      </c>
      <c r="AB13" s="4">
        <v>0</v>
      </c>
      <c r="AC13" s="4">
        <v>0</v>
      </c>
      <c r="AD13" s="4">
        <v>0</v>
      </c>
      <c r="AE13" s="4">
        <v>0</v>
      </c>
      <c r="AF13" s="4">
        <v>0</v>
      </c>
      <c r="AG13" s="4">
        <v>0</v>
      </c>
    </row>
    <row r="17" spans="2:14" ht="15.6" x14ac:dyDescent="0.3">
      <c r="B17" s="24"/>
      <c r="C17" s="24"/>
      <c r="D17" s="24"/>
      <c r="E17" s="25" t="s">
        <v>590</v>
      </c>
      <c r="F17" s="25"/>
      <c r="G17" s="26"/>
      <c r="H17" s="27">
        <f>SUM(H3:H13)</f>
        <v>3337451</v>
      </c>
      <c r="I17" s="27">
        <f>SUM(I3:I13)</f>
        <v>251944</v>
      </c>
      <c r="J17" s="27">
        <f>SUM(J3:J13)</f>
        <v>3085507</v>
      </c>
      <c r="N17" s="8"/>
    </row>
    <row r="18" spans="2:14" ht="15.6" x14ac:dyDescent="0.3">
      <c r="B18" s="3"/>
      <c r="C18" s="3"/>
      <c r="D18" s="3"/>
      <c r="E18" s="28" t="s">
        <v>525</v>
      </c>
      <c r="F18" s="28"/>
      <c r="G18" s="29"/>
      <c r="H18" s="30">
        <v>10994609</v>
      </c>
      <c r="I18" s="30">
        <v>230613</v>
      </c>
      <c r="J18" s="30">
        <v>10763996</v>
      </c>
      <c r="N18" s="8"/>
    </row>
    <row r="19" spans="2:14" ht="15.6" x14ac:dyDescent="0.3">
      <c r="B19" s="3"/>
      <c r="C19" s="3"/>
      <c r="D19" s="3"/>
      <c r="E19" s="31" t="s">
        <v>185</v>
      </c>
      <c r="F19" s="31"/>
      <c r="G19" s="32"/>
      <c r="H19" s="33">
        <f>(H17-H18)/H18</f>
        <v>-0.69644659487208682</v>
      </c>
      <c r="I19" s="33">
        <f>(I17-I18)/I18</f>
        <v>9.2496953771036325E-2</v>
      </c>
      <c r="J19" s="33">
        <f>(J17-J18)/J18</f>
        <v>-0.71334929890349275</v>
      </c>
      <c r="K19" s="4"/>
      <c r="L19" s="43"/>
      <c r="N19" s="8">
        <f>AVERAGE(N3:N13)</f>
        <v>20847.454545454544</v>
      </c>
    </row>
    <row r="20" spans="2:14" x14ac:dyDescent="0.3">
      <c r="N20" s="43"/>
    </row>
    <row r="21" spans="2:14" x14ac:dyDescent="0.3">
      <c r="M21" s="8"/>
    </row>
    <row r="23" spans="2:14" x14ac:dyDescent="0.3">
      <c r="K23" s="58"/>
    </row>
  </sheetData>
  <pageMargins left="0.78740157499999996" right="0.78740157499999996" top="0.984251969" bottom="0.984251969" header="0.4921259845" footer="0.4921259845"/>
  <pageSetup paperSize="9" orientation="portrait" horizontalDpi="4294967292" verticalDpi="429496729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92D050"/>
  </sheetPr>
  <dimension ref="A1:Q40"/>
  <sheetViews>
    <sheetView topLeftCell="G1" workbookViewId="0">
      <selection activeCell="B32" sqref="B32"/>
    </sheetView>
  </sheetViews>
  <sheetFormatPr baseColWidth="10" defaultRowHeight="14.4" x14ac:dyDescent="0.3"/>
  <cols>
    <col min="1" max="1" width="19.109375" customWidth="1"/>
    <col min="2" max="2" width="22.44140625" customWidth="1"/>
    <col min="3" max="3" width="14.109375" style="1" bestFit="1" customWidth="1"/>
    <col min="4" max="4" width="30.44140625" style="1" customWidth="1"/>
    <col min="5" max="5" width="11.44140625" style="1" bestFit="1" customWidth="1"/>
    <col min="6" max="6" width="10.33203125" style="2" customWidth="1"/>
    <col min="8" max="8" width="21.77734375" customWidth="1"/>
    <col min="12" max="13" width="43.44140625" customWidth="1"/>
    <col min="14" max="14" width="19.109375" bestFit="1" customWidth="1"/>
  </cols>
  <sheetData>
    <row r="1" spans="1:17" x14ac:dyDescent="0.3">
      <c r="A1" s="6" t="s">
        <v>0</v>
      </c>
      <c r="B1" s="6" t="s">
        <v>136</v>
      </c>
      <c r="C1" s="6" t="s">
        <v>137</v>
      </c>
      <c r="D1" s="6" t="s">
        <v>138</v>
      </c>
      <c r="E1" s="6" t="s">
        <v>1</v>
      </c>
      <c r="F1" s="6" t="s">
        <v>139</v>
      </c>
      <c r="G1" s="6" t="s">
        <v>140</v>
      </c>
      <c r="H1" s="7" t="s">
        <v>141</v>
      </c>
      <c r="I1" s="7" t="s">
        <v>2</v>
      </c>
      <c r="J1" s="7" t="s">
        <v>3</v>
      </c>
      <c r="K1" s="7" t="s">
        <v>4</v>
      </c>
      <c r="L1" s="21" t="s">
        <v>187</v>
      </c>
      <c r="M1" s="55" t="s">
        <v>512</v>
      </c>
      <c r="N1" s="14" t="s">
        <v>184</v>
      </c>
      <c r="P1" s="10"/>
      <c r="Q1" s="4"/>
    </row>
    <row r="2" spans="1:17" x14ac:dyDescent="0.3">
      <c r="A2" s="3" t="s">
        <v>510</v>
      </c>
      <c r="B2" s="3" t="s">
        <v>557</v>
      </c>
      <c r="C2" s="3" t="s">
        <v>558</v>
      </c>
      <c r="D2" s="3" t="s">
        <v>559</v>
      </c>
      <c r="E2" s="3" t="s">
        <v>5</v>
      </c>
      <c r="F2" s="3" t="s">
        <v>7</v>
      </c>
      <c r="G2" s="3" t="s">
        <v>7</v>
      </c>
      <c r="H2" s="5">
        <v>42643.34375</v>
      </c>
      <c r="I2" s="4">
        <v>56</v>
      </c>
      <c r="J2" s="4">
        <v>5057</v>
      </c>
      <c r="K2" s="4">
        <v>252</v>
      </c>
      <c r="L2" s="22">
        <v>1970</v>
      </c>
      <c r="M2" s="56"/>
      <c r="N2" s="15">
        <f>SUM(I2:M2)</f>
        <v>7335</v>
      </c>
      <c r="O2" s="4"/>
      <c r="P2" s="10"/>
      <c r="Q2" s="4"/>
    </row>
    <row r="3" spans="1:17" x14ac:dyDescent="0.3">
      <c r="A3" s="3" t="s">
        <v>7</v>
      </c>
      <c r="B3" s="3" t="s">
        <v>560</v>
      </c>
      <c r="C3" s="3" t="s">
        <v>561</v>
      </c>
      <c r="D3" s="3" t="s">
        <v>562</v>
      </c>
      <c r="E3" s="3" t="s">
        <v>274</v>
      </c>
      <c r="F3" s="3" t="s">
        <v>7</v>
      </c>
      <c r="G3" s="3" t="s">
        <v>7</v>
      </c>
      <c r="H3" s="5">
        <v>42639.34375</v>
      </c>
      <c r="I3" s="4">
        <v>20</v>
      </c>
      <c r="J3" s="4">
        <v>1397</v>
      </c>
      <c r="K3" s="4">
        <v>101</v>
      </c>
      <c r="L3" s="22">
        <v>2069</v>
      </c>
      <c r="M3" s="56"/>
      <c r="N3" s="15">
        <f t="shared" ref="N3:N12" si="0">SUM(I3:M3)</f>
        <v>3587</v>
      </c>
      <c r="O3" s="4"/>
      <c r="P3" s="10"/>
      <c r="Q3" s="4"/>
    </row>
    <row r="4" spans="1:17" x14ac:dyDescent="0.3">
      <c r="A4" s="3" t="s">
        <v>7</v>
      </c>
      <c r="B4" s="3" t="s">
        <v>563</v>
      </c>
      <c r="C4" s="3" t="s">
        <v>564</v>
      </c>
      <c r="D4" s="3" t="s">
        <v>565</v>
      </c>
      <c r="E4" s="3" t="s">
        <v>274</v>
      </c>
      <c r="F4" s="3" t="s">
        <v>7</v>
      </c>
      <c r="G4" s="3" t="s">
        <v>7</v>
      </c>
      <c r="H4" s="5">
        <v>42636.34375</v>
      </c>
      <c r="I4" s="4">
        <v>75</v>
      </c>
      <c r="J4" s="4">
        <v>3597</v>
      </c>
      <c r="K4" s="52">
        <v>453</v>
      </c>
      <c r="L4" s="22">
        <v>1263</v>
      </c>
      <c r="M4" s="56"/>
      <c r="N4" s="15">
        <f t="shared" si="0"/>
        <v>5388</v>
      </c>
      <c r="O4" s="4"/>
      <c r="P4" s="10"/>
      <c r="Q4" s="4"/>
    </row>
    <row r="5" spans="1:17" x14ac:dyDescent="0.3">
      <c r="A5" s="3" t="s">
        <v>7</v>
      </c>
      <c r="B5" s="3" t="s">
        <v>566</v>
      </c>
      <c r="C5" s="3" t="s">
        <v>567</v>
      </c>
      <c r="D5" s="3" t="s">
        <v>568</v>
      </c>
      <c r="E5" s="3" t="s">
        <v>274</v>
      </c>
      <c r="F5" s="3" t="s">
        <v>7</v>
      </c>
      <c r="G5" s="3" t="s">
        <v>7</v>
      </c>
      <c r="H5" s="5">
        <v>42634.34375</v>
      </c>
      <c r="I5" s="4">
        <v>20</v>
      </c>
      <c r="J5" s="4">
        <v>1587</v>
      </c>
      <c r="K5" s="4">
        <v>109</v>
      </c>
      <c r="L5" s="22">
        <v>613</v>
      </c>
      <c r="M5" s="56"/>
      <c r="N5" s="15">
        <f>SUM(I5:M5)</f>
        <v>2329</v>
      </c>
      <c r="O5" s="4"/>
      <c r="P5" s="10"/>
      <c r="Q5" s="4"/>
    </row>
    <row r="6" spans="1:17" x14ac:dyDescent="0.3">
      <c r="A6" s="3" t="s">
        <v>7</v>
      </c>
      <c r="B6" s="3" t="s">
        <v>569</v>
      </c>
      <c r="C6" s="3" t="s">
        <v>570</v>
      </c>
      <c r="D6" s="3" t="s">
        <v>571</v>
      </c>
      <c r="E6" s="3" t="s">
        <v>274</v>
      </c>
      <c r="F6" s="3" t="s">
        <v>7</v>
      </c>
      <c r="G6" s="3" t="s">
        <v>7</v>
      </c>
      <c r="H6" s="5">
        <v>42632.34375</v>
      </c>
      <c r="I6" s="4">
        <v>19</v>
      </c>
      <c r="J6" s="4">
        <v>1857</v>
      </c>
      <c r="K6" s="4">
        <v>127</v>
      </c>
      <c r="L6" s="48">
        <v>600</v>
      </c>
      <c r="M6" s="57"/>
      <c r="N6" s="15">
        <f t="shared" si="0"/>
        <v>2603</v>
      </c>
    </row>
    <row r="7" spans="1:17" x14ac:dyDescent="0.3">
      <c r="A7" s="3" t="s">
        <v>7</v>
      </c>
      <c r="B7" s="3" t="s">
        <v>572</v>
      </c>
      <c r="C7" s="3" t="s">
        <v>573</v>
      </c>
      <c r="D7" s="3" t="s">
        <v>574</v>
      </c>
      <c r="E7" s="3" t="s">
        <v>274</v>
      </c>
      <c r="F7" s="3" t="s">
        <v>7</v>
      </c>
      <c r="G7" s="3" t="s">
        <v>7</v>
      </c>
      <c r="H7" s="5">
        <v>42629.354178240741</v>
      </c>
      <c r="I7" s="4">
        <v>29</v>
      </c>
      <c r="J7" s="4">
        <v>2107</v>
      </c>
      <c r="K7" s="4">
        <v>130</v>
      </c>
      <c r="L7" s="22">
        <v>623</v>
      </c>
      <c r="M7" s="56"/>
      <c r="N7" s="15">
        <f t="shared" si="0"/>
        <v>2889</v>
      </c>
    </row>
    <row r="8" spans="1:17" s="47" customFormat="1" x14ac:dyDescent="0.3">
      <c r="A8" s="3" t="s">
        <v>7</v>
      </c>
      <c r="B8" s="3" t="s">
        <v>575</v>
      </c>
      <c r="C8" s="3" t="s">
        <v>576</v>
      </c>
      <c r="D8" s="3" t="s">
        <v>577</v>
      </c>
      <c r="E8" s="3" t="s">
        <v>274</v>
      </c>
      <c r="F8" s="3" t="s">
        <v>7</v>
      </c>
      <c r="G8" s="3" t="s">
        <v>7</v>
      </c>
      <c r="H8" s="5">
        <v>42627.34375</v>
      </c>
      <c r="I8" s="4">
        <v>26</v>
      </c>
      <c r="J8" s="4">
        <v>1675</v>
      </c>
      <c r="K8" s="4">
        <v>103</v>
      </c>
      <c r="L8" s="22">
        <v>1005</v>
      </c>
      <c r="M8" s="56"/>
      <c r="N8" s="15">
        <f t="shared" si="0"/>
        <v>2809</v>
      </c>
    </row>
    <row r="9" spans="1:17" s="47" customFormat="1" x14ac:dyDescent="0.3">
      <c r="A9" s="3" t="s">
        <v>7</v>
      </c>
      <c r="B9" s="3" t="s">
        <v>578</v>
      </c>
      <c r="C9" s="3" t="s">
        <v>579</v>
      </c>
      <c r="D9" s="3" t="s">
        <v>580</v>
      </c>
      <c r="E9" s="3" t="s">
        <v>527</v>
      </c>
      <c r="F9" s="3" t="s">
        <v>7</v>
      </c>
      <c r="G9" s="3" t="s">
        <v>7</v>
      </c>
      <c r="H9" s="5">
        <v>42625.354166666664</v>
      </c>
      <c r="I9" s="4">
        <v>970</v>
      </c>
      <c r="J9" s="4">
        <v>3276</v>
      </c>
      <c r="K9" s="52">
        <v>1199</v>
      </c>
      <c r="L9" s="22">
        <f>8968-4153</f>
        <v>4815</v>
      </c>
      <c r="M9" s="56">
        <v>99953</v>
      </c>
      <c r="N9" s="15">
        <f t="shared" si="0"/>
        <v>110213</v>
      </c>
    </row>
    <row r="10" spans="1:17" s="47" customFormat="1" x14ac:dyDescent="0.3">
      <c r="A10" s="3" t="s">
        <v>7</v>
      </c>
      <c r="B10" s="3" t="s">
        <v>581</v>
      </c>
      <c r="C10" s="3" t="s">
        <v>582</v>
      </c>
      <c r="D10" s="3" t="s">
        <v>583</v>
      </c>
      <c r="E10" s="3" t="s">
        <v>5</v>
      </c>
      <c r="F10" s="3" t="s">
        <v>7</v>
      </c>
      <c r="G10" s="3" t="s">
        <v>7</v>
      </c>
      <c r="H10" s="5">
        <v>42622.343761574077</v>
      </c>
      <c r="I10" s="4">
        <v>63</v>
      </c>
      <c r="J10" s="4">
        <v>3227</v>
      </c>
      <c r="K10" s="4">
        <v>197</v>
      </c>
      <c r="L10" s="22">
        <v>2263</v>
      </c>
      <c r="M10" s="56"/>
      <c r="N10" s="15">
        <f t="shared" si="0"/>
        <v>5750</v>
      </c>
    </row>
    <row r="11" spans="1:17" s="47" customFormat="1" x14ac:dyDescent="0.3">
      <c r="A11" s="3" t="s">
        <v>7</v>
      </c>
      <c r="B11" s="3" t="s">
        <v>584</v>
      </c>
      <c r="C11" s="3" t="s">
        <v>585</v>
      </c>
      <c r="D11" s="3" t="s">
        <v>586</v>
      </c>
      <c r="E11" s="3" t="s">
        <v>527</v>
      </c>
      <c r="F11" s="3" t="s">
        <v>7</v>
      </c>
      <c r="G11" s="3" t="s">
        <v>7</v>
      </c>
      <c r="H11" s="5">
        <v>42620.354166666664</v>
      </c>
      <c r="I11" s="4">
        <v>198</v>
      </c>
      <c r="J11" s="4">
        <v>1662</v>
      </c>
      <c r="K11" s="52">
        <v>356</v>
      </c>
      <c r="L11" s="22">
        <f>4756-2779</f>
        <v>1977</v>
      </c>
      <c r="M11" s="56">
        <v>91358</v>
      </c>
      <c r="N11" s="15">
        <f t="shared" si="0"/>
        <v>95551</v>
      </c>
    </row>
    <row r="12" spans="1:17" s="47" customFormat="1" x14ac:dyDescent="0.3">
      <c r="A12" s="3" t="s">
        <v>7</v>
      </c>
      <c r="B12" s="3" t="s">
        <v>587</v>
      </c>
      <c r="C12" s="3" t="s">
        <v>588</v>
      </c>
      <c r="D12" s="3" t="s">
        <v>589</v>
      </c>
      <c r="E12" s="3" t="s">
        <v>274</v>
      </c>
      <c r="F12" s="3" t="s">
        <v>7</v>
      </c>
      <c r="G12" s="3" t="s">
        <v>7</v>
      </c>
      <c r="H12" s="5">
        <v>42618.344189814816</v>
      </c>
      <c r="I12" s="4">
        <v>17</v>
      </c>
      <c r="J12" s="4">
        <v>1082</v>
      </c>
      <c r="K12" s="4">
        <v>67</v>
      </c>
      <c r="L12" s="22">
        <v>325</v>
      </c>
      <c r="M12" s="56"/>
      <c r="N12" s="15">
        <f t="shared" si="0"/>
        <v>1491</v>
      </c>
    </row>
    <row r="13" spans="1:17" s="47" customFormat="1" x14ac:dyDescent="0.3">
      <c r="B13" s="3"/>
      <c r="C13" s="3"/>
      <c r="D13" s="3"/>
      <c r="E13" s="3"/>
      <c r="F13" s="3"/>
      <c r="G13" s="3"/>
      <c r="H13" s="5"/>
      <c r="I13" s="4"/>
      <c r="J13" s="4"/>
      <c r="K13" s="4"/>
      <c r="L13" s="45"/>
      <c r="M13" s="45"/>
      <c r="N13" s="45"/>
    </row>
    <row r="14" spans="1:17" s="47" customFormat="1" x14ac:dyDescent="0.3">
      <c r="B14" s="3"/>
      <c r="C14" s="3"/>
      <c r="D14" s="3"/>
      <c r="E14" s="3"/>
      <c r="F14" s="3"/>
      <c r="G14" s="3"/>
      <c r="H14" s="5"/>
      <c r="I14" s="4"/>
      <c r="J14" s="4"/>
      <c r="K14" s="4"/>
      <c r="L14" s="45"/>
      <c r="M14" s="45"/>
      <c r="N14" s="45"/>
    </row>
    <row r="15" spans="1:17" s="47" customFormat="1" x14ac:dyDescent="0.3">
      <c r="B15" s="3"/>
      <c r="C15" s="3"/>
      <c r="D15" s="3"/>
      <c r="E15" s="3"/>
      <c r="F15" s="3"/>
      <c r="G15" s="3"/>
      <c r="H15" s="5"/>
      <c r="I15" s="4"/>
      <c r="J15" s="4"/>
      <c r="K15" s="4"/>
      <c r="L15" s="45"/>
      <c r="M15" s="45"/>
      <c r="N15" s="45"/>
    </row>
    <row r="16" spans="1:17" x14ac:dyDescent="0.3">
      <c r="C16"/>
      <c r="D16"/>
      <c r="E16"/>
      <c r="F16"/>
    </row>
    <row r="17" spans="1:16" x14ac:dyDescent="0.3">
      <c r="A17" s="6"/>
      <c r="B17" s="6"/>
      <c r="C17" s="6"/>
      <c r="D17" s="6"/>
      <c r="E17" s="6"/>
      <c r="F17" s="6"/>
      <c r="G17" s="6"/>
      <c r="H17" s="7"/>
      <c r="I17" s="44">
        <f t="shared" ref="I17:N17" si="1">SUM(I2:I12)</f>
        <v>1493</v>
      </c>
      <c r="J17" s="44">
        <f t="shared" si="1"/>
        <v>26524</v>
      </c>
      <c r="K17" s="44">
        <f t="shared" si="1"/>
        <v>3094</v>
      </c>
      <c r="L17" s="44">
        <f t="shared" si="1"/>
        <v>17523</v>
      </c>
      <c r="M17" s="44">
        <f t="shared" si="1"/>
        <v>191311</v>
      </c>
      <c r="N17" s="44">
        <f t="shared" si="1"/>
        <v>239945</v>
      </c>
      <c r="O17" s="44"/>
      <c r="P17">
        <v>558372</v>
      </c>
    </row>
    <row r="18" spans="1:16" x14ac:dyDescent="0.3">
      <c r="A18" s="3"/>
      <c r="B18" s="3"/>
      <c r="C18" s="3"/>
      <c r="D18" s="3"/>
      <c r="E18" s="3"/>
      <c r="F18" s="3"/>
      <c r="G18" s="3"/>
      <c r="H18" s="5"/>
      <c r="I18" s="4"/>
      <c r="J18" s="4"/>
      <c r="K18" s="4"/>
      <c r="O18" s="59">
        <f>(N17-P17)/P17</f>
        <v>-0.57027752107913721</v>
      </c>
    </row>
    <row r="19" spans="1:16" x14ac:dyDescent="0.3">
      <c r="A19" s="3"/>
      <c r="B19" s="3"/>
      <c r="C19" s="3"/>
      <c r="D19" s="3"/>
      <c r="E19" s="3"/>
      <c r="F19" s="3"/>
      <c r="G19" s="3"/>
      <c r="H19" s="5"/>
      <c r="I19" s="4"/>
      <c r="J19" s="4"/>
      <c r="K19" s="4"/>
    </row>
    <row r="20" spans="1:16" x14ac:dyDescent="0.3">
      <c r="A20" s="3"/>
      <c r="B20" s="3"/>
      <c r="C20" s="3"/>
      <c r="D20" s="3"/>
      <c r="E20" s="3"/>
      <c r="F20" s="3"/>
      <c r="G20" s="3"/>
      <c r="H20" s="5"/>
      <c r="I20" s="4"/>
      <c r="J20" s="4"/>
      <c r="K20" s="4"/>
    </row>
    <row r="21" spans="1:16" ht="28.8" x14ac:dyDescent="0.3">
      <c r="A21" s="3"/>
      <c r="B21" s="3"/>
      <c r="C21" s="3"/>
      <c r="D21" s="3"/>
      <c r="E21" s="3"/>
      <c r="F21" s="3"/>
      <c r="G21" s="3"/>
      <c r="H21" s="5"/>
      <c r="I21" s="4"/>
      <c r="J21" s="4"/>
      <c r="K21" s="4"/>
      <c r="L21" s="23" t="s">
        <v>445</v>
      </c>
      <c r="M21" s="23"/>
    </row>
    <row r="22" spans="1:16" x14ac:dyDescent="0.3">
      <c r="A22" s="3"/>
      <c r="B22" s="3"/>
      <c r="C22" s="3"/>
      <c r="D22" s="3"/>
      <c r="E22" s="3"/>
      <c r="F22" s="3"/>
      <c r="G22" s="3"/>
      <c r="H22" s="5"/>
      <c r="I22" s="4"/>
      <c r="J22" s="4"/>
      <c r="K22" s="4"/>
    </row>
    <row r="23" spans="1:16" x14ac:dyDescent="0.3">
      <c r="A23" s="3"/>
      <c r="B23" s="3"/>
      <c r="C23" s="3"/>
      <c r="D23" s="3"/>
      <c r="E23" s="3"/>
      <c r="F23" s="3"/>
      <c r="G23" s="3"/>
      <c r="H23" s="5"/>
      <c r="I23" s="4"/>
      <c r="J23" s="4"/>
      <c r="K23" s="4"/>
    </row>
    <row r="24" spans="1:16" x14ac:dyDescent="0.3">
      <c r="A24" s="3"/>
      <c r="B24" s="3"/>
      <c r="C24" s="3"/>
      <c r="D24" s="3"/>
      <c r="E24" s="3"/>
      <c r="F24" s="3"/>
      <c r="G24" s="3"/>
      <c r="H24" s="5"/>
      <c r="I24" s="4"/>
      <c r="J24" s="4"/>
      <c r="K24" s="4"/>
    </row>
    <row r="25" spans="1:16" x14ac:dyDescent="0.3">
      <c r="A25" s="3"/>
      <c r="B25" s="3"/>
      <c r="C25" s="3"/>
      <c r="D25" s="3"/>
      <c r="E25" s="3"/>
      <c r="F25" s="3"/>
      <c r="G25" s="3"/>
      <c r="H25" s="5"/>
      <c r="I25" s="4"/>
      <c r="J25" s="4"/>
      <c r="K25" s="4"/>
    </row>
    <row r="26" spans="1:16" x14ac:dyDescent="0.3">
      <c r="A26" s="3"/>
      <c r="B26" s="3"/>
      <c r="C26" s="3"/>
      <c r="D26" s="3"/>
      <c r="E26" s="3"/>
      <c r="F26" s="3"/>
      <c r="G26" s="3"/>
      <c r="H26" s="5"/>
      <c r="I26" s="4"/>
      <c r="J26" s="4"/>
      <c r="K26" s="4"/>
    </row>
    <row r="27" spans="1:16" x14ac:dyDescent="0.3">
      <c r="A27" s="3"/>
      <c r="B27" s="3"/>
      <c r="C27" s="3"/>
      <c r="D27" s="3"/>
      <c r="E27" s="3"/>
      <c r="F27" s="3"/>
      <c r="G27" s="3"/>
      <c r="H27" s="5"/>
      <c r="I27" s="4"/>
      <c r="J27" s="4"/>
      <c r="K27" s="4"/>
    </row>
    <row r="28" spans="1:16" x14ac:dyDescent="0.3">
      <c r="A28" s="3"/>
      <c r="B28" s="3"/>
      <c r="C28" s="3"/>
      <c r="D28" s="3"/>
      <c r="E28" s="3"/>
      <c r="F28" s="3"/>
      <c r="G28" s="3"/>
      <c r="H28" s="5"/>
      <c r="I28" s="4"/>
      <c r="J28" s="4"/>
      <c r="K28" s="4"/>
    </row>
    <row r="29" spans="1:16" x14ac:dyDescent="0.3">
      <c r="A29" s="3"/>
      <c r="B29" s="3"/>
      <c r="C29" s="3"/>
      <c r="D29" s="3"/>
      <c r="E29" s="3"/>
      <c r="F29" s="3"/>
      <c r="G29" s="3"/>
      <c r="H29" s="5"/>
      <c r="I29" s="4"/>
      <c r="J29" s="4"/>
      <c r="K29" s="4"/>
      <c r="M29" s="4"/>
    </row>
    <row r="30" spans="1:16" x14ac:dyDescent="0.3">
      <c r="A30" s="3"/>
      <c r="B30" s="3"/>
      <c r="C30" s="3"/>
      <c r="D30" s="3"/>
      <c r="E30" s="3"/>
      <c r="F30" s="3"/>
      <c r="G30" s="3"/>
      <c r="H30" s="5"/>
      <c r="I30" s="4"/>
      <c r="J30" s="4"/>
      <c r="K30" s="4"/>
    </row>
    <row r="31" spans="1:16" x14ac:dyDescent="0.3">
      <c r="A31" s="3"/>
      <c r="B31" s="3"/>
      <c r="C31" s="3"/>
      <c r="D31" s="3"/>
      <c r="E31" s="3"/>
      <c r="F31" s="3"/>
      <c r="G31" s="3"/>
      <c r="H31" s="5"/>
      <c r="I31" s="4"/>
      <c r="J31" s="4"/>
      <c r="K31" s="4"/>
      <c r="M31" s="4"/>
    </row>
    <row r="32" spans="1:16" x14ac:dyDescent="0.3">
      <c r="A32" s="3"/>
      <c r="B32" s="3"/>
      <c r="C32" s="3"/>
      <c r="D32" s="3"/>
      <c r="E32" s="3"/>
      <c r="F32" s="3"/>
      <c r="G32" s="3"/>
      <c r="H32" s="5"/>
      <c r="I32" s="4"/>
      <c r="J32" s="4"/>
      <c r="K32" s="4"/>
    </row>
    <row r="33" spans="1:11" x14ac:dyDescent="0.3">
      <c r="A33" s="3"/>
      <c r="B33" s="3"/>
      <c r="C33" s="3"/>
      <c r="D33" s="3"/>
      <c r="E33" s="3"/>
      <c r="F33" s="3"/>
      <c r="G33" s="3"/>
      <c r="H33" s="5"/>
      <c r="I33" s="4"/>
      <c r="J33" s="4"/>
      <c r="K33" s="4"/>
    </row>
    <row r="39" spans="1:11" x14ac:dyDescent="0.3">
      <c r="C39"/>
      <c r="D39"/>
      <c r="E39"/>
      <c r="F39"/>
    </row>
    <row r="40" spans="1:11" x14ac:dyDescent="0.3">
      <c r="C40"/>
      <c r="D40"/>
      <c r="E40"/>
      <c r="F40"/>
    </row>
  </sheetData>
  <pageMargins left="0.7" right="0.7" top="0.75" bottom="0.75" header="0.3" footer="0.3"/>
  <pageSetup paperSize="9" orientation="portrait" horizontalDpi="4294967292" verticalDpi="429496729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92D050"/>
  </sheetPr>
  <dimension ref="A1:M302"/>
  <sheetViews>
    <sheetView zoomScale="120" zoomScaleNormal="120" zoomScalePageLayoutView="120" workbookViewId="0">
      <selection activeCell="E10" sqref="E10:E21"/>
    </sheetView>
  </sheetViews>
  <sheetFormatPr baseColWidth="10" defaultColWidth="10.77734375" defaultRowHeight="14.4" x14ac:dyDescent="0.3"/>
  <cols>
    <col min="1" max="1" width="25.44140625" style="75" customWidth="1"/>
    <col min="2" max="2" width="16" style="77" customWidth="1"/>
    <col min="3" max="3" width="13.109375" style="156" bestFit="1" customWidth="1"/>
    <col min="4" max="4" width="29" style="156" customWidth="1"/>
    <col min="5" max="5" width="23.109375" style="120" customWidth="1"/>
    <col min="6" max="6" width="19.33203125" style="271" customWidth="1"/>
    <col min="7" max="7" width="3.44140625" style="120" customWidth="1"/>
    <col min="8" max="8" width="12.44140625" style="141" bestFit="1" customWidth="1"/>
    <col min="9" max="9" width="15.109375" style="75" customWidth="1"/>
    <col min="10" max="10" width="14.33203125" style="121" customWidth="1"/>
    <col min="11" max="11" width="15.77734375" style="121" customWidth="1"/>
    <col min="12" max="12" width="19.77734375" style="121" bestFit="1" customWidth="1"/>
    <col min="13" max="13" width="9.77734375" style="75" customWidth="1"/>
    <col min="14" max="16384" width="10.77734375" style="75"/>
  </cols>
  <sheetData>
    <row r="1" spans="1:13" s="122" customFormat="1" ht="30" customHeight="1" x14ac:dyDescent="0.3">
      <c r="A1" s="146" t="s">
        <v>982</v>
      </c>
      <c r="C1" s="154"/>
      <c r="D1" s="154"/>
      <c r="E1" s="133"/>
      <c r="F1" s="268"/>
      <c r="G1" s="133"/>
      <c r="H1" s="125"/>
      <c r="J1" s="124"/>
      <c r="K1" s="124"/>
      <c r="L1" s="124"/>
    </row>
    <row r="2" spans="1:13" s="129" customFormat="1" ht="15" thickBot="1" x14ac:dyDescent="0.35">
      <c r="C2" s="155"/>
      <c r="D2" s="155"/>
      <c r="E2" s="134"/>
      <c r="F2" s="269"/>
      <c r="G2" s="134"/>
      <c r="H2" s="130"/>
      <c r="J2" s="131"/>
      <c r="K2" s="131"/>
      <c r="L2" s="131"/>
    </row>
    <row r="3" spans="1:13" s="129" customFormat="1" ht="15" customHeight="1" x14ac:dyDescent="0.3">
      <c r="A3" s="290" t="s">
        <v>1001</v>
      </c>
      <c r="B3" s="291"/>
      <c r="C3" s="291"/>
      <c r="D3" s="291"/>
      <c r="E3" s="292"/>
      <c r="F3" s="270"/>
      <c r="G3" s="134"/>
      <c r="H3" s="290" t="s">
        <v>993</v>
      </c>
      <c r="I3" s="291"/>
      <c r="J3" s="291"/>
      <c r="K3" s="291"/>
      <c r="L3" s="292"/>
    </row>
    <row r="4" spans="1:13" s="129" customFormat="1" ht="15" thickBot="1" x14ac:dyDescent="0.35">
      <c r="A4" s="296"/>
      <c r="B4" s="297"/>
      <c r="C4" s="297"/>
      <c r="D4" s="297"/>
      <c r="E4" s="298"/>
      <c r="F4" s="270"/>
      <c r="G4" s="134"/>
      <c r="H4" s="293"/>
      <c r="I4" s="294"/>
      <c r="J4" s="294"/>
      <c r="K4" s="294"/>
      <c r="L4" s="295"/>
    </row>
    <row r="5" spans="1:13" x14ac:dyDescent="0.3">
      <c r="H5" s="293"/>
      <c r="I5" s="294"/>
      <c r="J5" s="294"/>
      <c r="K5" s="294"/>
      <c r="L5" s="295"/>
    </row>
    <row r="6" spans="1:13" s="140" customFormat="1" ht="15" thickBot="1" x14ac:dyDescent="0.35">
      <c r="A6" s="277" t="s">
        <v>949</v>
      </c>
      <c r="B6" s="282">
        <v>42643</v>
      </c>
      <c r="C6" s="157"/>
      <c r="D6" s="157"/>
      <c r="E6" s="128"/>
      <c r="F6" s="272"/>
      <c r="G6" s="128"/>
      <c r="H6" s="296"/>
      <c r="I6" s="297"/>
      <c r="J6" s="297"/>
      <c r="K6" s="297"/>
      <c r="L6" s="298"/>
    </row>
    <row r="8" spans="1:13" s="74" customFormat="1" ht="43.2" x14ac:dyDescent="0.3">
      <c r="A8" s="277" t="s">
        <v>987</v>
      </c>
      <c r="B8" t="s">
        <v>1004</v>
      </c>
      <c r="C8" t="s">
        <v>983</v>
      </c>
      <c r="D8" t="s">
        <v>1003</v>
      </c>
      <c r="E8" t="s">
        <v>1024</v>
      </c>
      <c r="F8" s="283" t="s">
        <v>1032</v>
      </c>
      <c r="G8"/>
      <c r="H8" s="143" t="s">
        <v>949</v>
      </c>
      <c r="I8" s="74" t="s">
        <v>986</v>
      </c>
      <c r="J8" s="74" t="s">
        <v>985</v>
      </c>
      <c r="K8" s="74" t="s">
        <v>1003</v>
      </c>
      <c r="L8" s="74" t="s">
        <v>991</v>
      </c>
    </row>
    <row r="9" spans="1:13" x14ac:dyDescent="0.3">
      <c r="A9" s="278" t="s">
        <v>1313</v>
      </c>
      <c r="B9" s="279"/>
      <c r="C9" s="279"/>
      <c r="D9" s="280"/>
      <c r="E9" s="39"/>
      <c r="F9" s="8"/>
      <c r="G9"/>
      <c r="H9" s="144">
        <v>42582</v>
      </c>
      <c r="I9" s="132">
        <v>129306.16666666667</v>
      </c>
      <c r="J9" s="127">
        <v>0.90200776709540798</v>
      </c>
      <c r="K9" s="127">
        <v>0.66422211254166708</v>
      </c>
      <c r="L9" s="127">
        <v>0.21010534429268005</v>
      </c>
    </row>
    <row r="10" spans="1:13" ht="15" thickBot="1" x14ac:dyDescent="0.35">
      <c r="A10" s="281" t="s">
        <v>1069</v>
      </c>
      <c r="B10" s="279">
        <v>264455</v>
      </c>
      <c r="C10" s="279">
        <v>223898</v>
      </c>
      <c r="D10" s="280">
        <v>1.3028495137499876</v>
      </c>
      <c r="E10" s="8">
        <v>0.15232837344727837</v>
      </c>
      <c r="F10" s="8">
        <v>1.01546714602127E+16</v>
      </c>
      <c r="G10"/>
      <c r="H10" s="144">
        <v>42613</v>
      </c>
      <c r="I10" s="132">
        <v>153029.14285714287</v>
      </c>
      <c r="J10" s="127">
        <v>0.8584219252355294</v>
      </c>
      <c r="K10" s="127">
        <v>0.75975309535106883</v>
      </c>
      <c r="L10" s="127">
        <v>0.1983730456570364</v>
      </c>
    </row>
    <row r="11" spans="1:13" ht="15" thickTop="1" x14ac:dyDescent="0.3">
      <c r="A11" s="281" t="s">
        <v>1068</v>
      </c>
      <c r="B11" s="279">
        <v>323537</v>
      </c>
      <c r="C11" s="279">
        <v>287462</v>
      </c>
      <c r="D11" s="280">
        <v>1.5929622262486214</v>
      </c>
      <c r="E11" s="8">
        <v>0.1181472289104492</v>
      </c>
      <c r="F11" s="8">
        <v>1.01546734901577E+16</v>
      </c>
      <c r="G11"/>
      <c r="H11" s="137" t="s">
        <v>185</v>
      </c>
      <c r="I11" s="138">
        <f>(I9-I10)/I10</f>
        <v>-0.15502260384887787</v>
      </c>
      <c r="J11" s="139">
        <f>(J9-J10)*100</f>
        <v>4.3585841859878567</v>
      </c>
      <c r="K11" s="139">
        <f>(K9-K10)*100</f>
        <v>-9.5530982809401763</v>
      </c>
      <c r="L11" s="139">
        <f>(L9-L10)*100</f>
        <v>1.173229863564365</v>
      </c>
    </row>
    <row r="12" spans="1:13" x14ac:dyDescent="0.3">
      <c r="A12" s="281" t="s">
        <v>1067</v>
      </c>
      <c r="B12" s="279">
        <v>49745</v>
      </c>
      <c r="C12" s="279">
        <v>39729</v>
      </c>
      <c r="D12" s="280">
        <v>0.24453489458134858</v>
      </c>
      <c r="E12" s="8">
        <v>0.11177002713840586</v>
      </c>
      <c r="F12" s="8">
        <v>1.01546735214327E+16</v>
      </c>
      <c r="G12"/>
      <c r="H12" s="75"/>
      <c r="I12" s="119" t="s">
        <v>989</v>
      </c>
      <c r="J12" s="119" t="s">
        <v>990</v>
      </c>
      <c r="K12" s="119" t="s">
        <v>990</v>
      </c>
      <c r="L12" s="119" t="s">
        <v>990</v>
      </c>
    </row>
    <row r="13" spans="1:13" x14ac:dyDescent="0.3">
      <c r="A13" s="281" t="s">
        <v>1066</v>
      </c>
      <c r="B13" s="279">
        <v>191492</v>
      </c>
      <c r="C13" s="279">
        <v>158601</v>
      </c>
      <c r="D13" s="280">
        <v>0.93965356494430541</v>
      </c>
      <c r="E13" s="8">
        <v>0.22838552002172416</v>
      </c>
      <c r="F13" s="8">
        <v>1.01546735236377E+16</v>
      </c>
      <c r="G13"/>
      <c r="H13" s="140"/>
      <c r="I13" s="140"/>
      <c r="J13" s="140"/>
      <c r="K13" s="140"/>
      <c r="L13" s="140"/>
      <c r="M13" s="140"/>
    </row>
    <row r="14" spans="1:13" ht="15" customHeight="1" x14ac:dyDescent="0.3">
      <c r="A14" s="281" t="s">
        <v>1065</v>
      </c>
      <c r="B14" s="279">
        <v>206034</v>
      </c>
      <c r="C14" s="279">
        <v>167363</v>
      </c>
      <c r="D14" s="280">
        <v>1.0096538340912655</v>
      </c>
      <c r="E14" s="8">
        <v>0.17456827513905471</v>
      </c>
      <c r="F14" s="8">
        <v>1.01546714633977E+16</v>
      </c>
      <c r="G14"/>
      <c r="H14" s="158"/>
      <c r="I14" s="140"/>
      <c r="J14" s="159"/>
      <c r="K14" s="160"/>
      <c r="L14" s="140"/>
      <c r="M14" s="140"/>
    </row>
    <row r="15" spans="1:13" x14ac:dyDescent="0.3">
      <c r="A15" s="281" t="s">
        <v>1064</v>
      </c>
      <c r="B15" s="279">
        <v>155698</v>
      </c>
      <c r="C15" s="279">
        <v>130631</v>
      </c>
      <c r="D15" s="280">
        <v>0.76270580339866467</v>
      </c>
      <c r="E15" s="8">
        <v>0.23538516872406839</v>
      </c>
      <c r="F15" s="8">
        <v>1.01547835409877E+16</v>
      </c>
      <c r="G15"/>
      <c r="H15" s="158"/>
      <c r="I15" s="161"/>
      <c r="J15" s="161"/>
      <c r="K15" s="160"/>
      <c r="L15" s="140"/>
      <c r="M15" s="140"/>
    </row>
    <row r="16" spans="1:13" x14ac:dyDescent="0.3">
      <c r="A16" s="281" t="s">
        <v>1063</v>
      </c>
      <c r="B16" s="279">
        <v>190200</v>
      </c>
      <c r="C16" s="279">
        <v>162904</v>
      </c>
      <c r="D16" s="280">
        <v>0.93090182950107181</v>
      </c>
      <c r="E16" s="8">
        <v>0.23401156677181914</v>
      </c>
      <c r="F16" s="8">
        <v>1.01547778484227E+16</v>
      </c>
      <c r="G16"/>
      <c r="H16" s="161"/>
      <c r="I16" s="140"/>
      <c r="J16" s="159"/>
      <c r="K16" s="140"/>
      <c r="L16" s="140"/>
      <c r="M16" s="140"/>
    </row>
    <row r="17" spans="1:13" x14ac:dyDescent="0.3">
      <c r="A17" s="281" t="s">
        <v>1062</v>
      </c>
      <c r="B17" s="279">
        <v>116581</v>
      </c>
      <c r="C17" s="279">
        <v>94283</v>
      </c>
      <c r="D17" s="280">
        <v>0.56952959740494491</v>
      </c>
      <c r="E17" s="8">
        <v>0.18541614842898929</v>
      </c>
      <c r="F17" s="8">
        <v>1.01547778607577E+16</v>
      </c>
      <c r="G17"/>
      <c r="H17" s="140"/>
      <c r="I17" s="140"/>
      <c r="J17" s="140"/>
      <c r="K17" s="140"/>
      <c r="L17" s="140"/>
      <c r="M17" s="140"/>
    </row>
    <row r="18" spans="1:13" x14ac:dyDescent="0.3">
      <c r="A18" s="281" t="s">
        <v>1061</v>
      </c>
      <c r="B18" s="279">
        <v>40096</v>
      </c>
      <c r="C18" s="279">
        <v>33273</v>
      </c>
      <c r="D18" s="280">
        <v>0.1957487526484861</v>
      </c>
      <c r="E18" s="8">
        <v>0.13325518754988028</v>
      </c>
      <c r="F18" s="8">
        <v>1.01547949427777E+16</v>
      </c>
      <c r="G18"/>
      <c r="H18" s="140"/>
      <c r="I18" s="140"/>
      <c r="J18" s="140"/>
      <c r="K18" s="140"/>
      <c r="L18" s="140"/>
      <c r="M18" s="140"/>
    </row>
    <row r="19" spans="1:13" x14ac:dyDescent="0.3">
      <c r="A19" s="281" t="s">
        <v>1060</v>
      </c>
      <c r="B19" s="279">
        <v>138366</v>
      </c>
      <c r="C19" s="279">
        <v>118678</v>
      </c>
      <c r="D19" s="280">
        <v>0.67510758511666036</v>
      </c>
      <c r="E19" s="8">
        <v>0.14638711822268477</v>
      </c>
      <c r="F19" s="8">
        <v>1.01547778665027E+16</v>
      </c>
      <c r="G19"/>
      <c r="H19" s="140"/>
      <c r="I19" s="140"/>
      <c r="J19" s="140"/>
      <c r="K19" s="140"/>
      <c r="L19" s="140"/>
      <c r="M19" s="140"/>
    </row>
    <row r="20" spans="1:13" x14ac:dyDescent="0.3">
      <c r="A20" s="281" t="s">
        <v>1059</v>
      </c>
      <c r="B20" s="279">
        <v>185640</v>
      </c>
      <c r="C20" s="279">
        <v>157237</v>
      </c>
      <c r="D20" s="280">
        <v>0.90455052648504841</v>
      </c>
      <c r="E20" s="8">
        <v>0.20602240896358542</v>
      </c>
      <c r="F20" s="8">
        <v>1.01548298417127E+16</v>
      </c>
      <c r="G20"/>
      <c r="H20" s="140"/>
      <c r="I20" s="140"/>
      <c r="J20" s="140"/>
      <c r="K20" s="140"/>
      <c r="L20" s="140"/>
      <c r="M20" s="140"/>
    </row>
    <row r="21" spans="1:13" x14ac:dyDescent="0.3">
      <c r="A21" s="281" t="s">
        <v>1058</v>
      </c>
      <c r="B21" s="279">
        <v>223573</v>
      </c>
      <c r="C21" s="279">
        <v>195524</v>
      </c>
      <c r="D21" s="280">
        <v>1.088195353681864</v>
      </c>
      <c r="E21" s="8">
        <v>0.1518430221896204</v>
      </c>
      <c r="F21" s="8">
        <v>1.01547800049427E+16</v>
      </c>
      <c r="G21"/>
      <c r="H21" s="140"/>
      <c r="I21" s="140"/>
      <c r="J21" s="140"/>
      <c r="K21" s="140"/>
      <c r="L21" s="140"/>
      <c r="M21" s="140"/>
    </row>
    <row r="22" spans="1:13" x14ac:dyDescent="0.3">
      <c r="A22"/>
      <c r="B22"/>
      <c r="C22"/>
      <c r="D22"/>
      <c r="E22"/>
      <c r="F22"/>
      <c r="G22"/>
      <c r="H22" s="140"/>
      <c r="I22" s="140"/>
      <c r="J22" s="140"/>
      <c r="K22" s="140"/>
      <c r="L22" s="140"/>
      <c r="M22" s="140"/>
    </row>
    <row r="23" spans="1:13" x14ac:dyDescent="0.3">
      <c r="A23"/>
      <c r="B23"/>
      <c r="C23"/>
      <c r="D23"/>
      <c r="E23"/>
      <c r="F23"/>
      <c r="G23"/>
      <c r="H23" s="75"/>
      <c r="J23" s="75"/>
      <c r="K23" s="75"/>
      <c r="L23" s="75"/>
    </row>
    <row r="24" spans="1:13" x14ac:dyDescent="0.3">
      <c r="A24"/>
      <c r="B24"/>
      <c r="C24"/>
      <c r="D24"/>
      <c r="E24"/>
      <c r="F24"/>
      <c r="G24"/>
      <c r="H24" s="75"/>
      <c r="J24" s="75"/>
      <c r="K24" s="75"/>
      <c r="L24" s="75"/>
    </row>
    <row r="25" spans="1:13" x14ac:dyDescent="0.3">
      <c r="A25"/>
      <c r="B25"/>
      <c r="C25"/>
      <c r="D25"/>
      <c r="E25"/>
      <c r="F25" s="273"/>
      <c r="G25"/>
      <c r="H25" s="75"/>
      <c r="J25" s="75"/>
      <c r="K25" s="75"/>
      <c r="L25" s="75"/>
    </row>
    <row r="26" spans="1:13" x14ac:dyDescent="0.3">
      <c r="A26"/>
      <c r="B26"/>
      <c r="C26"/>
      <c r="D26"/>
      <c r="E26"/>
      <c r="F26" s="273"/>
      <c r="G26"/>
      <c r="H26" s="75"/>
      <c r="J26" s="75"/>
      <c r="K26" s="75"/>
      <c r="L26" s="75"/>
    </row>
    <row r="27" spans="1:13" x14ac:dyDescent="0.3">
      <c r="A27"/>
      <c r="B27"/>
      <c r="C27"/>
      <c r="D27"/>
      <c r="E27"/>
      <c r="F27" s="273"/>
      <c r="G27"/>
      <c r="H27" s="75"/>
      <c r="J27" s="75"/>
      <c r="K27" s="75"/>
      <c r="L27" s="75"/>
    </row>
    <row r="28" spans="1:13" x14ac:dyDescent="0.3">
      <c r="A28"/>
      <c r="B28"/>
      <c r="C28"/>
      <c r="D28"/>
      <c r="E28"/>
      <c r="F28" s="273"/>
      <c r="G28" s="75"/>
      <c r="H28" s="75"/>
      <c r="J28" s="75"/>
      <c r="K28" s="75"/>
      <c r="L28" s="75"/>
    </row>
    <row r="29" spans="1:13" x14ac:dyDescent="0.3">
      <c r="A29"/>
      <c r="B29"/>
      <c r="C29"/>
      <c r="D29"/>
      <c r="E29"/>
      <c r="F29" s="273"/>
      <c r="H29" s="75"/>
      <c r="J29" s="75"/>
      <c r="K29" s="75"/>
      <c r="L29" s="75"/>
    </row>
    <row r="30" spans="1:13" x14ac:dyDescent="0.3">
      <c r="A30"/>
      <c r="B30"/>
      <c r="C30"/>
      <c r="D30"/>
      <c r="E30"/>
      <c r="F30" s="273"/>
      <c r="H30" s="75"/>
      <c r="J30" s="75"/>
      <c r="K30" s="75"/>
      <c r="L30" s="75"/>
    </row>
    <row r="31" spans="1:13" x14ac:dyDescent="0.3">
      <c r="A31"/>
      <c r="B31"/>
      <c r="C31"/>
      <c r="D31"/>
      <c r="E31"/>
      <c r="F31" s="273"/>
      <c r="H31" s="75"/>
      <c r="J31" s="75"/>
      <c r="K31" s="75"/>
      <c r="L31" s="75"/>
    </row>
    <row r="32" spans="1:13" x14ac:dyDescent="0.3">
      <c r="A32"/>
      <c r="B32"/>
      <c r="C32"/>
      <c r="D32"/>
      <c r="E32"/>
      <c r="F32" s="273"/>
      <c r="H32" s="75"/>
      <c r="J32" s="75"/>
      <c r="K32" s="75"/>
      <c r="L32" s="75"/>
    </row>
    <row r="33" spans="1:9" x14ac:dyDescent="0.3">
      <c r="A33"/>
      <c r="B33"/>
      <c r="C33"/>
      <c r="D33"/>
      <c r="E33"/>
      <c r="F33" s="273"/>
    </row>
    <row r="34" spans="1:9" x14ac:dyDescent="0.3">
      <c r="A34"/>
      <c r="B34"/>
      <c r="C34"/>
      <c r="D34"/>
      <c r="E34"/>
      <c r="F34" s="273"/>
    </row>
    <row r="35" spans="1:9" x14ac:dyDescent="0.3">
      <c r="A35"/>
      <c r="B35"/>
      <c r="C35"/>
      <c r="D35"/>
      <c r="E35"/>
      <c r="F35" s="273"/>
      <c r="I35" s="142"/>
    </row>
    <row r="36" spans="1:9" x14ac:dyDescent="0.3">
      <c r="A36"/>
      <c r="B36"/>
      <c r="C36"/>
      <c r="D36"/>
      <c r="E36"/>
      <c r="F36" s="273"/>
      <c r="I36" s="142"/>
    </row>
    <row r="37" spans="1:9" x14ac:dyDescent="0.3">
      <c r="A37"/>
      <c r="B37"/>
      <c r="C37"/>
      <c r="D37"/>
      <c r="E37"/>
      <c r="F37" s="273"/>
      <c r="I37" s="142"/>
    </row>
    <row r="38" spans="1:9" x14ac:dyDescent="0.3">
      <c r="A38"/>
      <c r="B38"/>
      <c r="C38"/>
      <c r="D38"/>
      <c r="E38"/>
      <c r="F38" s="273"/>
    </row>
    <row r="39" spans="1:9" x14ac:dyDescent="0.3">
      <c r="A39"/>
      <c r="B39"/>
      <c r="C39"/>
      <c r="D39"/>
      <c r="E39"/>
      <c r="F39" s="273"/>
    </row>
    <row r="40" spans="1:9" x14ac:dyDescent="0.3">
      <c r="A40"/>
      <c r="B40"/>
      <c r="C40"/>
      <c r="D40"/>
      <c r="E40"/>
      <c r="F40" s="273"/>
    </row>
    <row r="41" spans="1:9" x14ac:dyDescent="0.3">
      <c r="A41"/>
      <c r="B41"/>
      <c r="C41"/>
      <c r="D41"/>
      <c r="E41"/>
      <c r="F41" s="273"/>
    </row>
    <row r="42" spans="1:9" x14ac:dyDescent="0.3">
      <c r="A42"/>
      <c r="B42"/>
      <c r="C42"/>
      <c r="D42"/>
      <c r="E42"/>
      <c r="F42" s="273"/>
    </row>
    <row r="43" spans="1:9" x14ac:dyDescent="0.3">
      <c r="A43"/>
      <c r="B43"/>
      <c r="C43"/>
      <c r="D43"/>
      <c r="E43"/>
      <c r="F43" s="273"/>
    </row>
    <row r="44" spans="1:9" x14ac:dyDescent="0.3">
      <c r="A44"/>
      <c r="B44"/>
      <c r="C44"/>
      <c r="D44"/>
      <c r="E44"/>
      <c r="F44" s="273"/>
    </row>
    <row r="45" spans="1:9" x14ac:dyDescent="0.3">
      <c r="A45"/>
      <c r="B45"/>
      <c r="C45"/>
      <c r="D45"/>
      <c r="E45"/>
      <c r="F45" s="273"/>
    </row>
    <row r="46" spans="1:9" x14ac:dyDescent="0.3">
      <c r="A46"/>
      <c r="B46"/>
      <c r="C46"/>
      <c r="D46"/>
      <c r="E46"/>
      <c r="F46" s="273"/>
    </row>
    <row r="47" spans="1:9" x14ac:dyDescent="0.3">
      <c r="A47"/>
      <c r="B47"/>
      <c r="C47"/>
      <c r="D47"/>
      <c r="E47"/>
      <c r="F47" s="273"/>
    </row>
    <row r="48" spans="1:9" x14ac:dyDescent="0.3">
      <c r="A48"/>
      <c r="B48"/>
      <c r="C48"/>
      <c r="D48"/>
      <c r="E48"/>
      <c r="F48" s="273"/>
    </row>
    <row r="49" spans="1:6" x14ac:dyDescent="0.3">
      <c r="A49"/>
      <c r="B49"/>
      <c r="C49"/>
      <c r="D49"/>
      <c r="E49"/>
      <c r="F49" s="273"/>
    </row>
    <row r="50" spans="1:6" x14ac:dyDescent="0.3">
      <c r="A50"/>
      <c r="B50"/>
      <c r="C50"/>
      <c r="D50"/>
      <c r="E50"/>
      <c r="F50" s="273"/>
    </row>
    <row r="51" spans="1:6" x14ac:dyDescent="0.3">
      <c r="A51"/>
      <c r="B51"/>
      <c r="C51"/>
      <c r="D51"/>
      <c r="E51"/>
      <c r="F51" s="273"/>
    </row>
    <row r="52" spans="1:6" x14ac:dyDescent="0.3">
      <c r="A52"/>
      <c r="B52"/>
      <c r="C52"/>
      <c r="D52"/>
      <c r="E52"/>
      <c r="F52" s="273"/>
    </row>
    <row r="53" spans="1:6" x14ac:dyDescent="0.3">
      <c r="A53"/>
      <c r="B53"/>
      <c r="C53"/>
      <c r="D53"/>
      <c r="E53"/>
      <c r="F53" s="273"/>
    </row>
    <row r="54" spans="1:6" x14ac:dyDescent="0.3">
      <c r="A54"/>
      <c r="B54"/>
      <c r="C54"/>
      <c r="D54"/>
      <c r="E54"/>
      <c r="F54" s="273"/>
    </row>
    <row r="55" spans="1:6" x14ac:dyDescent="0.3">
      <c r="A55"/>
      <c r="B55"/>
      <c r="C55"/>
      <c r="D55"/>
      <c r="E55"/>
      <c r="F55" s="273"/>
    </row>
    <row r="56" spans="1:6" x14ac:dyDescent="0.3">
      <c r="A56"/>
      <c r="B56"/>
      <c r="C56"/>
      <c r="D56"/>
      <c r="E56"/>
      <c r="F56" s="273"/>
    </row>
    <row r="57" spans="1:6" x14ac:dyDescent="0.3">
      <c r="A57"/>
      <c r="B57"/>
      <c r="C57"/>
      <c r="D57"/>
      <c r="E57"/>
      <c r="F57" s="273"/>
    </row>
    <row r="58" spans="1:6" x14ac:dyDescent="0.3">
      <c r="A58"/>
      <c r="B58"/>
      <c r="C58"/>
      <c r="D58"/>
      <c r="E58"/>
      <c r="F58" s="273"/>
    </row>
    <row r="59" spans="1:6" x14ac:dyDescent="0.3">
      <c r="A59"/>
      <c r="B59"/>
      <c r="C59"/>
      <c r="D59"/>
      <c r="E59"/>
      <c r="F59" s="273"/>
    </row>
    <row r="60" spans="1:6" x14ac:dyDescent="0.3">
      <c r="A60"/>
      <c r="B60"/>
      <c r="C60"/>
      <c r="D60"/>
      <c r="E60"/>
      <c r="F60" s="273"/>
    </row>
    <row r="61" spans="1:6" x14ac:dyDescent="0.3">
      <c r="A61"/>
      <c r="B61"/>
      <c r="C61"/>
      <c r="D61"/>
      <c r="E61"/>
      <c r="F61" s="273"/>
    </row>
    <row r="62" spans="1:6" x14ac:dyDescent="0.3">
      <c r="A62"/>
      <c r="B62"/>
      <c r="C62"/>
      <c r="D62"/>
      <c r="E62"/>
      <c r="F62" s="273"/>
    </row>
    <row r="63" spans="1:6" x14ac:dyDescent="0.3">
      <c r="A63"/>
      <c r="B63"/>
      <c r="C63"/>
      <c r="D63"/>
      <c r="E63"/>
      <c r="F63" s="273"/>
    </row>
    <row r="64" spans="1:6" x14ac:dyDescent="0.3">
      <c r="A64"/>
      <c r="B64"/>
      <c r="C64"/>
      <c r="D64"/>
      <c r="E64"/>
      <c r="F64" s="273"/>
    </row>
    <row r="65" spans="1:6" x14ac:dyDescent="0.3">
      <c r="A65"/>
      <c r="B65"/>
      <c r="C65"/>
      <c r="D65"/>
      <c r="E65"/>
      <c r="F65" s="273"/>
    </row>
    <row r="66" spans="1:6" x14ac:dyDescent="0.3">
      <c r="A66"/>
      <c r="B66"/>
      <c r="C66"/>
      <c r="D66"/>
      <c r="E66"/>
      <c r="F66" s="273"/>
    </row>
    <row r="67" spans="1:6" x14ac:dyDescent="0.3">
      <c r="A67"/>
      <c r="B67"/>
      <c r="C67"/>
      <c r="D67"/>
      <c r="E67"/>
      <c r="F67" s="273"/>
    </row>
    <row r="68" spans="1:6" x14ac:dyDescent="0.3">
      <c r="A68"/>
      <c r="B68"/>
      <c r="C68"/>
      <c r="D68"/>
      <c r="E68"/>
      <c r="F68" s="273"/>
    </row>
    <row r="69" spans="1:6" x14ac:dyDescent="0.3">
      <c r="A69"/>
      <c r="B69"/>
      <c r="C69"/>
      <c r="D69"/>
      <c r="E69"/>
      <c r="F69" s="273"/>
    </row>
    <row r="70" spans="1:6" x14ac:dyDescent="0.3">
      <c r="A70"/>
      <c r="B70"/>
      <c r="C70"/>
      <c r="D70"/>
      <c r="E70"/>
      <c r="F70" s="273"/>
    </row>
    <row r="71" spans="1:6" x14ac:dyDescent="0.3">
      <c r="A71"/>
      <c r="B71"/>
      <c r="C71"/>
      <c r="D71"/>
      <c r="E71"/>
      <c r="F71" s="273"/>
    </row>
    <row r="72" spans="1:6" x14ac:dyDescent="0.3">
      <c r="A72"/>
      <c r="B72"/>
      <c r="C72"/>
      <c r="D72"/>
      <c r="E72"/>
      <c r="F72" s="273"/>
    </row>
    <row r="73" spans="1:6" x14ac:dyDescent="0.3">
      <c r="A73"/>
      <c r="B73"/>
      <c r="C73"/>
      <c r="D73"/>
      <c r="E73"/>
      <c r="F73" s="273"/>
    </row>
    <row r="74" spans="1:6" x14ac:dyDescent="0.3">
      <c r="A74"/>
      <c r="B74"/>
      <c r="C74"/>
      <c r="D74"/>
      <c r="E74"/>
      <c r="F74" s="273"/>
    </row>
    <row r="75" spans="1:6" x14ac:dyDescent="0.3">
      <c r="A75"/>
      <c r="B75"/>
      <c r="C75"/>
      <c r="D75"/>
      <c r="E75"/>
      <c r="F75" s="273"/>
    </row>
    <row r="76" spans="1:6" x14ac:dyDescent="0.3">
      <c r="A76"/>
      <c r="B76"/>
      <c r="C76"/>
      <c r="D76"/>
      <c r="E76"/>
      <c r="F76" s="273"/>
    </row>
    <row r="77" spans="1:6" x14ac:dyDescent="0.3">
      <c r="A77"/>
      <c r="B77"/>
      <c r="C77"/>
      <c r="D77"/>
      <c r="E77"/>
      <c r="F77" s="273"/>
    </row>
    <row r="78" spans="1:6" x14ac:dyDescent="0.3">
      <c r="A78"/>
      <c r="B78"/>
      <c r="C78"/>
      <c r="D78"/>
      <c r="E78"/>
      <c r="F78" s="273"/>
    </row>
    <row r="79" spans="1:6" x14ac:dyDescent="0.3">
      <c r="A79"/>
      <c r="B79"/>
      <c r="C79"/>
      <c r="D79"/>
      <c r="E79"/>
      <c r="F79" s="273"/>
    </row>
    <row r="80" spans="1:6" x14ac:dyDescent="0.3">
      <c r="A80"/>
      <c r="B80"/>
      <c r="C80"/>
      <c r="D80"/>
      <c r="E80"/>
      <c r="F80" s="273"/>
    </row>
    <row r="81" spans="1:6" x14ac:dyDescent="0.3">
      <c r="A81"/>
      <c r="B81"/>
      <c r="C81"/>
      <c r="D81"/>
      <c r="E81"/>
      <c r="F81" s="273"/>
    </row>
    <row r="82" spans="1:6" x14ac:dyDescent="0.3">
      <c r="A82"/>
      <c r="B82"/>
      <c r="C82"/>
      <c r="D82"/>
      <c r="E82"/>
      <c r="F82" s="273"/>
    </row>
    <row r="83" spans="1:6" x14ac:dyDescent="0.3">
      <c r="A83"/>
      <c r="B83"/>
      <c r="C83"/>
      <c r="D83"/>
      <c r="E83"/>
      <c r="F83" s="273"/>
    </row>
    <row r="84" spans="1:6" x14ac:dyDescent="0.3">
      <c r="A84"/>
      <c r="B84"/>
      <c r="C84"/>
      <c r="D84"/>
      <c r="E84"/>
      <c r="F84" s="273"/>
    </row>
    <row r="85" spans="1:6" x14ac:dyDescent="0.3">
      <c r="A85"/>
      <c r="B85"/>
      <c r="C85"/>
      <c r="D85"/>
      <c r="E85"/>
      <c r="F85" s="273"/>
    </row>
    <row r="86" spans="1:6" x14ac:dyDescent="0.3">
      <c r="A86"/>
      <c r="B86"/>
      <c r="C86"/>
      <c r="D86"/>
      <c r="E86"/>
      <c r="F86" s="273"/>
    </row>
    <row r="87" spans="1:6" x14ac:dyDescent="0.3">
      <c r="A87"/>
      <c r="B87"/>
      <c r="C87"/>
      <c r="D87"/>
      <c r="E87"/>
      <c r="F87" s="273"/>
    </row>
    <row r="88" spans="1:6" x14ac:dyDescent="0.3">
      <c r="A88"/>
      <c r="B88"/>
      <c r="C88"/>
      <c r="D88"/>
      <c r="E88"/>
      <c r="F88" s="273"/>
    </row>
    <row r="89" spans="1:6" x14ac:dyDescent="0.3">
      <c r="A89"/>
      <c r="B89"/>
      <c r="C89"/>
      <c r="D89"/>
      <c r="E89"/>
      <c r="F89" s="273"/>
    </row>
    <row r="90" spans="1:6" x14ac:dyDescent="0.3">
      <c r="A90"/>
      <c r="B90"/>
      <c r="C90"/>
      <c r="D90"/>
      <c r="E90"/>
      <c r="F90" s="273"/>
    </row>
    <row r="91" spans="1:6" x14ac:dyDescent="0.3">
      <c r="A91"/>
      <c r="B91"/>
      <c r="C91"/>
      <c r="D91"/>
      <c r="E91"/>
      <c r="F91" s="273"/>
    </row>
    <row r="92" spans="1:6" x14ac:dyDescent="0.3">
      <c r="A92"/>
      <c r="B92"/>
      <c r="C92"/>
      <c r="D92"/>
      <c r="E92"/>
      <c r="F92" s="273"/>
    </row>
    <row r="93" spans="1:6" x14ac:dyDescent="0.3">
      <c r="A93"/>
      <c r="B93"/>
      <c r="C93"/>
      <c r="D93"/>
      <c r="E93"/>
      <c r="F93" s="273"/>
    </row>
    <row r="94" spans="1:6" x14ac:dyDescent="0.3">
      <c r="A94"/>
      <c r="B94"/>
      <c r="C94"/>
      <c r="D94"/>
      <c r="E94"/>
      <c r="F94" s="273"/>
    </row>
    <row r="95" spans="1:6" x14ac:dyDescent="0.3">
      <c r="A95"/>
      <c r="B95"/>
      <c r="C95"/>
      <c r="D95"/>
      <c r="E95"/>
      <c r="F95" s="273"/>
    </row>
    <row r="96" spans="1:6" x14ac:dyDescent="0.3">
      <c r="A96"/>
      <c r="B96"/>
      <c r="C96"/>
      <c r="D96"/>
      <c r="E96"/>
      <c r="F96" s="273"/>
    </row>
    <row r="97" spans="1:6" x14ac:dyDescent="0.3">
      <c r="A97"/>
      <c r="B97"/>
      <c r="C97"/>
      <c r="D97"/>
      <c r="E97"/>
      <c r="F97" s="273"/>
    </row>
    <row r="98" spans="1:6" x14ac:dyDescent="0.3">
      <c r="A98"/>
      <c r="B98"/>
      <c r="C98"/>
      <c r="D98"/>
      <c r="E98"/>
      <c r="F98" s="273"/>
    </row>
    <row r="99" spans="1:6" x14ac:dyDescent="0.3">
      <c r="A99"/>
      <c r="B99"/>
      <c r="C99"/>
      <c r="D99"/>
      <c r="E99"/>
      <c r="F99" s="273"/>
    </row>
    <row r="100" spans="1:6" x14ac:dyDescent="0.3">
      <c r="A100"/>
      <c r="B100"/>
      <c r="C100"/>
      <c r="D100"/>
      <c r="E100"/>
      <c r="F100" s="273"/>
    </row>
    <row r="101" spans="1:6" x14ac:dyDescent="0.3">
      <c r="A101"/>
      <c r="B101"/>
      <c r="C101"/>
      <c r="D101"/>
      <c r="E101"/>
      <c r="F101" s="273"/>
    </row>
    <row r="102" spans="1:6" x14ac:dyDescent="0.3">
      <c r="A102"/>
      <c r="B102"/>
      <c r="C102"/>
      <c r="D102"/>
      <c r="E102"/>
      <c r="F102" s="273"/>
    </row>
    <row r="103" spans="1:6" x14ac:dyDescent="0.3">
      <c r="A103"/>
      <c r="B103"/>
      <c r="C103"/>
      <c r="D103"/>
      <c r="E103"/>
      <c r="F103" s="273"/>
    </row>
    <row r="104" spans="1:6" x14ac:dyDescent="0.3">
      <c r="A104"/>
      <c r="B104"/>
      <c r="C104"/>
      <c r="D104"/>
      <c r="E104"/>
      <c r="F104" s="273"/>
    </row>
    <row r="105" spans="1:6" x14ac:dyDescent="0.3">
      <c r="A105"/>
      <c r="B105"/>
      <c r="C105"/>
      <c r="D105"/>
      <c r="E105"/>
      <c r="F105" s="273"/>
    </row>
    <row r="106" spans="1:6" x14ac:dyDescent="0.3">
      <c r="A106"/>
      <c r="B106"/>
      <c r="C106"/>
      <c r="D106"/>
      <c r="E106"/>
      <c r="F106" s="273"/>
    </row>
    <row r="107" spans="1:6" x14ac:dyDescent="0.3">
      <c r="A107"/>
      <c r="B107"/>
      <c r="C107"/>
      <c r="D107"/>
      <c r="E107"/>
      <c r="F107" s="273"/>
    </row>
    <row r="108" spans="1:6" x14ac:dyDescent="0.3">
      <c r="A108"/>
      <c r="B108"/>
      <c r="C108"/>
      <c r="D108"/>
      <c r="E108"/>
      <c r="F108" s="273"/>
    </row>
    <row r="109" spans="1:6" x14ac:dyDescent="0.3">
      <c r="A109"/>
      <c r="B109"/>
      <c r="C109"/>
      <c r="D109"/>
      <c r="E109"/>
      <c r="F109" s="273"/>
    </row>
    <row r="110" spans="1:6" x14ac:dyDescent="0.3">
      <c r="A110"/>
      <c r="B110"/>
      <c r="C110"/>
      <c r="D110"/>
      <c r="E110"/>
      <c r="F110" s="273"/>
    </row>
    <row r="111" spans="1:6" x14ac:dyDescent="0.3">
      <c r="A111"/>
      <c r="B111"/>
      <c r="C111"/>
      <c r="D111"/>
      <c r="E111"/>
      <c r="F111" s="273"/>
    </row>
    <row r="112" spans="1:6" x14ac:dyDescent="0.3">
      <c r="A112"/>
      <c r="B112"/>
      <c r="C112"/>
      <c r="D112"/>
      <c r="E112"/>
      <c r="F112" s="273"/>
    </row>
    <row r="113" spans="1:6" x14ac:dyDescent="0.3">
      <c r="A113"/>
      <c r="B113"/>
      <c r="C113"/>
      <c r="D113"/>
      <c r="E113"/>
      <c r="F113" s="273"/>
    </row>
    <row r="114" spans="1:6" x14ac:dyDescent="0.3">
      <c r="A114"/>
      <c r="B114"/>
      <c r="C114"/>
      <c r="D114"/>
      <c r="E114"/>
      <c r="F114" s="273"/>
    </row>
    <row r="115" spans="1:6" x14ac:dyDescent="0.3">
      <c r="A115"/>
      <c r="B115"/>
      <c r="C115"/>
      <c r="D115"/>
      <c r="E115"/>
      <c r="F115" s="273"/>
    </row>
    <row r="116" spans="1:6" x14ac:dyDescent="0.3">
      <c r="A116"/>
      <c r="B116"/>
      <c r="C116"/>
      <c r="D116"/>
      <c r="E116"/>
      <c r="F116" s="273"/>
    </row>
    <row r="117" spans="1:6" x14ac:dyDescent="0.3">
      <c r="A117"/>
      <c r="B117"/>
      <c r="C117"/>
      <c r="D117"/>
      <c r="E117"/>
      <c r="F117" s="273"/>
    </row>
    <row r="118" spans="1:6" x14ac:dyDescent="0.3">
      <c r="A118"/>
      <c r="B118"/>
      <c r="C118"/>
      <c r="D118"/>
      <c r="E118"/>
      <c r="F118" s="273"/>
    </row>
    <row r="119" spans="1:6" x14ac:dyDescent="0.3">
      <c r="A119"/>
      <c r="B119"/>
      <c r="C119"/>
      <c r="D119"/>
      <c r="E119"/>
      <c r="F119" s="273"/>
    </row>
    <row r="120" spans="1:6" x14ac:dyDescent="0.3">
      <c r="A120"/>
      <c r="B120"/>
      <c r="C120"/>
      <c r="D120"/>
      <c r="E120"/>
      <c r="F120" s="273"/>
    </row>
    <row r="121" spans="1:6" x14ac:dyDescent="0.3">
      <c r="A121"/>
      <c r="B121"/>
      <c r="C121"/>
      <c r="D121"/>
      <c r="E121"/>
      <c r="F121" s="273"/>
    </row>
    <row r="122" spans="1:6" x14ac:dyDescent="0.3">
      <c r="A122"/>
      <c r="B122"/>
      <c r="C122"/>
      <c r="D122"/>
      <c r="E122"/>
      <c r="F122" s="273"/>
    </row>
    <row r="123" spans="1:6" x14ac:dyDescent="0.3">
      <c r="A123"/>
      <c r="B123"/>
      <c r="C123"/>
      <c r="D123"/>
      <c r="E123"/>
      <c r="F123" s="273"/>
    </row>
    <row r="124" spans="1:6" x14ac:dyDescent="0.3">
      <c r="A124"/>
      <c r="B124"/>
      <c r="C124"/>
      <c r="D124"/>
      <c r="E124"/>
      <c r="F124" s="273"/>
    </row>
    <row r="125" spans="1:6" x14ac:dyDescent="0.3">
      <c r="A125"/>
      <c r="B125"/>
      <c r="C125"/>
      <c r="D125"/>
      <c r="E125"/>
      <c r="F125" s="273"/>
    </row>
    <row r="126" spans="1:6" x14ac:dyDescent="0.3">
      <c r="A126"/>
      <c r="B126"/>
      <c r="C126"/>
      <c r="D126"/>
      <c r="E126"/>
      <c r="F126" s="273"/>
    </row>
    <row r="127" spans="1:6" x14ac:dyDescent="0.3">
      <c r="A127"/>
      <c r="B127"/>
      <c r="C127"/>
      <c r="D127"/>
      <c r="E127"/>
      <c r="F127" s="273"/>
    </row>
    <row r="128" spans="1:6" x14ac:dyDescent="0.3">
      <c r="A128"/>
      <c r="B128"/>
      <c r="C128"/>
      <c r="D128"/>
      <c r="E128"/>
      <c r="F128" s="273"/>
    </row>
    <row r="129" spans="1:6" x14ac:dyDescent="0.3">
      <c r="A129"/>
      <c r="B129"/>
      <c r="C129"/>
      <c r="D129"/>
      <c r="E129"/>
      <c r="F129" s="273"/>
    </row>
    <row r="130" spans="1:6" x14ac:dyDescent="0.3">
      <c r="A130"/>
      <c r="B130"/>
      <c r="C130"/>
      <c r="D130"/>
      <c r="E130"/>
      <c r="F130" s="273"/>
    </row>
    <row r="131" spans="1:6" x14ac:dyDescent="0.3">
      <c r="A131"/>
      <c r="B131"/>
      <c r="C131"/>
      <c r="D131"/>
      <c r="E131"/>
      <c r="F131" s="273"/>
    </row>
    <row r="132" spans="1:6" x14ac:dyDescent="0.3">
      <c r="A132"/>
      <c r="B132"/>
      <c r="C132"/>
      <c r="D132"/>
      <c r="E132"/>
      <c r="F132" s="273"/>
    </row>
    <row r="133" spans="1:6" x14ac:dyDescent="0.3">
      <c r="A133"/>
      <c r="B133"/>
      <c r="C133"/>
      <c r="D133"/>
      <c r="E133"/>
      <c r="F133" s="273"/>
    </row>
    <row r="134" spans="1:6" x14ac:dyDescent="0.3">
      <c r="A134"/>
      <c r="B134"/>
      <c r="C134"/>
      <c r="D134"/>
      <c r="E134"/>
      <c r="F134" s="273"/>
    </row>
    <row r="135" spans="1:6" x14ac:dyDescent="0.3">
      <c r="A135"/>
      <c r="B135"/>
      <c r="C135"/>
      <c r="D135"/>
      <c r="E135"/>
      <c r="F135" s="273"/>
    </row>
    <row r="136" spans="1:6" x14ac:dyDescent="0.3">
      <c r="A136"/>
      <c r="B136"/>
      <c r="C136"/>
      <c r="D136"/>
      <c r="E136"/>
      <c r="F136" s="273"/>
    </row>
    <row r="137" spans="1:6" x14ac:dyDescent="0.3">
      <c r="A137"/>
      <c r="B137"/>
      <c r="C137"/>
      <c r="D137"/>
      <c r="E137"/>
      <c r="F137" s="273"/>
    </row>
    <row r="138" spans="1:6" x14ac:dyDescent="0.3">
      <c r="A138"/>
      <c r="B138"/>
      <c r="C138"/>
      <c r="D138"/>
      <c r="E138"/>
      <c r="F138" s="273"/>
    </row>
    <row r="139" spans="1:6" x14ac:dyDescent="0.3">
      <c r="A139"/>
      <c r="B139"/>
      <c r="C139"/>
      <c r="D139"/>
      <c r="E139"/>
      <c r="F139" s="273"/>
    </row>
    <row r="140" spans="1:6" x14ac:dyDescent="0.3">
      <c r="A140"/>
      <c r="B140"/>
      <c r="C140"/>
      <c r="D140"/>
      <c r="E140"/>
      <c r="F140" s="273"/>
    </row>
    <row r="141" spans="1:6" x14ac:dyDescent="0.3">
      <c r="A141"/>
      <c r="B141"/>
      <c r="C141"/>
      <c r="D141"/>
      <c r="E141"/>
      <c r="F141" s="273"/>
    </row>
    <row r="142" spans="1:6" x14ac:dyDescent="0.3">
      <c r="A142"/>
      <c r="B142"/>
      <c r="C142"/>
      <c r="D142"/>
      <c r="E142"/>
      <c r="F142" s="273"/>
    </row>
    <row r="143" spans="1:6" x14ac:dyDescent="0.3">
      <c r="A143"/>
      <c r="B143"/>
      <c r="C143"/>
      <c r="D143"/>
      <c r="E143"/>
      <c r="F143" s="273"/>
    </row>
    <row r="144" spans="1:6" x14ac:dyDescent="0.3">
      <c r="A144"/>
      <c r="B144"/>
      <c r="C144"/>
      <c r="D144"/>
      <c r="E144"/>
      <c r="F144" s="273"/>
    </row>
    <row r="145" spans="1:6" x14ac:dyDescent="0.3">
      <c r="A145"/>
      <c r="B145"/>
      <c r="C145"/>
      <c r="D145"/>
      <c r="E145"/>
      <c r="F145" s="273"/>
    </row>
    <row r="146" spans="1:6" x14ac:dyDescent="0.3">
      <c r="A146"/>
      <c r="B146"/>
      <c r="C146"/>
      <c r="D146"/>
      <c r="E146"/>
      <c r="F146" s="273"/>
    </row>
    <row r="147" spans="1:6" x14ac:dyDescent="0.3">
      <c r="A147"/>
      <c r="B147"/>
      <c r="C147"/>
      <c r="D147"/>
      <c r="E147"/>
      <c r="F147" s="273"/>
    </row>
    <row r="148" spans="1:6" x14ac:dyDescent="0.3">
      <c r="A148"/>
      <c r="B148"/>
      <c r="C148"/>
      <c r="D148"/>
      <c r="E148"/>
      <c r="F148" s="273"/>
    </row>
    <row r="149" spans="1:6" x14ac:dyDescent="0.3">
      <c r="A149"/>
      <c r="B149"/>
      <c r="C149"/>
      <c r="D149"/>
      <c r="E149"/>
      <c r="F149" s="273"/>
    </row>
    <row r="150" spans="1:6" x14ac:dyDescent="0.3">
      <c r="A150"/>
      <c r="B150"/>
      <c r="C150"/>
      <c r="D150"/>
      <c r="E150"/>
      <c r="F150" s="273"/>
    </row>
    <row r="151" spans="1:6" x14ac:dyDescent="0.3">
      <c r="A151"/>
      <c r="B151"/>
      <c r="C151"/>
      <c r="D151"/>
      <c r="E151"/>
      <c r="F151" s="273"/>
    </row>
    <row r="152" spans="1:6" x14ac:dyDescent="0.3">
      <c r="A152"/>
      <c r="B152"/>
      <c r="C152"/>
      <c r="D152"/>
      <c r="E152"/>
      <c r="F152" s="273"/>
    </row>
    <row r="153" spans="1:6" x14ac:dyDescent="0.3">
      <c r="A153"/>
      <c r="B153"/>
      <c r="C153"/>
      <c r="D153"/>
      <c r="E153"/>
      <c r="F153" s="273"/>
    </row>
    <row r="154" spans="1:6" x14ac:dyDescent="0.3">
      <c r="A154"/>
      <c r="B154"/>
      <c r="C154"/>
      <c r="D154"/>
      <c r="E154"/>
      <c r="F154" s="273"/>
    </row>
    <row r="155" spans="1:6" x14ac:dyDescent="0.3">
      <c r="A155"/>
      <c r="B155"/>
      <c r="C155"/>
      <c r="D155"/>
      <c r="E155"/>
      <c r="F155" s="273"/>
    </row>
    <row r="156" spans="1:6" x14ac:dyDescent="0.3">
      <c r="A156"/>
      <c r="B156"/>
      <c r="C156"/>
      <c r="D156"/>
      <c r="E156"/>
      <c r="F156" s="273"/>
    </row>
    <row r="157" spans="1:6" x14ac:dyDescent="0.3">
      <c r="A157"/>
      <c r="B157"/>
      <c r="C157"/>
      <c r="D157"/>
      <c r="E157"/>
      <c r="F157" s="273"/>
    </row>
    <row r="158" spans="1:6" x14ac:dyDescent="0.3">
      <c r="A158"/>
      <c r="B158"/>
      <c r="C158"/>
      <c r="D158"/>
      <c r="E158"/>
      <c r="F158" s="273"/>
    </row>
    <row r="159" spans="1:6" x14ac:dyDescent="0.3">
      <c r="A159"/>
      <c r="B159"/>
      <c r="C159"/>
      <c r="D159"/>
      <c r="E159"/>
      <c r="F159" s="273"/>
    </row>
    <row r="160" spans="1:6" x14ac:dyDescent="0.3">
      <c r="A160"/>
      <c r="B160"/>
      <c r="C160"/>
      <c r="D160"/>
      <c r="E160"/>
      <c r="F160" s="273"/>
    </row>
    <row r="161" spans="1:6" x14ac:dyDescent="0.3">
      <c r="A161"/>
      <c r="B161"/>
      <c r="C161"/>
      <c r="D161"/>
      <c r="E161"/>
      <c r="F161" s="273"/>
    </row>
    <row r="162" spans="1:6" x14ac:dyDescent="0.3">
      <c r="A162"/>
      <c r="B162"/>
      <c r="C162"/>
      <c r="D162"/>
      <c r="E162"/>
      <c r="F162" s="273"/>
    </row>
    <row r="163" spans="1:6" x14ac:dyDescent="0.3">
      <c r="A163"/>
      <c r="B163"/>
      <c r="C163"/>
      <c r="D163"/>
      <c r="E163"/>
      <c r="F163" s="273"/>
    </row>
    <row r="164" spans="1:6" x14ac:dyDescent="0.3">
      <c r="A164"/>
      <c r="B164"/>
      <c r="C164"/>
      <c r="D164"/>
      <c r="E164"/>
      <c r="F164" s="273"/>
    </row>
    <row r="165" spans="1:6" x14ac:dyDescent="0.3">
      <c r="A165"/>
      <c r="B165"/>
      <c r="C165"/>
      <c r="D165"/>
      <c r="E165"/>
      <c r="F165" s="273"/>
    </row>
    <row r="166" spans="1:6" x14ac:dyDescent="0.3">
      <c r="A166"/>
      <c r="B166"/>
      <c r="C166"/>
      <c r="D166"/>
      <c r="E166"/>
      <c r="F166" s="273"/>
    </row>
    <row r="167" spans="1:6" x14ac:dyDescent="0.3">
      <c r="A167"/>
      <c r="B167"/>
      <c r="C167"/>
      <c r="D167"/>
      <c r="E167"/>
      <c r="F167" s="273"/>
    </row>
    <row r="168" spans="1:6" x14ac:dyDescent="0.3">
      <c r="A168"/>
      <c r="B168"/>
      <c r="C168"/>
      <c r="D168"/>
      <c r="E168"/>
      <c r="F168" s="273"/>
    </row>
    <row r="169" spans="1:6" x14ac:dyDescent="0.3">
      <c r="A169"/>
      <c r="B169"/>
      <c r="C169"/>
      <c r="D169"/>
      <c r="E169"/>
      <c r="F169" s="273"/>
    </row>
    <row r="170" spans="1:6" x14ac:dyDescent="0.3">
      <c r="A170"/>
      <c r="B170"/>
      <c r="C170"/>
      <c r="D170"/>
      <c r="E170"/>
      <c r="F170" s="273"/>
    </row>
    <row r="171" spans="1:6" x14ac:dyDescent="0.3">
      <c r="A171"/>
      <c r="B171"/>
      <c r="C171"/>
      <c r="D171"/>
      <c r="E171"/>
      <c r="F171" s="273"/>
    </row>
    <row r="172" spans="1:6" x14ac:dyDescent="0.3">
      <c r="A172"/>
      <c r="B172"/>
      <c r="C172"/>
      <c r="D172"/>
      <c r="E172"/>
      <c r="F172" s="273"/>
    </row>
    <row r="173" spans="1:6" x14ac:dyDescent="0.3">
      <c r="A173"/>
      <c r="B173"/>
      <c r="C173"/>
      <c r="D173"/>
      <c r="E173"/>
      <c r="F173" s="273"/>
    </row>
    <row r="174" spans="1:6" x14ac:dyDescent="0.3">
      <c r="A174"/>
      <c r="B174"/>
      <c r="C174"/>
      <c r="D174"/>
      <c r="E174"/>
      <c r="F174" s="273"/>
    </row>
    <row r="175" spans="1:6" x14ac:dyDescent="0.3">
      <c r="A175"/>
      <c r="B175"/>
      <c r="C175"/>
      <c r="D175"/>
      <c r="E175"/>
      <c r="F175" s="273"/>
    </row>
    <row r="176" spans="1:6" x14ac:dyDescent="0.3">
      <c r="A176"/>
      <c r="B176"/>
      <c r="C176"/>
      <c r="D176"/>
      <c r="E176"/>
      <c r="F176" s="273"/>
    </row>
    <row r="177" spans="1:6" x14ac:dyDescent="0.3">
      <c r="A177"/>
      <c r="B177"/>
      <c r="C177"/>
      <c r="D177"/>
      <c r="E177"/>
      <c r="F177" s="273"/>
    </row>
    <row r="178" spans="1:6" x14ac:dyDescent="0.3">
      <c r="A178"/>
      <c r="B178"/>
      <c r="C178"/>
      <c r="D178"/>
      <c r="E178"/>
      <c r="F178" s="273"/>
    </row>
    <row r="179" spans="1:6" x14ac:dyDescent="0.3">
      <c r="A179"/>
      <c r="B179"/>
      <c r="C179"/>
      <c r="D179"/>
      <c r="E179"/>
      <c r="F179" s="273"/>
    </row>
    <row r="180" spans="1:6" x14ac:dyDescent="0.3">
      <c r="A180"/>
      <c r="B180"/>
      <c r="C180"/>
      <c r="D180"/>
      <c r="E180"/>
      <c r="F180" s="273"/>
    </row>
    <row r="181" spans="1:6" x14ac:dyDescent="0.3">
      <c r="A181"/>
      <c r="B181"/>
      <c r="C181"/>
      <c r="D181"/>
      <c r="E181"/>
      <c r="F181" s="273"/>
    </row>
    <row r="182" spans="1:6" x14ac:dyDescent="0.3">
      <c r="A182"/>
      <c r="B182"/>
      <c r="C182"/>
      <c r="D182"/>
      <c r="E182"/>
      <c r="F182" s="273"/>
    </row>
    <row r="183" spans="1:6" x14ac:dyDescent="0.3">
      <c r="A183"/>
      <c r="B183"/>
      <c r="C183"/>
      <c r="D183"/>
      <c r="E183"/>
      <c r="F183" s="273"/>
    </row>
    <row r="184" spans="1:6" x14ac:dyDescent="0.3">
      <c r="A184"/>
      <c r="B184"/>
      <c r="C184"/>
      <c r="D184"/>
      <c r="E184"/>
      <c r="F184" s="273"/>
    </row>
    <row r="185" spans="1:6" x14ac:dyDescent="0.3">
      <c r="A185"/>
      <c r="B185"/>
      <c r="C185"/>
      <c r="D185"/>
      <c r="E185"/>
      <c r="F185" s="273"/>
    </row>
    <row r="186" spans="1:6" x14ac:dyDescent="0.3">
      <c r="A186"/>
      <c r="B186"/>
      <c r="C186"/>
      <c r="D186"/>
      <c r="E186"/>
      <c r="F186" s="273"/>
    </row>
    <row r="187" spans="1:6" x14ac:dyDescent="0.3">
      <c r="A187"/>
      <c r="B187"/>
      <c r="C187"/>
      <c r="D187"/>
      <c r="E187"/>
      <c r="F187" s="273"/>
    </row>
    <row r="188" spans="1:6" x14ac:dyDescent="0.3">
      <c r="A188"/>
      <c r="B188"/>
      <c r="C188"/>
      <c r="D188"/>
      <c r="E188"/>
      <c r="F188" s="273"/>
    </row>
    <row r="189" spans="1:6" x14ac:dyDescent="0.3">
      <c r="A189"/>
      <c r="B189"/>
      <c r="C189"/>
      <c r="D189"/>
      <c r="E189"/>
      <c r="F189" s="273"/>
    </row>
    <row r="190" spans="1:6" x14ac:dyDescent="0.3">
      <c r="A190"/>
      <c r="B190"/>
      <c r="C190"/>
      <c r="D190"/>
      <c r="E190"/>
      <c r="F190" s="273"/>
    </row>
    <row r="191" spans="1:6" x14ac:dyDescent="0.3">
      <c r="A191"/>
      <c r="B191"/>
      <c r="C191"/>
      <c r="D191"/>
      <c r="E191"/>
      <c r="F191" s="273"/>
    </row>
    <row r="192" spans="1:6" x14ac:dyDescent="0.3">
      <c r="A192"/>
      <c r="B192"/>
      <c r="C192"/>
      <c r="D192"/>
      <c r="E192"/>
      <c r="F192" s="273"/>
    </row>
    <row r="193" spans="1:6" x14ac:dyDescent="0.3">
      <c r="A193"/>
      <c r="B193"/>
      <c r="C193"/>
      <c r="D193"/>
      <c r="E193"/>
      <c r="F193" s="273"/>
    </row>
    <row r="194" spans="1:6" x14ac:dyDescent="0.3">
      <c r="A194"/>
      <c r="B194"/>
      <c r="C194"/>
      <c r="D194"/>
      <c r="E194"/>
      <c r="F194" s="273"/>
    </row>
    <row r="195" spans="1:6" x14ac:dyDescent="0.3">
      <c r="A195"/>
      <c r="B195"/>
      <c r="C195"/>
      <c r="D195"/>
      <c r="E195"/>
      <c r="F195" s="273"/>
    </row>
    <row r="196" spans="1:6" x14ac:dyDescent="0.3">
      <c r="A196"/>
      <c r="B196"/>
      <c r="C196"/>
      <c r="D196"/>
      <c r="E196"/>
      <c r="F196" s="273"/>
    </row>
    <row r="197" spans="1:6" x14ac:dyDescent="0.3">
      <c r="A197"/>
      <c r="B197"/>
      <c r="C197"/>
      <c r="D197"/>
      <c r="E197"/>
      <c r="F197" s="273"/>
    </row>
    <row r="198" spans="1:6" x14ac:dyDescent="0.3">
      <c r="A198"/>
      <c r="B198"/>
      <c r="C198"/>
      <c r="D198"/>
      <c r="E198"/>
      <c r="F198" s="273"/>
    </row>
    <row r="199" spans="1:6" x14ac:dyDescent="0.3">
      <c r="A199"/>
      <c r="B199"/>
      <c r="C199"/>
      <c r="D199"/>
      <c r="E199"/>
      <c r="F199" s="273"/>
    </row>
    <row r="200" spans="1:6" x14ac:dyDescent="0.3">
      <c r="A200"/>
      <c r="B200"/>
      <c r="C200"/>
      <c r="D200"/>
      <c r="E200"/>
      <c r="F200" s="273"/>
    </row>
    <row r="201" spans="1:6" x14ac:dyDescent="0.3">
      <c r="A201"/>
      <c r="B201"/>
      <c r="C201"/>
      <c r="D201"/>
      <c r="E201"/>
      <c r="F201" s="273"/>
    </row>
    <row r="202" spans="1:6" x14ac:dyDescent="0.3">
      <c r="A202"/>
      <c r="B202"/>
      <c r="C202"/>
      <c r="D202"/>
      <c r="E202"/>
      <c r="F202" s="273"/>
    </row>
    <row r="203" spans="1:6" x14ac:dyDescent="0.3">
      <c r="A203"/>
      <c r="B203"/>
      <c r="C203"/>
      <c r="D203"/>
      <c r="E203"/>
      <c r="F203" s="273"/>
    </row>
    <row r="204" spans="1:6" x14ac:dyDescent="0.3">
      <c r="A204"/>
      <c r="B204"/>
      <c r="C204"/>
      <c r="D204"/>
      <c r="E204"/>
      <c r="F204" s="273"/>
    </row>
    <row r="205" spans="1:6" x14ac:dyDescent="0.3">
      <c r="A205"/>
      <c r="B205"/>
      <c r="C205"/>
      <c r="D205"/>
      <c r="E205"/>
      <c r="F205" s="273"/>
    </row>
    <row r="206" spans="1:6" x14ac:dyDescent="0.3">
      <c r="A206"/>
      <c r="B206"/>
      <c r="C206"/>
      <c r="D206"/>
      <c r="E206"/>
      <c r="F206" s="273"/>
    </row>
    <row r="207" spans="1:6" x14ac:dyDescent="0.3">
      <c r="A207"/>
      <c r="B207"/>
      <c r="C207"/>
      <c r="D207"/>
      <c r="E207"/>
      <c r="F207" s="273"/>
    </row>
    <row r="208" spans="1:6" x14ac:dyDescent="0.3">
      <c r="A208"/>
      <c r="B208"/>
      <c r="C208"/>
      <c r="D208"/>
      <c r="E208"/>
      <c r="F208" s="273"/>
    </row>
    <row r="209" spans="1:6" x14ac:dyDescent="0.3">
      <c r="A209"/>
      <c r="B209"/>
      <c r="C209"/>
      <c r="D209"/>
      <c r="E209"/>
      <c r="F209" s="273"/>
    </row>
    <row r="210" spans="1:6" x14ac:dyDescent="0.3">
      <c r="A210"/>
      <c r="B210"/>
      <c r="C210"/>
      <c r="D210"/>
      <c r="E210"/>
      <c r="F210" s="273"/>
    </row>
    <row r="211" spans="1:6" x14ac:dyDescent="0.3">
      <c r="A211"/>
      <c r="B211"/>
      <c r="C211"/>
      <c r="D211"/>
      <c r="E211"/>
      <c r="F211" s="273"/>
    </row>
    <row r="212" spans="1:6" x14ac:dyDescent="0.3">
      <c r="A212"/>
      <c r="B212"/>
      <c r="C212"/>
      <c r="D212"/>
      <c r="E212"/>
      <c r="F212" s="273"/>
    </row>
    <row r="213" spans="1:6" x14ac:dyDescent="0.3">
      <c r="A213"/>
      <c r="B213"/>
      <c r="C213"/>
      <c r="D213"/>
      <c r="E213"/>
      <c r="F213" s="273"/>
    </row>
    <row r="214" spans="1:6" x14ac:dyDescent="0.3">
      <c r="A214"/>
      <c r="B214"/>
      <c r="C214"/>
      <c r="D214"/>
      <c r="E214"/>
      <c r="F214" s="273"/>
    </row>
    <row r="215" spans="1:6" x14ac:dyDescent="0.3">
      <c r="A215"/>
      <c r="B215"/>
      <c r="C215"/>
      <c r="D215"/>
      <c r="E215"/>
      <c r="F215" s="273"/>
    </row>
    <row r="216" spans="1:6" x14ac:dyDescent="0.3">
      <c r="A216"/>
      <c r="B216"/>
      <c r="C216"/>
      <c r="D216"/>
      <c r="E216"/>
      <c r="F216" s="273"/>
    </row>
    <row r="217" spans="1:6" x14ac:dyDescent="0.3">
      <c r="A217"/>
      <c r="B217"/>
      <c r="C217"/>
      <c r="D217"/>
      <c r="E217"/>
      <c r="F217" s="273"/>
    </row>
    <row r="218" spans="1:6" x14ac:dyDescent="0.3">
      <c r="A218"/>
      <c r="B218"/>
      <c r="C218"/>
      <c r="D218"/>
      <c r="E218"/>
      <c r="F218" s="273"/>
    </row>
    <row r="219" spans="1:6" x14ac:dyDescent="0.3">
      <c r="A219"/>
      <c r="B219"/>
      <c r="C219"/>
      <c r="D219"/>
      <c r="E219"/>
      <c r="F219" s="273"/>
    </row>
    <row r="220" spans="1:6" x14ac:dyDescent="0.3">
      <c r="A220"/>
      <c r="B220"/>
      <c r="C220"/>
      <c r="D220"/>
      <c r="E220"/>
      <c r="F220" s="273"/>
    </row>
    <row r="221" spans="1:6" x14ac:dyDescent="0.3">
      <c r="A221"/>
      <c r="B221"/>
      <c r="C221"/>
      <c r="D221"/>
      <c r="E221"/>
      <c r="F221" s="273"/>
    </row>
    <row r="222" spans="1:6" x14ac:dyDescent="0.3">
      <c r="A222"/>
      <c r="B222"/>
      <c r="C222"/>
      <c r="D222"/>
      <c r="E222"/>
      <c r="F222" s="273"/>
    </row>
    <row r="223" spans="1:6" x14ac:dyDescent="0.3">
      <c r="A223"/>
      <c r="B223"/>
      <c r="C223"/>
      <c r="D223"/>
      <c r="E223"/>
      <c r="F223" s="273"/>
    </row>
    <row r="224" spans="1:6" x14ac:dyDescent="0.3">
      <c r="A224"/>
      <c r="B224"/>
      <c r="C224"/>
      <c r="D224"/>
      <c r="E224"/>
      <c r="F224" s="273"/>
    </row>
    <row r="225" spans="1:6" x14ac:dyDescent="0.3">
      <c r="A225"/>
      <c r="B225"/>
      <c r="C225"/>
      <c r="D225"/>
      <c r="E225"/>
      <c r="F225" s="273"/>
    </row>
    <row r="226" spans="1:6" x14ac:dyDescent="0.3">
      <c r="A226"/>
      <c r="B226"/>
      <c r="C226"/>
      <c r="D226"/>
      <c r="E226"/>
      <c r="F226" s="273"/>
    </row>
    <row r="227" spans="1:6" x14ac:dyDescent="0.3">
      <c r="A227"/>
      <c r="B227"/>
      <c r="C227"/>
      <c r="D227"/>
      <c r="E227"/>
      <c r="F227" s="273"/>
    </row>
    <row r="228" spans="1:6" x14ac:dyDescent="0.3">
      <c r="A228"/>
      <c r="B228"/>
      <c r="C228"/>
      <c r="D228"/>
      <c r="E228"/>
      <c r="F228" s="273"/>
    </row>
    <row r="229" spans="1:6" x14ac:dyDescent="0.3">
      <c r="A229"/>
      <c r="B229"/>
      <c r="C229"/>
      <c r="D229"/>
      <c r="E229"/>
      <c r="F229" s="273"/>
    </row>
    <row r="230" spans="1:6" x14ac:dyDescent="0.3">
      <c r="A230"/>
      <c r="B230"/>
      <c r="C230"/>
      <c r="D230"/>
      <c r="E230"/>
      <c r="F230" s="273"/>
    </row>
    <row r="231" spans="1:6" x14ac:dyDescent="0.3">
      <c r="A231"/>
      <c r="B231"/>
      <c r="C231"/>
      <c r="D231"/>
      <c r="E231"/>
      <c r="F231" s="273"/>
    </row>
    <row r="232" spans="1:6" x14ac:dyDescent="0.3">
      <c r="A232"/>
      <c r="B232"/>
      <c r="C232"/>
      <c r="D232"/>
      <c r="E232"/>
      <c r="F232" s="273"/>
    </row>
    <row r="233" spans="1:6" x14ac:dyDescent="0.3">
      <c r="A233"/>
      <c r="B233"/>
      <c r="C233"/>
      <c r="D233"/>
      <c r="E233"/>
      <c r="F233" s="273"/>
    </row>
    <row r="234" spans="1:6" x14ac:dyDescent="0.3">
      <c r="A234"/>
      <c r="B234"/>
      <c r="C234"/>
      <c r="D234"/>
      <c r="E234"/>
      <c r="F234" s="273"/>
    </row>
    <row r="235" spans="1:6" x14ac:dyDescent="0.3">
      <c r="A235"/>
      <c r="B235"/>
      <c r="C235"/>
      <c r="D235"/>
      <c r="E235"/>
      <c r="F235" s="273"/>
    </row>
    <row r="236" spans="1:6" x14ac:dyDescent="0.3">
      <c r="A236"/>
      <c r="B236"/>
      <c r="C236"/>
      <c r="D236"/>
      <c r="E236"/>
      <c r="F236" s="273"/>
    </row>
    <row r="237" spans="1:6" x14ac:dyDescent="0.3">
      <c r="A237"/>
      <c r="B237"/>
      <c r="C237"/>
      <c r="D237"/>
      <c r="E237"/>
      <c r="F237" s="273"/>
    </row>
    <row r="238" spans="1:6" x14ac:dyDescent="0.3">
      <c r="A238"/>
      <c r="B238"/>
      <c r="C238"/>
      <c r="D238"/>
      <c r="E238"/>
      <c r="F238" s="273"/>
    </row>
    <row r="239" spans="1:6" x14ac:dyDescent="0.3">
      <c r="A239"/>
      <c r="B239"/>
      <c r="C239"/>
      <c r="D239"/>
      <c r="E239"/>
      <c r="F239" s="273"/>
    </row>
    <row r="240" spans="1:6" x14ac:dyDescent="0.3">
      <c r="A240"/>
      <c r="B240"/>
      <c r="C240"/>
      <c r="D240"/>
      <c r="E240"/>
      <c r="F240" s="273"/>
    </row>
    <row r="241" spans="1:6" x14ac:dyDescent="0.3">
      <c r="A241"/>
      <c r="B241"/>
      <c r="C241"/>
      <c r="D241"/>
      <c r="E241"/>
      <c r="F241" s="273"/>
    </row>
    <row r="242" spans="1:6" x14ac:dyDescent="0.3">
      <c r="A242"/>
      <c r="B242"/>
      <c r="C242"/>
      <c r="D242"/>
      <c r="E242"/>
      <c r="F242" s="273"/>
    </row>
    <row r="243" spans="1:6" x14ac:dyDescent="0.3">
      <c r="A243"/>
      <c r="B243"/>
      <c r="C243"/>
      <c r="D243"/>
      <c r="E243"/>
      <c r="F243" s="273"/>
    </row>
    <row r="244" spans="1:6" x14ac:dyDescent="0.3">
      <c r="A244"/>
      <c r="B244"/>
      <c r="C244"/>
      <c r="D244"/>
      <c r="E244"/>
      <c r="F244" s="273"/>
    </row>
    <row r="245" spans="1:6" x14ac:dyDescent="0.3">
      <c r="A245"/>
      <c r="B245"/>
      <c r="C245"/>
      <c r="D245"/>
      <c r="E245"/>
      <c r="F245" s="273"/>
    </row>
    <row r="246" spans="1:6" x14ac:dyDescent="0.3">
      <c r="A246"/>
      <c r="B246"/>
      <c r="C246"/>
      <c r="D246"/>
      <c r="E246"/>
      <c r="F246" s="273"/>
    </row>
    <row r="247" spans="1:6" x14ac:dyDescent="0.3">
      <c r="A247"/>
      <c r="B247"/>
      <c r="C247"/>
      <c r="D247"/>
      <c r="E247"/>
      <c r="F247" s="273"/>
    </row>
    <row r="248" spans="1:6" x14ac:dyDescent="0.3">
      <c r="A248"/>
      <c r="B248"/>
      <c r="C248"/>
      <c r="D248"/>
      <c r="E248"/>
      <c r="F248" s="273"/>
    </row>
    <row r="249" spans="1:6" x14ac:dyDescent="0.3">
      <c r="A249"/>
      <c r="B249"/>
      <c r="C249"/>
      <c r="D249"/>
      <c r="E249"/>
      <c r="F249" s="273"/>
    </row>
    <row r="250" spans="1:6" x14ac:dyDescent="0.3">
      <c r="A250"/>
      <c r="B250"/>
      <c r="C250"/>
      <c r="D250"/>
      <c r="E250"/>
      <c r="F250" s="273"/>
    </row>
    <row r="251" spans="1:6" x14ac:dyDescent="0.3">
      <c r="A251"/>
      <c r="B251"/>
      <c r="C251"/>
      <c r="D251"/>
      <c r="E251"/>
      <c r="F251" s="273"/>
    </row>
    <row r="252" spans="1:6" x14ac:dyDescent="0.3">
      <c r="A252"/>
      <c r="B252"/>
      <c r="C252"/>
      <c r="D252"/>
      <c r="E252"/>
      <c r="F252" s="273"/>
    </row>
    <row r="253" spans="1:6" x14ac:dyDescent="0.3">
      <c r="A253"/>
      <c r="B253"/>
      <c r="C253"/>
      <c r="D253"/>
      <c r="E253"/>
      <c r="F253" s="273"/>
    </row>
    <row r="254" spans="1:6" x14ac:dyDescent="0.3">
      <c r="A254"/>
      <c r="B254"/>
      <c r="C254"/>
      <c r="D254"/>
      <c r="E254"/>
      <c r="F254" s="273"/>
    </row>
    <row r="255" spans="1:6" x14ac:dyDescent="0.3">
      <c r="A255"/>
      <c r="B255"/>
      <c r="C255"/>
      <c r="D255"/>
      <c r="E255"/>
      <c r="F255" s="273"/>
    </row>
    <row r="256" spans="1:6" x14ac:dyDescent="0.3">
      <c r="A256"/>
      <c r="B256"/>
      <c r="C256"/>
      <c r="D256"/>
      <c r="E256"/>
      <c r="F256" s="273"/>
    </row>
    <row r="257" spans="1:6" x14ac:dyDescent="0.3">
      <c r="A257"/>
      <c r="B257"/>
      <c r="C257"/>
      <c r="D257"/>
      <c r="E257"/>
      <c r="F257" s="273"/>
    </row>
    <row r="258" spans="1:6" x14ac:dyDescent="0.3">
      <c r="A258"/>
      <c r="B258"/>
      <c r="C258"/>
      <c r="D258"/>
      <c r="E258"/>
      <c r="F258" s="273"/>
    </row>
    <row r="259" spans="1:6" x14ac:dyDescent="0.3">
      <c r="A259"/>
      <c r="B259"/>
      <c r="C259"/>
      <c r="D259"/>
      <c r="E259"/>
      <c r="F259" s="273"/>
    </row>
    <row r="260" spans="1:6" x14ac:dyDescent="0.3">
      <c r="A260"/>
      <c r="B260"/>
      <c r="C260"/>
      <c r="D260"/>
      <c r="E260"/>
      <c r="F260" s="273"/>
    </row>
    <row r="261" spans="1:6" x14ac:dyDescent="0.3">
      <c r="A261"/>
      <c r="B261"/>
      <c r="C261"/>
      <c r="D261"/>
      <c r="E261"/>
      <c r="F261" s="273"/>
    </row>
    <row r="262" spans="1:6" x14ac:dyDescent="0.3">
      <c r="A262"/>
      <c r="B262"/>
      <c r="C262"/>
      <c r="D262"/>
      <c r="E262"/>
      <c r="F262" s="273"/>
    </row>
    <row r="263" spans="1:6" x14ac:dyDescent="0.3">
      <c r="A263"/>
      <c r="B263"/>
      <c r="C263"/>
      <c r="D263"/>
      <c r="E263"/>
      <c r="F263" s="273"/>
    </row>
    <row r="264" spans="1:6" x14ac:dyDescent="0.3">
      <c r="A264"/>
      <c r="B264"/>
      <c r="C264"/>
      <c r="D264"/>
      <c r="E264"/>
      <c r="F264" s="273"/>
    </row>
    <row r="265" spans="1:6" x14ac:dyDescent="0.3">
      <c r="A265"/>
      <c r="B265"/>
      <c r="C265"/>
      <c r="D265"/>
      <c r="E265"/>
      <c r="F265" s="273"/>
    </row>
    <row r="266" spans="1:6" x14ac:dyDescent="0.3">
      <c r="A266"/>
      <c r="B266"/>
      <c r="C266"/>
      <c r="D266"/>
      <c r="E266"/>
      <c r="F266" s="273"/>
    </row>
    <row r="267" spans="1:6" x14ac:dyDescent="0.3">
      <c r="A267"/>
      <c r="B267"/>
      <c r="C267"/>
      <c r="D267"/>
      <c r="E267"/>
      <c r="F267" s="273"/>
    </row>
    <row r="268" spans="1:6" x14ac:dyDescent="0.3">
      <c r="A268"/>
      <c r="B268"/>
      <c r="C268"/>
      <c r="D268"/>
      <c r="E268"/>
      <c r="F268" s="273"/>
    </row>
    <row r="269" spans="1:6" x14ac:dyDescent="0.3">
      <c r="A269"/>
      <c r="B269"/>
      <c r="C269"/>
      <c r="D269"/>
      <c r="E269"/>
      <c r="F269" s="273"/>
    </row>
    <row r="270" spans="1:6" x14ac:dyDescent="0.3">
      <c r="A270"/>
      <c r="B270"/>
      <c r="C270"/>
      <c r="D270"/>
      <c r="E270"/>
      <c r="F270" s="273"/>
    </row>
    <row r="271" spans="1:6" x14ac:dyDescent="0.3">
      <c r="A271"/>
      <c r="B271"/>
      <c r="C271"/>
      <c r="D271"/>
      <c r="E271"/>
      <c r="F271" s="273"/>
    </row>
    <row r="272" spans="1:6" x14ac:dyDescent="0.3">
      <c r="A272"/>
      <c r="B272"/>
      <c r="C272"/>
      <c r="D272"/>
      <c r="E272"/>
      <c r="F272" s="273"/>
    </row>
    <row r="273" spans="1:6" x14ac:dyDescent="0.3">
      <c r="A273"/>
      <c r="B273"/>
      <c r="C273"/>
      <c r="D273"/>
      <c r="E273"/>
      <c r="F273" s="273"/>
    </row>
    <row r="274" spans="1:6" x14ac:dyDescent="0.3">
      <c r="A274"/>
      <c r="B274"/>
      <c r="C274"/>
      <c r="D274"/>
      <c r="E274"/>
      <c r="F274" s="273"/>
    </row>
    <row r="275" spans="1:6" x14ac:dyDescent="0.3">
      <c r="A275"/>
      <c r="B275"/>
      <c r="C275"/>
      <c r="D275"/>
      <c r="E275"/>
      <c r="F275" s="273"/>
    </row>
    <row r="276" spans="1:6" x14ac:dyDescent="0.3">
      <c r="A276"/>
      <c r="B276"/>
      <c r="C276"/>
      <c r="D276"/>
      <c r="E276"/>
      <c r="F276" s="273"/>
    </row>
    <row r="277" spans="1:6" x14ac:dyDescent="0.3">
      <c r="A277"/>
      <c r="B277"/>
      <c r="C277"/>
      <c r="D277"/>
      <c r="E277"/>
      <c r="F277" s="273"/>
    </row>
    <row r="278" spans="1:6" x14ac:dyDescent="0.3">
      <c r="A278"/>
      <c r="B278"/>
      <c r="C278"/>
      <c r="D278"/>
      <c r="E278"/>
      <c r="F278" s="273"/>
    </row>
    <row r="279" spans="1:6" x14ac:dyDescent="0.3">
      <c r="A279"/>
      <c r="B279"/>
      <c r="C279"/>
      <c r="D279"/>
      <c r="E279"/>
      <c r="F279" s="273"/>
    </row>
    <row r="280" spans="1:6" x14ac:dyDescent="0.3">
      <c r="A280"/>
      <c r="B280"/>
      <c r="C280"/>
      <c r="D280"/>
      <c r="E280"/>
      <c r="F280" s="273"/>
    </row>
    <row r="281" spans="1:6" x14ac:dyDescent="0.3">
      <c r="A281"/>
      <c r="B281"/>
      <c r="C281"/>
      <c r="D281"/>
      <c r="E281"/>
      <c r="F281" s="273"/>
    </row>
    <row r="282" spans="1:6" x14ac:dyDescent="0.3">
      <c r="A282"/>
      <c r="B282"/>
      <c r="C282"/>
      <c r="D282"/>
      <c r="E282"/>
      <c r="F282" s="273"/>
    </row>
    <row r="283" spans="1:6" x14ac:dyDescent="0.3">
      <c r="A283"/>
      <c r="B283"/>
      <c r="C283"/>
      <c r="D283"/>
      <c r="E283"/>
      <c r="F283" s="273"/>
    </row>
    <row r="284" spans="1:6" x14ac:dyDescent="0.3">
      <c r="A284"/>
      <c r="B284"/>
      <c r="C284"/>
      <c r="D284"/>
      <c r="E284"/>
      <c r="F284" s="273"/>
    </row>
    <row r="285" spans="1:6" x14ac:dyDescent="0.3">
      <c r="A285"/>
      <c r="B285"/>
      <c r="C285"/>
      <c r="D285"/>
      <c r="E285"/>
      <c r="F285" s="273"/>
    </row>
    <row r="286" spans="1:6" x14ac:dyDescent="0.3">
      <c r="A286"/>
      <c r="B286"/>
      <c r="C286"/>
      <c r="D286"/>
      <c r="E286"/>
      <c r="F286" s="273"/>
    </row>
    <row r="287" spans="1:6" x14ac:dyDescent="0.3">
      <c r="A287"/>
      <c r="B287"/>
      <c r="C287"/>
      <c r="D287"/>
      <c r="E287"/>
      <c r="F287" s="273"/>
    </row>
    <row r="288" spans="1:6" x14ac:dyDescent="0.3">
      <c r="A288"/>
      <c r="B288"/>
      <c r="C288"/>
      <c r="D288"/>
      <c r="E288"/>
      <c r="F288" s="273"/>
    </row>
    <row r="289" spans="1:6" x14ac:dyDescent="0.3">
      <c r="A289"/>
      <c r="B289"/>
      <c r="C289"/>
      <c r="D289"/>
      <c r="E289"/>
      <c r="F289" s="273"/>
    </row>
    <row r="290" spans="1:6" x14ac:dyDescent="0.3">
      <c r="A290"/>
      <c r="B290"/>
      <c r="C290"/>
      <c r="D290"/>
      <c r="E290"/>
      <c r="F290" s="273"/>
    </row>
    <row r="291" spans="1:6" x14ac:dyDescent="0.3">
      <c r="A291"/>
      <c r="B291"/>
      <c r="C291"/>
      <c r="D291"/>
      <c r="E291"/>
      <c r="F291" s="273"/>
    </row>
    <row r="292" spans="1:6" x14ac:dyDescent="0.3">
      <c r="A292"/>
      <c r="B292"/>
      <c r="C292"/>
      <c r="D292"/>
      <c r="E292"/>
      <c r="F292" s="273"/>
    </row>
    <row r="293" spans="1:6" x14ac:dyDescent="0.3">
      <c r="A293"/>
      <c r="B293"/>
      <c r="C293"/>
      <c r="D293"/>
      <c r="E293"/>
      <c r="F293" s="273"/>
    </row>
    <row r="294" spans="1:6" x14ac:dyDescent="0.3">
      <c r="A294"/>
      <c r="B294"/>
      <c r="C294"/>
      <c r="D294"/>
      <c r="E294"/>
      <c r="F294" s="273"/>
    </row>
    <row r="295" spans="1:6" x14ac:dyDescent="0.3">
      <c r="A295"/>
      <c r="B295"/>
      <c r="C295"/>
      <c r="D295"/>
      <c r="E295"/>
      <c r="F295" s="273"/>
    </row>
    <row r="296" spans="1:6" x14ac:dyDescent="0.3">
      <c r="A296"/>
      <c r="B296"/>
      <c r="C296"/>
      <c r="D296"/>
      <c r="E296"/>
      <c r="F296" s="273"/>
    </row>
    <row r="297" spans="1:6" x14ac:dyDescent="0.3">
      <c r="A297"/>
      <c r="B297"/>
      <c r="C297"/>
      <c r="D297"/>
      <c r="E297"/>
      <c r="F297" s="273"/>
    </row>
    <row r="298" spans="1:6" x14ac:dyDescent="0.3">
      <c r="A298"/>
      <c r="B298"/>
      <c r="C298"/>
      <c r="D298"/>
      <c r="E298"/>
      <c r="F298" s="273"/>
    </row>
    <row r="299" spans="1:6" x14ac:dyDescent="0.3">
      <c r="A299"/>
      <c r="B299"/>
      <c r="C299"/>
      <c r="D299"/>
      <c r="E299"/>
      <c r="F299" s="273"/>
    </row>
    <row r="300" spans="1:6" x14ac:dyDescent="0.3">
      <c r="A300"/>
      <c r="B300"/>
      <c r="C300"/>
      <c r="D300"/>
      <c r="E300"/>
      <c r="F300" s="273"/>
    </row>
    <row r="301" spans="1:6" x14ac:dyDescent="0.3">
      <c r="A301"/>
      <c r="B301"/>
      <c r="C301"/>
      <c r="D301"/>
      <c r="E301"/>
      <c r="F301" s="273"/>
    </row>
    <row r="302" spans="1:6" x14ac:dyDescent="0.3">
      <c r="A302"/>
      <c r="B302"/>
      <c r="C302"/>
      <c r="D302"/>
      <c r="E302"/>
      <c r="F302" s="273"/>
    </row>
  </sheetData>
  <mergeCells count="2">
    <mergeCell ref="H3:L6"/>
    <mergeCell ref="A3:E4"/>
  </mergeCells>
  <conditionalFormatting sqref="I11:L11">
    <cfRule type="cellIs" dxfId="24" priority="18" operator="lessThan">
      <formula>0</formula>
    </cfRule>
    <cfRule type="cellIs" dxfId="23" priority="19" operator="greaterThan">
      <formula>0</formula>
    </cfRule>
  </conditionalFormatting>
  <conditionalFormatting pivot="1" sqref="D9:D21">
    <cfRule type="top10" dxfId="22" priority="6" rank="3"/>
  </conditionalFormatting>
  <conditionalFormatting pivot="1" sqref="D9:D21">
    <cfRule type="top10" dxfId="21" priority="5" bottom="1" rank="3"/>
  </conditionalFormatting>
  <conditionalFormatting pivot="1" sqref="E9:E21">
    <cfRule type="top10" dxfId="20" priority="2" rank="3"/>
  </conditionalFormatting>
  <conditionalFormatting pivot="1" sqref="E9:E21">
    <cfRule type="top10" dxfId="19" priority="1" bottom="1" rank="3"/>
  </conditionalFormatting>
  <pageMargins left="0.7" right="0.7" top="0.75" bottom="0.75" header="0.3" footer="0.3"/>
  <pageSetup paperSize="9" orientation="portrait" horizontalDpi="0"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92D050"/>
  </sheetPr>
  <dimension ref="A1:P303"/>
  <sheetViews>
    <sheetView tabSelected="1" zoomScale="120" zoomScaleNormal="120" zoomScalePageLayoutView="120" workbookViewId="0">
      <selection activeCell="C8" sqref="C8"/>
    </sheetView>
  </sheetViews>
  <sheetFormatPr baseColWidth="10" defaultColWidth="10.77734375" defaultRowHeight="14.4" x14ac:dyDescent="0.3"/>
  <cols>
    <col min="1" max="1" width="29.109375" style="171" customWidth="1"/>
    <col min="2" max="2" width="9.109375" style="171" bestFit="1" customWidth="1"/>
    <col min="3" max="3" width="30" style="171" customWidth="1"/>
    <col min="4" max="4" width="2.44140625" style="171" customWidth="1"/>
    <col min="5" max="5" width="29.109375" style="171" customWidth="1"/>
    <col min="6" max="6" width="10.77734375" style="171"/>
    <col min="7" max="7" width="30" style="171" customWidth="1"/>
    <col min="8" max="8" width="2.44140625" style="171" customWidth="1"/>
    <col min="9" max="9" width="29.109375" style="171" customWidth="1"/>
    <col min="10" max="10" width="9.109375" style="171" bestFit="1" customWidth="1"/>
    <col min="11" max="11" width="30" style="171" customWidth="1"/>
    <col min="12" max="16384" width="10.77734375" style="171"/>
  </cols>
  <sheetData>
    <row r="1" spans="1:16" s="122" customFormat="1" ht="30" customHeight="1" x14ac:dyDescent="0.3">
      <c r="A1" s="146" t="s">
        <v>1016</v>
      </c>
      <c r="B1" s="154"/>
      <c r="C1" s="133"/>
      <c r="D1" s="145"/>
      <c r="E1" s="133"/>
      <c r="F1" s="124"/>
      <c r="G1" s="124"/>
      <c r="H1" s="124"/>
    </row>
    <row r="2" spans="1:16" s="162" customFormat="1" x14ac:dyDescent="0.3">
      <c r="A2" s="173"/>
      <c r="B2" s="165"/>
      <c r="C2" s="165"/>
      <c r="D2" s="165"/>
      <c r="E2" s="165"/>
      <c r="F2" s="167"/>
      <c r="G2" s="165"/>
      <c r="H2" s="167"/>
      <c r="I2" s="165"/>
      <c r="J2" s="165"/>
      <c r="K2" s="165"/>
      <c r="P2" s="167"/>
    </row>
    <row r="3" spans="1:16" s="162" customFormat="1" ht="15" customHeight="1" x14ac:dyDescent="0.3">
      <c r="A3" s="184" t="s">
        <v>1006</v>
      </c>
      <c r="B3" s="168"/>
      <c r="C3" s="169"/>
      <c r="D3" s="164"/>
      <c r="E3" s="164"/>
      <c r="F3" s="168"/>
      <c r="G3" s="164"/>
      <c r="H3" s="168"/>
      <c r="I3" s="163"/>
      <c r="J3" s="164"/>
      <c r="K3" s="170"/>
      <c r="L3" s="166"/>
      <c r="M3" s="166"/>
      <c r="N3" s="166"/>
      <c r="P3" s="167"/>
    </row>
    <row r="4" spans="1:16" s="162" customFormat="1" x14ac:dyDescent="0.3">
      <c r="A4" s="184" t="s">
        <v>1031</v>
      </c>
      <c r="B4" s="168"/>
      <c r="C4" s="169"/>
      <c r="D4" s="164"/>
      <c r="E4" s="164"/>
      <c r="F4" s="168"/>
      <c r="G4" s="164"/>
      <c r="H4" s="168"/>
      <c r="I4" s="163"/>
      <c r="J4" s="164"/>
      <c r="K4" s="170"/>
      <c r="L4" s="166"/>
      <c r="M4" s="166"/>
      <c r="N4" s="166"/>
      <c r="P4" s="167"/>
    </row>
    <row r="5" spans="1:16" s="162" customFormat="1" x14ac:dyDescent="0.3">
      <c r="A5" s="173"/>
      <c r="B5" s="167"/>
      <c r="C5" s="165"/>
      <c r="D5" s="165"/>
      <c r="E5" s="165"/>
      <c r="F5" s="167"/>
      <c r="G5" s="165"/>
      <c r="H5" s="167"/>
      <c r="I5" s="165"/>
      <c r="J5" s="165"/>
      <c r="K5" s="170"/>
      <c r="L5" s="166"/>
      <c r="M5" s="166"/>
      <c r="N5" s="166"/>
      <c r="P5" s="167"/>
    </row>
    <row r="6" spans="1:16" ht="19.95" customHeight="1" x14ac:dyDescent="0.3">
      <c r="A6" s="174" t="s">
        <v>1017</v>
      </c>
      <c r="B6" s="183">
        <f>'CONTENT PERFORMANCE DETAILS'!B6</f>
        <v>42643</v>
      </c>
      <c r="C6" s="175"/>
      <c r="D6" s="175"/>
      <c r="E6" s="175"/>
      <c r="F6" s="175"/>
      <c r="G6" s="175"/>
      <c r="H6" s="175"/>
      <c r="I6" s="175"/>
      <c r="J6" s="175"/>
      <c r="K6" s="175"/>
    </row>
    <row r="7" spans="1:16" ht="7.05" customHeight="1" x14ac:dyDescent="0.3"/>
    <row r="8" spans="1:16" x14ac:dyDescent="0.3">
      <c r="A8" s="178" t="s">
        <v>1018</v>
      </c>
      <c r="B8" s="274" t="s">
        <v>1030</v>
      </c>
      <c r="C8" s="275">
        <f ca="1">INDEX(Tableau,MATCH(C14,ColE,0),6)</f>
        <v>1.01547835409877E+16</v>
      </c>
      <c r="D8" s="276"/>
      <c r="E8" s="179" t="s">
        <v>1021</v>
      </c>
      <c r="F8" s="274" t="s">
        <v>1030</v>
      </c>
      <c r="G8" s="275">
        <f ca="1">INDEX(Tableau,MATCH(G14,ColE,0),6)</f>
        <v>1.01547778484227E+16</v>
      </c>
      <c r="H8" s="276"/>
      <c r="I8" s="179" t="s">
        <v>1022</v>
      </c>
      <c r="J8" s="274" t="s">
        <v>1030</v>
      </c>
      <c r="K8" s="275">
        <f ca="1">INDEX(Tableau,MATCH(K14,ColE,0),6)</f>
        <v>1.01546735236377E+16</v>
      </c>
    </row>
    <row r="9" spans="1:16" ht="25.05" customHeight="1" x14ac:dyDescent="0.3">
      <c r="A9" s="299"/>
      <c r="B9" s="181" t="s">
        <v>1019</v>
      </c>
      <c r="C9" s="211" t="str">
        <f ca="1">INDEX(Tableau,MATCH(C14,ColE,0),1)</f>
        <v>Test 248</v>
      </c>
      <c r="E9" s="299"/>
      <c r="F9" s="181" t="s">
        <v>1019</v>
      </c>
      <c r="G9" s="211" t="str">
        <f ca="1">INDEX(Tableau,MATCH(G14,ColE,0),1)</f>
        <v>Test 249</v>
      </c>
      <c r="I9" s="299"/>
      <c r="J9" s="181" t="s">
        <v>1019</v>
      </c>
      <c r="K9" s="211" t="str">
        <f ca="1">INDEX(Tableau,MATCH(K14,ColE,0),1)</f>
        <v>Test 246</v>
      </c>
    </row>
    <row r="10" spans="1:16" ht="25.05" customHeight="1" x14ac:dyDescent="0.3">
      <c r="A10" s="299"/>
      <c r="B10" s="181" t="s">
        <v>172</v>
      </c>
      <c r="C10" s="212">
        <f ca="1">VLOOKUP(C8,'ALL DATAS'!A9:AC288,16,FALSE)</f>
        <v>35482</v>
      </c>
      <c r="E10" s="299"/>
      <c r="F10" s="181" t="s">
        <v>172</v>
      </c>
      <c r="G10" s="212"/>
      <c r="I10" s="299"/>
      <c r="J10" s="181" t="s">
        <v>172</v>
      </c>
      <c r="K10" s="212"/>
    </row>
    <row r="11" spans="1:16" ht="25.05" customHeight="1" x14ac:dyDescent="0.3">
      <c r="A11" s="299"/>
      <c r="B11" s="181" t="s">
        <v>173</v>
      </c>
      <c r="C11" s="212">
        <f ca="1">VLOOKUP(C8,'ALL DATAS'!A9:AC288,17,FALSE)</f>
        <v>14</v>
      </c>
      <c r="E11" s="299"/>
      <c r="F11" s="181" t="s">
        <v>173</v>
      </c>
      <c r="G11" s="212"/>
      <c r="I11" s="299"/>
      <c r="J11" s="181" t="s">
        <v>173</v>
      </c>
      <c r="K11" s="212"/>
    </row>
    <row r="12" spans="1:16" ht="25.05" customHeight="1" x14ac:dyDescent="0.3">
      <c r="A12" s="299"/>
      <c r="B12" s="181" t="s">
        <v>174</v>
      </c>
      <c r="C12" s="212">
        <f ca="1">VLOOKUP(C8,'ALL DATAS'!A9:AC288,18,FALSE)</f>
        <v>10</v>
      </c>
      <c r="E12" s="299"/>
      <c r="F12" s="181" t="s">
        <v>174</v>
      </c>
      <c r="G12" s="212"/>
      <c r="I12" s="299"/>
      <c r="J12" s="181" t="s">
        <v>174</v>
      </c>
      <c r="K12" s="212"/>
    </row>
    <row r="13" spans="1:16" ht="25.05" customHeight="1" x14ac:dyDescent="0.3">
      <c r="A13" s="299"/>
      <c r="B13" s="181" t="s">
        <v>175</v>
      </c>
      <c r="C13" s="212">
        <f ca="1">VLOOKUP(C8,'ALL DATAS'!A9:AC288,19,FALSE)</f>
        <v>1509</v>
      </c>
      <c r="E13" s="299"/>
      <c r="F13" s="181" t="s">
        <v>175</v>
      </c>
      <c r="G13" s="212"/>
      <c r="I13" s="299"/>
      <c r="J13" s="181" t="s">
        <v>175</v>
      </c>
      <c r="K13" s="212"/>
    </row>
    <row r="14" spans="1:16" ht="25.05" customHeight="1" x14ac:dyDescent="0.3">
      <c r="A14" s="299"/>
      <c r="B14" s="180" t="s">
        <v>1020</v>
      </c>
      <c r="C14" s="165">
        <f>LARGE('CONTENT PERFORMANCE DETAILS'!E8:E100,1)</f>
        <v>0.23538516872406839</v>
      </c>
      <c r="E14" s="299"/>
      <c r="F14" s="180" t="s">
        <v>1020</v>
      </c>
      <c r="G14" s="165">
        <f>LARGE('CONTENT PERFORMANCE DETAILS'!E8:E100,2)</f>
        <v>0.23401156677181914</v>
      </c>
      <c r="I14" s="299"/>
      <c r="J14" s="180" t="s">
        <v>1020</v>
      </c>
      <c r="K14" s="165">
        <f>LARGE('CONTENT PERFORMANCE DETAILS'!E8:E100,3)</f>
        <v>0.22838552002172416</v>
      </c>
    </row>
    <row r="15" spans="1:16" x14ac:dyDescent="0.3">
      <c r="C15" s="172"/>
    </row>
    <row r="16" spans="1:16" ht="19.95" customHeight="1" x14ac:dyDescent="0.3">
      <c r="A16" s="176" t="s">
        <v>1023</v>
      </c>
      <c r="B16" s="182">
        <f>'CONTENT PERFORMANCE DETAILS'!B6</f>
        <v>42643</v>
      </c>
      <c r="C16" s="177"/>
      <c r="D16" s="177"/>
      <c r="E16" s="177"/>
      <c r="F16" s="177"/>
      <c r="G16" s="177"/>
      <c r="H16" s="177"/>
      <c r="I16" s="177"/>
      <c r="J16" s="177"/>
      <c r="K16" s="177"/>
    </row>
    <row r="17" spans="1:11" ht="7.95" customHeight="1" x14ac:dyDescent="0.3"/>
    <row r="18" spans="1:11" x14ac:dyDescent="0.3">
      <c r="A18" s="178" t="s">
        <v>1018</v>
      </c>
      <c r="B18" s="213" t="s">
        <v>1030</v>
      </c>
      <c r="C18" s="214">
        <f ca="1">INDEX(Tableau,MATCH(C24,ColE,0),6)</f>
        <v>1.01546735214327E+16</v>
      </c>
      <c r="E18" s="178" t="s">
        <v>1021</v>
      </c>
      <c r="F18" s="213" t="s">
        <v>1030</v>
      </c>
      <c r="G18" s="214">
        <f ca="1">INDEX(Tableau,MATCH(G24,ColE,0),6)</f>
        <v>1.01546734901577E+16</v>
      </c>
      <c r="I18" s="178" t="s">
        <v>1022</v>
      </c>
      <c r="J18" s="213" t="s">
        <v>1030</v>
      </c>
      <c r="K18" s="214">
        <f ca="1">INDEX(Tableau,MATCH(K24,ColE,0),6)</f>
        <v>1.01547949427777E+16</v>
      </c>
    </row>
    <row r="19" spans="1:11" ht="25.05" customHeight="1" x14ac:dyDescent="0.3">
      <c r="A19" s="299"/>
      <c r="B19" s="181" t="s">
        <v>1019</v>
      </c>
      <c r="C19" s="211" t="str">
        <f ca="1">INDEX(Tableau,MATCH(C24,ColE,0),1)</f>
        <v>Test 245</v>
      </c>
      <c r="E19" s="299"/>
      <c r="F19" s="181" t="s">
        <v>1019</v>
      </c>
      <c r="G19" s="211" t="str">
        <f ca="1">INDEX(Tableau,MATCH(G24,ColE,0),1)</f>
        <v>Test 244</v>
      </c>
      <c r="I19" s="299"/>
      <c r="J19" s="181" t="s">
        <v>1019</v>
      </c>
      <c r="K19" s="211" t="str">
        <f ca="1">INDEX(Tableau,MATCH(K24,ColE,0),1)</f>
        <v>Test 251</v>
      </c>
    </row>
    <row r="20" spans="1:11" ht="25.05" customHeight="1" x14ac:dyDescent="0.3">
      <c r="A20" s="299"/>
      <c r="B20" s="181" t="s">
        <v>172</v>
      </c>
      <c r="C20" s="212"/>
      <c r="E20" s="299"/>
      <c r="F20" s="181" t="s">
        <v>172</v>
      </c>
      <c r="G20" s="212"/>
      <c r="I20" s="299"/>
      <c r="J20" s="181" t="s">
        <v>172</v>
      </c>
      <c r="K20" s="212"/>
    </row>
    <row r="21" spans="1:11" ht="25.05" customHeight="1" x14ac:dyDescent="0.3">
      <c r="A21" s="299"/>
      <c r="B21" s="181" t="s">
        <v>173</v>
      </c>
      <c r="C21" s="212"/>
      <c r="E21" s="299"/>
      <c r="F21" s="181" t="s">
        <v>173</v>
      </c>
      <c r="G21" s="212"/>
      <c r="I21" s="299"/>
      <c r="J21" s="181" t="s">
        <v>173</v>
      </c>
      <c r="K21" s="212"/>
    </row>
    <row r="22" spans="1:11" ht="25.05" customHeight="1" x14ac:dyDescent="0.3">
      <c r="A22" s="299"/>
      <c r="B22" s="181" t="s">
        <v>174</v>
      </c>
      <c r="C22" s="212"/>
      <c r="E22" s="299"/>
      <c r="F22" s="181" t="s">
        <v>174</v>
      </c>
      <c r="G22" s="212"/>
      <c r="I22" s="299"/>
      <c r="J22" s="181" t="s">
        <v>174</v>
      </c>
      <c r="K22" s="212"/>
    </row>
    <row r="23" spans="1:11" ht="25.05" customHeight="1" x14ac:dyDescent="0.3">
      <c r="A23" s="299"/>
      <c r="B23" s="181" t="s">
        <v>175</v>
      </c>
      <c r="C23" s="212"/>
      <c r="E23" s="299"/>
      <c r="F23" s="181" t="s">
        <v>175</v>
      </c>
      <c r="G23" s="212"/>
      <c r="I23" s="299"/>
      <c r="J23" s="181" t="s">
        <v>175</v>
      </c>
      <c r="K23" s="212"/>
    </row>
    <row r="24" spans="1:11" ht="25.05" customHeight="1" x14ac:dyDescent="0.3">
      <c r="A24" s="299"/>
      <c r="B24" s="180" t="s">
        <v>1020</v>
      </c>
      <c r="C24" s="165">
        <f>SMALL('CONTENT PERFORMANCE DETAILS'!E8:E100,1)</f>
        <v>0.11177002713840586</v>
      </c>
      <c r="E24" s="299"/>
      <c r="F24" s="180" t="s">
        <v>1020</v>
      </c>
      <c r="G24" s="165">
        <f>SMALL('CONTENT PERFORMANCE DETAILS'!E8:E100,2)</f>
        <v>0.1181472289104492</v>
      </c>
      <c r="I24" s="299"/>
      <c r="J24" s="180" t="s">
        <v>1020</v>
      </c>
      <c r="K24" s="165">
        <f>SMALL('CONTENT PERFORMANCE DETAILS'!E8:E100,3)</f>
        <v>0.13325518754988028</v>
      </c>
    </row>
    <row r="25" spans="1:11" x14ac:dyDescent="0.3">
      <c r="B25" s="116"/>
      <c r="C25" s="116"/>
      <c r="D25" s="116"/>
      <c r="E25" s="116"/>
    </row>
    <row r="26" spans="1:11" x14ac:dyDescent="0.3">
      <c r="B26" s="116"/>
      <c r="C26" s="116"/>
      <c r="D26" s="116"/>
      <c r="E26" s="116"/>
    </row>
    <row r="27" spans="1:11" x14ac:dyDescent="0.3">
      <c r="B27" s="116"/>
      <c r="C27" s="116"/>
      <c r="D27" s="116"/>
      <c r="E27" s="116"/>
    </row>
    <row r="28" spans="1:11" x14ac:dyDescent="0.3">
      <c r="B28" s="116"/>
      <c r="C28" s="116"/>
      <c r="D28" s="116"/>
      <c r="E28" s="116"/>
    </row>
    <row r="29" spans="1:11" x14ac:dyDescent="0.3">
      <c r="B29" s="116"/>
      <c r="C29" s="267"/>
      <c r="D29" s="116"/>
      <c r="E29" s="116"/>
    </row>
    <row r="30" spans="1:11" x14ac:dyDescent="0.3">
      <c r="B30" s="116"/>
      <c r="C30" s="116"/>
      <c r="D30" s="116"/>
      <c r="E30" s="116"/>
    </row>
    <row r="31" spans="1:11" x14ac:dyDescent="0.3">
      <c r="B31" s="116"/>
      <c r="C31" s="116"/>
      <c r="D31" s="116"/>
      <c r="E31" s="116"/>
    </row>
    <row r="32" spans="1:11" x14ac:dyDescent="0.3">
      <c r="B32" s="116"/>
      <c r="C32" s="116"/>
      <c r="D32" s="116"/>
      <c r="E32" s="116"/>
    </row>
    <row r="33" spans="2:7" x14ac:dyDescent="0.3">
      <c r="B33" s="116"/>
      <c r="C33" s="116"/>
      <c r="D33" s="116"/>
      <c r="E33" s="116"/>
    </row>
    <row r="34" spans="2:7" x14ac:dyDescent="0.3">
      <c r="B34" s="116"/>
      <c r="C34" s="116"/>
      <c r="D34" s="116"/>
      <c r="E34" s="116"/>
    </row>
    <row r="35" spans="2:7" x14ac:dyDescent="0.3">
      <c r="B35" s="116"/>
      <c r="C35" s="116"/>
      <c r="D35" s="116"/>
      <c r="E35" s="116"/>
    </row>
    <row r="36" spans="2:7" x14ac:dyDescent="0.3">
      <c r="B36" s="116"/>
      <c r="C36" s="116"/>
      <c r="D36" s="116"/>
      <c r="E36" s="116"/>
    </row>
    <row r="37" spans="2:7" x14ac:dyDescent="0.3">
      <c r="B37" s="116"/>
      <c r="C37" s="116"/>
      <c r="D37" s="116"/>
      <c r="E37" s="116"/>
    </row>
    <row r="38" spans="2:7" x14ac:dyDescent="0.3">
      <c r="B38" s="116"/>
      <c r="C38" s="187" t="s">
        <v>928</v>
      </c>
      <c r="D38" s="188">
        <v>134660</v>
      </c>
      <c r="E38" s="188">
        <v>118499</v>
      </c>
      <c r="F38" s="191">
        <v>0.67115900278112817</v>
      </c>
      <c r="G38" s="192">
        <v>0.23294222486261695</v>
      </c>
    </row>
    <row r="39" spans="2:7" x14ac:dyDescent="0.3">
      <c r="B39" s="116"/>
      <c r="C39" s="187" t="s">
        <v>937</v>
      </c>
      <c r="D39" s="188">
        <v>220044</v>
      </c>
      <c r="E39" s="188">
        <v>193815</v>
      </c>
      <c r="F39" s="191">
        <v>1.08803939892899</v>
      </c>
      <c r="G39" s="192">
        <v>0.1411853992837796</v>
      </c>
    </row>
    <row r="40" spans="2:7" x14ac:dyDescent="0.3">
      <c r="B40" s="116"/>
      <c r="C40" s="185" t="s">
        <v>923</v>
      </c>
      <c r="D40" s="186"/>
      <c r="E40" s="186"/>
      <c r="F40" s="189"/>
      <c r="G40" s="190"/>
    </row>
    <row r="41" spans="2:7" x14ac:dyDescent="0.3">
      <c r="B41" s="116"/>
      <c r="C41" s="187" t="s">
        <v>936</v>
      </c>
      <c r="D41" s="188">
        <v>109678</v>
      </c>
      <c r="E41" s="188">
        <v>88818</v>
      </c>
      <c r="F41" s="191">
        <v>0.54275081899068678</v>
      </c>
      <c r="G41" s="192">
        <v>0.26143802768102992</v>
      </c>
    </row>
    <row r="42" spans="2:7" x14ac:dyDescent="0.3">
      <c r="B42" s="116"/>
      <c r="C42" s="185" t="s">
        <v>924</v>
      </c>
      <c r="D42" s="186"/>
      <c r="E42" s="186"/>
      <c r="F42" s="189"/>
      <c r="G42" s="190"/>
    </row>
    <row r="43" spans="2:7" x14ac:dyDescent="0.3">
      <c r="B43" s="116"/>
      <c r="C43" s="187" t="s">
        <v>932</v>
      </c>
      <c r="D43" s="188">
        <v>160589</v>
      </c>
      <c r="E43" s="188">
        <v>138913</v>
      </c>
      <c r="F43" s="191">
        <v>0.79815606361829028</v>
      </c>
      <c r="G43" s="192">
        <v>0.21716929553082714</v>
      </c>
    </row>
    <row r="44" spans="2:7" x14ac:dyDescent="0.3">
      <c r="B44" s="116"/>
      <c r="C44" s="185" t="s">
        <v>922</v>
      </c>
      <c r="D44" s="186"/>
      <c r="E44" s="186"/>
      <c r="F44" s="189"/>
      <c r="G44" s="190"/>
    </row>
    <row r="45" spans="2:7" x14ac:dyDescent="0.3">
      <c r="B45" s="116"/>
      <c r="C45" s="187" t="s">
        <v>929</v>
      </c>
      <c r="D45" s="188">
        <v>51204</v>
      </c>
      <c r="E45" s="188">
        <v>45102</v>
      </c>
      <c r="F45" s="191">
        <v>0.25500253986593491</v>
      </c>
      <c r="G45" s="192">
        <v>0.12577142410749159</v>
      </c>
    </row>
    <row r="46" spans="2:7" x14ac:dyDescent="0.3">
      <c r="B46" s="116"/>
      <c r="C46" s="187" t="s">
        <v>930</v>
      </c>
      <c r="D46" s="188">
        <v>128594</v>
      </c>
      <c r="E46" s="188">
        <v>108188</v>
      </c>
      <c r="F46" s="191">
        <v>0.64008003862560536</v>
      </c>
      <c r="G46" s="192">
        <v>0.21676750081652332</v>
      </c>
    </row>
    <row r="47" spans="2:7" x14ac:dyDescent="0.3">
      <c r="B47" s="116"/>
      <c r="C47" s="187" t="s">
        <v>935</v>
      </c>
      <c r="D47" s="188">
        <v>158732</v>
      </c>
      <c r="E47" s="188">
        <v>134544</v>
      </c>
      <c r="F47" s="191">
        <v>0.7869668469665495</v>
      </c>
      <c r="G47" s="192">
        <v>0.23595746289343045</v>
      </c>
    </row>
    <row r="48" spans="2:7" x14ac:dyDescent="0.3">
      <c r="B48" s="116"/>
      <c r="C48" s="185" t="s">
        <v>925</v>
      </c>
      <c r="D48" s="186"/>
      <c r="E48" s="186"/>
      <c r="F48" s="189"/>
      <c r="G48" s="190"/>
    </row>
    <row r="49" spans="2:7" x14ac:dyDescent="0.3">
      <c r="B49" s="116"/>
      <c r="C49" s="187" t="s">
        <v>938</v>
      </c>
      <c r="D49" s="188">
        <v>123310</v>
      </c>
      <c r="E49" s="188">
        <v>104174</v>
      </c>
      <c r="F49" s="191">
        <v>0.60908565529436753</v>
      </c>
      <c r="G49" s="192">
        <v>0.28989538561349443</v>
      </c>
    </row>
    <row r="50" spans="2:7" x14ac:dyDescent="0.3">
      <c r="B50" s="116"/>
      <c r="C50" s="185" t="s">
        <v>926</v>
      </c>
      <c r="D50" s="186"/>
      <c r="E50" s="186"/>
      <c r="F50" s="189"/>
      <c r="G50" s="190"/>
    </row>
    <row r="51" spans="2:7" x14ac:dyDescent="0.3">
      <c r="B51" s="116"/>
      <c r="C51" s="187" t="s">
        <v>934</v>
      </c>
      <c r="D51" s="188">
        <v>152028</v>
      </c>
      <c r="E51" s="188">
        <v>128071</v>
      </c>
      <c r="F51" s="191">
        <v>0.75450385619422911</v>
      </c>
      <c r="G51" s="192">
        <v>0.21002052253532244</v>
      </c>
    </row>
    <row r="52" spans="2:7" x14ac:dyDescent="0.3">
      <c r="B52" s="116"/>
      <c r="C52" s="187" t="s">
        <v>927</v>
      </c>
      <c r="D52" s="188">
        <v>218133</v>
      </c>
      <c r="E52" s="188">
        <v>189270</v>
      </c>
      <c r="F52" s="191">
        <v>1.0748856782433871</v>
      </c>
      <c r="G52" s="192">
        <v>0.1789917160631358</v>
      </c>
    </row>
    <row r="53" spans="2:7" x14ac:dyDescent="0.3">
      <c r="B53" s="116"/>
      <c r="C53" s="187" t="s">
        <v>933</v>
      </c>
      <c r="D53" s="188">
        <v>172400</v>
      </c>
      <c r="E53" s="188">
        <v>148702</v>
      </c>
      <c r="F53" s="191">
        <v>0.85663744956571863</v>
      </c>
      <c r="G53" s="192">
        <v>0.17775522041763342</v>
      </c>
    </row>
    <row r="54" spans="2:7" x14ac:dyDescent="0.3">
      <c r="B54" s="116"/>
      <c r="C54" s="187" t="s">
        <v>939</v>
      </c>
      <c r="D54" s="188">
        <v>263134</v>
      </c>
      <c r="E54" s="188">
        <v>233049</v>
      </c>
      <c r="F54" s="191">
        <v>1.2972234820847548</v>
      </c>
      <c r="G54" s="192">
        <v>0.11990088700053965</v>
      </c>
    </row>
    <row r="55" spans="2:7" x14ac:dyDescent="0.3">
      <c r="B55" s="116"/>
      <c r="C55" s="187" t="s">
        <v>931</v>
      </c>
      <c r="D55" s="188">
        <v>135256</v>
      </c>
      <c r="E55" s="188">
        <v>113598</v>
      </c>
      <c r="F55" s="191">
        <v>0.67265773808043683</v>
      </c>
      <c r="G55" s="192">
        <v>0.20941769681197137</v>
      </c>
    </row>
    <row r="56" spans="2:7" x14ac:dyDescent="0.3">
      <c r="B56" s="116"/>
      <c r="C56" s="116"/>
      <c r="D56" s="116"/>
      <c r="E56" s="116"/>
    </row>
    <row r="57" spans="2:7" x14ac:dyDescent="0.3">
      <c r="B57" s="116"/>
      <c r="C57" s="116"/>
      <c r="D57" s="116"/>
      <c r="E57" s="116"/>
    </row>
    <row r="58" spans="2:7" x14ac:dyDescent="0.3">
      <c r="B58" s="116"/>
      <c r="C58" s="116"/>
      <c r="D58" s="116"/>
      <c r="E58" s="116"/>
    </row>
    <row r="59" spans="2:7" x14ac:dyDescent="0.3">
      <c r="B59" s="116"/>
      <c r="C59" s="116"/>
      <c r="D59" s="116"/>
      <c r="E59" s="116"/>
    </row>
    <row r="60" spans="2:7" x14ac:dyDescent="0.3">
      <c r="B60" s="116"/>
      <c r="C60" s="116"/>
      <c r="D60" s="116"/>
      <c r="E60" s="116"/>
    </row>
    <row r="61" spans="2:7" x14ac:dyDescent="0.3">
      <c r="B61" s="116"/>
      <c r="C61" s="116"/>
      <c r="D61" s="116"/>
      <c r="E61" s="116"/>
    </row>
    <row r="62" spans="2:7" x14ac:dyDescent="0.3">
      <c r="B62" s="116"/>
      <c r="C62" s="116"/>
      <c r="D62" s="116"/>
      <c r="E62" s="116"/>
    </row>
    <row r="63" spans="2:7" x14ac:dyDescent="0.3">
      <c r="B63" s="116"/>
      <c r="C63" s="116"/>
      <c r="D63" s="116"/>
      <c r="E63" s="116"/>
    </row>
    <row r="64" spans="2:7" x14ac:dyDescent="0.3">
      <c r="B64" s="116"/>
      <c r="C64" s="116"/>
      <c r="D64" s="116"/>
      <c r="E64" s="116"/>
    </row>
    <row r="65" spans="2:5" x14ac:dyDescent="0.3">
      <c r="B65" s="116"/>
      <c r="C65" s="116"/>
      <c r="D65" s="116"/>
      <c r="E65" s="116"/>
    </row>
    <row r="66" spans="2:5" x14ac:dyDescent="0.3">
      <c r="B66" s="116"/>
      <c r="C66" s="116"/>
      <c r="D66" s="116"/>
      <c r="E66" s="116"/>
    </row>
    <row r="67" spans="2:5" x14ac:dyDescent="0.3">
      <c r="B67" s="116"/>
      <c r="C67" s="116"/>
      <c r="D67" s="116"/>
      <c r="E67" s="116"/>
    </row>
    <row r="68" spans="2:5" x14ac:dyDescent="0.3">
      <c r="B68" s="116"/>
      <c r="C68" s="116"/>
      <c r="D68" s="116"/>
      <c r="E68" s="116"/>
    </row>
    <row r="69" spans="2:5" x14ac:dyDescent="0.3">
      <c r="B69" s="116"/>
      <c r="C69" s="116"/>
      <c r="D69" s="116"/>
      <c r="E69" s="116"/>
    </row>
    <row r="70" spans="2:5" x14ac:dyDescent="0.3">
      <c r="B70" s="116"/>
      <c r="C70" s="116"/>
      <c r="D70" s="116"/>
      <c r="E70" s="116"/>
    </row>
    <row r="71" spans="2:5" x14ac:dyDescent="0.3">
      <c r="B71" s="116"/>
      <c r="C71" s="116"/>
      <c r="D71" s="116"/>
      <c r="E71" s="116"/>
    </row>
    <row r="72" spans="2:5" x14ac:dyDescent="0.3">
      <c r="B72" s="116"/>
      <c r="C72" s="116"/>
      <c r="D72" s="116"/>
      <c r="E72" s="116"/>
    </row>
    <row r="73" spans="2:5" x14ac:dyDescent="0.3">
      <c r="B73" s="116"/>
      <c r="C73" s="116"/>
      <c r="D73" s="116"/>
      <c r="E73" s="116"/>
    </row>
    <row r="74" spans="2:5" x14ac:dyDescent="0.3">
      <c r="B74" s="116"/>
      <c r="C74" s="116"/>
      <c r="D74" s="116"/>
      <c r="E74" s="116"/>
    </row>
    <row r="75" spans="2:5" x14ac:dyDescent="0.3">
      <c r="B75" s="116"/>
      <c r="C75" s="116"/>
      <c r="D75" s="116"/>
      <c r="E75" s="116"/>
    </row>
    <row r="76" spans="2:5" x14ac:dyDescent="0.3">
      <c r="B76" s="116"/>
      <c r="C76" s="116"/>
      <c r="D76" s="116"/>
      <c r="E76" s="116"/>
    </row>
    <row r="77" spans="2:5" x14ac:dyDescent="0.3">
      <c r="B77" s="116"/>
      <c r="C77" s="116"/>
      <c r="D77" s="116"/>
      <c r="E77" s="116"/>
    </row>
    <row r="78" spans="2:5" x14ac:dyDescent="0.3">
      <c r="B78" s="116"/>
      <c r="C78" s="116"/>
      <c r="D78" s="116"/>
      <c r="E78" s="116"/>
    </row>
    <row r="79" spans="2:5" x14ac:dyDescent="0.3">
      <c r="B79" s="116"/>
      <c r="C79" s="116"/>
      <c r="D79" s="116"/>
      <c r="E79" s="116"/>
    </row>
    <row r="80" spans="2:5" x14ac:dyDescent="0.3">
      <c r="B80" s="116"/>
      <c r="C80" s="116"/>
      <c r="D80" s="116"/>
      <c r="E80" s="116"/>
    </row>
    <row r="81" spans="2:5" x14ac:dyDescent="0.3">
      <c r="B81" s="116"/>
      <c r="C81" s="116"/>
      <c r="D81" s="116"/>
      <c r="E81" s="116"/>
    </row>
    <row r="82" spans="2:5" x14ac:dyDescent="0.3">
      <c r="B82" s="116"/>
      <c r="C82" s="116"/>
      <c r="D82" s="116"/>
      <c r="E82" s="116"/>
    </row>
    <row r="83" spans="2:5" x14ac:dyDescent="0.3">
      <c r="B83" s="116"/>
      <c r="C83" s="116"/>
      <c r="D83" s="116"/>
      <c r="E83" s="116"/>
    </row>
    <row r="84" spans="2:5" x14ac:dyDescent="0.3">
      <c r="B84" s="116"/>
      <c r="C84" s="116"/>
      <c r="D84" s="116"/>
      <c r="E84" s="116"/>
    </row>
    <row r="85" spans="2:5" x14ac:dyDescent="0.3">
      <c r="B85" s="116"/>
      <c r="C85" s="116"/>
      <c r="D85" s="116"/>
      <c r="E85" s="116"/>
    </row>
    <row r="86" spans="2:5" x14ac:dyDescent="0.3">
      <c r="B86"/>
      <c r="C86"/>
      <c r="D86"/>
      <c r="E86"/>
    </row>
    <row r="87" spans="2:5" x14ac:dyDescent="0.3">
      <c r="B87"/>
      <c r="C87"/>
      <c r="D87"/>
      <c r="E87"/>
    </row>
    <row r="88" spans="2:5" x14ac:dyDescent="0.3">
      <c r="B88"/>
      <c r="C88"/>
      <c r="D88"/>
      <c r="E88"/>
    </row>
    <row r="89" spans="2:5" x14ac:dyDescent="0.3">
      <c r="B89"/>
      <c r="C89"/>
      <c r="D89"/>
      <c r="E89"/>
    </row>
    <row r="90" spans="2:5" x14ac:dyDescent="0.3">
      <c r="B90"/>
      <c r="C90"/>
      <c r="D90"/>
      <c r="E90"/>
    </row>
    <row r="91" spans="2:5" x14ac:dyDescent="0.3">
      <c r="B91"/>
      <c r="C91"/>
      <c r="D91"/>
      <c r="E91"/>
    </row>
    <row r="92" spans="2:5" x14ac:dyDescent="0.3">
      <c r="B92"/>
      <c r="C92"/>
      <c r="D92"/>
      <c r="E92"/>
    </row>
    <row r="93" spans="2:5" x14ac:dyDescent="0.3">
      <c r="B93"/>
      <c r="C93"/>
      <c r="D93"/>
      <c r="E93"/>
    </row>
    <row r="94" spans="2:5" x14ac:dyDescent="0.3">
      <c r="B94"/>
      <c r="C94"/>
      <c r="D94"/>
      <c r="E94"/>
    </row>
    <row r="95" spans="2:5" x14ac:dyDescent="0.3">
      <c r="B95"/>
      <c r="C95"/>
      <c r="D95"/>
      <c r="E95"/>
    </row>
    <row r="96" spans="2:5" x14ac:dyDescent="0.3">
      <c r="B96"/>
      <c r="C96"/>
      <c r="D96"/>
      <c r="E96"/>
    </row>
    <row r="97" spans="2:5" x14ac:dyDescent="0.3">
      <c r="B97"/>
      <c r="C97"/>
      <c r="D97"/>
      <c r="E97"/>
    </row>
    <row r="98" spans="2:5" x14ac:dyDescent="0.3">
      <c r="B98"/>
      <c r="C98"/>
      <c r="D98"/>
      <c r="E98"/>
    </row>
    <row r="99" spans="2:5" x14ac:dyDescent="0.3">
      <c r="B99"/>
      <c r="C99"/>
      <c r="D99"/>
      <c r="E99"/>
    </row>
    <row r="100" spans="2:5" x14ac:dyDescent="0.3">
      <c r="B100"/>
      <c r="C100"/>
      <c r="D100"/>
      <c r="E100"/>
    </row>
    <row r="101" spans="2:5" x14ac:dyDescent="0.3">
      <c r="B101"/>
      <c r="C101"/>
      <c r="D101"/>
      <c r="E101"/>
    </row>
    <row r="102" spans="2:5" x14ac:dyDescent="0.3">
      <c r="B102"/>
      <c r="C102"/>
      <c r="D102"/>
      <c r="E102"/>
    </row>
    <row r="103" spans="2:5" x14ac:dyDescent="0.3">
      <c r="B103"/>
      <c r="C103"/>
      <c r="D103"/>
      <c r="E103"/>
    </row>
    <row r="104" spans="2:5" x14ac:dyDescent="0.3">
      <c r="B104"/>
      <c r="C104"/>
      <c r="D104"/>
      <c r="E104"/>
    </row>
    <row r="105" spans="2:5" x14ac:dyDescent="0.3">
      <c r="B105"/>
      <c r="C105"/>
      <c r="D105"/>
      <c r="E105"/>
    </row>
    <row r="106" spans="2:5" x14ac:dyDescent="0.3">
      <c r="B106"/>
      <c r="C106"/>
      <c r="D106"/>
      <c r="E106"/>
    </row>
    <row r="107" spans="2:5" x14ac:dyDescent="0.3">
      <c r="B107"/>
      <c r="C107"/>
      <c r="D107"/>
      <c r="E107"/>
    </row>
    <row r="108" spans="2:5" x14ac:dyDescent="0.3">
      <c r="B108"/>
      <c r="C108"/>
      <c r="D108"/>
      <c r="E108"/>
    </row>
    <row r="109" spans="2:5" x14ac:dyDescent="0.3">
      <c r="B109"/>
      <c r="C109"/>
      <c r="D109"/>
      <c r="E109"/>
    </row>
    <row r="110" spans="2:5" x14ac:dyDescent="0.3">
      <c r="B110"/>
      <c r="C110"/>
      <c r="D110"/>
      <c r="E110"/>
    </row>
    <row r="111" spans="2:5" x14ac:dyDescent="0.3">
      <c r="B111"/>
      <c r="C111"/>
      <c r="D111"/>
      <c r="E111"/>
    </row>
    <row r="112" spans="2:5" x14ac:dyDescent="0.3">
      <c r="B112"/>
      <c r="C112"/>
      <c r="D112"/>
      <c r="E112"/>
    </row>
    <row r="113" spans="2:5" x14ac:dyDescent="0.3">
      <c r="B113"/>
      <c r="C113"/>
      <c r="D113"/>
      <c r="E113"/>
    </row>
    <row r="114" spans="2:5" x14ac:dyDescent="0.3">
      <c r="B114"/>
      <c r="C114"/>
      <c r="D114"/>
      <c r="E114"/>
    </row>
    <row r="115" spans="2:5" x14ac:dyDescent="0.3">
      <c r="B115"/>
      <c r="C115"/>
      <c r="D115"/>
      <c r="E115"/>
    </row>
    <row r="116" spans="2:5" x14ac:dyDescent="0.3">
      <c r="B116"/>
      <c r="C116"/>
      <c r="D116"/>
      <c r="E116"/>
    </row>
    <row r="117" spans="2:5" x14ac:dyDescent="0.3">
      <c r="B117"/>
      <c r="C117"/>
      <c r="D117"/>
      <c r="E117"/>
    </row>
    <row r="118" spans="2:5" x14ac:dyDescent="0.3">
      <c r="B118"/>
      <c r="C118"/>
      <c r="D118"/>
      <c r="E118"/>
    </row>
    <row r="119" spans="2:5" x14ac:dyDescent="0.3">
      <c r="B119"/>
      <c r="C119"/>
      <c r="D119"/>
      <c r="E119"/>
    </row>
    <row r="120" spans="2:5" x14ac:dyDescent="0.3">
      <c r="B120"/>
      <c r="C120"/>
      <c r="D120"/>
      <c r="E120"/>
    </row>
    <row r="121" spans="2:5" x14ac:dyDescent="0.3">
      <c r="B121"/>
      <c r="C121"/>
      <c r="D121"/>
      <c r="E121"/>
    </row>
    <row r="122" spans="2:5" x14ac:dyDescent="0.3">
      <c r="B122"/>
      <c r="C122"/>
      <c r="D122"/>
      <c r="E122"/>
    </row>
    <row r="123" spans="2:5" x14ac:dyDescent="0.3">
      <c r="B123"/>
      <c r="C123"/>
      <c r="D123"/>
      <c r="E123"/>
    </row>
    <row r="124" spans="2:5" x14ac:dyDescent="0.3">
      <c r="B124"/>
      <c r="C124"/>
      <c r="D124"/>
      <c r="E124"/>
    </row>
    <row r="125" spans="2:5" x14ac:dyDescent="0.3">
      <c r="B125"/>
      <c r="C125"/>
      <c r="D125"/>
      <c r="E125"/>
    </row>
    <row r="126" spans="2:5" x14ac:dyDescent="0.3">
      <c r="B126"/>
      <c r="C126"/>
      <c r="D126"/>
      <c r="E126"/>
    </row>
    <row r="127" spans="2:5" x14ac:dyDescent="0.3">
      <c r="B127"/>
      <c r="C127"/>
      <c r="D127"/>
      <c r="E127"/>
    </row>
    <row r="128" spans="2:5" x14ac:dyDescent="0.3">
      <c r="B128"/>
      <c r="C128"/>
      <c r="D128"/>
      <c r="E128"/>
    </row>
    <row r="129" spans="2:5" x14ac:dyDescent="0.3">
      <c r="B129"/>
      <c r="C129"/>
      <c r="D129"/>
      <c r="E129"/>
    </row>
    <row r="130" spans="2:5" x14ac:dyDescent="0.3">
      <c r="B130"/>
      <c r="C130"/>
      <c r="D130"/>
      <c r="E130"/>
    </row>
    <row r="131" spans="2:5" x14ac:dyDescent="0.3">
      <c r="B131"/>
      <c r="C131"/>
      <c r="D131"/>
      <c r="E131"/>
    </row>
    <row r="132" spans="2:5" x14ac:dyDescent="0.3">
      <c r="B132"/>
      <c r="C132"/>
      <c r="D132"/>
      <c r="E132"/>
    </row>
    <row r="133" spans="2:5" x14ac:dyDescent="0.3">
      <c r="B133"/>
      <c r="C133"/>
      <c r="D133"/>
      <c r="E133"/>
    </row>
    <row r="134" spans="2:5" x14ac:dyDescent="0.3">
      <c r="B134"/>
      <c r="C134"/>
      <c r="D134"/>
      <c r="E134"/>
    </row>
    <row r="135" spans="2:5" x14ac:dyDescent="0.3">
      <c r="B135"/>
      <c r="C135"/>
      <c r="D135"/>
      <c r="E135"/>
    </row>
    <row r="136" spans="2:5" x14ac:dyDescent="0.3">
      <c r="B136"/>
      <c r="C136"/>
      <c r="D136"/>
      <c r="E136"/>
    </row>
    <row r="137" spans="2:5" x14ac:dyDescent="0.3">
      <c r="B137"/>
      <c r="C137"/>
      <c r="D137"/>
      <c r="E137"/>
    </row>
    <row r="138" spans="2:5" x14ac:dyDescent="0.3">
      <c r="B138"/>
      <c r="C138"/>
      <c r="D138"/>
      <c r="E138"/>
    </row>
    <row r="139" spans="2:5" x14ac:dyDescent="0.3">
      <c r="B139"/>
      <c r="C139"/>
      <c r="D139"/>
      <c r="E139"/>
    </row>
    <row r="140" spans="2:5" x14ac:dyDescent="0.3">
      <c r="B140"/>
      <c r="C140"/>
      <c r="D140"/>
      <c r="E140"/>
    </row>
    <row r="141" spans="2:5" x14ac:dyDescent="0.3">
      <c r="B141"/>
      <c r="C141"/>
      <c r="D141"/>
      <c r="E141"/>
    </row>
    <row r="142" spans="2:5" x14ac:dyDescent="0.3">
      <c r="B142"/>
      <c r="C142"/>
      <c r="D142"/>
      <c r="E142"/>
    </row>
    <row r="143" spans="2:5" x14ac:dyDescent="0.3">
      <c r="B143"/>
      <c r="C143"/>
      <c r="D143"/>
      <c r="E143"/>
    </row>
    <row r="144" spans="2:5" x14ac:dyDescent="0.3">
      <c r="B144"/>
      <c r="C144"/>
      <c r="D144"/>
      <c r="E144"/>
    </row>
    <row r="145" spans="2:5" x14ac:dyDescent="0.3">
      <c r="B145"/>
      <c r="C145"/>
      <c r="D145"/>
      <c r="E145"/>
    </row>
    <row r="146" spans="2:5" x14ac:dyDescent="0.3">
      <c r="B146"/>
      <c r="C146"/>
      <c r="D146"/>
      <c r="E146"/>
    </row>
    <row r="147" spans="2:5" x14ac:dyDescent="0.3">
      <c r="B147"/>
      <c r="C147"/>
      <c r="D147"/>
      <c r="E147"/>
    </row>
    <row r="148" spans="2:5" x14ac:dyDescent="0.3">
      <c r="B148"/>
      <c r="C148"/>
      <c r="D148"/>
      <c r="E148"/>
    </row>
    <row r="149" spans="2:5" x14ac:dyDescent="0.3">
      <c r="B149"/>
      <c r="C149"/>
      <c r="D149"/>
      <c r="E149"/>
    </row>
    <row r="150" spans="2:5" x14ac:dyDescent="0.3">
      <c r="B150"/>
      <c r="C150"/>
      <c r="D150"/>
      <c r="E150"/>
    </row>
    <row r="151" spans="2:5" x14ac:dyDescent="0.3">
      <c r="B151"/>
      <c r="C151"/>
      <c r="D151"/>
      <c r="E151"/>
    </row>
    <row r="152" spans="2:5" x14ac:dyDescent="0.3">
      <c r="B152"/>
      <c r="C152"/>
      <c r="D152"/>
      <c r="E152"/>
    </row>
    <row r="153" spans="2:5" x14ac:dyDescent="0.3">
      <c r="B153"/>
      <c r="C153"/>
      <c r="D153"/>
      <c r="E153"/>
    </row>
    <row r="154" spans="2:5" x14ac:dyDescent="0.3">
      <c r="B154"/>
      <c r="C154"/>
      <c r="D154"/>
      <c r="E154"/>
    </row>
    <row r="155" spans="2:5" x14ac:dyDescent="0.3">
      <c r="B155"/>
      <c r="C155"/>
      <c r="D155"/>
      <c r="E155"/>
    </row>
    <row r="156" spans="2:5" x14ac:dyDescent="0.3">
      <c r="B156"/>
      <c r="C156"/>
      <c r="D156"/>
      <c r="E156"/>
    </row>
    <row r="157" spans="2:5" x14ac:dyDescent="0.3">
      <c r="B157"/>
      <c r="C157"/>
      <c r="D157"/>
      <c r="E157"/>
    </row>
    <row r="158" spans="2:5" x14ac:dyDescent="0.3">
      <c r="B158"/>
      <c r="C158"/>
      <c r="D158"/>
      <c r="E158"/>
    </row>
    <row r="159" spans="2:5" x14ac:dyDescent="0.3">
      <c r="B159"/>
      <c r="C159"/>
      <c r="D159"/>
      <c r="E159"/>
    </row>
    <row r="160" spans="2:5" x14ac:dyDescent="0.3">
      <c r="B160"/>
      <c r="C160"/>
      <c r="D160"/>
      <c r="E160"/>
    </row>
    <row r="161" spans="2:5" x14ac:dyDescent="0.3">
      <c r="B161"/>
      <c r="C161"/>
      <c r="D161"/>
      <c r="E161"/>
    </row>
    <row r="162" spans="2:5" x14ac:dyDescent="0.3">
      <c r="B162"/>
      <c r="C162"/>
      <c r="D162"/>
      <c r="E162"/>
    </row>
    <row r="163" spans="2:5" x14ac:dyDescent="0.3">
      <c r="B163"/>
      <c r="C163"/>
      <c r="D163"/>
      <c r="E163"/>
    </row>
    <row r="164" spans="2:5" x14ac:dyDescent="0.3">
      <c r="B164"/>
      <c r="C164"/>
      <c r="D164"/>
      <c r="E164"/>
    </row>
    <row r="165" spans="2:5" x14ac:dyDescent="0.3">
      <c r="B165"/>
      <c r="C165"/>
      <c r="D165"/>
      <c r="E165"/>
    </row>
    <row r="166" spans="2:5" x14ac:dyDescent="0.3">
      <c r="B166"/>
      <c r="C166"/>
      <c r="D166"/>
      <c r="E166"/>
    </row>
    <row r="167" spans="2:5" x14ac:dyDescent="0.3">
      <c r="B167"/>
      <c r="C167"/>
      <c r="D167"/>
      <c r="E167"/>
    </row>
    <row r="168" spans="2:5" x14ac:dyDescent="0.3">
      <c r="B168"/>
      <c r="C168"/>
      <c r="D168"/>
      <c r="E168"/>
    </row>
    <row r="169" spans="2:5" x14ac:dyDescent="0.3">
      <c r="B169"/>
      <c r="C169"/>
      <c r="D169"/>
      <c r="E169"/>
    </row>
    <row r="170" spans="2:5" x14ac:dyDescent="0.3">
      <c r="B170"/>
      <c r="C170"/>
      <c r="D170"/>
      <c r="E170"/>
    </row>
    <row r="171" spans="2:5" x14ac:dyDescent="0.3">
      <c r="B171"/>
      <c r="C171"/>
      <c r="D171"/>
      <c r="E171"/>
    </row>
    <row r="172" spans="2:5" x14ac:dyDescent="0.3">
      <c r="B172"/>
      <c r="C172"/>
      <c r="D172"/>
      <c r="E172"/>
    </row>
    <row r="173" spans="2:5" x14ac:dyDescent="0.3">
      <c r="B173"/>
      <c r="C173"/>
      <c r="D173"/>
      <c r="E173"/>
    </row>
    <row r="174" spans="2:5" x14ac:dyDescent="0.3">
      <c r="B174"/>
      <c r="C174"/>
      <c r="D174"/>
      <c r="E174"/>
    </row>
    <row r="175" spans="2:5" x14ac:dyDescent="0.3">
      <c r="B175"/>
      <c r="C175"/>
      <c r="D175"/>
      <c r="E175"/>
    </row>
    <row r="176" spans="2:5" x14ac:dyDescent="0.3">
      <c r="B176"/>
      <c r="C176"/>
      <c r="D176"/>
      <c r="E176"/>
    </row>
    <row r="177" spans="2:5" x14ac:dyDescent="0.3">
      <c r="B177"/>
      <c r="C177"/>
      <c r="D177"/>
      <c r="E177"/>
    </row>
    <row r="178" spans="2:5" x14ac:dyDescent="0.3">
      <c r="B178"/>
      <c r="C178"/>
      <c r="D178"/>
      <c r="E178"/>
    </row>
    <row r="179" spans="2:5" x14ac:dyDescent="0.3">
      <c r="B179"/>
      <c r="C179"/>
      <c r="D179"/>
      <c r="E179"/>
    </row>
    <row r="180" spans="2:5" x14ac:dyDescent="0.3">
      <c r="B180"/>
      <c r="C180"/>
      <c r="D180"/>
      <c r="E180"/>
    </row>
    <row r="181" spans="2:5" x14ac:dyDescent="0.3">
      <c r="B181"/>
      <c r="C181"/>
      <c r="D181"/>
      <c r="E181"/>
    </row>
    <row r="182" spans="2:5" x14ac:dyDescent="0.3">
      <c r="B182"/>
      <c r="C182"/>
      <c r="D182"/>
      <c r="E182"/>
    </row>
    <row r="183" spans="2:5" x14ac:dyDescent="0.3">
      <c r="B183"/>
      <c r="C183"/>
      <c r="D183"/>
      <c r="E183"/>
    </row>
    <row r="184" spans="2:5" x14ac:dyDescent="0.3">
      <c r="B184"/>
      <c r="C184"/>
      <c r="D184"/>
      <c r="E184"/>
    </row>
    <row r="185" spans="2:5" x14ac:dyDescent="0.3">
      <c r="B185"/>
      <c r="C185"/>
      <c r="D185"/>
      <c r="E185"/>
    </row>
    <row r="186" spans="2:5" x14ac:dyDescent="0.3">
      <c r="B186"/>
      <c r="C186"/>
      <c r="D186"/>
      <c r="E186"/>
    </row>
    <row r="187" spans="2:5" x14ac:dyDescent="0.3">
      <c r="B187"/>
      <c r="C187"/>
      <c r="D187"/>
      <c r="E187"/>
    </row>
    <row r="188" spans="2:5" x14ac:dyDescent="0.3">
      <c r="B188"/>
      <c r="C188"/>
      <c r="D188"/>
      <c r="E188"/>
    </row>
    <row r="189" spans="2:5" x14ac:dyDescent="0.3">
      <c r="B189"/>
      <c r="C189"/>
      <c r="D189"/>
      <c r="E189"/>
    </row>
    <row r="190" spans="2:5" x14ac:dyDescent="0.3">
      <c r="B190"/>
      <c r="C190"/>
      <c r="D190"/>
      <c r="E190"/>
    </row>
    <row r="191" spans="2:5" x14ac:dyDescent="0.3">
      <c r="B191"/>
      <c r="C191"/>
      <c r="D191"/>
      <c r="E191"/>
    </row>
    <row r="192" spans="2:5" x14ac:dyDescent="0.3">
      <c r="B192"/>
      <c r="C192"/>
      <c r="D192"/>
      <c r="E192"/>
    </row>
    <row r="193" spans="2:5" x14ac:dyDescent="0.3">
      <c r="B193"/>
      <c r="C193"/>
      <c r="D193"/>
      <c r="E193"/>
    </row>
    <row r="194" spans="2:5" x14ac:dyDescent="0.3">
      <c r="B194"/>
      <c r="C194"/>
      <c r="D194"/>
      <c r="E194"/>
    </row>
    <row r="195" spans="2:5" x14ac:dyDescent="0.3">
      <c r="B195"/>
      <c r="C195"/>
      <c r="D195"/>
      <c r="E195"/>
    </row>
    <row r="196" spans="2:5" x14ac:dyDescent="0.3">
      <c r="B196"/>
      <c r="C196"/>
      <c r="D196"/>
      <c r="E196"/>
    </row>
    <row r="197" spans="2:5" x14ac:dyDescent="0.3">
      <c r="B197"/>
      <c r="C197"/>
      <c r="D197"/>
      <c r="E197"/>
    </row>
    <row r="198" spans="2:5" x14ac:dyDescent="0.3">
      <c r="B198"/>
      <c r="C198"/>
      <c r="D198"/>
      <c r="E198"/>
    </row>
    <row r="199" spans="2:5" x14ac:dyDescent="0.3">
      <c r="B199"/>
      <c r="C199"/>
      <c r="D199"/>
      <c r="E199"/>
    </row>
    <row r="200" spans="2:5" x14ac:dyDescent="0.3">
      <c r="B200"/>
      <c r="C200"/>
      <c r="D200"/>
      <c r="E200"/>
    </row>
    <row r="201" spans="2:5" x14ac:dyDescent="0.3">
      <c r="B201"/>
      <c r="C201"/>
      <c r="D201"/>
      <c r="E201"/>
    </row>
    <row r="202" spans="2:5" x14ac:dyDescent="0.3">
      <c r="B202"/>
      <c r="C202"/>
      <c r="D202"/>
      <c r="E202"/>
    </row>
    <row r="203" spans="2:5" x14ac:dyDescent="0.3">
      <c r="B203"/>
      <c r="C203"/>
      <c r="D203"/>
      <c r="E203"/>
    </row>
    <row r="204" spans="2:5" x14ac:dyDescent="0.3">
      <c r="B204"/>
      <c r="C204"/>
      <c r="D204"/>
      <c r="E204"/>
    </row>
    <row r="205" spans="2:5" x14ac:dyDescent="0.3">
      <c r="B205"/>
      <c r="C205"/>
      <c r="D205"/>
      <c r="E205"/>
    </row>
    <row r="206" spans="2:5" x14ac:dyDescent="0.3">
      <c r="B206"/>
      <c r="C206"/>
      <c r="D206"/>
      <c r="E206"/>
    </row>
    <row r="207" spans="2:5" x14ac:dyDescent="0.3">
      <c r="B207"/>
      <c r="C207"/>
      <c r="D207"/>
      <c r="E207"/>
    </row>
    <row r="208" spans="2:5" x14ac:dyDescent="0.3">
      <c r="B208"/>
      <c r="C208"/>
      <c r="D208"/>
      <c r="E208"/>
    </row>
    <row r="209" spans="2:5" x14ac:dyDescent="0.3">
      <c r="B209"/>
      <c r="C209"/>
      <c r="D209"/>
      <c r="E209"/>
    </row>
    <row r="210" spans="2:5" x14ac:dyDescent="0.3">
      <c r="B210"/>
      <c r="C210"/>
      <c r="D210"/>
      <c r="E210"/>
    </row>
    <row r="211" spans="2:5" x14ac:dyDescent="0.3">
      <c r="B211"/>
      <c r="C211"/>
      <c r="D211"/>
      <c r="E211"/>
    </row>
    <row r="212" spans="2:5" x14ac:dyDescent="0.3">
      <c r="B212"/>
      <c r="C212"/>
      <c r="D212"/>
      <c r="E212"/>
    </row>
    <row r="213" spans="2:5" x14ac:dyDescent="0.3">
      <c r="B213"/>
      <c r="C213"/>
      <c r="D213"/>
      <c r="E213"/>
    </row>
    <row r="214" spans="2:5" x14ac:dyDescent="0.3">
      <c r="B214"/>
      <c r="C214"/>
      <c r="D214"/>
      <c r="E214"/>
    </row>
    <row r="215" spans="2:5" x14ac:dyDescent="0.3">
      <c r="B215"/>
      <c r="C215"/>
      <c r="D215"/>
      <c r="E215"/>
    </row>
    <row r="216" spans="2:5" x14ac:dyDescent="0.3">
      <c r="B216"/>
      <c r="C216"/>
      <c r="D216"/>
      <c r="E216"/>
    </row>
    <row r="217" spans="2:5" x14ac:dyDescent="0.3">
      <c r="B217"/>
      <c r="C217"/>
      <c r="D217"/>
      <c r="E217"/>
    </row>
    <row r="218" spans="2:5" x14ac:dyDescent="0.3">
      <c r="B218"/>
      <c r="C218"/>
      <c r="D218"/>
      <c r="E218"/>
    </row>
    <row r="219" spans="2:5" x14ac:dyDescent="0.3">
      <c r="B219"/>
      <c r="C219"/>
      <c r="D219"/>
      <c r="E219"/>
    </row>
    <row r="220" spans="2:5" x14ac:dyDescent="0.3">
      <c r="B220"/>
      <c r="C220"/>
      <c r="D220"/>
      <c r="E220"/>
    </row>
    <row r="221" spans="2:5" x14ac:dyDescent="0.3">
      <c r="B221"/>
      <c r="C221"/>
      <c r="D221"/>
      <c r="E221"/>
    </row>
    <row r="222" spans="2:5" x14ac:dyDescent="0.3">
      <c r="B222"/>
      <c r="C222"/>
      <c r="D222"/>
      <c r="E222"/>
    </row>
    <row r="223" spans="2:5" x14ac:dyDescent="0.3">
      <c r="B223"/>
      <c r="C223"/>
      <c r="D223"/>
      <c r="E223"/>
    </row>
    <row r="224" spans="2:5" x14ac:dyDescent="0.3">
      <c r="B224"/>
      <c r="C224"/>
      <c r="D224"/>
      <c r="E224"/>
    </row>
    <row r="225" spans="2:5" x14ac:dyDescent="0.3">
      <c r="B225"/>
      <c r="C225"/>
      <c r="D225"/>
      <c r="E225"/>
    </row>
    <row r="226" spans="2:5" x14ac:dyDescent="0.3">
      <c r="B226"/>
      <c r="C226"/>
      <c r="D226"/>
      <c r="E226"/>
    </row>
    <row r="227" spans="2:5" x14ac:dyDescent="0.3">
      <c r="B227"/>
      <c r="C227"/>
      <c r="D227"/>
      <c r="E227"/>
    </row>
    <row r="228" spans="2:5" x14ac:dyDescent="0.3">
      <c r="B228"/>
      <c r="C228"/>
      <c r="D228"/>
      <c r="E228"/>
    </row>
    <row r="229" spans="2:5" x14ac:dyDescent="0.3">
      <c r="B229"/>
      <c r="C229"/>
      <c r="D229"/>
      <c r="E229"/>
    </row>
    <row r="230" spans="2:5" x14ac:dyDescent="0.3">
      <c r="B230"/>
      <c r="C230"/>
      <c r="D230"/>
      <c r="E230"/>
    </row>
    <row r="231" spans="2:5" x14ac:dyDescent="0.3">
      <c r="B231"/>
      <c r="C231"/>
      <c r="D231"/>
      <c r="E231"/>
    </row>
    <row r="232" spans="2:5" x14ac:dyDescent="0.3">
      <c r="B232"/>
      <c r="C232"/>
      <c r="D232"/>
      <c r="E232"/>
    </row>
    <row r="233" spans="2:5" x14ac:dyDescent="0.3">
      <c r="B233"/>
      <c r="C233"/>
      <c r="D233"/>
      <c r="E233"/>
    </row>
    <row r="234" spans="2:5" x14ac:dyDescent="0.3">
      <c r="B234"/>
      <c r="C234"/>
      <c r="D234"/>
      <c r="E234"/>
    </row>
    <row r="235" spans="2:5" x14ac:dyDescent="0.3">
      <c r="B235"/>
      <c r="C235"/>
      <c r="D235"/>
      <c r="E235"/>
    </row>
    <row r="236" spans="2:5" x14ac:dyDescent="0.3">
      <c r="B236"/>
      <c r="C236"/>
      <c r="D236"/>
      <c r="E236"/>
    </row>
    <row r="237" spans="2:5" x14ac:dyDescent="0.3">
      <c r="B237"/>
      <c r="C237"/>
      <c r="D237"/>
      <c r="E237"/>
    </row>
    <row r="238" spans="2:5" x14ac:dyDescent="0.3">
      <c r="B238"/>
      <c r="C238"/>
      <c r="D238"/>
      <c r="E238"/>
    </row>
    <row r="239" spans="2:5" x14ac:dyDescent="0.3">
      <c r="B239"/>
      <c r="C239"/>
      <c r="D239"/>
      <c r="E239"/>
    </row>
    <row r="240" spans="2:5" x14ac:dyDescent="0.3">
      <c r="B240"/>
      <c r="C240"/>
      <c r="D240"/>
      <c r="E240"/>
    </row>
    <row r="241" spans="2:5" x14ac:dyDescent="0.3">
      <c r="B241"/>
      <c r="C241"/>
      <c r="D241"/>
      <c r="E241"/>
    </row>
    <row r="242" spans="2:5" x14ac:dyDescent="0.3">
      <c r="B242"/>
      <c r="C242"/>
      <c r="D242"/>
      <c r="E242"/>
    </row>
    <row r="243" spans="2:5" x14ac:dyDescent="0.3">
      <c r="B243"/>
      <c r="C243"/>
      <c r="D243"/>
      <c r="E243"/>
    </row>
    <row r="244" spans="2:5" x14ac:dyDescent="0.3">
      <c r="B244"/>
      <c r="C244"/>
      <c r="D244"/>
      <c r="E244"/>
    </row>
    <row r="245" spans="2:5" x14ac:dyDescent="0.3">
      <c r="B245"/>
      <c r="C245"/>
      <c r="D245"/>
      <c r="E245"/>
    </row>
    <row r="246" spans="2:5" x14ac:dyDescent="0.3">
      <c r="B246"/>
      <c r="C246"/>
      <c r="D246"/>
      <c r="E246"/>
    </row>
    <row r="247" spans="2:5" x14ac:dyDescent="0.3">
      <c r="B247"/>
      <c r="C247"/>
      <c r="D247"/>
      <c r="E247"/>
    </row>
    <row r="248" spans="2:5" x14ac:dyDescent="0.3">
      <c r="B248"/>
      <c r="C248"/>
      <c r="D248"/>
      <c r="E248"/>
    </row>
    <row r="249" spans="2:5" x14ac:dyDescent="0.3">
      <c r="B249"/>
      <c r="C249"/>
      <c r="D249"/>
      <c r="E249"/>
    </row>
    <row r="250" spans="2:5" x14ac:dyDescent="0.3">
      <c r="B250"/>
      <c r="C250"/>
      <c r="D250"/>
      <c r="E250"/>
    </row>
    <row r="251" spans="2:5" x14ac:dyDescent="0.3">
      <c r="B251"/>
      <c r="C251"/>
      <c r="D251"/>
      <c r="E251"/>
    </row>
    <row r="252" spans="2:5" x14ac:dyDescent="0.3">
      <c r="B252"/>
      <c r="C252"/>
      <c r="D252"/>
      <c r="E252"/>
    </row>
    <row r="253" spans="2:5" x14ac:dyDescent="0.3">
      <c r="B253"/>
      <c r="C253"/>
      <c r="D253"/>
      <c r="E253"/>
    </row>
    <row r="254" spans="2:5" x14ac:dyDescent="0.3">
      <c r="B254"/>
      <c r="C254"/>
      <c r="D254"/>
      <c r="E254"/>
    </row>
    <row r="255" spans="2:5" x14ac:dyDescent="0.3">
      <c r="B255"/>
      <c r="C255"/>
      <c r="D255"/>
      <c r="E255"/>
    </row>
    <row r="256" spans="2:5" x14ac:dyDescent="0.3">
      <c r="B256"/>
      <c r="C256"/>
      <c r="D256"/>
      <c r="E256"/>
    </row>
    <row r="257" spans="2:5" x14ac:dyDescent="0.3">
      <c r="B257"/>
      <c r="C257"/>
      <c r="D257"/>
      <c r="E257"/>
    </row>
    <row r="258" spans="2:5" x14ac:dyDescent="0.3">
      <c r="B258"/>
      <c r="C258"/>
      <c r="D258"/>
      <c r="E258"/>
    </row>
    <row r="259" spans="2:5" x14ac:dyDescent="0.3">
      <c r="B259"/>
      <c r="C259"/>
      <c r="D259"/>
      <c r="E259"/>
    </row>
    <row r="260" spans="2:5" x14ac:dyDescent="0.3">
      <c r="B260"/>
      <c r="C260"/>
      <c r="D260"/>
      <c r="E260"/>
    </row>
    <row r="261" spans="2:5" x14ac:dyDescent="0.3">
      <c r="B261"/>
      <c r="C261"/>
      <c r="D261"/>
      <c r="E261"/>
    </row>
    <row r="262" spans="2:5" x14ac:dyDescent="0.3">
      <c r="B262"/>
      <c r="C262"/>
      <c r="D262"/>
      <c r="E262"/>
    </row>
    <row r="263" spans="2:5" x14ac:dyDescent="0.3">
      <c r="B263"/>
      <c r="C263"/>
      <c r="D263"/>
      <c r="E263"/>
    </row>
    <row r="264" spans="2:5" x14ac:dyDescent="0.3">
      <c r="B264"/>
      <c r="C264"/>
      <c r="D264"/>
      <c r="E264"/>
    </row>
    <row r="265" spans="2:5" x14ac:dyDescent="0.3">
      <c r="B265"/>
      <c r="C265"/>
      <c r="D265"/>
      <c r="E265"/>
    </row>
    <row r="266" spans="2:5" x14ac:dyDescent="0.3">
      <c r="B266"/>
      <c r="C266"/>
      <c r="D266"/>
      <c r="E266"/>
    </row>
    <row r="267" spans="2:5" x14ac:dyDescent="0.3">
      <c r="B267"/>
      <c r="C267"/>
      <c r="D267"/>
      <c r="E267"/>
    </row>
    <row r="268" spans="2:5" x14ac:dyDescent="0.3">
      <c r="B268"/>
      <c r="C268"/>
      <c r="D268"/>
      <c r="E268"/>
    </row>
    <row r="269" spans="2:5" x14ac:dyDescent="0.3">
      <c r="B269"/>
      <c r="C269"/>
      <c r="D269"/>
      <c r="E269"/>
    </row>
    <row r="270" spans="2:5" x14ac:dyDescent="0.3">
      <c r="B270"/>
      <c r="C270"/>
      <c r="D270"/>
      <c r="E270"/>
    </row>
    <row r="271" spans="2:5" x14ac:dyDescent="0.3">
      <c r="B271"/>
      <c r="C271"/>
      <c r="D271"/>
      <c r="E271"/>
    </row>
    <row r="272" spans="2:5" x14ac:dyDescent="0.3">
      <c r="B272"/>
      <c r="C272"/>
      <c r="D272"/>
      <c r="E272"/>
    </row>
    <row r="273" spans="2:5" x14ac:dyDescent="0.3">
      <c r="B273"/>
      <c r="C273"/>
      <c r="D273"/>
      <c r="E273"/>
    </row>
    <row r="274" spans="2:5" x14ac:dyDescent="0.3">
      <c r="B274"/>
      <c r="C274"/>
      <c r="D274"/>
      <c r="E274"/>
    </row>
    <row r="275" spans="2:5" x14ac:dyDescent="0.3">
      <c r="B275"/>
      <c r="C275"/>
      <c r="D275"/>
      <c r="E275"/>
    </row>
    <row r="276" spans="2:5" x14ac:dyDescent="0.3">
      <c r="B276"/>
      <c r="C276"/>
      <c r="D276"/>
      <c r="E276"/>
    </row>
    <row r="277" spans="2:5" x14ac:dyDescent="0.3">
      <c r="B277"/>
      <c r="C277"/>
      <c r="D277"/>
      <c r="E277"/>
    </row>
    <row r="278" spans="2:5" x14ac:dyDescent="0.3">
      <c r="B278"/>
      <c r="C278"/>
      <c r="D278"/>
      <c r="E278"/>
    </row>
    <row r="279" spans="2:5" x14ac:dyDescent="0.3">
      <c r="B279"/>
      <c r="C279"/>
      <c r="D279"/>
      <c r="E279"/>
    </row>
    <row r="280" spans="2:5" x14ac:dyDescent="0.3">
      <c r="B280"/>
      <c r="C280"/>
      <c r="D280"/>
      <c r="E280"/>
    </row>
    <row r="281" spans="2:5" x14ac:dyDescent="0.3">
      <c r="B281"/>
      <c r="C281"/>
      <c r="D281"/>
      <c r="E281"/>
    </row>
    <row r="282" spans="2:5" x14ac:dyDescent="0.3">
      <c r="B282"/>
      <c r="C282"/>
      <c r="D282"/>
      <c r="E282"/>
    </row>
    <row r="283" spans="2:5" x14ac:dyDescent="0.3">
      <c r="B283"/>
      <c r="C283"/>
      <c r="D283"/>
      <c r="E283"/>
    </row>
    <row r="284" spans="2:5" x14ac:dyDescent="0.3">
      <c r="B284"/>
      <c r="C284"/>
      <c r="D284"/>
      <c r="E284"/>
    </row>
    <row r="285" spans="2:5" x14ac:dyDescent="0.3">
      <c r="B285"/>
      <c r="C285"/>
      <c r="D285"/>
      <c r="E285"/>
    </row>
    <row r="286" spans="2:5" x14ac:dyDescent="0.3">
      <c r="B286"/>
      <c r="C286"/>
      <c r="D286"/>
      <c r="E286"/>
    </row>
    <row r="287" spans="2:5" x14ac:dyDescent="0.3">
      <c r="B287"/>
      <c r="C287"/>
      <c r="D287"/>
      <c r="E287"/>
    </row>
    <row r="288" spans="2:5" x14ac:dyDescent="0.3">
      <c r="B288"/>
      <c r="C288"/>
      <c r="D288"/>
      <c r="E288"/>
    </row>
    <row r="289" spans="2:5" x14ac:dyDescent="0.3">
      <c r="B289"/>
      <c r="C289"/>
      <c r="D289"/>
      <c r="E289"/>
    </row>
    <row r="290" spans="2:5" x14ac:dyDescent="0.3">
      <c r="B290"/>
      <c r="C290"/>
      <c r="D290"/>
      <c r="E290"/>
    </row>
    <row r="291" spans="2:5" x14ac:dyDescent="0.3">
      <c r="B291"/>
      <c r="C291"/>
      <c r="D291"/>
      <c r="E291"/>
    </row>
    <row r="292" spans="2:5" x14ac:dyDescent="0.3">
      <c r="B292"/>
      <c r="C292"/>
      <c r="D292"/>
      <c r="E292"/>
    </row>
    <row r="293" spans="2:5" x14ac:dyDescent="0.3">
      <c r="B293"/>
      <c r="C293"/>
      <c r="D293"/>
      <c r="E293"/>
    </row>
    <row r="294" spans="2:5" x14ac:dyDescent="0.3">
      <c r="B294"/>
      <c r="C294"/>
      <c r="D294"/>
      <c r="E294"/>
    </row>
    <row r="295" spans="2:5" x14ac:dyDescent="0.3">
      <c r="B295"/>
      <c r="C295"/>
      <c r="D295"/>
      <c r="E295"/>
    </row>
    <row r="296" spans="2:5" x14ac:dyDescent="0.3">
      <c r="B296"/>
      <c r="C296"/>
      <c r="D296"/>
      <c r="E296"/>
    </row>
    <row r="297" spans="2:5" x14ac:dyDescent="0.3">
      <c r="B297"/>
      <c r="C297"/>
      <c r="D297"/>
      <c r="E297"/>
    </row>
    <row r="298" spans="2:5" x14ac:dyDescent="0.3">
      <c r="B298"/>
      <c r="C298"/>
      <c r="D298"/>
      <c r="E298"/>
    </row>
    <row r="299" spans="2:5" x14ac:dyDescent="0.3">
      <c r="B299"/>
      <c r="C299"/>
      <c r="D299"/>
      <c r="E299"/>
    </row>
    <row r="300" spans="2:5" x14ac:dyDescent="0.3">
      <c r="B300"/>
      <c r="C300"/>
      <c r="D300"/>
      <c r="E300"/>
    </row>
    <row r="301" spans="2:5" x14ac:dyDescent="0.3">
      <c r="B301"/>
      <c r="C301"/>
      <c r="D301"/>
      <c r="E301"/>
    </row>
    <row r="302" spans="2:5" x14ac:dyDescent="0.3">
      <c r="B302"/>
      <c r="C302"/>
      <c r="D302"/>
      <c r="E302"/>
    </row>
    <row r="303" spans="2:5" x14ac:dyDescent="0.3">
      <c r="B303"/>
      <c r="C303"/>
      <c r="D303"/>
      <c r="E303"/>
    </row>
  </sheetData>
  <mergeCells count="6">
    <mergeCell ref="A19:A24"/>
    <mergeCell ref="E19:E24"/>
    <mergeCell ref="I19:I24"/>
    <mergeCell ref="A9:A14"/>
    <mergeCell ref="E9:E14"/>
    <mergeCell ref="I9:I14"/>
  </mergeCells>
  <conditionalFormatting sqref="F38:F55">
    <cfRule type="top10" dxfId="6" priority="4" rank="3"/>
  </conditionalFormatting>
  <conditionalFormatting sqref="F38:F55">
    <cfRule type="top10" dxfId="5" priority="3" bottom="1" rank="3"/>
  </conditionalFormatting>
  <conditionalFormatting sqref="G38:G55">
    <cfRule type="top10" dxfId="4" priority="2" rank="3"/>
  </conditionalFormatting>
  <conditionalFormatting sqref="G38:G55">
    <cfRule type="top10" dxfId="3" priority="1" bottom="1" rank="3"/>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ALL HORS SEPT16 exclviewers</vt:lpstr>
      <vt:lpstr>ANALYSE 2</vt:lpstr>
      <vt:lpstr>2016 NEW</vt:lpstr>
      <vt:lpstr>2015 NEW</vt:lpstr>
      <vt:lpstr>Complement</vt:lpstr>
      <vt:lpstr>FAN EVOLUTION</vt:lpstr>
      <vt:lpstr>ALL DATAS</vt:lpstr>
      <vt:lpstr>Export PAGE_Stats_clés</vt:lpstr>
      <vt:lpstr>Export POST_ Stats_clés</vt:lpstr>
      <vt:lpstr>Export_POST_Actualité de publi</vt:lpstr>
      <vt:lpstr>CONTENT PERFORMANCE DETAILS</vt:lpstr>
      <vt:lpstr>CONTENT PERFORMANCES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Dell-de-Nael</dc:creator>
  <cp:lastModifiedBy>mdo100</cp:lastModifiedBy>
  <dcterms:created xsi:type="dcterms:W3CDTF">2013-02-08T14:43:21Z</dcterms:created>
  <dcterms:modified xsi:type="dcterms:W3CDTF">2017-01-24T06:27:48Z</dcterms:modified>
</cp:coreProperties>
</file>