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3632" yWindow="-12" windowWidth="6876" windowHeight="8172"/>
  </bookViews>
  <sheets>
    <sheet name="Actions 2017 brouillon" sheetId="7" r:id="rId1"/>
  </sheets>
  <calcPr calcId="145621"/>
</workbook>
</file>

<file path=xl/calcChain.xml><?xml version="1.0" encoding="utf-8"?>
<calcChain xmlns="http://schemas.openxmlformats.org/spreadsheetml/2006/main">
  <c r="G10" i="7" l="1"/>
  <c r="G11" i="7"/>
  <c r="G12" i="7"/>
  <c r="G13" i="7"/>
  <c r="G14" i="7"/>
  <c r="G15" i="7"/>
  <c r="G16" i="7"/>
  <c r="G17" i="7"/>
  <c r="G18" i="7"/>
  <c r="G19" i="7"/>
  <c r="G4" i="7"/>
  <c r="G5" i="7"/>
  <c r="G6" i="7"/>
  <c r="G7" i="7"/>
  <c r="G8" i="7"/>
  <c r="G9" i="7"/>
  <c r="F11" i="7"/>
  <c r="F12" i="7"/>
  <c r="F13" i="7"/>
  <c r="F14" i="7"/>
  <c r="F15" i="7"/>
  <c r="F16" i="7"/>
  <c r="F17" i="7"/>
  <c r="F18" i="7"/>
  <c r="F19" i="7"/>
  <c r="F5" i="7"/>
  <c r="F6" i="7"/>
  <c r="F7" i="7"/>
  <c r="F8" i="7"/>
  <c r="F9" i="7"/>
  <c r="F10" i="7"/>
  <c r="F4" i="7"/>
  <c r="F20" i="7"/>
  <c r="K25" i="7" l="1"/>
  <c r="S20" i="7"/>
  <c r="Q20" i="7"/>
  <c r="P20" i="7"/>
  <c r="M19" i="7"/>
  <c r="R19" i="7" s="1"/>
  <c r="D19" i="7"/>
  <c r="T19" i="7" s="1"/>
  <c r="L19" i="7"/>
  <c r="I19" i="7"/>
  <c r="M18" i="7"/>
  <c r="R18" i="7" s="1"/>
  <c r="D18" i="7"/>
  <c r="T18" i="7" s="1"/>
  <c r="L18" i="7"/>
  <c r="I18" i="7"/>
  <c r="M17" i="7"/>
  <c r="R17" i="7" s="1"/>
  <c r="D17" i="7"/>
  <c r="T17" i="7" s="1"/>
  <c r="L17" i="7"/>
  <c r="I17" i="7"/>
  <c r="M16" i="7"/>
  <c r="R16" i="7" s="1"/>
  <c r="D16" i="7"/>
  <c r="T16" i="7" s="1"/>
  <c r="L16" i="7"/>
  <c r="I16" i="7"/>
  <c r="M15" i="7"/>
  <c r="R15" i="7" s="1"/>
  <c r="D15" i="7"/>
  <c r="T15" i="7" s="1"/>
  <c r="L15" i="7"/>
  <c r="I15" i="7"/>
  <c r="M14" i="7"/>
  <c r="R14" i="7" s="1"/>
  <c r="D14" i="7"/>
  <c r="T14" i="7" s="1"/>
  <c r="L14" i="7"/>
  <c r="I14" i="7"/>
  <c r="M13" i="7"/>
  <c r="R13" i="7" s="1"/>
  <c r="D13" i="7"/>
  <c r="T13" i="7" s="1"/>
  <c r="L13" i="7"/>
  <c r="I13" i="7"/>
  <c r="M12" i="7"/>
  <c r="R12" i="7" s="1"/>
  <c r="D12" i="7"/>
  <c r="T12" i="7" s="1"/>
  <c r="L12" i="7"/>
  <c r="I12" i="7"/>
  <c r="M11" i="7"/>
  <c r="R11" i="7" s="1"/>
  <c r="D11" i="7"/>
  <c r="T11" i="7" s="1"/>
  <c r="L11" i="7"/>
  <c r="I11" i="7"/>
  <c r="M10" i="7"/>
  <c r="R10" i="7" s="1"/>
  <c r="D10" i="7"/>
  <c r="T10" i="7" s="1"/>
  <c r="L10" i="7"/>
  <c r="I10" i="7"/>
  <c r="M9" i="7"/>
  <c r="R9" i="7" s="1"/>
  <c r="D9" i="7"/>
  <c r="T9" i="7" s="1"/>
  <c r="L9" i="7"/>
  <c r="I9" i="7"/>
  <c r="T8" i="7"/>
  <c r="M8" i="7"/>
  <c r="R8" i="7" s="1"/>
  <c r="D8" i="7"/>
  <c r="L8" i="7"/>
  <c r="E8" i="7" s="1"/>
  <c r="I8" i="7"/>
  <c r="M7" i="7"/>
  <c r="R7" i="7" s="1"/>
  <c r="D7" i="7"/>
  <c r="T7" i="7" s="1"/>
  <c r="L7" i="7"/>
  <c r="I7" i="7"/>
  <c r="M6" i="7"/>
  <c r="R6" i="7" s="1"/>
  <c r="D6" i="7"/>
  <c r="T6" i="7" s="1"/>
  <c r="L6" i="7"/>
  <c r="I6" i="7"/>
  <c r="M5" i="7"/>
  <c r="R5" i="7" s="1"/>
  <c r="D5" i="7"/>
  <c r="T5" i="7" s="1"/>
  <c r="L5" i="7"/>
  <c r="I5" i="7"/>
  <c r="M4" i="7"/>
  <c r="R4" i="7" s="1"/>
  <c r="D4" i="7"/>
  <c r="T4" i="7" s="1"/>
  <c r="L4" i="7"/>
  <c r="E4" i="7" s="1"/>
  <c r="I4" i="7"/>
  <c r="E12" i="7" l="1"/>
  <c r="E16" i="7"/>
  <c r="D20" i="7"/>
  <c r="D29" i="7" s="1"/>
  <c r="D30" i="7" s="1"/>
  <c r="D31" i="7" s="1"/>
  <c r="L20" i="7"/>
  <c r="E6" i="7"/>
  <c r="E7" i="7"/>
  <c r="E10" i="7"/>
  <c r="E11" i="7"/>
  <c r="E14" i="7"/>
  <c r="E15" i="7"/>
  <c r="E18" i="7"/>
  <c r="E19" i="7"/>
  <c r="E5" i="7"/>
  <c r="E9" i="7"/>
  <c r="E13" i="7"/>
  <c r="E17" i="7"/>
  <c r="T20" i="7"/>
  <c r="G20" i="7" s="1"/>
  <c r="E20" i="7" l="1"/>
</calcChain>
</file>

<file path=xl/sharedStrings.xml><?xml version="1.0" encoding="utf-8"?>
<sst xmlns="http://schemas.openxmlformats.org/spreadsheetml/2006/main" count="36" uniqueCount="32">
  <si>
    <t>#</t>
  </si>
  <si>
    <t>Date achat</t>
  </si>
  <si>
    <t>Quantité</t>
  </si>
  <si>
    <t>Achat</t>
  </si>
  <si>
    <t>Date vente</t>
  </si>
  <si>
    <t>Vente</t>
  </si>
  <si>
    <t>Bénéfice</t>
  </si>
  <si>
    <t>Dénomination</t>
  </si>
  <si>
    <t>Prix total</t>
  </si>
  <si>
    <t>Volkswagen</t>
  </si>
  <si>
    <t>TOTAL</t>
  </si>
  <si>
    <t>EVS Broadcast</t>
  </si>
  <si>
    <t>ontex</t>
  </si>
  <si>
    <t>ING</t>
  </si>
  <si>
    <t>galapagos</t>
  </si>
  <si>
    <t>cours actuel</t>
  </si>
  <si>
    <t>Valeur totale</t>
  </si>
  <si>
    <t>Différence</t>
  </si>
  <si>
    <t>vente à partir de</t>
  </si>
  <si>
    <t>Current</t>
  </si>
  <si>
    <t>Budget début 2017</t>
  </si>
  <si>
    <t>valeur portefeuille</t>
  </si>
  <si>
    <t>Variation annuelle</t>
  </si>
  <si>
    <t>Bilan au 31 Dec 2016</t>
  </si>
  <si>
    <t>jours en possession
/ début 2017</t>
  </si>
  <si>
    <t>Cours achat</t>
  </si>
  <si>
    <t>% variations
depuis achat</t>
  </si>
  <si>
    <t>% variation
pour 2017</t>
  </si>
  <si>
    <t>Données statistiques</t>
  </si>
  <si>
    <t>valeur
début 2017</t>
  </si>
  <si>
    <t>différence
pour 2017</t>
  </si>
  <si>
    <t>Cours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</si>
</sst>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&quot;€&quot;\ * #,##0.00_ ;_ &quot;€&quot;\ * \-#,##0.00_ ;_ &quot;€&quot;\ * &quot;-&quot;??_ ;_ @_ "/>
    <numFmt numFmtId="165" formatCode="d/mm/yyyy;@"/>
    <numFmt numFmtId="166" formatCode="[$-C09]dd\-mmm\-yy;@"/>
    <numFmt numFmtId="167" formatCode="d/m/yyyy;@"/>
    <numFmt numFmtId="168" formatCode="&quot;€&quot;\ #,##0.00"/>
  </numFmts>
  <fonts count="3" x14ac:knownFonts="1">
    <font>
      <sz val="11"/>
      <color theme="1"/>
      <name val="Calibri"/>
      <family val="2"/>
      <scheme val="minor"/>
    </font>
    <font>
      <sz val="10"/>
      <color rgb="FF141414"/>
      <name val="Trebuchet MS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166" fontId="0" fillId="0" borderId="1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left" vertical="center" indent="2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8" fontId="0" fillId="0" borderId="1" xfId="0" applyNumberFormat="1" applyBorder="1"/>
    <xf numFmtId="168" fontId="0" fillId="0" borderId="7" xfId="0" applyNumberFormat="1" applyBorder="1"/>
    <xf numFmtId="0" fontId="0" fillId="0" borderId="13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8" fontId="0" fillId="0" borderId="11" xfId="0" applyNumberFormat="1" applyBorder="1"/>
    <xf numFmtId="0" fontId="0" fillId="0" borderId="1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68" fontId="0" fillId="0" borderId="3" xfId="0" applyNumberFormat="1" applyBorder="1"/>
    <xf numFmtId="168" fontId="0" fillId="0" borderId="5" xfId="0" applyNumberFormat="1" applyBorder="1"/>
    <xf numFmtId="10" fontId="0" fillId="0" borderId="8" xfId="0" applyNumberFormat="1" applyBorder="1"/>
    <xf numFmtId="0" fontId="0" fillId="0" borderId="14" xfId="0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" xfId="0" applyFill="1" applyBorder="1"/>
    <xf numFmtId="0" fontId="0" fillId="0" borderId="23" xfId="0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8" fontId="0" fillId="3" borderId="14" xfId="0" applyNumberFormat="1" applyFill="1" applyBorder="1"/>
    <xf numFmtId="10" fontId="0" fillId="0" borderId="21" xfId="0" applyNumberFormat="1" applyBorder="1" applyAlignment="1">
      <alignment horizontal="center" vertical="center"/>
    </xf>
    <xf numFmtId="168" fontId="0" fillId="3" borderId="4" xfId="0" applyNumberFormat="1" applyFill="1" applyBorder="1"/>
    <xf numFmtId="168" fontId="0" fillId="3" borderId="6" xfId="0" applyNumberFormat="1" applyFill="1" applyBorder="1"/>
    <xf numFmtId="0" fontId="0" fillId="0" borderId="18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7" fontId="0" fillId="2" borderId="14" xfId="0" applyNumberFormat="1" applyFill="1" applyBorder="1" applyAlignment="1">
      <alignment horizontal="center" vertical="center"/>
    </xf>
    <xf numFmtId="167" fontId="0" fillId="2" borderId="4" xfId="0" applyNumberFormat="1" applyFill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0" fontId="0" fillId="2" borderId="7" xfId="0" applyFill="1" applyBorder="1"/>
    <xf numFmtId="168" fontId="0" fillId="0" borderId="8" xfId="0" applyNumberFormat="1" applyBorder="1"/>
    <xf numFmtId="1" fontId="0" fillId="2" borderId="14" xfId="0" applyNumberFormat="1" applyFill="1" applyBorder="1" applyAlignment="1">
      <alignment horizontal="center" vertical="center"/>
    </xf>
    <xf numFmtId="168" fontId="0" fillId="0" borderId="21" xfId="0" applyNumberFormat="1" applyBorder="1"/>
    <xf numFmtId="0" fontId="0" fillId="2" borderId="16" xfId="0" applyFill="1" applyBorder="1" applyAlignment="1">
      <alignment horizontal="center" wrapText="1"/>
    </xf>
    <xf numFmtId="1" fontId="0" fillId="2" borderId="15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wrapText="1"/>
    </xf>
    <xf numFmtId="0" fontId="0" fillId="2" borderId="17" xfId="0" applyFill="1" applyBorder="1" applyAlignment="1">
      <alignment horizontal="center" wrapText="1"/>
    </xf>
    <xf numFmtId="10" fontId="0" fillId="0" borderId="2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8" fontId="0" fillId="0" borderId="16" xfId="0" applyNumberFormat="1" applyBorder="1"/>
    <xf numFmtId="164" fontId="0" fillId="0" borderId="17" xfId="0" applyNumberFormat="1" applyBorder="1"/>
    <xf numFmtId="0" fontId="0" fillId="2" borderId="33" xfId="0" applyFill="1" applyBorder="1"/>
    <xf numFmtId="168" fontId="0" fillId="2" borderId="16" xfId="0" applyNumberFormat="1" applyFill="1" applyBorder="1"/>
    <xf numFmtId="168" fontId="0" fillId="0" borderId="17" xfId="0" applyNumberFormat="1" applyBorder="1"/>
    <xf numFmtId="0" fontId="0" fillId="0" borderId="37" xfId="0" applyBorder="1" applyAlignment="1">
      <alignment horizontal="right"/>
    </xf>
    <xf numFmtId="0" fontId="0" fillId="0" borderId="36" xfId="0" applyBorder="1" applyAlignment="1">
      <alignment horizontal="right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34" xfId="0" applyBorder="1" applyAlignment="1">
      <alignment horizontal="right"/>
    </xf>
    <xf numFmtId="0" fontId="0" fillId="0" borderId="38" xfId="0" applyBorder="1" applyAlignment="1">
      <alignment horizontal="right"/>
    </xf>
    <xf numFmtId="0" fontId="0" fillId="0" borderId="35" xfId="0" applyBorder="1" applyAlignment="1">
      <alignment horizontal="right"/>
    </xf>
    <xf numFmtId="10" fontId="0" fillId="0" borderId="0" xfId="0" applyNumberFormat="1"/>
  </cellXfs>
  <cellStyles count="1">
    <cellStyle name="Normal" xfId="0" builtinId="0"/>
  </cellStyles>
  <dxfs count="87">
    <dxf>
      <font>
        <color theme="0"/>
      </font>
      <fill>
        <patternFill patternType="none">
          <bgColor auto="1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B1" zoomScaleNormal="100" workbookViewId="0">
      <selection activeCell="I26" sqref="I26"/>
    </sheetView>
  </sheetViews>
  <sheetFormatPr baseColWidth="10" defaultColWidth="9.109375" defaultRowHeight="14.4" x14ac:dyDescent="0.3"/>
  <cols>
    <col min="1" max="1" width="3" bestFit="1" customWidth="1"/>
    <col min="2" max="2" width="13.88671875" bestFit="1" customWidth="1"/>
    <col min="3" max="3" width="11.5546875" bestFit="1" customWidth="1"/>
    <col min="4" max="4" width="12.5546875" bestFit="1" customWidth="1"/>
    <col min="5" max="5" width="10.44140625" bestFit="1" customWidth="1"/>
    <col min="6" max="6" width="13.44140625" customWidth="1"/>
    <col min="7" max="7" width="15.44140625" bestFit="1" customWidth="1"/>
    <col min="8" max="8" width="10.33203125" bestFit="1" customWidth="1"/>
    <col min="9" max="9" width="15.6640625" bestFit="1" customWidth="1"/>
    <col min="10" max="10" width="11.88671875" bestFit="1" customWidth="1"/>
    <col min="11" max="11" width="9.6640625" bestFit="1" customWidth="1"/>
    <col min="12" max="12" width="10.44140625" customWidth="1"/>
    <col min="13" max="13" width="10.6640625" customWidth="1"/>
    <col min="14" max="14" width="11.5546875" bestFit="1" customWidth="1"/>
    <col min="15" max="15" width="8.88671875" customWidth="1"/>
    <col min="16" max="16" width="9" customWidth="1"/>
    <col min="17" max="17" width="8.88671875" customWidth="1"/>
    <col min="18" max="18" width="18.5546875" bestFit="1" customWidth="1"/>
    <col min="19" max="19" width="10.6640625" bestFit="1" customWidth="1"/>
    <col min="20" max="20" width="10.33203125" bestFit="1" customWidth="1"/>
  </cols>
  <sheetData>
    <row r="1" spans="1:20" ht="15" thickBot="1" x14ac:dyDescent="0.35">
      <c r="R1" s="11"/>
      <c r="S1" s="11"/>
      <c r="T1" s="11"/>
    </row>
    <row r="2" spans="1:20" ht="15" thickBot="1" x14ac:dyDescent="0.35">
      <c r="A2" s="25"/>
      <c r="B2" s="4"/>
      <c r="C2" s="84" t="s">
        <v>19</v>
      </c>
      <c r="D2" s="85"/>
      <c r="E2" s="85"/>
      <c r="F2" s="85"/>
      <c r="G2" s="86"/>
      <c r="H2" s="81" t="s">
        <v>3</v>
      </c>
      <c r="I2" s="82"/>
      <c r="J2" s="82"/>
      <c r="K2" s="82"/>
      <c r="L2" s="83"/>
      <c r="M2" s="87" t="s">
        <v>5</v>
      </c>
      <c r="N2" s="88"/>
      <c r="O2" s="88"/>
      <c r="P2" s="88"/>
      <c r="Q2" s="89"/>
      <c r="R2" s="84" t="s">
        <v>28</v>
      </c>
      <c r="S2" s="85"/>
      <c r="T2" s="86"/>
    </row>
    <row r="3" spans="1:20" ht="29.4" thickBot="1" x14ac:dyDescent="0.35">
      <c r="A3" s="3" t="s">
        <v>0</v>
      </c>
      <c r="B3" s="45" t="s">
        <v>7</v>
      </c>
      <c r="C3" s="31" t="s">
        <v>15</v>
      </c>
      <c r="D3" s="32" t="s">
        <v>16</v>
      </c>
      <c r="E3" s="32" t="s">
        <v>17</v>
      </c>
      <c r="F3" s="57" t="s">
        <v>26</v>
      </c>
      <c r="G3" s="58" t="s">
        <v>27</v>
      </c>
      <c r="H3" s="14" t="s">
        <v>1</v>
      </c>
      <c r="I3" s="41" t="s">
        <v>18</v>
      </c>
      <c r="J3" s="42" t="s">
        <v>25</v>
      </c>
      <c r="K3" s="42" t="s">
        <v>2</v>
      </c>
      <c r="L3" s="43" t="s">
        <v>8</v>
      </c>
      <c r="M3" s="14" t="s">
        <v>4</v>
      </c>
      <c r="N3" s="42" t="s">
        <v>31</v>
      </c>
      <c r="O3" s="42" t="s">
        <v>2</v>
      </c>
      <c r="P3" s="42" t="s">
        <v>8</v>
      </c>
      <c r="Q3" s="15" t="s">
        <v>6</v>
      </c>
      <c r="R3" s="66" t="s">
        <v>24</v>
      </c>
      <c r="S3" s="68" t="s">
        <v>29</v>
      </c>
      <c r="T3" s="69" t="s">
        <v>30</v>
      </c>
    </row>
    <row r="4" spans="1:20" x14ac:dyDescent="0.3">
      <c r="A4" s="37">
        <v>1</v>
      </c>
      <c r="B4" s="46" t="s">
        <v>9</v>
      </c>
      <c r="C4" s="53">
        <v>144.75</v>
      </c>
      <c r="D4" s="30">
        <f t="shared" ref="D4:D19" si="0">PRODUCT(K4,C4)</f>
        <v>1013.25</v>
      </c>
      <c r="E4" s="30">
        <f t="shared" ref="E4:E19" si="1">SUM(D4,-L4)</f>
        <v>220.99</v>
      </c>
      <c r="F4" s="33">
        <f ca="1">IF(H4&lt;&gt;"",(D4-L4)/L4/(TODAY()-H4)*365,"")</f>
        <v>0.22425488072876004</v>
      </c>
      <c r="G4" s="54">
        <f t="shared" ref="G4:G8" si="2">IF(S4&lt;&gt;"",T4/S4,"")</f>
        <v>8.5489313835770603E-2</v>
      </c>
      <c r="H4" s="49">
        <v>42290</v>
      </c>
      <c r="I4" s="38">
        <f>DATE(YEAR(H4),MONTH(H4)+6,DAY(H4))</f>
        <v>42473</v>
      </c>
      <c r="J4" s="39">
        <v>113.18</v>
      </c>
      <c r="K4" s="40">
        <v>7</v>
      </c>
      <c r="L4" s="50">
        <f t="shared" ref="L4:L19" si="3">PRODUCT(J4:K4)</f>
        <v>792.26</v>
      </c>
      <c r="M4" s="59">
        <f ca="1">TODAY()</f>
        <v>42744</v>
      </c>
      <c r="N4" s="39"/>
      <c r="O4" s="40"/>
      <c r="P4" s="39"/>
      <c r="Q4" s="50"/>
      <c r="R4" s="64">
        <f ca="1">DAYS360(L25,M4)</f>
        <v>8</v>
      </c>
      <c r="S4" s="30">
        <v>933.44999999999993</v>
      </c>
      <c r="T4" s="65">
        <f t="shared" ref="T4:T19" si="4">SUM(-S4,D4)</f>
        <v>79.800000000000068</v>
      </c>
    </row>
    <row r="5" spans="1:20" x14ac:dyDescent="0.3">
      <c r="A5" s="21">
        <v>2</v>
      </c>
      <c r="B5" s="47" t="s">
        <v>11</v>
      </c>
      <c r="C5" s="55">
        <v>32.549999999999997</v>
      </c>
      <c r="D5" s="23">
        <f t="shared" si="0"/>
        <v>488.24999999999994</v>
      </c>
      <c r="E5" s="23">
        <f t="shared" si="1"/>
        <v>51.299999999999955</v>
      </c>
      <c r="F5" s="33">
        <f t="shared" ref="F5:F19" ca="1" si="5">IF(H5&lt;&gt;"",(D5-L5)/L5/(TODAY()-H5)*365,"")</f>
        <v>5.8863638935729518E-2</v>
      </c>
      <c r="G5" s="54">
        <f t="shared" si="2"/>
        <v>-1.9578313253012274E-2</v>
      </c>
      <c r="H5" s="51">
        <v>42016</v>
      </c>
      <c r="I5" s="12">
        <f t="shared" ref="I5:I19" si="6">DATE(YEAR(H5),MONTH(H5)+6,DAY(H5))</f>
        <v>42197</v>
      </c>
      <c r="J5" s="5">
        <v>29.13</v>
      </c>
      <c r="K5" s="7">
        <v>15</v>
      </c>
      <c r="L5" s="26">
        <f t="shared" si="3"/>
        <v>436.95</v>
      </c>
      <c r="M5" s="60">
        <f t="shared" ref="M5:M19" ca="1" si="7">TODAY()</f>
        <v>42744</v>
      </c>
      <c r="N5" s="5"/>
      <c r="O5" s="7"/>
      <c r="P5" s="5"/>
      <c r="Q5" s="26"/>
      <c r="R5" s="64">
        <f ca="1">DAYS360(L25,M5)</f>
        <v>8</v>
      </c>
      <c r="S5" s="23">
        <v>498.00000000000006</v>
      </c>
      <c r="T5" s="35">
        <f t="shared" si="4"/>
        <v>-9.7500000000001137</v>
      </c>
    </row>
    <row r="6" spans="1:20" x14ac:dyDescent="0.3">
      <c r="A6" s="21">
        <v>3</v>
      </c>
      <c r="B6" s="47" t="s">
        <v>12</v>
      </c>
      <c r="C6" s="55">
        <v>28.12</v>
      </c>
      <c r="D6" s="23">
        <f t="shared" si="0"/>
        <v>562.4</v>
      </c>
      <c r="E6" s="23">
        <f t="shared" si="1"/>
        <v>-111.00000000000011</v>
      </c>
      <c r="F6" s="33">
        <f t="shared" ca="1" si="5"/>
        <v>-0.19160775530202298</v>
      </c>
      <c r="G6" s="54">
        <f t="shared" si="2"/>
        <v>-4.6017699115044651E-3</v>
      </c>
      <c r="H6" s="51">
        <v>42430</v>
      </c>
      <c r="I6" s="12">
        <f>DATE(YEAR(H6),MONTH(H6)+6,DAY(H6))</f>
        <v>42614</v>
      </c>
      <c r="J6" s="5">
        <v>33.67</v>
      </c>
      <c r="K6" s="7">
        <v>20</v>
      </c>
      <c r="L6" s="26">
        <f t="shared" si="3"/>
        <v>673.40000000000009</v>
      </c>
      <c r="M6" s="60">
        <f t="shared" ca="1" si="7"/>
        <v>42744</v>
      </c>
      <c r="N6" s="5"/>
      <c r="O6" s="7"/>
      <c r="P6" s="5"/>
      <c r="Q6" s="26"/>
      <c r="R6" s="64">
        <f ca="1">DAYS360(L25,M6)</f>
        <v>8</v>
      </c>
      <c r="S6" s="23">
        <v>565</v>
      </c>
      <c r="T6" s="35">
        <f t="shared" si="4"/>
        <v>-2.6000000000000227</v>
      </c>
    </row>
    <row r="7" spans="1:20" ht="14.25" customHeight="1" x14ac:dyDescent="0.3">
      <c r="A7" s="21">
        <v>4</v>
      </c>
      <c r="B7" s="47" t="s">
        <v>13</v>
      </c>
      <c r="C7" s="55">
        <v>13.72</v>
      </c>
      <c r="D7" s="23">
        <f t="shared" si="0"/>
        <v>1029</v>
      </c>
      <c r="E7" s="23">
        <f t="shared" si="1"/>
        <v>158.25</v>
      </c>
      <c r="F7" s="33">
        <f t="shared" ca="1" si="5"/>
        <v>0.39960877100131792</v>
      </c>
      <c r="G7" s="54">
        <f t="shared" si="2"/>
        <v>2.6178010471204306E-2</v>
      </c>
      <c r="H7" s="51">
        <v>42578</v>
      </c>
      <c r="I7" s="12">
        <f t="shared" si="6"/>
        <v>42762</v>
      </c>
      <c r="J7" s="5">
        <v>11.61</v>
      </c>
      <c r="K7" s="7">
        <v>75</v>
      </c>
      <c r="L7" s="26">
        <f t="shared" si="3"/>
        <v>870.75</v>
      </c>
      <c r="M7" s="60">
        <f t="shared" ca="1" si="7"/>
        <v>42744</v>
      </c>
      <c r="N7" s="5"/>
      <c r="O7" s="7"/>
      <c r="P7" s="5"/>
      <c r="Q7" s="26"/>
      <c r="R7" s="64">
        <f ca="1">DAYS360(L25,M7)</f>
        <v>8</v>
      </c>
      <c r="S7" s="23">
        <v>1002.7499999999999</v>
      </c>
      <c r="T7" s="35">
        <f t="shared" si="4"/>
        <v>26.250000000000114</v>
      </c>
    </row>
    <row r="8" spans="1:20" x14ac:dyDescent="0.3">
      <c r="A8" s="21">
        <v>5</v>
      </c>
      <c r="B8" s="47" t="s">
        <v>14</v>
      </c>
      <c r="C8" s="55">
        <v>65</v>
      </c>
      <c r="D8" s="23">
        <f t="shared" si="0"/>
        <v>1625</v>
      </c>
      <c r="E8" s="23">
        <f t="shared" si="1"/>
        <v>589.75</v>
      </c>
      <c r="F8" s="33">
        <f t="shared" ca="1" si="5"/>
        <v>0.67509494851924212</v>
      </c>
      <c r="G8" s="54">
        <f t="shared" si="2"/>
        <v>6.6622907778142434E-2</v>
      </c>
      <c r="H8" s="51">
        <v>42436</v>
      </c>
      <c r="I8" s="12">
        <f t="shared" si="6"/>
        <v>42620</v>
      </c>
      <c r="J8" s="5">
        <v>41.41</v>
      </c>
      <c r="K8" s="7">
        <v>25</v>
      </c>
      <c r="L8" s="26">
        <f t="shared" si="3"/>
        <v>1035.25</v>
      </c>
      <c r="M8" s="60">
        <f t="shared" ca="1" si="7"/>
        <v>42744</v>
      </c>
      <c r="N8" s="5"/>
      <c r="O8" s="7"/>
      <c r="P8" s="5"/>
      <c r="Q8" s="26"/>
      <c r="R8" s="64">
        <f ca="1">DAYS360(L25,M8)</f>
        <v>8</v>
      </c>
      <c r="S8" s="23">
        <v>1523.5</v>
      </c>
      <c r="T8" s="35">
        <f t="shared" si="4"/>
        <v>101.5</v>
      </c>
    </row>
    <row r="9" spans="1:20" x14ac:dyDescent="0.3">
      <c r="A9" s="21">
        <v>6</v>
      </c>
      <c r="B9" s="47"/>
      <c r="C9" s="55"/>
      <c r="D9" s="23">
        <f t="shared" si="0"/>
        <v>0</v>
      </c>
      <c r="E9" s="23">
        <f t="shared" si="1"/>
        <v>0</v>
      </c>
      <c r="F9" s="33" t="str">
        <f t="shared" ca="1" si="5"/>
        <v/>
      </c>
      <c r="G9" s="54" t="str">
        <f>IF(S9&lt;&gt;"",T9/S9,"")</f>
        <v/>
      </c>
      <c r="H9" s="51"/>
      <c r="I9" s="12">
        <f t="shared" si="6"/>
        <v>182</v>
      </c>
      <c r="J9" s="5"/>
      <c r="K9" s="7"/>
      <c r="L9" s="26">
        <f t="shared" si="3"/>
        <v>0</v>
      </c>
      <c r="M9" s="60">
        <f t="shared" ca="1" si="7"/>
        <v>42744</v>
      </c>
      <c r="N9" s="5"/>
      <c r="O9" s="7"/>
      <c r="P9" s="5"/>
      <c r="Q9" s="26"/>
      <c r="R9" s="64">
        <f ca="1">DAYS360(L25,M9)</f>
        <v>8</v>
      </c>
      <c r="S9" s="44"/>
      <c r="T9" s="35">
        <f t="shared" si="4"/>
        <v>0</v>
      </c>
    </row>
    <row r="10" spans="1:20" x14ac:dyDescent="0.3">
      <c r="A10" s="21">
        <v>7</v>
      </c>
      <c r="B10" s="47"/>
      <c r="C10" s="55"/>
      <c r="D10" s="23">
        <f t="shared" si="0"/>
        <v>0</v>
      </c>
      <c r="E10" s="23">
        <f t="shared" si="1"/>
        <v>0</v>
      </c>
      <c r="F10" s="33" t="str">
        <f t="shared" ca="1" si="5"/>
        <v/>
      </c>
      <c r="G10" s="54" t="str">
        <f t="shared" ref="G10:G19" si="8">IF(S10&lt;&gt;"",T10/S10,"")</f>
        <v/>
      </c>
      <c r="H10" s="51"/>
      <c r="I10" s="12">
        <f t="shared" si="6"/>
        <v>182</v>
      </c>
      <c r="J10" s="5"/>
      <c r="K10" s="7"/>
      <c r="L10" s="26">
        <f t="shared" si="3"/>
        <v>0</v>
      </c>
      <c r="M10" s="60">
        <f t="shared" ca="1" si="7"/>
        <v>42744</v>
      </c>
      <c r="N10" s="5"/>
      <c r="O10" s="7"/>
      <c r="P10" s="5"/>
      <c r="Q10" s="26"/>
      <c r="R10" s="64">
        <f ca="1">DAYS360(L25,M10)</f>
        <v>8</v>
      </c>
      <c r="S10" s="44"/>
      <c r="T10" s="35">
        <f t="shared" si="4"/>
        <v>0</v>
      </c>
    </row>
    <row r="11" spans="1:20" x14ac:dyDescent="0.3">
      <c r="A11" s="21">
        <v>8</v>
      </c>
      <c r="B11" s="47"/>
      <c r="C11" s="55"/>
      <c r="D11" s="23">
        <f t="shared" si="0"/>
        <v>0</v>
      </c>
      <c r="E11" s="23">
        <f t="shared" si="1"/>
        <v>0</v>
      </c>
      <c r="F11" s="33" t="str">
        <f t="shared" ca="1" si="5"/>
        <v/>
      </c>
      <c r="G11" s="54" t="str">
        <f t="shared" si="8"/>
        <v/>
      </c>
      <c r="H11" s="51"/>
      <c r="I11" s="12">
        <f t="shared" si="6"/>
        <v>182</v>
      </c>
      <c r="J11" s="5"/>
      <c r="K11" s="7"/>
      <c r="L11" s="26">
        <f t="shared" si="3"/>
        <v>0</v>
      </c>
      <c r="M11" s="60">
        <f t="shared" ca="1" si="7"/>
        <v>42744</v>
      </c>
      <c r="N11" s="5"/>
      <c r="O11" s="7"/>
      <c r="P11" s="5"/>
      <c r="Q11" s="26"/>
      <c r="R11" s="64">
        <f ca="1">DAYS360(L25,M11)</f>
        <v>8</v>
      </c>
      <c r="S11" s="44"/>
      <c r="T11" s="35">
        <f t="shared" si="4"/>
        <v>0</v>
      </c>
    </row>
    <row r="12" spans="1:20" x14ac:dyDescent="0.3">
      <c r="A12" s="21">
        <v>9</v>
      </c>
      <c r="B12" s="47"/>
      <c r="C12" s="55"/>
      <c r="D12" s="23">
        <f t="shared" si="0"/>
        <v>0</v>
      </c>
      <c r="E12" s="23">
        <f t="shared" si="1"/>
        <v>0</v>
      </c>
      <c r="F12" s="33" t="str">
        <f t="shared" ca="1" si="5"/>
        <v/>
      </c>
      <c r="G12" s="54" t="str">
        <f t="shared" si="8"/>
        <v/>
      </c>
      <c r="H12" s="51"/>
      <c r="I12" s="12">
        <f t="shared" si="6"/>
        <v>182</v>
      </c>
      <c r="J12" s="5"/>
      <c r="K12" s="7"/>
      <c r="L12" s="26">
        <f t="shared" si="3"/>
        <v>0</v>
      </c>
      <c r="M12" s="60">
        <f t="shared" ca="1" si="7"/>
        <v>42744</v>
      </c>
      <c r="N12" s="5"/>
      <c r="O12" s="7"/>
      <c r="P12" s="5"/>
      <c r="Q12" s="26"/>
      <c r="R12" s="64">
        <f ca="1">DAYS360(L25,M12)</f>
        <v>8</v>
      </c>
      <c r="S12" s="44"/>
      <c r="T12" s="35">
        <f t="shared" si="4"/>
        <v>0</v>
      </c>
    </row>
    <row r="13" spans="1:20" x14ac:dyDescent="0.3">
      <c r="A13" s="21">
        <v>10</v>
      </c>
      <c r="B13" s="47"/>
      <c r="C13" s="55"/>
      <c r="D13" s="23">
        <f t="shared" si="0"/>
        <v>0</v>
      </c>
      <c r="E13" s="23">
        <f t="shared" si="1"/>
        <v>0</v>
      </c>
      <c r="F13" s="33" t="str">
        <f t="shared" ca="1" si="5"/>
        <v/>
      </c>
      <c r="G13" s="54" t="str">
        <f t="shared" si="8"/>
        <v/>
      </c>
      <c r="H13" s="51"/>
      <c r="I13" s="12">
        <f t="shared" si="6"/>
        <v>182</v>
      </c>
      <c r="J13" s="5"/>
      <c r="K13" s="7"/>
      <c r="L13" s="26">
        <f t="shared" si="3"/>
        <v>0</v>
      </c>
      <c r="M13" s="60">
        <f t="shared" ca="1" si="7"/>
        <v>42744</v>
      </c>
      <c r="N13" s="5"/>
      <c r="O13" s="7"/>
      <c r="P13" s="5"/>
      <c r="Q13" s="26"/>
      <c r="R13" s="64">
        <f ca="1">DAYS360(L25,M13)</f>
        <v>8</v>
      </c>
      <c r="S13" s="44"/>
      <c r="T13" s="35">
        <f t="shared" si="4"/>
        <v>0</v>
      </c>
    </row>
    <row r="14" spans="1:20" x14ac:dyDescent="0.3">
      <c r="A14" s="21">
        <v>11</v>
      </c>
      <c r="B14" s="47"/>
      <c r="C14" s="55"/>
      <c r="D14" s="23">
        <f t="shared" si="0"/>
        <v>0</v>
      </c>
      <c r="E14" s="23">
        <f t="shared" si="1"/>
        <v>0</v>
      </c>
      <c r="F14" s="33" t="str">
        <f t="shared" ca="1" si="5"/>
        <v/>
      </c>
      <c r="G14" s="54" t="str">
        <f t="shared" si="8"/>
        <v/>
      </c>
      <c r="H14" s="51"/>
      <c r="I14" s="12">
        <f t="shared" si="6"/>
        <v>182</v>
      </c>
      <c r="J14" s="5"/>
      <c r="K14" s="7"/>
      <c r="L14" s="26">
        <f t="shared" si="3"/>
        <v>0</v>
      </c>
      <c r="M14" s="60">
        <f t="shared" ca="1" si="7"/>
        <v>42744</v>
      </c>
      <c r="N14" s="5"/>
      <c r="O14" s="7"/>
      <c r="P14" s="5"/>
      <c r="Q14" s="26"/>
      <c r="R14" s="64">
        <f ca="1">DAYS360(L25,M14)</f>
        <v>8</v>
      </c>
      <c r="S14" s="44"/>
      <c r="T14" s="35">
        <f t="shared" si="4"/>
        <v>0</v>
      </c>
    </row>
    <row r="15" spans="1:20" x14ac:dyDescent="0.3">
      <c r="A15" s="21">
        <v>12</v>
      </c>
      <c r="B15" s="47"/>
      <c r="C15" s="55"/>
      <c r="D15" s="23">
        <f t="shared" si="0"/>
        <v>0</v>
      </c>
      <c r="E15" s="23">
        <f t="shared" si="1"/>
        <v>0</v>
      </c>
      <c r="F15" s="33" t="str">
        <f t="shared" ca="1" si="5"/>
        <v/>
      </c>
      <c r="G15" s="54" t="str">
        <f t="shared" si="8"/>
        <v/>
      </c>
      <c r="H15" s="51"/>
      <c r="I15" s="12">
        <f t="shared" si="6"/>
        <v>182</v>
      </c>
      <c r="J15" s="5"/>
      <c r="K15" s="7"/>
      <c r="L15" s="26">
        <f t="shared" si="3"/>
        <v>0</v>
      </c>
      <c r="M15" s="60">
        <f t="shared" ca="1" si="7"/>
        <v>42744</v>
      </c>
      <c r="N15" s="5"/>
      <c r="O15" s="7"/>
      <c r="P15" s="5"/>
      <c r="Q15" s="26"/>
      <c r="R15" s="64">
        <f ca="1">DAYS360(L25,M15)</f>
        <v>8</v>
      </c>
      <c r="S15" s="44"/>
      <c r="T15" s="35">
        <f t="shared" si="4"/>
        <v>0</v>
      </c>
    </row>
    <row r="16" spans="1:20" x14ac:dyDescent="0.3">
      <c r="A16" s="21">
        <v>13</v>
      </c>
      <c r="B16" s="47"/>
      <c r="C16" s="55"/>
      <c r="D16" s="23">
        <f t="shared" si="0"/>
        <v>0</v>
      </c>
      <c r="E16" s="23">
        <f t="shared" si="1"/>
        <v>0</v>
      </c>
      <c r="F16" s="33" t="str">
        <f t="shared" ca="1" si="5"/>
        <v/>
      </c>
      <c r="G16" s="54" t="str">
        <f t="shared" si="8"/>
        <v/>
      </c>
      <c r="H16" s="51"/>
      <c r="I16" s="12">
        <f t="shared" si="6"/>
        <v>182</v>
      </c>
      <c r="J16" s="5"/>
      <c r="K16" s="7"/>
      <c r="L16" s="26">
        <f t="shared" si="3"/>
        <v>0</v>
      </c>
      <c r="M16" s="60">
        <f t="shared" ca="1" si="7"/>
        <v>42744</v>
      </c>
      <c r="N16" s="5"/>
      <c r="O16" s="7"/>
      <c r="P16" s="5"/>
      <c r="Q16" s="26"/>
      <c r="R16" s="64">
        <f ca="1">DAYS360(L25,M16)</f>
        <v>8</v>
      </c>
      <c r="S16" s="44"/>
      <c r="T16" s="35">
        <f t="shared" si="4"/>
        <v>0</v>
      </c>
    </row>
    <row r="17" spans="1:20" x14ac:dyDescent="0.3">
      <c r="A17" s="21">
        <v>14</v>
      </c>
      <c r="B17" s="47"/>
      <c r="C17" s="55"/>
      <c r="D17" s="23">
        <f t="shared" si="0"/>
        <v>0</v>
      </c>
      <c r="E17" s="23">
        <f t="shared" si="1"/>
        <v>0</v>
      </c>
      <c r="F17" s="33" t="str">
        <f t="shared" ca="1" si="5"/>
        <v/>
      </c>
      <c r="G17" s="54" t="str">
        <f t="shared" si="8"/>
        <v/>
      </c>
      <c r="H17" s="51"/>
      <c r="I17" s="12">
        <f t="shared" si="6"/>
        <v>182</v>
      </c>
      <c r="J17" s="5"/>
      <c r="K17" s="7"/>
      <c r="L17" s="26">
        <f t="shared" si="3"/>
        <v>0</v>
      </c>
      <c r="M17" s="60">
        <f t="shared" ca="1" si="7"/>
        <v>42744</v>
      </c>
      <c r="N17" s="5"/>
      <c r="O17" s="7"/>
      <c r="P17" s="5"/>
      <c r="Q17" s="26"/>
      <c r="R17" s="64">
        <f ca="1">DAYS360(L25,M17)</f>
        <v>8</v>
      </c>
      <c r="S17" s="44"/>
      <c r="T17" s="35">
        <f t="shared" si="4"/>
        <v>0</v>
      </c>
    </row>
    <row r="18" spans="1:20" x14ac:dyDescent="0.3">
      <c r="A18" s="21">
        <v>15</v>
      </c>
      <c r="B18" s="47"/>
      <c r="C18" s="55"/>
      <c r="D18" s="23">
        <f t="shared" si="0"/>
        <v>0</v>
      </c>
      <c r="E18" s="23">
        <f t="shared" si="1"/>
        <v>0</v>
      </c>
      <c r="F18" s="33" t="str">
        <f t="shared" ca="1" si="5"/>
        <v/>
      </c>
      <c r="G18" s="54" t="str">
        <f t="shared" si="8"/>
        <v/>
      </c>
      <c r="H18" s="51"/>
      <c r="I18" s="12">
        <f t="shared" si="6"/>
        <v>182</v>
      </c>
      <c r="J18" s="5"/>
      <c r="K18" s="7"/>
      <c r="L18" s="26">
        <f t="shared" si="3"/>
        <v>0</v>
      </c>
      <c r="M18" s="60">
        <f t="shared" ca="1" si="7"/>
        <v>42744</v>
      </c>
      <c r="N18" s="5"/>
      <c r="O18" s="7"/>
      <c r="P18" s="5"/>
      <c r="Q18" s="26"/>
      <c r="R18" s="64">
        <f ca="1">DAYS360(L25,M18)</f>
        <v>8</v>
      </c>
      <c r="S18" s="44"/>
      <c r="T18" s="35">
        <f t="shared" si="4"/>
        <v>0</v>
      </c>
    </row>
    <row r="19" spans="1:20" ht="15" thickBot="1" x14ac:dyDescent="0.35">
      <c r="A19" s="22">
        <v>16</v>
      </c>
      <c r="B19" s="48"/>
      <c r="C19" s="56"/>
      <c r="D19" s="24">
        <f t="shared" si="0"/>
        <v>0</v>
      </c>
      <c r="E19" s="24">
        <f t="shared" si="1"/>
        <v>0</v>
      </c>
      <c r="F19" s="33" t="str">
        <f t="shared" ca="1" si="5"/>
        <v/>
      </c>
      <c r="G19" s="54" t="str">
        <f t="shared" si="8"/>
        <v/>
      </c>
      <c r="H19" s="52"/>
      <c r="I19" s="13">
        <f t="shared" si="6"/>
        <v>182</v>
      </c>
      <c r="J19" s="6"/>
      <c r="K19" s="18"/>
      <c r="L19" s="27">
        <f t="shared" si="3"/>
        <v>0</v>
      </c>
      <c r="M19" s="61">
        <f t="shared" ca="1" si="7"/>
        <v>42744</v>
      </c>
      <c r="N19" s="6"/>
      <c r="O19" s="18"/>
      <c r="P19" s="6"/>
      <c r="Q19" s="27"/>
      <c r="R19" s="67">
        <f ca="1">DAYS360(L25,M19)</f>
        <v>8</v>
      </c>
      <c r="S19" s="62"/>
      <c r="T19" s="63">
        <f t="shared" si="4"/>
        <v>0</v>
      </c>
    </row>
    <row r="20" spans="1:20" ht="15" thickBot="1" x14ac:dyDescent="0.35">
      <c r="A20" s="2"/>
      <c r="B20" s="8"/>
      <c r="D20" s="74">
        <f>SUM(D4:D19)</f>
        <v>4717.8999999999996</v>
      </c>
      <c r="E20" s="75">
        <f>SUM(E4:E19)</f>
        <v>909.28999999999985</v>
      </c>
      <c r="F20" s="70">
        <f t="shared" ref="F20" si="9" xml:space="preserve"> E20/L20</f>
        <v>0.2387458941713643</v>
      </c>
      <c r="G20" s="70">
        <f t="shared" ref="G4:G20" si="10">T20/S20</f>
        <v>4.3160059256638746E-2</v>
      </c>
      <c r="H20" s="9"/>
      <c r="I20" s="9"/>
      <c r="J20" s="10"/>
      <c r="K20" s="16" t="s">
        <v>10</v>
      </c>
      <c r="L20" s="17">
        <f>SUM(L4:L19)</f>
        <v>3808.61</v>
      </c>
      <c r="M20" s="28"/>
      <c r="N20" s="29"/>
      <c r="O20" s="71" t="s">
        <v>10</v>
      </c>
      <c r="P20" s="72">
        <f>SUM(P4:P19)</f>
        <v>0</v>
      </c>
      <c r="Q20" s="73">
        <f>SUM(Q4:Q19)</f>
        <v>0</v>
      </c>
      <c r="R20" s="76"/>
      <c r="S20" s="77">
        <f>SUM(S4:S19)</f>
        <v>4522.7</v>
      </c>
      <c r="T20" s="78">
        <f>SUM(T4:T19)</f>
        <v>195.20000000000005</v>
      </c>
    </row>
    <row r="21" spans="1:20" x14ac:dyDescent="0.3">
      <c r="A21" s="2"/>
      <c r="B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11"/>
      <c r="S21" s="11"/>
      <c r="T21" s="11"/>
    </row>
    <row r="22" spans="1:20" x14ac:dyDescent="0.3">
      <c r="A22" s="1"/>
      <c r="B22" s="1"/>
      <c r="G22" s="97"/>
      <c r="H22" s="1"/>
      <c r="I22" s="1"/>
      <c r="J22" s="1"/>
      <c r="K22" s="1"/>
      <c r="L22" s="1"/>
      <c r="M22" s="1"/>
      <c r="N22" s="1"/>
      <c r="O22" s="1"/>
      <c r="P22" s="1"/>
      <c r="Q22" s="1"/>
      <c r="R22" s="11"/>
      <c r="S22" s="11"/>
      <c r="T22" s="11"/>
    </row>
    <row r="23" spans="1:20" x14ac:dyDescent="0.3">
      <c r="A23" s="2"/>
      <c r="B23" s="2"/>
      <c r="G23" s="97"/>
      <c r="H23" s="2"/>
      <c r="I23" s="1"/>
      <c r="J23" s="1"/>
      <c r="K23" s="1"/>
      <c r="L23" s="1"/>
      <c r="M23" s="1"/>
      <c r="N23" s="1"/>
      <c r="O23" s="1"/>
      <c r="P23" s="1"/>
      <c r="Q23" s="1"/>
    </row>
    <row r="24" spans="1:20" x14ac:dyDescent="0.3">
      <c r="A24" s="11"/>
      <c r="B24" s="11"/>
      <c r="G24" s="97"/>
      <c r="H24" s="11"/>
    </row>
    <row r="25" spans="1:20" x14ac:dyDescent="0.3">
      <c r="A25" s="11"/>
      <c r="B25" s="11"/>
      <c r="G25" s="97"/>
      <c r="H25" s="11"/>
      <c r="K25" s="19">
        <f ca="1">TODAY()</f>
        <v>42744</v>
      </c>
      <c r="L25" s="19">
        <v>42736</v>
      </c>
      <c r="N25" s="20"/>
    </row>
    <row r="26" spans="1:20" ht="15" thickBot="1" x14ac:dyDescent="0.35">
      <c r="A26" s="11"/>
      <c r="G26" s="97"/>
    </row>
    <row r="27" spans="1:20" ht="16.2" thickBot="1" x14ac:dyDescent="0.35">
      <c r="A27" s="11"/>
      <c r="B27" s="90" t="s">
        <v>23</v>
      </c>
      <c r="C27" s="91"/>
      <c r="D27" s="92"/>
      <c r="G27" s="97"/>
    </row>
    <row r="28" spans="1:20" x14ac:dyDescent="0.3">
      <c r="A28" s="11"/>
      <c r="B28" s="93" t="s">
        <v>20</v>
      </c>
      <c r="C28" s="94"/>
      <c r="D28" s="34">
        <v>4522.7</v>
      </c>
      <c r="G28" s="97"/>
    </row>
    <row r="29" spans="1:20" x14ac:dyDescent="0.3">
      <c r="A29" s="11"/>
      <c r="B29" s="95" t="s">
        <v>21</v>
      </c>
      <c r="C29" s="96"/>
      <c r="D29" s="35">
        <f>SUM(D20)</f>
        <v>4717.8999999999996</v>
      </c>
      <c r="G29" s="97"/>
    </row>
    <row r="30" spans="1:20" x14ac:dyDescent="0.3">
      <c r="A30" s="11"/>
      <c r="B30" s="95" t="s">
        <v>17</v>
      </c>
      <c r="C30" s="96"/>
      <c r="D30" s="35">
        <f>SUM(-D28,D29)</f>
        <v>195.19999999999982</v>
      </c>
      <c r="G30" s="97"/>
    </row>
    <row r="31" spans="1:20" ht="15" thickBot="1" x14ac:dyDescent="0.35">
      <c r="A31" s="11"/>
      <c r="B31" s="79" t="s">
        <v>22</v>
      </c>
      <c r="C31" s="80"/>
      <c r="D31" s="36">
        <f>D30/D28</f>
        <v>4.3160059256638697E-2</v>
      </c>
      <c r="G31" s="97"/>
      <c r="H31" s="11"/>
    </row>
    <row r="32" spans="1:20" x14ac:dyDescent="0.3">
      <c r="A32" s="11"/>
      <c r="B32" s="11"/>
      <c r="H32" s="11"/>
    </row>
    <row r="33" spans="1:8" x14ac:dyDescent="0.3">
      <c r="A33" s="11"/>
      <c r="B33" s="11"/>
      <c r="H33" s="11"/>
    </row>
    <row r="34" spans="1:8" x14ac:dyDescent="0.3">
      <c r="A34" s="11"/>
      <c r="B34" s="11"/>
      <c r="H34" s="11"/>
    </row>
    <row r="35" spans="1:8" x14ac:dyDescent="0.3">
      <c r="A35" s="11"/>
      <c r="B35" s="11"/>
      <c r="H35" s="11"/>
    </row>
    <row r="36" spans="1:8" x14ac:dyDescent="0.3">
      <c r="A36" s="11"/>
      <c r="B36" s="11"/>
      <c r="H36" s="11"/>
    </row>
    <row r="37" spans="1:8" x14ac:dyDescent="0.3">
      <c r="A37" s="11"/>
      <c r="B37" s="11"/>
      <c r="H37" s="11"/>
    </row>
  </sheetData>
  <mergeCells count="9">
    <mergeCell ref="B31:C31"/>
    <mergeCell ref="H2:L2"/>
    <mergeCell ref="C2:G2"/>
    <mergeCell ref="M2:Q2"/>
    <mergeCell ref="R2:T2"/>
    <mergeCell ref="B27:D27"/>
    <mergeCell ref="B28:C28"/>
    <mergeCell ref="B29:C29"/>
    <mergeCell ref="B30:C30"/>
  </mergeCells>
  <conditionalFormatting sqref="E9:E19">
    <cfRule type="cellIs" dxfId="50" priority="18" operator="lessThan">
      <formula>0</formula>
    </cfRule>
    <cfRule type="cellIs" dxfId="49" priority="19" operator="greaterThan">
      <formula>0</formula>
    </cfRule>
  </conditionalFormatting>
  <conditionalFormatting sqref="F20:G20">
    <cfRule type="cellIs" dxfId="48" priority="16" operator="lessThan">
      <formula>0</formula>
    </cfRule>
    <cfRule type="cellIs" dxfId="47" priority="17" operator="greaterThan">
      <formula>0</formula>
    </cfRule>
  </conditionalFormatting>
  <conditionalFormatting sqref="I9:I19">
    <cfRule type="cellIs" dxfId="46" priority="20" operator="greaterThan">
      <formula>$K$25</formula>
    </cfRule>
    <cfRule type="cellIs" dxfId="45" priority="21" operator="lessThan">
      <formula>$K$25</formula>
    </cfRule>
    <cfRule type="cellIs" dxfId="44" priority="22" operator="greaterThan">
      <formula>$K$25</formula>
    </cfRule>
    <cfRule type="cellIs" dxfId="43" priority="23" operator="lessThan">
      <formula>$K$25</formula>
    </cfRule>
    <cfRule type="cellIs" dxfId="42" priority="24" operator="greaterThan">
      <formula>$K$25</formula>
    </cfRule>
    <cfRule type="cellIs" dxfId="41" priority="25" operator="lessThan">
      <formula>$K$25</formula>
    </cfRule>
    <cfRule type="cellIs" dxfId="40" priority="26" operator="greaterThan">
      <formula>$K$25</formula>
    </cfRule>
    <cfRule type="cellIs" dxfId="39" priority="27" operator="greaterThan">
      <formula>$K$25</formula>
    </cfRule>
  </conditionalFormatting>
  <conditionalFormatting sqref="E4:E8">
    <cfRule type="cellIs" dxfId="38" priority="6" operator="lessThan">
      <formula>0</formula>
    </cfRule>
    <cfRule type="cellIs" dxfId="37" priority="7" operator="greaterThan">
      <formula>0</formula>
    </cfRule>
  </conditionalFormatting>
  <conditionalFormatting sqref="F4:G19">
    <cfRule type="cellIs" dxfId="36" priority="4" operator="lessThan">
      <formula>0</formula>
    </cfRule>
    <cfRule type="cellIs" dxfId="35" priority="5" operator="greaterThan">
      <formula>0</formula>
    </cfRule>
  </conditionalFormatting>
  <conditionalFormatting sqref="I4:I8">
    <cfRule type="cellIs" dxfId="34" priority="8" operator="greaterThan">
      <formula>$K$25</formula>
    </cfRule>
    <cfRule type="cellIs" dxfId="33" priority="9" operator="lessThan">
      <formula>$K$25</formula>
    </cfRule>
    <cfRule type="cellIs" dxfId="32" priority="10" operator="greaterThan">
      <formula>$K$25</formula>
    </cfRule>
    <cfRule type="cellIs" dxfId="31" priority="11" operator="lessThan">
      <formula>$K$25</formula>
    </cfRule>
    <cfRule type="cellIs" dxfId="30" priority="12" operator="greaterThan">
      <formula>$K$25</formula>
    </cfRule>
    <cfRule type="cellIs" dxfId="29" priority="13" operator="lessThan">
      <formula>$K$25</formula>
    </cfRule>
    <cfRule type="cellIs" dxfId="28" priority="14" operator="greaterThan">
      <formula>$K$25</formula>
    </cfRule>
    <cfRule type="cellIs" dxfId="27" priority="15" operator="greaterThan">
      <formula>$K$25</formula>
    </cfRule>
  </conditionalFormatting>
  <conditionalFormatting sqref="F4:F19">
    <cfRule type="cellIs" dxfId="26" priority="2" operator="equal">
      <formula>""</formula>
    </cfRule>
  </conditionalFormatting>
  <conditionalFormatting sqref="G4:G19">
    <cfRule type="cellIs" dxfId="25" priority="1" operator="equal">
      <formula>""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Actions 2017 brouillon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2017-01-09T21:48:22Z</dcterms:modified>
</cp:coreProperties>
</file>