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240" yWindow="45" windowWidth="12120" windowHeight="9120" tabRatio="791" activeTab="2"/>
  </bookViews>
  <sheets>
    <sheet name="7_jeux (2)" sheetId="69" r:id="rId1"/>
    <sheet name="Inscriptions" sheetId="1" r:id="rId2"/>
    <sheet name="TCD" sheetId="51" r:id="rId3"/>
    <sheet name="Recap" sheetId="26" r:id="rId4"/>
    <sheet name="3_jeux" sheetId="53" r:id="rId5"/>
    <sheet name="4_jeux" sheetId="54" r:id="rId6"/>
    <sheet name="5_jeux" sheetId="55" r:id="rId7"/>
    <sheet name="6_jeux" sheetId="56" r:id="rId8"/>
    <sheet name="7_jeux" sheetId="57" r:id="rId9"/>
    <sheet name="8_jeux" sheetId="58" r:id="rId10"/>
    <sheet name="9_jeux" sheetId="59" r:id="rId11"/>
    <sheet name="10_jeux" sheetId="60" r:id="rId12"/>
    <sheet name="test" sheetId="68" r:id="rId13"/>
    <sheet name="Module1" sheetId="41" state="veryHidden" r:id=""/>
    <sheet name="Module2" sheetId="42" state="veryHidden" r:id=""/>
    <sheet name="Module3" sheetId="43" state="veryHidden" r:id=""/>
    <sheet name="Module4" sheetId="44" state="veryHidden" r:id=""/>
    <sheet name="Module5" sheetId="45" state="veryHidden" r:id=""/>
    <sheet name="Module6" sheetId="46" state="veryHidden" r:id=""/>
    <sheet name="Module7" sheetId="47" state="veryHidden" r:id=""/>
  </sheets>
  <externalReferences>
    <externalReference r:id="rId14"/>
  </externalReferences>
  <definedNames>
    <definedName name="_xlnm._FilterDatabase" localSheetId="1" hidden="1">Inscriptions!$V$8:$V$102</definedName>
    <definedName name="_xlnm._FilterDatabase" localSheetId="12" hidden="1">test!$D$1:$D$95</definedName>
    <definedName name="BDD">OFFSET(Recap!$A$1,,,COUNTA(Recap!$A:$A),COUNTA(Recap!$1:$1))</definedName>
    <definedName name="Bonus">Inscriptions!#REF!</definedName>
    <definedName name="noms1">Inscriptions!$V$8:$V$71</definedName>
    <definedName name="noms2">Inscriptions!$V$8:$V$86</definedName>
    <definedName name="orthographe">Inscriptions!$V$8:$V$79</definedName>
    <definedName name="TIRAGE_JOUEURS___F9">Inscriptions!#REF!</definedName>
    <definedName name="_xlnm.Print_Area" localSheetId="11">'10_jeux'!$A$1:$I$42</definedName>
    <definedName name="_xlnm.Print_Area" localSheetId="4">'3_jeux'!$A$1:$I$32</definedName>
    <definedName name="_xlnm.Print_Area" localSheetId="5">'4_jeux'!$A$1:$I$45</definedName>
    <definedName name="_xlnm.Print_Area" localSheetId="6">'5_jeux'!$A$1:$I$44</definedName>
    <definedName name="_xlnm.Print_Area" localSheetId="7">'6_jeux'!$A$1:$I$55</definedName>
    <definedName name="_xlnm.Print_Area" localSheetId="8">'7_jeux'!$A$1:$I$56</definedName>
    <definedName name="_xlnm.Print_Area" localSheetId="0">'7_jeux (2)'!$A$1:$I$56</definedName>
    <definedName name="_xlnm.Print_Area" localSheetId="9">'8_jeux'!$A$1:$I$63</definedName>
    <definedName name="_xlnm.Print_Area" localSheetId="10">'9_jeux'!$A$1:$I$42</definedName>
  </definedNames>
  <calcPr calcId="124519" fullCalcOnLoad="1"/>
  <pivotCaches>
    <pivotCache cacheId="21" r:id="rId15"/>
  </pivotCaches>
</workbook>
</file>

<file path=xl/calcChain.xml><?xml version="1.0" encoding="utf-8"?>
<calcChain xmlns="http://schemas.openxmlformats.org/spreadsheetml/2006/main">
  <c r="G6" i="51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5"/>
  <c r="E4" i="69"/>
  <c r="AE2"/>
  <c r="C8" s="1"/>
  <c r="N1"/>
  <c r="AE9"/>
  <c r="S1"/>
  <c r="M2"/>
  <c r="AE16"/>
  <c r="D8"/>
  <c r="N2" s="1"/>
  <c r="S2"/>
  <c r="AE30"/>
  <c r="E8"/>
  <c r="N3" s="1"/>
  <c r="AE33"/>
  <c r="AE3"/>
  <c r="M4"/>
  <c r="AE44"/>
  <c r="F8"/>
  <c r="N4" s="1"/>
  <c r="AE45"/>
  <c r="S4" s="1"/>
  <c r="AE4"/>
  <c r="AE5"/>
  <c r="C9"/>
  <c r="N6" s="1"/>
  <c r="AE7"/>
  <c r="S6" s="1"/>
  <c r="AE6"/>
  <c r="AE17"/>
  <c r="D9"/>
  <c r="N7" s="1"/>
  <c r="AE19"/>
  <c r="J8"/>
  <c r="O1" s="1"/>
  <c r="M8"/>
  <c r="AE31"/>
  <c r="E9"/>
  <c r="N8" s="1"/>
  <c r="O8"/>
  <c r="AE37"/>
  <c r="AE8"/>
  <c r="J9"/>
  <c r="O6" s="1"/>
  <c r="O9"/>
  <c r="AE47"/>
  <c r="S9" s="1"/>
  <c r="AE10"/>
  <c r="C11"/>
  <c r="N11" s="1"/>
  <c r="AE18"/>
  <c r="D11"/>
  <c r="N12" s="1"/>
  <c r="AE32"/>
  <c r="E11"/>
  <c r="N13" s="1"/>
  <c r="AE46"/>
  <c r="F11"/>
  <c r="N14" s="1"/>
  <c r="J11"/>
  <c r="M11"/>
  <c r="O11"/>
  <c r="S11"/>
  <c r="AE11"/>
  <c r="D12"/>
  <c r="N17" s="1"/>
  <c r="F12"/>
  <c r="J12"/>
  <c r="O12"/>
  <c r="AE23"/>
  <c r="S12" s="1"/>
  <c r="AE12"/>
  <c r="M13"/>
  <c r="O13"/>
  <c r="S13"/>
  <c r="AE13"/>
  <c r="C14"/>
  <c r="AE20"/>
  <c r="AE34"/>
  <c r="AE48"/>
  <c r="J14"/>
  <c r="O14"/>
  <c r="AE14"/>
  <c r="C15"/>
  <c r="N26" s="1"/>
  <c r="AE21"/>
  <c r="D15"/>
  <c r="AE35"/>
  <c r="E15"/>
  <c r="AE49"/>
  <c r="F15"/>
  <c r="J15"/>
  <c r="AE15"/>
  <c r="O16"/>
  <c r="S16"/>
  <c r="C17"/>
  <c r="AE22"/>
  <c r="AE36"/>
  <c r="AE50"/>
  <c r="J17"/>
  <c r="O31" s="1"/>
  <c r="O17"/>
  <c r="S17"/>
  <c r="C18"/>
  <c r="D18"/>
  <c r="AE51"/>
  <c r="J18"/>
  <c r="O39" s="1"/>
  <c r="O18"/>
  <c r="R18"/>
  <c r="N19"/>
  <c r="O19"/>
  <c r="R19"/>
  <c r="S19"/>
  <c r="C20"/>
  <c r="AE24"/>
  <c r="AE38"/>
  <c r="AE52"/>
  <c r="F20" s="1"/>
  <c r="N44" s="1"/>
  <c r="J20"/>
  <c r="AE25"/>
  <c r="AE39"/>
  <c r="AE53"/>
  <c r="J21"/>
  <c r="N21"/>
  <c r="S21"/>
  <c r="S22"/>
  <c r="C23"/>
  <c r="AE26"/>
  <c r="AE40"/>
  <c r="E23" s="1"/>
  <c r="N53" s="1"/>
  <c r="AE54"/>
  <c r="J23"/>
  <c r="R23"/>
  <c r="S23"/>
  <c r="AE27"/>
  <c r="AE41"/>
  <c r="AE55"/>
  <c r="J24"/>
  <c r="R24"/>
  <c r="C26"/>
  <c r="AE28"/>
  <c r="D26" s="1"/>
  <c r="AE42"/>
  <c r="AE56"/>
  <c r="J26"/>
  <c r="O26"/>
  <c r="S26"/>
  <c r="AE29"/>
  <c r="AE43"/>
  <c r="AE57"/>
  <c r="J27"/>
  <c r="N27"/>
  <c r="O27"/>
  <c r="R27"/>
  <c r="N28"/>
  <c r="O28"/>
  <c r="R28"/>
  <c r="N29"/>
  <c r="O29"/>
  <c r="R29"/>
  <c r="S29"/>
  <c r="D30"/>
  <c r="M31"/>
  <c r="N31"/>
  <c r="S31"/>
  <c r="E32"/>
  <c r="R32"/>
  <c r="S33"/>
  <c r="S34"/>
  <c r="C36"/>
  <c r="D36"/>
  <c r="F36"/>
  <c r="J36"/>
  <c r="T1" s="1"/>
  <c r="M36"/>
  <c r="N36"/>
  <c r="O36"/>
  <c r="S36"/>
  <c r="C37"/>
  <c r="J37"/>
  <c r="T6" s="1"/>
  <c r="N37"/>
  <c r="R37"/>
  <c r="S37"/>
  <c r="R38"/>
  <c r="S38"/>
  <c r="C39"/>
  <c r="D39"/>
  <c r="E39"/>
  <c r="F39"/>
  <c r="J39"/>
  <c r="T11" s="1"/>
  <c r="M39"/>
  <c r="S39"/>
  <c r="C40"/>
  <c r="D40"/>
  <c r="F40"/>
  <c r="J40"/>
  <c r="T16" s="1"/>
  <c r="N41"/>
  <c r="S41"/>
  <c r="C42"/>
  <c r="D42"/>
  <c r="E42"/>
  <c r="J42"/>
  <c r="T21" s="1"/>
  <c r="O42"/>
  <c r="C43"/>
  <c r="F43"/>
  <c r="J43"/>
  <c r="T26" s="1"/>
  <c r="R44"/>
  <c r="D45"/>
  <c r="E45"/>
  <c r="F45"/>
  <c r="J45"/>
  <c r="T31" s="1"/>
  <c r="C46"/>
  <c r="D46"/>
  <c r="E46"/>
  <c r="J46"/>
  <c r="T38" s="1"/>
  <c r="R47"/>
  <c r="C48"/>
  <c r="D48"/>
  <c r="F48"/>
  <c r="J48"/>
  <c r="T42" s="1"/>
  <c r="M48"/>
  <c r="O48"/>
  <c r="S48"/>
  <c r="C49"/>
  <c r="E49"/>
  <c r="J49"/>
  <c r="T48" s="1"/>
  <c r="D51"/>
  <c r="F51"/>
  <c r="J51"/>
  <c r="M51"/>
  <c r="N51"/>
  <c r="O51"/>
  <c r="T51"/>
  <c r="C52"/>
  <c r="E52"/>
  <c r="J52"/>
  <c r="T57" s="1"/>
  <c r="T52"/>
  <c r="R53"/>
  <c r="T53"/>
  <c r="C54"/>
  <c r="F54"/>
  <c r="J54"/>
  <c r="T62" s="1"/>
  <c r="M54"/>
  <c r="S54"/>
  <c r="T54"/>
  <c r="C55"/>
  <c r="E55"/>
  <c r="J55"/>
  <c r="T66" s="1"/>
  <c r="R56"/>
  <c r="T56"/>
  <c r="R58"/>
  <c r="T59"/>
  <c r="N61"/>
  <c r="R61"/>
  <c r="S61"/>
  <c r="T61"/>
  <c r="N62"/>
  <c r="R62"/>
  <c r="R64"/>
  <c r="S66"/>
  <c r="R68"/>
  <c r="E4" i="53"/>
  <c r="M29"/>
  <c r="M28"/>
  <c r="M27"/>
  <c r="M26"/>
  <c r="M24"/>
  <c r="M23"/>
  <c r="M22"/>
  <c r="M21"/>
  <c r="M19"/>
  <c r="M18"/>
  <c r="M17"/>
  <c r="M16"/>
  <c r="M14"/>
  <c r="M13"/>
  <c r="M12"/>
  <c r="M11"/>
  <c r="M9"/>
  <c r="M8"/>
  <c r="M7"/>
  <c r="M6"/>
  <c r="M4"/>
  <c r="M3"/>
  <c r="M2"/>
  <c r="M1"/>
  <c r="Z2"/>
  <c r="C8" s="1"/>
  <c r="N1" s="1"/>
  <c r="Z8"/>
  <c r="D8" s="1"/>
  <c r="N2" s="1"/>
  <c r="Z14"/>
  <c r="E8" s="1"/>
  <c r="N3" s="1"/>
  <c r="Z3"/>
  <c r="C9" s="1"/>
  <c r="Z20"/>
  <c r="F8"/>
  <c r="N4" s="1"/>
  <c r="Z4"/>
  <c r="Z5"/>
  <c r="C12" s="1"/>
  <c r="N6"/>
  <c r="Z6"/>
  <c r="Z9"/>
  <c r="D9"/>
  <c r="N7" s="1"/>
  <c r="O7"/>
  <c r="Z7"/>
  <c r="J8"/>
  <c r="Z15"/>
  <c r="E9"/>
  <c r="N8" s="1"/>
  <c r="O8"/>
  <c r="Z21"/>
  <c r="F9"/>
  <c r="J9"/>
  <c r="O6" s="1"/>
  <c r="N9"/>
  <c r="O9"/>
  <c r="Z10"/>
  <c r="C11"/>
  <c r="D11"/>
  <c r="Z16"/>
  <c r="E11"/>
  <c r="N13" s="1"/>
  <c r="Z22"/>
  <c r="F11"/>
  <c r="N14" s="1"/>
  <c r="J11"/>
  <c r="N11"/>
  <c r="O11"/>
  <c r="Z11"/>
  <c r="D12"/>
  <c r="N17" s="1"/>
  <c r="Z17"/>
  <c r="E12"/>
  <c r="N18" s="1"/>
  <c r="Z23"/>
  <c r="F12"/>
  <c r="N19" s="1"/>
  <c r="J12"/>
  <c r="N12"/>
  <c r="O12"/>
  <c r="Z12"/>
  <c r="D14" s="1"/>
  <c r="O13"/>
  <c r="Z13"/>
  <c r="C14"/>
  <c r="Z18"/>
  <c r="E14" s="1"/>
  <c r="N23" s="1"/>
  <c r="Z24"/>
  <c r="F14" s="1"/>
  <c r="J14"/>
  <c r="O14"/>
  <c r="C15"/>
  <c r="D15"/>
  <c r="Z19"/>
  <c r="E15"/>
  <c r="Z25"/>
  <c r="F15"/>
  <c r="J15"/>
  <c r="N16"/>
  <c r="O16"/>
  <c r="O17"/>
  <c r="O18"/>
  <c r="O19"/>
  <c r="N21"/>
  <c r="N22"/>
  <c r="N24"/>
  <c r="N26"/>
  <c r="O26"/>
  <c r="N27"/>
  <c r="O27"/>
  <c r="N28"/>
  <c r="O28"/>
  <c r="N29"/>
  <c r="O29"/>
  <c r="E4" i="54"/>
  <c r="AD2"/>
  <c r="R1"/>
  <c r="AD3"/>
  <c r="S1"/>
  <c r="M2"/>
  <c r="AD10"/>
  <c r="D8"/>
  <c r="N2" s="1"/>
  <c r="O2"/>
  <c r="AD12"/>
  <c r="S2" s="1"/>
  <c r="T2"/>
  <c r="AD18"/>
  <c r="E8" s="1"/>
  <c r="N3"/>
  <c r="R3"/>
  <c r="AD19"/>
  <c r="S3"/>
  <c r="M4"/>
  <c r="AD26"/>
  <c r="F8"/>
  <c r="N4" s="1"/>
  <c r="O4"/>
  <c r="AD28"/>
  <c r="AD4"/>
  <c r="AD5"/>
  <c r="C12" s="1"/>
  <c r="C9"/>
  <c r="N6" s="1"/>
  <c r="O6"/>
  <c r="AD6"/>
  <c r="AD11"/>
  <c r="D9" s="1"/>
  <c r="N7" s="1"/>
  <c r="R7"/>
  <c r="AD15"/>
  <c r="S7"/>
  <c r="AD7"/>
  <c r="J8"/>
  <c r="O1" s="1"/>
  <c r="M8"/>
  <c r="E9"/>
  <c r="N8"/>
  <c r="R8"/>
  <c r="AD24"/>
  <c r="S8"/>
  <c r="AD8"/>
  <c r="AD27"/>
  <c r="F9"/>
  <c r="N9" s="1"/>
  <c r="J9"/>
  <c r="O7" s="1"/>
  <c r="M9"/>
  <c r="O9"/>
  <c r="S9"/>
  <c r="AD9"/>
  <c r="S36" s="1"/>
  <c r="C11"/>
  <c r="D11"/>
  <c r="N12" s="1"/>
  <c r="AD20"/>
  <c r="E11"/>
  <c r="J11"/>
  <c r="N11"/>
  <c r="R11"/>
  <c r="T11"/>
  <c r="AD13"/>
  <c r="AD21"/>
  <c r="E12" s="1"/>
  <c r="AD29"/>
  <c r="F12" s="1"/>
  <c r="J12"/>
  <c r="O16" s="1"/>
  <c r="R12"/>
  <c r="N13"/>
  <c r="R13"/>
  <c r="S13"/>
  <c r="AD14"/>
  <c r="D14" s="1"/>
  <c r="AD22"/>
  <c r="E14" s="1"/>
  <c r="AD30"/>
  <c r="F14" s="1"/>
  <c r="J14"/>
  <c r="R14"/>
  <c r="AD32"/>
  <c r="S14"/>
  <c r="C15"/>
  <c r="N26" s="1"/>
  <c r="D15"/>
  <c r="AD23"/>
  <c r="E15" s="1"/>
  <c r="AD31"/>
  <c r="F15" s="1"/>
  <c r="J15"/>
  <c r="O27" s="1"/>
  <c r="M16"/>
  <c r="N16"/>
  <c r="R16"/>
  <c r="S16"/>
  <c r="AD16"/>
  <c r="C17"/>
  <c r="N31" s="1"/>
  <c r="D17"/>
  <c r="E17"/>
  <c r="F17"/>
  <c r="J17"/>
  <c r="O32" s="1"/>
  <c r="M17"/>
  <c r="R17"/>
  <c r="AD17"/>
  <c r="C18"/>
  <c r="D18"/>
  <c r="AD25"/>
  <c r="E18" s="1"/>
  <c r="AD33"/>
  <c r="F18" s="1"/>
  <c r="J18"/>
  <c r="O36" s="1"/>
  <c r="M18"/>
  <c r="N18"/>
  <c r="R18"/>
  <c r="M19"/>
  <c r="N19"/>
  <c r="R19"/>
  <c r="S19"/>
  <c r="M21"/>
  <c r="O21"/>
  <c r="R21"/>
  <c r="S21"/>
  <c r="T21"/>
  <c r="M22"/>
  <c r="N22"/>
  <c r="O22"/>
  <c r="R22"/>
  <c r="S22"/>
  <c r="T22"/>
  <c r="M23"/>
  <c r="N23"/>
  <c r="O23"/>
  <c r="R23"/>
  <c r="S23"/>
  <c r="T23"/>
  <c r="M24"/>
  <c r="N24"/>
  <c r="O24"/>
  <c r="R24"/>
  <c r="T24"/>
  <c r="D25"/>
  <c r="M26"/>
  <c r="O26"/>
  <c r="R26"/>
  <c r="S26"/>
  <c r="E27"/>
  <c r="M27"/>
  <c r="N27"/>
  <c r="R27"/>
  <c r="S27"/>
  <c r="M28"/>
  <c r="N28"/>
  <c r="R28"/>
  <c r="S28"/>
  <c r="M29"/>
  <c r="N29"/>
  <c r="R29"/>
  <c r="C31"/>
  <c r="D31"/>
  <c r="E31"/>
  <c r="F31"/>
  <c r="J31"/>
  <c r="M31"/>
  <c r="O31"/>
  <c r="R31"/>
  <c r="S31"/>
  <c r="C32"/>
  <c r="D32"/>
  <c r="E32"/>
  <c r="F32"/>
  <c r="J32"/>
  <c r="M32"/>
  <c r="N32"/>
  <c r="R32"/>
  <c r="T32"/>
  <c r="M33"/>
  <c r="N33"/>
  <c r="R33"/>
  <c r="T33"/>
  <c r="D34"/>
  <c r="E34"/>
  <c r="F34"/>
  <c r="J34"/>
  <c r="T14" s="1"/>
  <c r="M34"/>
  <c r="N34"/>
  <c r="O34"/>
  <c r="R34"/>
  <c r="S34"/>
  <c r="C35"/>
  <c r="E35"/>
  <c r="F35"/>
  <c r="J35"/>
  <c r="M36"/>
  <c r="N36"/>
  <c r="R36"/>
  <c r="C37"/>
  <c r="D37"/>
  <c r="E37"/>
  <c r="F37"/>
  <c r="J37"/>
  <c r="M37"/>
  <c r="N37"/>
  <c r="O37"/>
  <c r="R37"/>
  <c r="S37"/>
  <c r="C38"/>
  <c r="D38"/>
  <c r="E38"/>
  <c r="J38"/>
  <c r="T26" s="1"/>
  <c r="M38"/>
  <c r="N38"/>
  <c r="R38"/>
  <c r="M39"/>
  <c r="N39"/>
  <c r="R39"/>
  <c r="C40"/>
  <c r="D40"/>
  <c r="F40"/>
  <c r="J40"/>
  <c r="T31" s="1"/>
  <c r="C41"/>
  <c r="D41"/>
  <c r="E41"/>
  <c r="J41"/>
  <c r="T37" s="1"/>
  <c r="E4" i="55"/>
  <c r="M1"/>
  <c r="AG2"/>
  <c r="C8"/>
  <c r="N1" s="1"/>
  <c r="R1"/>
  <c r="AG4"/>
  <c r="T1"/>
  <c r="M2"/>
  <c r="AG12"/>
  <c r="D8" s="1"/>
  <c r="N2" s="1"/>
  <c r="R2"/>
  <c r="AG18"/>
  <c r="S2"/>
  <c r="M3"/>
  <c r="AG22"/>
  <c r="E8"/>
  <c r="N3" s="1"/>
  <c r="R3"/>
  <c r="AG24"/>
  <c r="AG3"/>
  <c r="M4"/>
  <c r="AG32"/>
  <c r="F8"/>
  <c r="N4" s="1"/>
  <c r="R4"/>
  <c r="AG38"/>
  <c r="AG5"/>
  <c r="M6"/>
  <c r="C9"/>
  <c r="N6"/>
  <c r="R6"/>
  <c r="S6"/>
  <c r="T6"/>
  <c r="AG6"/>
  <c r="M7"/>
  <c r="AG13"/>
  <c r="D9"/>
  <c r="N7" s="1"/>
  <c r="R7"/>
  <c r="AG14"/>
  <c r="S7" s="1"/>
  <c r="T7"/>
  <c r="AG7"/>
  <c r="J8"/>
  <c r="O2" s="1"/>
  <c r="M8"/>
  <c r="AG23"/>
  <c r="R8"/>
  <c r="S8"/>
  <c r="T8"/>
  <c r="AG8"/>
  <c r="AG33"/>
  <c r="J9"/>
  <c r="M9"/>
  <c r="R9"/>
  <c r="T9"/>
  <c r="AG9"/>
  <c r="AG10"/>
  <c r="C44" s="1"/>
  <c r="D11"/>
  <c r="N12" s="1"/>
  <c r="AG34"/>
  <c r="J11"/>
  <c r="M11"/>
  <c r="R11"/>
  <c r="S11"/>
  <c r="AG11"/>
  <c r="C12"/>
  <c r="N16" s="1"/>
  <c r="AG15"/>
  <c r="D12"/>
  <c r="N17" s="1"/>
  <c r="AG25"/>
  <c r="E12"/>
  <c r="N18" s="1"/>
  <c r="AG35"/>
  <c r="F12"/>
  <c r="N19" s="1"/>
  <c r="J12"/>
  <c r="M12"/>
  <c r="O12"/>
  <c r="R12"/>
  <c r="AG17"/>
  <c r="M13"/>
  <c r="R13"/>
  <c r="AG26"/>
  <c r="S13"/>
  <c r="C14"/>
  <c r="N21" s="1"/>
  <c r="AG16"/>
  <c r="D14"/>
  <c r="N22" s="1"/>
  <c r="E14"/>
  <c r="AG36"/>
  <c r="J14"/>
  <c r="O23" s="1"/>
  <c r="M14"/>
  <c r="R14"/>
  <c r="AG37"/>
  <c r="S14"/>
  <c r="C15"/>
  <c r="AG27"/>
  <c r="F15"/>
  <c r="N29" s="1"/>
  <c r="J15"/>
  <c r="M16"/>
  <c r="O16"/>
  <c r="R16"/>
  <c r="S16"/>
  <c r="C17"/>
  <c r="N31" s="1"/>
  <c r="D17"/>
  <c r="AG28"/>
  <c r="E17" s="1"/>
  <c r="N33" s="1"/>
  <c r="J17"/>
  <c r="M17"/>
  <c r="O17"/>
  <c r="R17"/>
  <c r="S17"/>
  <c r="C18"/>
  <c r="N36" s="1"/>
  <c r="AG19"/>
  <c r="D18"/>
  <c r="AG29"/>
  <c r="E18"/>
  <c r="N38" s="1"/>
  <c r="AG39"/>
  <c r="F18"/>
  <c r="N39" s="1"/>
  <c r="J18"/>
  <c r="M18"/>
  <c r="O18"/>
  <c r="R18"/>
  <c r="S18"/>
  <c r="M19"/>
  <c r="O19"/>
  <c r="R19"/>
  <c r="S19"/>
  <c r="C20"/>
  <c r="N41" s="1"/>
  <c r="AG20"/>
  <c r="D20"/>
  <c r="N42" s="1"/>
  <c r="AG30"/>
  <c r="E20"/>
  <c r="AG40"/>
  <c r="F20"/>
  <c r="N44" s="1"/>
  <c r="J20"/>
  <c r="C21"/>
  <c r="N46" s="1"/>
  <c r="AG21"/>
  <c r="D21"/>
  <c r="N47" s="1"/>
  <c r="AG31"/>
  <c r="E21"/>
  <c r="N48" s="1"/>
  <c r="AG41"/>
  <c r="F21"/>
  <c r="N49" s="1"/>
  <c r="J21"/>
  <c r="M21"/>
  <c r="O21"/>
  <c r="R21"/>
  <c r="S21"/>
  <c r="M22"/>
  <c r="O22"/>
  <c r="R22"/>
  <c r="S22"/>
  <c r="M23"/>
  <c r="N23"/>
  <c r="R23"/>
  <c r="S23"/>
  <c r="M24"/>
  <c r="R24"/>
  <c r="S24"/>
  <c r="D25"/>
  <c r="M26"/>
  <c r="N26"/>
  <c r="O26"/>
  <c r="R26"/>
  <c r="S26"/>
  <c r="T26"/>
  <c r="E27"/>
  <c r="M27"/>
  <c r="O27"/>
  <c r="R27"/>
  <c r="S27"/>
  <c r="M28"/>
  <c r="O28"/>
  <c r="R28"/>
  <c r="S28"/>
  <c r="M29"/>
  <c r="O29"/>
  <c r="R29"/>
  <c r="S29"/>
  <c r="C31"/>
  <c r="D31"/>
  <c r="E31"/>
  <c r="J31"/>
  <c r="T2" s="1"/>
  <c r="M31"/>
  <c r="O31"/>
  <c r="R31"/>
  <c r="S31"/>
  <c r="C32"/>
  <c r="D32"/>
  <c r="E32"/>
  <c r="J32"/>
  <c r="M32"/>
  <c r="N32"/>
  <c r="O32"/>
  <c r="R32"/>
  <c r="S32"/>
  <c r="M33"/>
  <c r="O33"/>
  <c r="R33"/>
  <c r="C34"/>
  <c r="E34"/>
  <c r="F34"/>
  <c r="J34"/>
  <c r="M34"/>
  <c r="O34"/>
  <c r="R34"/>
  <c r="S34"/>
  <c r="C35"/>
  <c r="F35"/>
  <c r="J35"/>
  <c r="T16" s="1"/>
  <c r="M36"/>
  <c r="O36"/>
  <c r="R36"/>
  <c r="S36"/>
  <c r="C37"/>
  <c r="D37"/>
  <c r="E37"/>
  <c r="J37"/>
  <c r="M37"/>
  <c r="N37"/>
  <c r="O37"/>
  <c r="R37"/>
  <c r="S37"/>
  <c r="T37"/>
  <c r="C38"/>
  <c r="D38"/>
  <c r="E38"/>
  <c r="F38"/>
  <c r="J38"/>
  <c r="T27" s="1"/>
  <c r="M38"/>
  <c r="O38"/>
  <c r="R38"/>
  <c r="S38"/>
  <c r="M39"/>
  <c r="O39"/>
  <c r="R39"/>
  <c r="S39"/>
  <c r="C40"/>
  <c r="D40"/>
  <c r="J40"/>
  <c r="C41"/>
  <c r="D41"/>
  <c r="F41"/>
  <c r="J41"/>
  <c r="T36" s="1"/>
  <c r="M41"/>
  <c r="O41"/>
  <c r="R41"/>
  <c r="S41"/>
  <c r="M42"/>
  <c r="O42"/>
  <c r="R42"/>
  <c r="S42"/>
  <c r="C43"/>
  <c r="D43"/>
  <c r="E43"/>
  <c r="F43"/>
  <c r="J43"/>
  <c r="M43"/>
  <c r="N43"/>
  <c r="O43"/>
  <c r="R43"/>
  <c r="S43"/>
  <c r="T43"/>
  <c r="D44"/>
  <c r="E44"/>
  <c r="F44"/>
  <c r="J44"/>
  <c r="M44"/>
  <c r="O44"/>
  <c r="R44"/>
  <c r="S44"/>
  <c r="M46"/>
  <c r="O46"/>
  <c r="R46"/>
  <c r="S46"/>
  <c r="T46"/>
  <c r="M47"/>
  <c r="O47"/>
  <c r="R47"/>
  <c r="S47"/>
  <c r="T47"/>
  <c r="M48"/>
  <c r="O48"/>
  <c r="R48"/>
  <c r="S48"/>
  <c r="T48"/>
  <c r="M49"/>
  <c r="O49"/>
  <c r="R49"/>
  <c r="S49"/>
  <c r="T49"/>
  <c r="E4" i="56"/>
  <c r="AG2"/>
  <c r="C8" s="1"/>
  <c r="N1"/>
  <c r="AG8"/>
  <c r="C35"/>
  <c r="S1" s="1"/>
  <c r="T1"/>
  <c r="AG14"/>
  <c r="D8" s="1"/>
  <c r="N2"/>
  <c r="AG15"/>
  <c r="D35"/>
  <c r="S2" s="1"/>
  <c r="T2"/>
  <c r="AG26"/>
  <c r="E8" s="1"/>
  <c r="N3"/>
  <c r="AG28"/>
  <c r="E35"/>
  <c r="S3" s="1"/>
  <c r="T3"/>
  <c r="AG3"/>
  <c r="M4"/>
  <c r="AG38"/>
  <c r="F8"/>
  <c r="N4" s="1"/>
  <c r="O4"/>
  <c r="AG42"/>
  <c r="AG4"/>
  <c r="C11" s="1"/>
  <c r="N11" s="1"/>
  <c r="AG5"/>
  <c r="M6"/>
  <c r="C9"/>
  <c r="N6"/>
  <c r="AG6"/>
  <c r="C36"/>
  <c r="S6" s="1"/>
  <c r="D9"/>
  <c r="N7" s="1"/>
  <c r="O7"/>
  <c r="AG18"/>
  <c r="AG7"/>
  <c r="C42" s="1"/>
  <c r="J8"/>
  <c r="O1" s="1"/>
  <c r="AG27"/>
  <c r="E9"/>
  <c r="N8" s="1"/>
  <c r="O8"/>
  <c r="E36"/>
  <c r="S8" s="1"/>
  <c r="AG39"/>
  <c r="F9"/>
  <c r="N9" s="1"/>
  <c r="J9"/>
  <c r="O6" s="1"/>
  <c r="M9"/>
  <c r="O9"/>
  <c r="F36"/>
  <c r="S9" s="1"/>
  <c r="AG9"/>
  <c r="AG10"/>
  <c r="C20" s="1"/>
  <c r="N41" s="1"/>
  <c r="AG16"/>
  <c r="E11"/>
  <c r="AG40"/>
  <c r="F11"/>
  <c r="J11"/>
  <c r="O11"/>
  <c r="C38"/>
  <c r="S11" s="1"/>
  <c r="T11"/>
  <c r="AG11"/>
  <c r="C12"/>
  <c r="N16" s="1"/>
  <c r="AG17"/>
  <c r="D12"/>
  <c r="N17" s="1"/>
  <c r="AG29"/>
  <c r="E12"/>
  <c r="N18" s="1"/>
  <c r="AG41"/>
  <c r="F12"/>
  <c r="N19" s="1"/>
  <c r="J12"/>
  <c r="M12"/>
  <c r="O12"/>
  <c r="AG21"/>
  <c r="AG12"/>
  <c r="N13"/>
  <c r="O13"/>
  <c r="AG30"/>
  <c r="E38"/>
  <c r="S13" s="1"/>
  <c r="T13"/>
  <c r="AG13"/>
  <c r="C14"/>
  <c r="N21" s="1"/>
  <c r="E14"/>
  <c r="J14"/>
  <c r="N14"/>
  <c r="O14"/>
  <c r="F38"/>
  <c r="S14"/>
  <c r="C15"/>
  <c r="N26" s="1"/>
  <c r="AG19"/>
  <c r="D15"/>
  <c r="N27" s="1"/>
  <c r="AG31"/>
  <c r="E15"/>
  <c r="N28" s="1"/>
  <c r="AG43"/>
  <c r="F15"/>
  <c r="N29" s="1"/>
  <c r="J15"/>
  <c r="M16"/>
  <c r="O16"/>
  <c r="C39"/>
  <c r="S16" s="1"/>
  <c r="T16"/>
  <c r="C17"/>
  <c r="AG20"/>
  <c r="D17" s="1"/>
  <c r="N32" s="1"/>
  <c r="AG32"/>
  <c r="AG44"/>
  <c r="F17" s="1"/>
  <c r="N34" s="1"/>
  <c r="J17"/>
  <c r="O33" s="1"/>
  <c r="O17"/>
  <c r="C18"/>
  <c r="AG33"/>
  <c r="AG45"/>
  <c r="F18" s="1"/>
  <c r="N39" s="1"/>
  <c r="J18"/>
  <c r="O36" s="1"/>
  <c r="O18"/>
  <c r="E39"/>
  <c r="S18"/>
  <c r="M19"/>
  <c r="O19"/>
  <c r="F39"/>
  <c r="S19" s="1"/>
  <c r="T19"/>
  <c r="AG22"/>
  <c r="D20" s="1"/>
  <c r="N42" s="1"/>
  <c r="AG34"/>
  <c r="E20" s="1"/>
  <c r="AG46"/>
  <c r="J20"/>
  <c r="C21"/>
  <c r="AG23"/>
  <c r="AG35"/>
  <c r="E21" s="1"/>
  <c r="N48" s="1"/>
  <c r="AG47"/>
  <c r="F21" s="1"/>
  <c r="J21"/>
  <c r="R21"/>
  <c r="C41"/>
  <c r="S21"/>
  <c r="O22"/>
  <c r="D41"/>
  <c r="S22" s="1"/>
  <c r="T22"/>
  <c r="AG24"/>
  <c r="AG36"/>
  <c r="AG48"/>
  <c r="J23"/>
  <c r="N23"/>
  <c r="R23"/>
  <c r="E41"/>
  <c r="S23"/>
  <c r="C24"/>
  <c r="AG25"/>
  <c r="D24"/>
  <c r="AG37"/>
  <c r="E24"/>
  <c r="AG49"/>
  <c r="F24"/>
  <c r="J24"/>
  <c r="O24"/>
  <c r="F41"/>
  <c r="S24" s="1"/>
  <c r="T24"/>
  <c r="O26"/>
  <c r="S26"/>
  <c r="O27"/>
  <c r="D42"/>
  <c r="S27" s="1"/>
  <c r="T27"/>
  <c r="O28"/>
  <c r="O29"/>
  <c r="F42"/>
  <c r="S29" s="1"/>
  <c r="T29"/>
  <c r="D31"/>
  <c r="M31"/>
  <c r="N31"/>
  <c r="O31"/>
  <c r="E32"/>
  <c r="M32"/>
  <c r="D44"/>
  <c r="S32" s="1"/>
  <c r="O34"/>
  <c r="F44"/>
  <c r="S34" s="1"/>
  <c r="J35"/>
  <c r="T4" s="1"/>
  <c r="J36"/>
  <c r="T7" s="1"/>
  <c r="N36"/>
  <c r="R36"/>
  <c r="C45"/>
  <c r="S36"/>
  <c r="O37"/>
  <c r="D45"/>
  <c r="S37" s="1"/>
  <c r="J38"/>
  <c r="T12" s="1"/>
  <c r="M38"/>
  <c r="E45"/>
  <c r="S38" s="1"/>
  <c r="J39"/>
  <c r="T17" s="1"/>
  <c r="O39"/>
  <c r="F45"/>
  <c r="S39" s="1"/>
  <c r="J41"/>
  <c r="T21" s="1"/>
  <c r="M41"/>
  <c r="O41"/>
  <c r="C47"/>
  <c r="S41" s="1"/>
  <c r="J42"/>
  <c r="T26" s="1"/>
  <c r="O42"/>
  <c r="T42"/>
  <c r="N43"/>
  <c r="R43"/>
  <c r="J44"/>
  <c r="T33" s="1"/>
  <c r="R44"/>
  <c r="J45"/>
  <c r="T36" s="1"/>
  <c r="N46"/>
  <c r="R46"/>
  <c r="C48"/>
  <c r="S46"/>
  <c r="J47"/>
  <c r="E48"/>
  <c r="S48" s="1"/>
  <c r="J48"/>
  <c r="R48"/>
  <c r="N49"/>
  <c r="T49"/>
  <c r="D50"/>
  <c r="S52" s="1"/>
  <c r="E50"/>
  <c r="F50"/>
  <c r="S54" s="1"/>
  <c r="J50"/>
  <c r="C51"/>
  <c r="S56" s="1"/>
  <c r="E51"/>
  <c r="S58" s="1"/>
  <c r="F51"/>
  <c r="J51"/>
  <c r="T56" s="1"/>
  <c r="R51"/>
  <c r="T51"/>
  <c r="T52"/>
  <c r="R53"/>
  <c r="S53"/>
  <c r="T53"/>
  <c r="R54"/>
  <c r="T54"/>
  <c r="N56"/>
  <c r="O56"/>
  <c r="R56"/>
  <c r="N57"/>
  <c r="O57"/>
  <c r="R57"/>
  <c r="N58"/>
  <c r="O58"/>
  <c r="R58"/>
  <c r="N59"/>
  <c r="O59"/>
  <c r="R59"/>
  <c r="S59"/>
  <c r="T59"/>
  <c r="E4" i="57"/>
  <c r="M1"/>
  <c r="AE2"/>
  <c r="C8"/>
  <c r="N1" s="1"/>
  <c r="J8"/>
  <c r="AE44"/>
  <c r="F8" s="1"/>
  <c r="R1"/>
  <c r="AE9"/>
  <c r="S1"/>
  <c r="J36"/>
  <c r="T1"/>
  <c r="M2"/>
  <c r="AE16"/>
  <c r="R2"/>
  <c r="T2"/>
  <c r="M3"/>
  <c r="AE30"/>
  <c r="R3"/>
  <c r="AE33"/>
  <c r="S3"/>
  <c r="T3"/>
  <c r="AE3"/>
  <c r="M4"/>
  <c r="N4"/>
  <c r="R4"/>
  <c r="AE45"/>
  <c r="S4"/>
  <c r="T4"/>
  <c r="AE4"/>
  <c r="AE5"/>
  <c r="M6"/>
  <c r="J9"/>
  <c r="O6"/>
  <c r="F9"/>
  <c r="R6"/>
  <c r="AE7"/>
  <c r="S6"/>
  <c r="J37"/>
  <c r="T6"/>
  <c r="AE6"/>
  <c r="M7"/>
  <c r="AE17"/>
  <c r="D9"/>
  <c r="N7" s="1"/>
  <c r="O7"/>
  <c r="R7"/>
  <c r="AE19"/>
  <c r="T7"/>
  <c r="M8"/>
  <c r="AE31"/>
  <c r="E9" s="1"/>
  <c r="N8" s="1"/>
  <c r="O8"/>
  <c r="R8"/>
  <c r="AE37"/>
  <c r="S8"/>
  <c r="T8"/>
  <c r="AE8"/>
  <c r="M9"/>
  <c r="N9"/>
  <c r="O9"/>
  <c r="R9"/>
  <c r="AE47"/>
  <c r="S9"/>
  <c r="T9"/>
  <c r="AE10"/>
  <c r="AE18"/>
  <c r="AE32"/>
  <c r="AE46"/>
  <c r="J11"/>
  <c r="M11"/>
  <c r="R11"/>
  <c r="J39"/>
  <c r="AE11"/>
  <c r="C52" s="1"/>
  <c r="C12"/>
  <c r="D12"/>
  <c r="N17" s="1"/>
  <c r="E12"/>
  <c r="F12"/>
  <c r="N19" s="1"/>
  <c r="J12"/>
  <c r="M12"/>
  <c r="O12"/>
  <c r="R12"/>
  <c r="AE23"/>
  <c r="T12"/>
  <c r="AE12"/>
  <c r="M13"/>
  <c r="O13"/>
  <c r="R13"/>
  <c r="AE13"/>
  <c r="C14"/>
  <c r="AE20"/>
  <c r="D14" s="1"/>
  <c r="AE34"/>
  <c r="AE48"/>
  <c r="J14"/>
  <c r="M14"/>
  <c r="R14"/>
  <c r="T14"/>
  <c r="AE14"/>
  <c r="C15"/>
  <c r="AE21"/>
  <c r="D15"/>
  <c r="N27" s="1"/>
  <c r="AE35"/>
  <c r="E15"/>
  <c r="N28" s="1"/>
  <c r="AE49"/>
  <c r="F15"/>
  <c r="N29" s="1"/>
  <c r="J15"/>
  <c r="AE15"/>
  <c r="S51" s="1"/>
  <c r="M16"/>
  <c r="N16"/>
  <c r="O16"/>
  <c r="R16"/>
  <c r="S16"/>
  <c r="J40"/>
  <c r="C17"/>
  <c r="N31" s="1"/>
  <c r="AE22"/>
  <c r="D17"/>
  <c r="AE36"/>
  <c r="E17"/>
  <c r="AE50"/>
  <c r="F17"/>
  <c r="J17"/>
  <c r="M17"/>
  <c r="O17"/>
  <c r="R17"/>
  <c r="S17"/>
  <c r="C18"/>
  <c r="N36" s="1"/>
  <c r="E18"/>
  <c r="N38" s="1"/>
  <c r="AE51"/>
  <c r="F18"/>
  <c r="N39" s="1"/>
  <c r="J18"/>
  <c r="M18"/>
  <c r="N18"/>
  <c r="O18"/>
  <c r="R18"/>
  <c r="S18"/>
  <c r="M19"/>
  <c r="O19"/>
  <c r="R19"/>
  <c r="S19"/>
  <c r="C20"/>
  <c r="N41" s="1"/>
  <c r="AE24"/>
  <c r="D20"/>
  <c r="AE38"/>
  <c r="E20"/>
  <c r="AE52"/>
  <c r="F20"/>
  <c r="J20"/>
  <c r="C21"/>
  <c r="N46" s="1"/>
  <c r="AE25"/>
  <c r="D21"/>
  <c r="N47" s="1"/>
  <c r="AE39"/>
  <c r="E21"/>
  <c r="N48" s="1"/>
  <c r="AE53"/>
  <c r="F21"/>
  <c r="N49" s="1"/>
  <c r="J21"/>
  <c r="M21"/>
  <c r="N21"/>
  <c r="O21"/>
  <c r="R21"/>
  <c r="S21"/>
  <c r="J42"/>
  <c r="T21"/>
  <c r="M22"/>
  <c r="N22"/>
  <c r="R22"/>
  <c r="T22"/>
  <c r="C23"/>
  <c r="AE26"/>
  <c r="AE40"/>
  <c r="E23" s="1"/>
  <c r="N53" s="1"/>
  <c r="AE54"/>
  <c r="J23"/>
  <c r="M23"/>
  <c r="R23"/>
  <c r="T23"/>
  <c r="AE27"/>
  <c r="D24" s="1"/>
  <c r="N57" s="1"/>
  <c r="AE41"/>
  <c r="E24" s="1"/>
  <c r="N58" s="1"/>
  <c r="AE55"/>
  <c r="J24"/>
  <c r="M24"/>
  <c r="R24"/>
  <c r="S24"/>
  <c r="T24"/>
  <c r="C26"/>
  <c r="AE28"/>
  <c r="AE42"/>
  <c r="AE56"/>
  <c r="F26" s="1"/>
  <c r="N64" s="1"/>
  <c r="J26"/>
  <c r="M26"/>
  <c r="N26"/>
  <c r="O26"/>
  <c r="R26"/>
  <c r="J43"/>
  <c r="C27"/>
  <c r="N66" s="1"/>
  <c r="AE29"/>
  <c r="D27"/>
  <c r="N67" s="1"/>
  <c r="AE43"/>
  <c r="E27"/>
  <c r="N68" s="1"/>
  <c r="AE57"/>
  <c r="F27"/>
  <c r="N69" s="1"/>
  <c r="J27"/>
  <c r="M27"/>
  <c r="O27"/>
  <c r="R27"/>
  <c r="S27"/>
  <c r="M28"/>
  <c r="O28"/>
  <c r="R28"/>
  <c r="S28"/>
  <c r="M29"/>
  <c r="O29"/>
  <c r="R29"/>
  <c r="S29"/>
  <c r="D30"/>
  <c r="M31"/>
  <c r="O31"/>
  <c r="R31"/>
  <c r="S31"/>
  <c r="J45"/>
  <c r="T31" s="1"/>
  <c r="E32"/>
  <c r="M32"/>
  <c r="N32"/>
  <c r="O32"/>
  <c r="R32"/>
  <c r="S32"/>
  <c r="T32"/>
  <c r="M33"/>
  <c r="N33"/>
  <c r="O33"/>
  <c r="R33"/>
  <c r="S33"/>
  <c r="T33"/>
  <c r="M34"/>
  <c r="N34"/>
  <c r="O34"/>
  <c r="R34"/>
  <c r="T34"/>
  <c r="C36"/>
  <c r="D36"/>
  <c r="E36"/>
  <c r="F36"/>
  <c r="M36"/>
  <c r="O36"/>
  <c r="R36"/>
  <c r="S36"/>
  <c r="J46"/>
  <c r="C37"/>
  <c r="E37"/>
  <c r="M37"/>
  <c r="O37"/>
  <c r="R37"/>
  <c r="S37"/>
  <c r="M38"/>
  <c r="O38"/>
  <c r="R38"/>
  <c r="S38"/>
  <c r="C39"/>
  <c r="F39"/>
  <c r="M39"/>
  <c r="O39"/>
  <c r="R39"/>
  <c r="S39"/>
  <c r="C40"/>
  <c r="D40"/>
  <c r="E40"/>
  <c r="F40"/>
  <c r="M41"/>
  <c r="O41"/>
  <c r="R41"/>
  <c r="S41"/>
  <c r="J48"/>
  <c r="T41"/>
  <c r="F42"/>
  <c r="M42"/>
  <c r="N42"/>
  <c r="O42"/>
  <c r="R42"/>
  <c r="S42"/>
  <c r="T42"/>
  <c r="F43"/>
  <c r="M43"/>
  <c r="N43"/>
  <c r="O43"/>
  <c r="R43"/>
  <c r="S43"/>
  <c r="T43"/>
  <c r="M44"/>
  <c r="N44"/>
  <c r="O44"/>
  <c r="R44"/>
  <c r="S44"/>
  <c r="T44"/>
  <c r="C45"/>
  <c r="D45"/>
  <c r="E45"/>
  <c r="F45"/>
  <c r="C46"/>
  <c r="D46"/>
  <c r="F46"/>
  <c r="M46"/>
  <c r="O46"/>
  <c r="R46"/>
  <c r="J49"/>
  <c r="M47"/>
  <c r="O47"/>
  <c r="R47"/>
  <c r="S47"/>
  <c r="C48"/>
  <c r="E48"/>
  <c r="F48"/>
  <c r="M48"/>
  <c r="O48"/>
  <c r="R48"/>
  <c r="S48"/>
  <c r="C49"/>
  <c r="D49"/>
  <c r="E49"/>
  <c r="M49"/>
  <c r="O49"/>
  <c r="R49"/>
  <c r="S49"/>
  <c r="C51"/>
  <c r="E51"/>
  <c r="F51"/>
  <c r="J51"/>
  <c r="M51"/>
  <c r="N51"/>
  <c r="R51"/>
  <c r="T51"/>
  <c r="D52"/>
  <c r="F52"/>
  <c r="J52"/>
  <c r="M52"/>
  <c r="O52"/>
  <c r="R52"/>
  <c r="M53"/>
  <c r="O53"/>
  <c r="R53"/>
  <c r="S53"/>
  <c r="C54"/>
  <c r="D54"/>
  <c r="E54"/>
  <c r="J54"/>
  <c r="M54"/>
  <c r="R54"/>
  <c r="S54"/>
  <c r="T54"/>
  <c r="C55"/>
  <c r="D55"/>
  <c r="E55"/>
  <c r="F55"/>
  <c r="J55"/>
  <c r="M56"/>
  <c r="O56"/>
  <c r="R56"/>
  <c r="T56"/>
  <c r="M57"/>
  <c r="O57"/>
  <c r="R57"/>
  <c r="S57"/>
  <c r="T57"/>
  <c r="M58"/>
  <c r="O58"/>
  <c r="R58"/>
  <c r="S58"/>
  <c r="T58"/>
  <c r="M59"/>
  <c r="O59"/>
  <c r="R59"/>
  <c r="S59"/>
  <c r="T59"/>
  <c r="M61"/>
  <c r="N61"/>
  <c r="O61"/>
  <c r="R61"/>
  <c r="S61"/>
  <c r="M62"/>
  <c r="O62"/>
  <c r="R62"/>
  <c r="S62"/>
  <c r="M63"/>
  <c r="O63"/>
  <c r="R63"/>
  <c r="S63"/>
  <c r="M64"/>
  <c r="O64"/>
  <c r="R64"/>
  <c r="S64"/>
  <c r="M66"/>
  <c r="O66"/>
  <c r="R66"/>
  <c r="S66"/>
  <c r="T66"/>
  <c r="M67"/>
  <c r="O67"/>
  <c r="R67"/>
  <c r="T67"/>
  <c r="M68"/>
  <c r="O68"/>
  <c r="R68"/>
  <c r="S68"/>
  <c r="T68"/>
  <c r="M69"/>
  <c r="O69"/>
  <c r="R69"/>
  <c r="T69"/>
  <c r="E4" i="58"/>
  <c r="AE2"/>
  <c r="J8"/>
  <c r="O1"/>
  <c r="AE50"/>
  <c r="F8"/>
  <c r="N4" s="1"/>
  <c r="AE7"/>
  <c r="C40" s="1"/>
  <c r="S1" s="1"/>
  <c r="J40"/>
  <c r="T1"/>
  <c r="AE18"/>
  <c r="O2"/>
  <c r="R2"/>
  <c r="AE20"/>
  <c r="D40"/>
  <c r="S2" s="1"/>
  <c r="T2"/>
  <c r="AE34"/>
  <c r="E8" s="1"/>
  <c r="N3"/>
  <c r="O3"/>
  <c r="R3"/>
  <c r="AE37"/>
  <c r="E40"/>
  <c r="S3" s="1"/>
  <c r="T3"/>
  <c r="AE3"/>
  <c r="M4"/>
  <c r="O4"/>
  <c r="AE56"/>
  <c r="F40" s="1"/>
  <c r="S4"/>
  <c r="T4"/>
  <c r="AE4"/>
  <c r="C41" s="1"/>
  <c r="S6" s="1"/>
  <c r="C9"/>
  <c r="N6" s="1"/>
  <c r="J9"/>
  <c r="AE51"/>
  <c r="R6"/>
  <c r="J41"/>
  <c r="T6"/>
  <c r="AE5"/>
  <c r="M7"/>
  <c r="AE19"/>
  <c r="D9"/>
  <c r="N7" s="1"/>
  <c r="O7"/>
  <c r="AE23"/>
  <c r="D41" s="1"/>
  <c r="S7"/>
  <c r="T7"/>
  <c r="AE6"/>
  <c r="C50" s="1"/>
  <c r="S36" s="1"/>
  <c r="AE35"/>
  <c r="R8"/>
  <c r="AE41"/>
  <c r="E41"/>
  <c r="S8" s="1"/>
  <c r="T8"/>
  <c r="R9"/>
  <c r="T9"/>
  <c r="AE8"/>
  <c r="C11"/>
  <c r="N11" s="1"/>
  <c r="J11"/>
  <c r="AE52"/>
  <c r="F11" s="1"/>
  <c r="N14" s="1"/>
  <c r="R11"/>
  <c r="J43"/>
  <c r="T11"/>
  <c r="AE9"/>
  <c r="M12"/>
  <c r="D11"/>
  <c r="N12"/>
  <c r="R12"/>
  <c r="T12"/>
  <c r="AE10"/>
  <c r="C62" s="1"/>
  <c r="S76" s="1"/>
  <c r="AE36"/>
  <c r="E11"/>
  <c r="N13" s="1"/>
  <c r="R13"/>
  <c r="T13"/>
  <c r="AE11"/>
  <c r="C12"/>
  <c r="AE21"/>
  <c r="D12" s="1"/>
  <c r="E12"/>
  <c r="AE53"/>
  <c r="F12"/>
  <c r="N19" s="1"/>
  <c r="J12"/>
  <c r="M14"/>
  <c r="O14"/>
  <c r="F43"/>
  <c r="S14" s="1"/>
  <c r="T14"/>
  <c r="AE12"/>
  <c r="M16"/>
  <c r="N16"/>
  <c r="O16"/>
  <c r="R16"/>
  <c r="C44"/>
  <c r="S16"/>
  <c r="J44"/>
  <c r="T16"/>
  <c r="AE13"/>
  <c r="C14"/>
  <c r="N21" s="1"/>
  <c r="AE22"/>
  <c r="D14"/>
  <c r="N22" s="1"/>
  <c r="AE38"/>
  <c r="E14"/>
  <c r="AE54"/>
  <c r="F14"/>
  <c r="N24" s="1"/>
  <c r="J14"/>
  <c r="M17"/>
  <c r="N17"/>
  <c r="O17"/>
  <c r="R17"/>
  <c r="D44"/>
  <c r="S17" s="1"/>
  <c r="T17"/>
  <c r="AE14"/>
  <c r="C15"/>
  <c r="D15"/>
  <c r="AE39"/>
  <c r="E15" s="1"/>
  <c r="N28" s="1"/>
  <c r="AE55"/>
  <c r="F15" s="1"/>
  <c r="N29" s="1"/>
  <c r="J15"/>
  <c r="O26" s="1"/>
  <c r="M18"/>
  <c r="N18"/>
  <c r="O18"/>
  <c r="R18"/>
  <c r="AE40"/>
  <c r="E44"/>
  <c r="S18" s="1"/>
  <c r="T18"/>
  <c r="AE15"/>
  <c r="M19"/>
  <c r="O19"/>
  <c r="R19"/>
  <c r="F44"/>
  <c r="S19" s="1"/>
  <c r="T19"/>
  <c r="AE16"/>
  <c r="C17"/>
  <c r="N31" s="1"/>
  <c r="AE24"/>
  <c r="D17"/>
  <c r="N32" s="1"/>
  <c r="E17"/>
  <c r="F17"/>
  <c r="N34" s="1"/>
  <c r="J17"/>
  <c r="M21"/>
  <c r="O21"/>
  <c r="R21"/>
  <c r="C46"/>
  <c r="S21" s="1"/>
  <c r="J46"/>
  <c r="T21" s="1"/>
  <c r="AE17"/>
  <c r="C30" s="1"/>
  <c r="N76" s="1"/>
  <c r="C18"/>
  <c r="AE25"/>
  <c r="D18" s="1"/>
  <c r="N37" s="1"/>
  <c r="E18"/>
  <c r="N38" s="1"/>
  <c r="AE57"/>
  <c r="F18"/>
  <c r="J18"/>
  <c r="M22"/>
  <c r="O22"/>
  <c r="R22"/>
  <c r="D46"/>
  <c r="S22" s="1"/>
  <c r="T22"/>
  <c r="M23"/>
  <c r="N23"/>
  <c r="O23"/>
  <c r="R23"/>
  <c r="E46"/>
  <c r="S23"/>
  <c r="C20"/>
  <c r="N41" s="1"/>
  <c r="AE26"/>
  <c r="D20"/>
  <c r="AE42"/>
  <c r="E20"/>
  <c r="N43" s="1"/>
  <c r="AE58"/>
  <c r="F20"/>
  <c r="N44" s="1"/>
  <c r="J20"/>
  <c r="M24"/>
  <c r="O24"/>
  <c r="R24"/>
  <c r="F46"/>
  <c r="S24" s="1"/>
  <c r="T24"/>
  <c r="C21"/>
  <c r="AE27"/>
  <c r="D21" s="1"/>
  <c r="N47" s="1"/>
  <c r="AE43"/>
  <c r="E21" s="1"/>
  <c r="N48" s="1"/>
  <c r="AE59"/>
  <c r="F21" s="1"/>
  <c r="N49" s="1"/>
  <c r="J21"/>
  <c r="O46" s="1"/>
  <c r="M26"/>
  <c r="N26"/>
  <c r="R26"/>
  <c r="C47"/>
  <c r="S26"/>
  <c r="J47"/>
  <c r="T26"/>
  <c r="M27"/>
  <c r="N27"/>
  <c r="R27"/>
  <c r="D47"/>
  <c r="S27"/>
  <c r="T27"/>
  <c r="C23"/>
  <c r="N51" s="1"/>
  <c r="AE28"/>
  <c r="D23"/>
  <c r="N52" s="1"/>
  <c r="AE44"/>
  <c r="E23"/>
  <c r="AE60"/>
  <c r="F23"/>
  <c r="N54" s="1"/>
  <c r="J23"/>
  <c r="M28"/>
  <c r="O28"/>
  <c r="R28"/>
  <c r="E47"/>
  <c r="S28" s="1"/>
  <c r="T28"/>
  <c r="C24"/>
  <c r="AE29"/>
  <c r="D24" s="1"/>
  <c r="N57" s="1"/>
  <c r="AE45"/>
  <c r="E24" s="1"/>
  <c r="N58" s="1"/>
  <c r="AE61"/>
  <c r="F24" s="1"/>
  <c r="N59" s="1"/>
  <c r="J24"/>
  <c r="O56" s="1"/>
  <c r="M29"/>
  <c r="R29"/>
  <c r="F47"/>
  <c r="S29"/>
  <c r="T29"/>
  <c r="M31"/>
  <c r="O31"/>
  <c r="R31"/>
  <c r="C49"/>
  <c r="S31" s="1"/>
  <c r="J49"/>
  <c r="T31" s="1"/>
  <c r="C26"/>
  <c r="N61" s="1"/>
  <c r="AE30"/>
  <c r="D26"/>
  <c r="N62" s="1"/>
  <c r="AE46"/>
  <c r="E26"/>
  <c r="AE62"/>
  <c r="F26"/>
  <c r="N64" s="1"/>
  <c r="J26"/>
  <c r="M32"/>
  <c r="O32"/>
  <c r="R32"/>
  <c r="D49"/>
  <c r="S32" s="1"/>
  <c r="T32"/>
  <c r="C27"/>
  <c r="AE31"/>
  <c r="D27" s="1"/>
  <c r="N67" s="1"/>
  <c r="AE47"/>
  <c r="E27" s="1"/>
  <c r="N68" s="1"/>
  <c r="AE63"/>
  <c r="F27" s="1"/>
  <c r="N69" s="1"/>
  <c r="J27"/>
  <c r="O66" s="1"/>
  <c r="M33"/>
  <c r="N33"/>
  <c r="O33"/>
  <c r="R33"/>
  <c r="M34"/>
  <c r="O34"/>
  <c r="R34"/>
  <c r="F49"/>
  <c r="S34" s="1"/>
  <c r="T34"/>
  <c r="C29"/>
  <c r="AE32"/>
  <c r="D29" s="1"/>
  <c r="N72" s="1"/>
  <c r="AE48"/>
  <c r="E29" s="1"/>
  <c r="N73" s="1"/>
  <c r="AE64"/>
  <c r="F29" s="1"/>
  <c r="N74" s="1"/>
  <c r="J29"/>
  <c r="O73" s="1"/>
  <c r="M36"/>
  <c r="N36"/>
  <c r="O36"/>
  <c r="R36"/>
  <c r="J50"/>
  <c r="T36"/>
  <c r="AE33"/>
  <c r="D30" s="1"/>
  <c r="N77" s="1"/>
  <c r="AE49"/>
  <c r="E30" s="1"/>
  <c r="N78" s="1"/>
  <c r="AE65"/>
  <c r="F30" s="1"/>
  <c r="N79" s="1"/>
  <c r="J30"/>
  <c r="O76" s="1"/>
  <c r="M37"/>
  <c r="O37"/>
  <c r="R37"/>
  <c r="T37"/>
  <c r="M38"/>
  <c r="O38"/>
  <c r="R38"/>
  <c r="E50"/>
  <c r="S38" s="1"/>
  <c r="T38"/>
  <c r="M39"/>
  <c r="N39"/>
  <c r="O39"/>
  <c r="R39"/>
  <c r="F50"/>
  <c r="S39"/>
  <c r="T39"/>
  <c r="M41"/>
  <c r="O41"/>
  <c r="R41"/>
  <c r="C52"/>
  <c r="S41" s="1"/>
  <c r="J52"/>
  <c r="T41" s="1"/>
  <c r="D34"/>
  <c r="M42"/>
  <c r="N42"/>
  <c r="O42"/>
  <c r="R42"/>
  <c r="M43"/>
  <c r="O43"/>
  <c r="R43"/>
  <c r="E52"/>
  <c r="S43" s="1"/>
  <c r="T43"/>
  <c r="E36"/>
  <c r="M44"/>
  <c r="O44"/>
  <c r="R44"/>
  <c r="F52"/>
  <c r="S44" s="1"/>
  <c r="T44"/>
  <c r="M46"/>
  <c r="N46"/>
  <c r="R46"/>
  <c r="J53"/>
  <c r="T46"/>
  <c r="M47"/>
  <c r="R47"/>
  <c r="T47"/>
  <c r="M48"/>
  <c r="O48"/>
  <c r="R48"/>
  <c r="E53"/>
  <c r="S48" s="1"/>
  <c r="T48"/>
  <c r="M49"/>
  <c r="R49"/>
  <c r="F53"/>
  <c r="S49"/>
  <c r="T49"/>
  <c r="M51"/>
  <c r="O51"/>
  <c r="R51"/>
  <c r="C55"/>
  <c r="S51" s="1"/>
  <c r="J55"/>
  <c r="T51" s="1"/>
  <c r="M52"/>
  <c r="O52"/>
  <c r="R52"/>
  <c r="D55"/>
  <c r="S52" s="1"/>
  <c r="T52"/>
  <c r="M53"/>
  <c r="N53"/>
  <c r="O53"/>
  <c r="R53"/>
  <c r="E55"/>
  <c r="S53"/>
  <c r="M54"/>
  <c r="O54"/>
  <c r="R54"/>
  <c r="F55"/>
  <c r="S54" s="1"/>
  <c r="T54"/>
  <c r="M56"/>
  <c r="N56"/>
  <c r="R56"/>
  <c r="C56"/>
  <c r="S56"/>
  <c r="J56"/>
  <c r="T56"/>
  <c r="M57"/>
  <c r="R57"/>
  <c r="T57"/>
  <c r="M58"/>
  <c r="O58"/>
  <c r="R58"/>
  <c r="E56"/>
  <c r="S58" s="1"/>
  <c r="T58"/>
  <c r="M59"/>
  <c r="R59"/>
  <c r="T59"/>
  <c r="M61"/>
  <c r="O61"/>
  <c r="R61"/>
  <c r="C58"/>
  <c r="S61" s="1"/>
  <c r="J58"/>
  <c r="T61" s="1"/>
  <c r="M62"/>
  <c r="O62"/>
  <c r="R62"/>
  <c r="D58"/>
  <c r="S62" s="1"/>
  <c r="T62"/>
  <c r="M63"/>
  <c r="N63"/>
  <c r="O63"/>
  <c r="R63"/>
  <c r="M64"/>
  <c r="O64"/>
  <c r="R64"/>
  <c r="F58"/>
  <c r="S64" s="1"/>
  <c r="T64"/>
  <c r="M66"/>
  <c r="N66"/>
  <c r="R66"/>
  <c r="C59"/>
  <c r="S66"/>
  <c r="J59"/>
  <c r="T66"/>
  <c r="M67"/>
  <c r="R67"/>
  <c r="T67"/>
  <c r="M68"/>
  <c r="O68"/>
  <c r="R68"/>
  <c r="E59"/>
  <c r="S68" s="1"/>
  <c r="T68"/>
  <c r="M69"/>
  <c r="R69"/>
  <c r="T69"/>
  <c r="M71"/>
  <c r="N71"/>
  <c r="O71"/>
  <c r="R71"/>
  <c r="C61"/>
  <c r="S71" s="1"/>
  <c r="J61"/>
  <c r="T71" s="1"/>
  <c r="M72"/>
  <c r="O72"/>
  <c r="R72"/>
  <c r="D61"/>
  <c r="S72" s="1"/>
  <c r="T72"/>
  <c r="M73"/>
  <c r="R73"/>
  <c r="M74"/>
  <c r="O74"/>
  <c r="R74"/>
  <c r="F61"/>
  <c r="S74" s="1"/>
  <c r="T74"/>
  <c r="M76"/>
  <c r="R76"/>
  <c r="J62"/>
  <c r="T76"/>
  <c r="D62"/>
  <c r="E62"/>
  <c r="M77"/>
  <c r="O77"/>
  <c r="R77"/>
  <c r="S77"/>
  <c r="T77"/>
  <c r="M78"/>
  <c r="O78"/>
  <c r="R78"/>
  <c r="S78"/>
  <c r="T78"/>
  <c r="M79"/>
  <c r="O79"/>
  <c r="R79"/>
  <c r="T79"/>
  <c r="AG2" i="59"/>
  <c r="C8" s="1"/>
  <c r="N1" s="1"/>
  <c r="AG56"/>
  <c r="F8" s="1"/>
  <c r="AG20"/>
  <c r="D8" s="1"/>
  <c r="N2" s="1"/>
  <c r="Q2"/>
  <c r="AG38"/>
  <c r="E8" s="1"/>
  <c r="N3" s="1"/>
  <c r="Q3"/>
  <c r="AG3"/>
  <c r="C9" s="1"/>
  <c r="N5" s="1"/>
  <c r="E4"/>
  <c r="Q4"/>
  <c r="AG4"/>
  <c r="AG57"/>
  <c r="F9" s="1"/>
  <c r="AG5"/>
  <c r="C12" s="1"/>
  <c r="N13" s="1"/>
  <c r="AG21"/>
  <c r="D9"/>
  <c r="N6" s="1"/>
  <c r="O6"/>
  <c r="Q6"/>
  <c r="R6"/>
  <c r="AG6"/>
  <c r="AG39"/>
  <c r="E9" s="1"/>
  <c r="N7" s="1"/>
  <c r="Q7"/>
  <c r="AG7"/>
  <c r="J8"/>
  <c r="O1" s="1"/>
  <c r="Q8"/>
  <c r="AG8"/>
  <c r="J9"/>
  <c r="O5" s="1"/>
  <c r="C11"/>
  <c r="N9" s="1"/>
  <c r="O9"/>
  <c r="AG58"/>
  <c r="F11"/>
  <c r="Q9" s="1"/>
  <c r="R9"/>
  <c r="AG9"/>
  <c r="AG22"/>
  <c r="D11" s="1"/>
  <c r="N10" s="1"/>
  <c r="Q10"/>
  <c r="AG10"/>
  <c r="C20" s="1"/>
  <c r="N33" s="1"/>
  <c r="AG40"/>
  <c r="E11"/>
  <c r="J11"/>
  <c r="O10" s="1"/>
  <c r="N11"/>
  <c r="O11"/>
  <c r="Q11"/>
  <c r="R11"/>
  <c r="AG11"/>
  <c r="C21" s="1"/>
  <c r="N37" s="1"/>
  <c r="AG23"/>
  <c r="D12" s="1"/>
  <c r="N14" s="1"/>
  <c r="AG41"/>
  <c r="E12" s="1"/>
  <c r="N15" s="1"/>
  <c r="AG59"/>
  <c r="F12" s="1"/>
  <c r="J12"/>
  <c r="O13" s="1"/>
  <c r="O12"/>
  <c r="Q12"/>
  <c r="R12"/>
  <c r="AG12"/>
  <c r="AG13"/>
  <c r="C24" s="1"/>
  <c r="N45" s="1"/>
  <c r="C14"/>
  <c r="AG24"/>
  <c r="D14" s="1"/>
  <c r="N18" s="1"/>
  <c r="AG42"/>
  <c r="E14" s="1"/>
  <c r="N19" s="1"/>
  <c r="AG60"/>
  <c r="F14" s="1"/>
  <c r="J14"/>
  <c r="O17" s="1"/>
  <c r="O14"/>
  <c r="Q14"/>
  <c r="R14"/>
  <c r="AG14"/>
  <c r="C15"/>
  <c r="N21" s="1"/>
  <c r="AG25"/>
  <c r="D15"/>
  <c r="N22" s="1"/>
  <c r="AG43"/>
  <c r="E15"/>
  <c r="N23" s="1"/>
  <c r="AG61"/>
  <c r="F15"/>
  <c r="Q21" s="1"/>
  <c r="J15"/>
  <c r="Q15"/>
  <c r="AG15"/>
  <c r="C27" s="1"/>
  <c r="N53" s="1"/>
  <c r="O16"/>
  <c r="Q16"/>
  <c r="R16"/>
  <c r="AG16"/>
  <c r="C17"/>
  <c r="N25" s="1"/>
  <c r="AG26"/>
  <c r="D17"/>
  <c r="N26" s="1"/>
  <c r="AG44"/>
  <c r="E17"/>
  <c r="N27" s="1"/>
  <c r="AG62"/>
  <c r="F17"/>
  <c r="Q25" s="1"/>
  <c r="J17"/>
  <c r="N17"/>
  <c r="AG17"/>
  <c r="C30" s="1"/>
  <c r="N61" s="1"/>
  <c r="C18"/>
  <c r="AG27"/>
  <c r="D18" s="1"/>
  <c r="N30" s="1"/>
  <c r="AG45"/>
  <c r="E18" s="1"/>
  <c r="N31" s="1"/>
  <c r="AG63"/>
  <c r="F18" s="1"/>
  <c r="J18"/>
  <c r="O18"/>
  <c r="Q18"/>
  <c r="R18"/>
  <c r="AG18"/>
  <c r="Q19"/>
  <c r="AG19"/>
  <c r="C33" s="1"/>
  <c r="N69" s="1"/>
  <c r="AG28"/>
  <c r="D20" s="1"/>
  <c r="N34" s="1"/>
  <c r="AG46"/>
  <c r="E20" s="1"/>
  <c r="N35" s="1"/>
  <c r="AG64"/>
  <c r="F20" s="1"/>
  <c r="J20"/>
  <c r="O20"/>
  <c r="Q20"/>
  <c r="R20"/>
  <c r="AG29"/>
  <c r="D21" s="1"/>
  <c r="N38" s="1"/>
  <c r="AG47"/>
  <c r="E21" s="1"/>
  <c r="N39" s="1"/>
  <c r="AG65"/>
  <c r="F21" s="1"/>
  <c r="J21"/>
  <c r="O21"/>
  <c r="R21"/>
  <c r="O22"/>
  <c r="Q22"/>
  <c r="R22"/>
  <c r="C23"/>
  <c r="AG30"/>
  <c r="D23" s="1"/>
  <c r="N42" s="1"/>
  <c r="AG48"/>
  <c r="E23" s="1"/>
  <c r="N43" s="1"/>
  <c r="AG66"/>
  <c r="F23" s="1"/>
  <c r="J23"/>
  <c r="O23"/>
  <c r="Q23"/>
  <c r="R23"/>
  <c r="AG31"/>
  <c r="D24" s="1"/>
  <c r="N46" s="1"/>
  <c r="AG49"/>
  <c r="E24" s="1"/>
  <c r="N47" s="1"/>
  <c r="AG67"/>
  <c r="F24" s="1"/>
  <c r="J24"/>
  <c r="O24"/>
  <c r="Q24"/>
  <c r="R24"/>
  <c r="O25"/>
  <c r="R25"/>
  <c r="C26"/>
  <c r="AG32"/>
  <c r="D26" s="1"/>
  <c r="N50" s="1"/>
  <c r="AG50"/>
  <c r="E26" s="1"/>
  <c r="N51" s="1"/>
  <c r="AG68"/>
  <c r="F26" s="1"/>
  <c r="J26"/>
  <c r="O26"/>
  <c r="Q26"/>
  <c r="R26"/>
  <c r="AG33"/>
  <c r="D27" s="1"/>
  <c r="N54" s="1"/>
  <c r="AG51"/>
  <c r="E27" s="1"/>
  <c r="N55" s="1"/>
  <c r="AG69"/>
  <c r="F27" s="1"/>
  <c r="J27"/>
  <c r="O27"/>
  <c r="Q27"/>
  <c r="R27"/>
  <c r="O28"/>
  <c r="Q28"/>
  <c r="R28"/>
  <c r="C29"/>
  <c r="AG34"/>
  <c r="D29" s="1"/>
  <c r="N58" s="1"/>
  <c r="AG52"/>
  <c r="E29" s="1"/>
  <c r="N59" s="1"/>
  <c r="AG70"/>
  <c r="F29" s="1"/>
  <c r="J29"/>
  <c r="N29"/>
  <c r="O29"/>
  <c r="R29"/>
  <c r="AG35"/>
  <c r="D30" s="1"/>
  <c r="N62" s="1"/>
  <c r="AG53"/>
  <c r="E30" s="1"/>
  <c r="N63" s="1"/>
  <c r="AG71"/>
  <c r="F30" s="1"/>
  <c r="J30"/>
  <c r="O30"/>
  <c r="Q30"/>
  <c r="R30"/>
  <c r="O31"/>
  <c r="Q31"/>
  <c r="R31"/>
  <c r="C32"/>
  <c r="AG36"/>
  <c r="D32" s="1"/>
  <c r="N66" s="1"/>
  <c r="AG54"/>
  <c r="E32" s="1"/>
  <c r="N67" s="1"/>
  <c r="AG72"/>
  <c r="F32" s="1"/>
  <c r="J32"/>
  <c r="O32"/>
  <c r="Q32"/>
  <c r="R32"/>
  <c r="AG37"/>
  <c r="D33" s="1"/>
  <c r="N70" s="1"/>
  <c r="AG55"/>
  <c r="E33" s="1"/>
  <c r="N71" s="1"/>
  <c r="AG73"/>
  <c r="F33" s="1"/>
  <c r="J33"/>
  <c r="O33"/>
  <c r="R33"/>
  <c r="O34"/>
  <c r="Q34"/>
  <c r="R34"/>
  <c r="O35"/>
  <c r="Q35"/>
  <c r="R35"/>
  <c r="O36"/>
  <c r="Q36"/>
  <c r="R36"/>
  <c r="O37"/>
  <c r="R37"/>
  <c r="O38"/>
  <c r="Q38"/>
  <c r="R38"/>
  <c r="O39"/>
  <c r="Q39"/>
  <c r="R39"/>
  <c r="O40"/>
  <c r="Q40"/>
  <c r="R40"/>
  <c r="N41"/>
  <c r="O41"/>
  <c r="R41"/>
  <c r="O42"/>
  <c r="Q42"/>
  <c r="R42"/>
  <c r="O43"/>
  <c r="Q43"/>
  <c r="R43"/>
  <c r="O44"/>
  <c r="Q44"/>
  <c r="R44"/>
  <c r="O45"/>
  <c r="R45"/>
  <c r="O46"/>
  <c r="Q46"/>
  <c r="R46"/>
  <c r="O47"/>
  <c r="Q47"/>
  <c r="R47"/>
  <c r="O48"/>
  <c r="Q48"/>
  <c r="R48"/>
  <c r="N49"/>
  <c r="O49"/>
  <c r="R49"/>
  <c r="O50"/>
  <c r="Q50"/>
  <c r="R50"/>
  <c r="O51"/>
  <c r="Q51"/>
  <c r="R51"/>
  <c r="O52"/>
  <c r="Q52"/>
  <c r="R52"/>
  <c r="O53"/>
  <c r="R53"/>
  <c r="O54"/>
  <c r="Q54"/>
  <c r="R54"/>
  <c r="O55"/>
  <c r="Q55"/>
  <c r="R55"/>
  <c r="O56"/>
  <c r="Q56"/>
  <c r="R56"/>
  <c r="N57"/>
  <c r="O57"/>
  <c r="R57"/>
  <c r="O58"/>
  <c r="Q58"/>
  <c r="R58"/>
  <c r="O59"/>
  <c r="Q59"/>
  <c r="R59"/>
  <c r="O60"/>
  <c r="Q60"/>
  <c r="R60"/>
  <c r="O61"/>
  <c r="R61"/>
  <c r="O62"/>
  <c r="Q62"/>
  <c r="R62"/>
  <c r="O63"/>
  <c r="Q63"/>
  <c r="R63"/>
  <c r="O64"/>
  <c r="Q64"/>
  <c r="R64"/>
  <c r="N65"/>
  <c r="O65"/>
  <c r="R65"/>
  <c r="O66"/>
  <c r="Q66"/>
  <c r="R66"/>
  <c r="O67"/>
  <c r="Q67"/>
  <c r="R67"/>
  <c r="O68"/>
  <c r="Q68"/>
  <c r="R68"/>
  <c r="O69"/>
  <c r="R69"/>
  <c r="O70"/>
  <c r="Q70"/>
  <c r="R70"/>
  <c r="O71"/>
  <c r="Q71"/>
  <c r="R71"/>
  <c r="O72"/>
  <c r="Q72"/>
  <c r="R72"/>
  <c r="AG2" i="60"/>
  <c r="C8"/>
  <c r="N1" s="1"/>
  <c r="AG62"/>
  <c r="F8"/>
  <c r="Q1" s="1"/>
  <c r="AG22"/>
  <c r="D8"/>
  <c r="N2" s="1"/>
  <c r="Q2"/>
  <c r="AG42"/>
  <c r="E8"/>
  <c r="N3" s="1"/>
  <c r="Q3"/>
  <c r="AG3"/>
  <c r="E4"/>
  <c r="Q4"/>
  <c r="AG4"/>
  <c r="C9"/>
  <c r="N5" s="1"/>
  <c r="AG63"/>
  <c r="F9"/>
  <c r="Q5" s="1"/>
  <c r="AG5"/>
  <c r="AG23"/>
  <c r="D9" s="1"/>
  <c r="N6" s="1"/>
  <c r="Q6"/>
  <c r="AG6"/>
  <c r="AG43"/>
  <c r="E9"/>
  <c r="N7" s="1"/>
  <c r="Q7"/>
  <c r="AG7"/>
  <c r="J8"/>
  <c r="O1" s="1"/>
  <c r="Q8"/>
  <c r="AG8"/>
  <c r="J9"/>
  <c r="O6" s="1"/>
  <c r="C11"/>
  <c r="N9"/>
  <c r="AG64"/>
  <c r="F11" s="1"/>
  <c r="AG9"/>
  <c r="AG24"/>
  <c r="D11"/>
  <c r="N10" s="1"/>
  <c r="Q10"/>
  <c r="AG10"/>
  <c r="AG44"/>
  <c r="E11" s="1"/>
  <c r="N11" s="1"/>
  <c r="J11"/>
  <c r="O9" s="1"/>
  <c r="O11"/>
  <c r="Q11"/>
  <c r="R11"/>
  <c r="AG11"/>
  <c r="C12"/>
  <c r="N13" s="1"/>
  <c r="AG25"/>
  <c r="D12"/>
  <c r="AG45"/>
  <c r="E12"/>
  <c r="N15" s="1"/>
  <c r="AG65"/>
  <c r="F12"/>
  <c r="Q13" s="1"/>
  <c r="J12"/>
  <c r="Q12"/>
  <c r="AG12"/>
  <c r="O13"/>
  <c r="R13"/>
  <c r="AG13"/>
  <c r="C14"/>
  <c r="N17" s="1"/>
  <c r="AG26"/>
  <c r="D14"/>
  <c r="AG46"/>
  <c r="E14"/>
  <c r="N19" s="1"/>
  <c r="AG66"/>
  <c r="F14"/>
  <c r="Q17" s="1"/>
  <c r="J14"/>
  <c r="N14"/>
  <c r="O14"/>
  <c r="Q14"/>
  <c r="R14"/>
  <c r="AG14"/>
  <c r="C15"/>
  <c r="AG27"/>
  <c r="D15" s="1"/>
  <c r="N22" s="1"/>
  <c r="AG47"/>
  <c r="E15" s="1"/>
  <c r="N23" s="1"/>
  <c r="AG67"/>
  <c r="F15" s="1"/>
  <c r="J15"/>
  <c r="O22" s="1"/>
  <c r="O15"/>
  <c r="Q15"/>
  <c r="R15"/>
  <c r="AG15"/>
  <c r="N16"/>
  <c r="O16"/>
  <c r="Q16"/>
  <c r="R16"/>
  <c r="AG16"/>
  <c r="C17"/>
  <c r="AG28"/>
  <c r="D17" s="1"/>
  <c r="N26" s="1"/>
  <c r="AG48"/>
  <c r="E17" s="1"/>
  <c r="N27" s="1"/>
  <c r="AG68"/>
  <c r="F17" s="1"/>
  <c r="J17"/>
  <c r="O25" s="1"/>
  <c r="O17"/>
  <c r="R17"/>
  <c r="AG17"/>
  <c r="C18"/>
  <c r="AG29"/>
  <c r="D18"/>
  <c r="AG49"/>
  <c r="E18"/>
  <c r="AG69"/>
  <c r="F18"/>
  <c r="N32" s="1"/>
  <c r="J18"/>
  <c r="N18"/>
  <c r="O18"/>
  <c r="Q18"/>
  <c r="R18"/>
  <c r="AG18"/>
  <c r="O19"/>
  <c r="Q19"/>
  <c r="R19"/>
  <c r="AG19"/>
  <c r="C20"/>
  <c r="N33" s="1"/>
  <c r="AG30"/>
  <c r="D20"/>
  <c r="N34" s="1"/>
  <c r="AG50"/>
  <c r="E20"/>
  <c r="N35" s="1"/>
  <c r="AG70"/>
  <c r="F20"/>
  <c r="Q33" s="1"/>
  <c r="J20"/>
  <c r="N20"/>
  <c r="O20"/>
  <c r="Q20"/>
  <c r="R20"/>
  <c r="AG20"/>
  <c r="C35" s="1"/>
  <c r="N73" s="1"/>
  <c r="C21"/>
  <c r="AG31"/>
  <c r="D21" s="1"/>
  <c r="N38" s="1"/>
  <c r="AG51"/>
  <c r="E21" s="1"/>
  <c r="N39" s="1"/>
  <c r="AG71"/>
  <c r="F21" s="1"/>
  <c r="J21"/>
  <c r="N21"/>
  <c r="O21"/>
  <c r="R21"/>
  <c r="AG21"/>
  <c r="Q22"/>
  <c r="C23"/>
  <c r="N41" s="1"/>
  <c r="AG32"/>
  <c r="D23"/>
  <c r="N42" s="1"/>
  <c r="AG52"/>
  <c r="E23"/>
  <c r="N43" s="1"/>
  <c r="AG72"/>
  <c r="F23"/>
  <c r="Q41" s="1"/>
  <c r="J23"/>
  <c r="Q23"/>
  <c r="C24"/>
  <c r="N45" s="1"/>
  <c r="AG33"/>
  <c r="D24"/>
  <c r="N46" s="1"/>
  <c r="AG53"/>
  <c r="E24"/>
  <c r="N47" s="1"/>
  <c r="AG73"/>
  <c r="F24"/>
  <c r="Q45" s="1"/>
  <c r="J24"/>
  <c r="Q24"/>
  <c r="N25"/>
  <c r="C26"/>
  <c r="N49" s="1"/>
  <c r="AG34"/>
  <c r="D26"/>
  <c r="N50" s="1"/>
  <c r="AG54"/>
  <c r="E26"/>
  <c r="N51" s="1"/>
  <c r="AG74"/>
  <c r="F26"/>
  <c r="Q49" s="1"/>
  <c r="J26"/>
  <c r="Q26"/>
  <c r="C27"/>
  <c r="N53" s="1"/>
  <c r="AG35"/>
  <c r="D27"/>
  <c r="N54" s="1"/>
  <c r="AG55"/>
  <c r="E27"/>
  <c r="N55" s="1"/>
  <c r="AG75"/>
  <c r="F27"/>
  <c r="Q53" s="1"/>
  <c r="J27"/>
  <c r="Q27"/>
  <c r="Q28"/>
  <c r="C29"/>
  <c r="N57" s="1"/>
  <c r="AG36"/>
  <c r="D29"/>
  <c r="N58" s="1"/>
  <c r="AG56"/>
  <c r="E29"/>
  <c r="N59" s="1"/>
  <c r="AG76"/>
  <c r="F29"/>
  <c r="Q57" s="1"/>
  <c r="J29"/>
  <c r="N29"/>
  <c r="O29"/>
  <c r="Q29"/>
  <c r="R29"/>
  <c r="C30"/>
  <c r="N61" s="1"/>
  <c r="AG37"/>
  <c r="D30"/>
  <c r="N62" s="1"/>
  <c r="AG57"/>
  <c r="E30"/>
  <c r="N63" s="1"/>
  <c r="AG77"/>
  <c r="F30"/>
  <c r="Q61" s="1"/>
  <c r="J30"/>
  <c r="N30"/>
  <c r="O30"/>
  <c r="Q30"/>
  <c r="R30"/>
  <c r="N31"/>
  <c r="O31"/>
  <c r="Q31"/>
  <c r="R31"/>
  <c r="C32"/>
  <c r="N65" s="1"/>
  <c r="AG38"/>
  <c r="D32"/>
  <c r="N66" s="1"/>
  <c r="AG58"/>
  <c r="E32"/>
  <c r="N67" s="1"/>
  <c r="F32"/>
  <c r="J32"/>
  <c r="O32"/>
  <c r="Q32"/>
  <c r="R32"/>
  <c r="C33"/>
  <c r="AG39"/>
  <c r="D33" s="1"/>
  <c r="N70" s="1"/>
  <c r="AG59"/>
  <c r="E33" s="1"/>
  <c r="N71" s="1"/>
  <c r="AG79"/>
  <c r="F33" s="1"/>
  <c r="J33"/>
  <c r="O33"/>
  <c r="R33"/>
  <c r="O34"/>
  <c r="Q34"/>
  <c r="R34"/>
  <c r="AG40"/>
  <c r="D35" s="1"/>
  <c r="N74" s="1"/>
  <c r="AG60"/>
  <c r="E35" s="1"/>
  <c r="N75" s="1"/>
  <c r="AG80"/>
  <c r="F35" s="1"/>
  <c r="J35"/>
  <c r="O35"/>
  <c r="Q35"/>
  <c r="R35"/>
  <c r="C36"/>
  <c r="AG41"/>
  <c r="D36" s="1"/>
  <c r="N78" s="1"/>
  <c r="AG61"/>
  <c r="E36" s="1"/>
  <c r="N79" s="1"/>
  <c r="AG81"/>
  <c r="F36" s="1"/>
  <c r="J36"/>
  <c r="O79" s="1"/>
  <c r="O36"/>
  <c r="Q36"/>
  <c r="R36"/>
  <c r="N37"/>
  <c r="O37"/>
  <c r="R37"/>
  <c r="O38"/>
  <c r="Q38"/>
  <c r="R38"/>
  <c r="O39"/>
  <c r="Q39"/>
  <c r="R39"/>
  <c r="O40"/>
  <c r="Q40"/>
  <c r="R40"/>
  <c r="O41"/>
  <c r="R41"/>
  <c r="O42"/>
  <c r="Q42"/>
  <c r="R42"/>
  <c r="O43"/>
  <c r="Q43"/>
  <c r="R43"/>
  <c r="O44"/>
  <c r="Q44"/>
  <c r="R44"/>
  <c r="O45"/>
  <c r="R45"/>
  <c r="O46"/>
  <c r="Q46"/>
  <c r="R46"/>
  <c r="O47"/>
  <c r="Q47"/>
  <c r="R47"/>
  <c r="O48"/>
  <c r="Q48"/>
  <c r="R48"/>
  <c r="O49"/>
  <c r="R49"/>
  <c r="O50"/>
  <c r="Q50"/>
  <c r="R50"/>
  <c r="O51"/>
  <c r="Q51"/>
  <c r="R51"/>
  <c r="O52"/>
  <c r="Q52"/>
  <c r="R52"/>
  <c r="O53"/>
  <c r="R53"/>
  <c r="O54"/>
  <c r="Q54"/>
  <c r="R54"/>
  <c r="O55"/>
  <c r="Q55"/>
  <c r="R55"/>
  <c r="O56"/>
  <c r="Q56"/>
  <c r="R56"/>
  <c r="O57"/>
  <c r="R57"/>
  <c r="O58"/>
  <c r="Q58"/>
  <c r="R58"/>
  <c r="O59"/>
  <c r="Q59"/>
  <c r="R59"/>
  <c r="O60"/>
  <c r="Q60"/>
  <c r="R60"/>
  <c r="O61"/>
  <c r="R61"/>
  <c r="O62"/>
  <c r="Q62"/>
  <c r="R62"/>
  <c r="O63"/>
  <c r="Q63"/>
  <c r="R63"/>
  <c r="O64"/>
  <c r="Q64"/>
  <c r="R64"/>
  <c r="O65"/>
  <c r="Q65"/>
  <c r="R65"/>
  <c r="O66"/>
  <c r="Q66"/>
  <c r="R66"/>
  <c r="O67"/>
  <c r="Q67"/>
  <c r="R67"/>
  <c r="N68"/>
  <c r="O68"/>
  <c r="Q68"/>
  <c r="R68"/>
  <c r="N69"/>
  <c r="O69"/>
  <c r="R69"/>
  <c r="O70"/>
  <c r="Q70"/>
  <c r="R70"/>
  <c r="O71"/>
  <c r="Q71"/>
  <c r="R71"/>
  <c r="O72"/>
  <c r="Q72"/>
  <c r="R72"/>
  <c r="O73"/>
  <c r="R73"/>
  <c r="O74"/>
  <c r="Q74"/>
  <c r="R74"/>
  <c r="O75"/>
  <c r="Q75"/>
  <c r="R75"/>
  <c r="O76"/>
  <c r="Q76"/>
  <c r="R76"/>
  <c r="N77"/>
  <c r="O77"/>
  <c r="R77"/>
  <c r="O78"/>
  <c r="Q78"/>
  <c r="R78"/>
  <c r="AG78"/>
  <c r="Q79"/>
  <c r="Q80"/>
  <c r="Q7" i="1"/>
  <c r="A70" i="51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B9" i="1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R9"/>
  <c r="T9"/>
  <c r="R10"/>
  <c r="T10"/>
  <c r="R11"/>
  <c r="T11"/>
  <c r="R12"/>
  <c r="T12"/>
  <c r="R13"/>
  <c r="T13"/>
  <c r="R14"/>
  <c r="T14"/>
  <c r="R15"/>
  <c r="T15"/>
  <c r="R16"/>
  <c r="T16"/>
  <c r="R17"/>
  <c r="R18"/>
  <c r="T18"/>
  <c r="R19"/>
  <c r="T19"/>
  <c r="R20"/>
  <c r="T20"/>
  <c r="R21"/>
  <c r="T21"/>
  <c r="R22"/>
  <c r="T22"/>
  <c r="R23"/>
  <c r="T23"/>
  <c r="R24"/>
  <c r="T24"/>
  <c r="R25"/>
  <c r="T25"/>
  <c r="R26"/>
  <c r="T26"/>
  <c r="R27"/>
  <c r="T27"/>
  <c r="R28"/>
  <c r="T28"/>
  <c r="R29"/>
  <c r="T29"/>
  <c r="R30"/>
  <c r="T30"/>
  <c r="R31"/>
  <c r="T31"/>
  <c r="R32"/>
  <c r="T32"/>
  <c r="R33"/>
  <c r="T33"/>
  <c r="R34"/>
  <c r="T34"/>
  <c r="R35"/>
  <c r="T35"/>
  <c r="R36"/>
  <c r="T36"/>
  <c r="R37"/>
  <c r="T37"/>
  <c r="R38"/>
  <c r="T38"/>
  <c r="R39"/>
  <c r="T39"/>
  <c r="R40"/>
  <c r="T40"/>
  <c r="R41"/>
  <c r="T41"/>
  <c r="R42"/>
  <c r="T42"/>
  <c r="R43"/>
  <c r="T43"/>
  <c r="R44"/>
  <c r="T44"/>
  <c r="R45"/>
  <c r="T45"/>
  <c r="R46"/>
  <c r="T46"/>
  <c r="R47"/>
  <c r="T47"/>
  <c r="R48"/>
  <c r="T48"/>
  <c r="R49"/>
  <c r="T49"/>
  <c r="R50"/>
  <c r="T50"/>
  <c r="R51"/>
  <c r="T51"/>
  <c r="R52"/>
  <c r="T52"/>
  <c r="R53"/>
  <c r="T53"/>
  <c r="R54"/>
  <c r="T54"/>
  <c r="R55"/>
  <c r="T55"/>
  <c r="R56"/>
  <c r="T56"/>
  <c r="R57"/>
  <c r="T57"/>
  <c r="R58"/>
  <c r="T58"/>
  <c r="R59"/>
  <c r="T59"/>
  <c r="R60"/>
  <c r="T60"/>
  <c r="R61"/>
  <c r="T61"/>
  <c r="R62"/>
  <c r="T62"/>
  <c r="R63"/>
  <c r="T63"/>
  <c r="R64"/>
  <c r="T64"/>
  <c r="T69" i="69" l="1"/>
  <c r="T67"/>
  <c r="T64"/>
  <c r="T63"/>
  <c r="T58"/>
  <c r="T49"/>
  <c r="T46"/>
  <c r="T41"/>
  <c r="T44"/>
  <c r="T43"/>
  <c r="T37"/>
  <c r="T34"/>
  <c r="T33"/>
  <c r="T32"/>
  <c r="T29"/>
  <c r="T24"/>
  <c r="T23"/>
  <c r="T22"/>
  <c r="T19"/>
  <c r="T14"/>
  <c r="T12"/>
  <c r="T4"/>
  <c r="T3"/>
  <c r="O7"/>
  <c r="O3"/>
  <c r="O2"/>
  <c r="O4"/>
  <c r="Q77" i="60"/>
  <c r="N80"/>
  <c r="Q73"/>
  <c r="N76"/>
  <c r="Q9"/>
  <c r="N12"/>
  <c r="Q65" i="59"/>
  <c r="N68"/>
  <c r="Q57"/>
  <c r="N60"/>
  <c r="Q49"/>
  <c r="N52"/>
  <c r="Q45"/>
  <c r="N48"/>
  <c r="Q33"/>
  <c r="N36"/>
  <c r="Q29"/>
  <c r="N32"/>
  <c r="Q1"/>
  <c r="N4"/>
  <c r="Q69" i="60"/>
  <c r="N72"/>
  <c r="Q37"/>
  <c r="N40"/>
  <c r="Q25"/>
  <c r="N28"/>
  <c r="Q21"/>
  <c r="N24"/>
  <c r="Q69" i="59"/>
  <c r="N72"/>
  <c r="Q61"/>
  <c r="N64"/>
  <c r="Q53"/>
  <c r="N56"/>
  <c r="Q41"/>
  <c r="N44"/>
  <c r="Q37"/>
  <c r="N40"/>
  <c r="N20"/>
  <c r="Q17"/>
  <c r="N16"/>
  <c r="Q13"/>
  <c r="Q5"/>
  <c r="N8"/>
  <c r="O6" i="58"/>
  <c r="O8"/>
  <c r="O9"/>
  <c r="D8"/>
  <c r="N2" s="1"/>
  <c r="D43"/>
  <c r="S12" s="1"/>
  <c r="C8"/>
  <c r="N1" s="1"/>
  <c r="C43"/>
  <c r="S11" s="1"/>
  <c r="T52" i="57"/>
  <c r="T53"/>
  <c r="T46"/>
  <c r="T47"/>
  <c r="T48"/>
  <c r="T49"/>
  <c r="T26"/>
  <c r="T27"/>
  <c r="T28"/>
  <c r="T29"/>
  <c r="D26"/>
  <c r="N62" s="1"/>
  <c r="D48"/>
  <c r="F24"/>
  <c r="N59" s="1"/>
  <c r="F54"/>
  <c r="F23"/>
  <c r="N54" s="1"/>
  <c r="F49"/>
  <c r="D23"/>
  <c r="N52" s="1"/>
  <c r="D51"/>
  <c r="F14"/>
  <c r="N24" s="1"/>
  <c r="S14"/>
  <c r="F37"/>
  <c r="C24"/>
  <c r="N56" s="1"/>
  <c r="S46"/>
  <c r="F11"/>
  <c r="N14" s="1"/>
  <c r="S34"/>
  <c r="D11"/>
  <c r="N12" s="1"/>
  <c r="S22"/>
  <c r="C9"/>
  <c r="N6" s="1"/>
  <c r="S11"/>
  <c r="E8"/>
  <c r="N3" s="1"/>
  <c r="S23"/>
  <c r="E42"/>
  <c r="T46" i="56"/>
  <c r="T47"/>
  <c r="O51"/>
  <c r="O52"/>
  <c r="O53"/>
  <c r="O54"/>
  <c r="E23"/>
  <c r="N53" s="1"/>
  <c r="E47"/>
  <c r="S43" s="1"/>
  <c r="O46"/>
  <c r="O47"/>
  <c r="O48"/>
  <c r="O49"/>
  <c r="F20"/>
  <c r="N44" s="1"/>
  <c r="F48"/>
  <c r="S49" s="1"/>
  <c r="E18"/>
  <c r="N38" s="1"/>
  <c r="E42"/>
  <c r="S28" s="1"/>
  <c r="E17"/>
  <c r="N33" s="1"/>
  <c r="E44"/>
  <c r="S33" s="1"/>
  <c r="O21"/>
  <c r="O23"/>
  <c r="C23"/>
  <c r="N51" s="1"/>
  <c r="C50"/>
  <c r="S51" s="1"/>
  <c r="D38"/>
  <c r="S12" s="1"/>
  <c r="D18"/>
  <c r="N37" s="1"/>
  <c r="D11"/>
  <c r="N12" s="1"/>
  <c r="D39"/>
  <c r="S17" s="1"/>
  <c r="F35"/>
  <c r="S4" s="1"/>
  <c r="F14"/>
  <c r="N24" s="1"/>
  <c r="M1"/>
  <c r="M2"/>
  <c r="M3"/>
  <c r="R4"/>
  <c r="M7"/>
  <c r="R7"/>
  <c r="R8"/>
  <c r="R9"/>
  <c r="R11"/>
  <c r="R12"/>
  <c r="M13"/>
  <c r="M14"/>
  <c r="R16"/>
  <c r="M17"/>
  <c r="M18"/>
  <c r="R19"/>
  <c r="M21"/>
  <c r="R22"/>
  <c r="M23"/>
  <c r="R24"/>
  <c r="M26"/>
  <c r="R27"/>
  <c r="M28"/>
  <c r="R29"/>
  <c r="R31"/>
  <c r="R32"/>
  <c r="M33"/>
  <c r="R34"/>
  <c r="M36"/>
  <c r="R37"/>
  <c r="R38"/>
  <c r="R39"/>
  <c r="R41"/>
  <c r="R42"/>
  <c r="M43"/>
  <c r="M44"/>
  <c r="M46"/>
  <c r="M47"/>
  <c r="M48"/>
  <c r="M49"/>
  <c r="M51"/>
  <c r="M52"/>
  <c r="M53"/>
  <c r="M54"/>
  <c r="M56"/>
  <c r="M57"/>
  <c r="M58"/>
  <c r="M59"/>
  <c r="T32" i="55"/>
  <c r="T33"/>
  <c r="S12"/>
  <c r="D15"/>
  <c r="N27" s="1"/>
  <c r="D34"/>
  <c r="O11"/>
  <c r="O13"/>
  <c r="O14"/>
  <c r="F9"/>
  <c r="N9" s="1"/>
  <c r="S9"/>
  <c r="E9"/>
  <c r="N8" s="1"/>
  <c r="E35"/>
  <c r="S4"/>
  <c r="F37"/>
  <c r="S3"/>
  <c r="E11"/>
  <c r="N13" s="1"/>
  <c r="T16" i="54"/>
  <c r="T17"/>
  <c r="T18"/>
  <c r="O11" i="58"/>
  <c r="O12"/>
  <c r="O13"/>
  <c r="E9"/>
  <c r="N8" s="1"/>
  <c r="E43"/>
  <c r="S13" s="1"/>
  <c r="F9"/>
  <c r="N9" s="1"/>
  <c r="F41"/>
  <c r="S9" s="1"/>
  <c r="M1"/>
  <c r="R1"/>
  <c r="M2"/>
  <c r="M3"/>
  <c r="R4"/>
  <c r="M6"/>
  <c r="R7"/>
  <c r="M8"/>
  <c r="M9"/>
  <c r="M11"/>
  <c r="M13"/>
  <c r="R14"/>
  <c r="T61" i="57"/>
  <c r="T62"/>
  <c r="T63"/>
  <c r="T64"/>
  <c r="T36"/>
  <c r="T37"/>
  <c r="T38"/>
  <c r="T39"/>
  <c r="E26"/>
  <c r="N63" s="1"/>
  <c r="E52"/>
  <c r="O51"/>
  <c r="O54"/>
  <c r="T16"/>
  <c r="T17"/>
  <c r="T18"/>
  <c r="T19"/>
  <c r="O22"/>
  <c r="O23"/>
  <c r="O24"/>
  <c r="E14"/>
  <c r="N23" s="1"/>
  <c r="E43"/>
  <c r="S12"/>
  <c r="D18"/>
  <c r="N37" s="1"/>
  <c r="D39"/>
  <c r="T11"/>
  <c r="T13"/>
  <c r="O11"/>
  <c r="O14"/>
  <c r="E11"/>
  <c r="N13" s="1"/>
  <c r="E46"/>
  <c r="S26"/>
  <c r="C43"/>
  <c r="S7"/>
  <c r="D37"/>
  <c r="C11"/>
  <c r="N11" s="1"/>
  <c r="C42"/>
  <c r="D8"/>
  <c r="N2" s="1"/>
  <c r="S2"/>
  <c r="O1"/>
  <c r="O2"/>
  <c r="O3"/>
  <c r="O4"/>
  <c r="T43" i="56"/>
  <c r="T44"/>
  <c r="F23"/>
  <c r="N54" s="1"/>
  <c r="F47"/>
  <c r="S44" s="1"/>
  <c r="D23"/>
  <c r="N52" s="1"/>
  <c r="D48"/>
  <c r="S47" s="1"/>
  <c r="D21"/>
  <c r="N47" s="1"/>
  <c r="D51"/>
  <c r="S57" s="1"/>
  <c r="O43"/>
  <c r="O44"/>
  <c r="D36"/>
  <c r="S7" s="1"/>
  <c r="D14"/>
  <c r="N22" s="1"/>
  <c r="T41" i="55"/>
  <c r="T42"/>
  <c r="T44"/>
  <c r="T21"/>
  <c r="T22"/>
  <c r="T23"/>
  <c r="T24"/>
  <c r="T13"/>
  <c r="T14"/>
  <c r="E15"/>
  <c r="N28" s="1"/>
  <c r="E41"/>
  <c r="F14"/>
  <c r="N24" s="1"/>
  <c r="F40"/>
  <c r="F11"/>
  <c r="N14" s="1"/>
  <c r="F31"/>
  <c r="O6"/>
  <c r="O8"/>
  <c r="O9"/>
  <c r="S1"/>
  <c r="C11"/>
  <c r="N11" s="1"/>
  <c r="T7" i="54"/>
  <c r="T8"/>
  <c r="T9"/>
  <c r="T6"/>
  <c r="R10" i="60"/>
  <c r="O10"/>
  <c r="R8"/>
  <c r="O8"/>
  <c r="R7"/>
  <c r="O7"/>
  <c r="R5"/>
  <c r="O5"/>
  <c r="R4"/>
  <c r="O4"/>
  <c r="R3"/>
  <c r="O3"/>
  <c r="R2"/>
  <c r="O2"/>
  <c r="R1"/>
  <c r="T39" i="56"/>
  <c r="T37"/>
  <c r="T34"/>
  <c r="T31"/>
  <c r="T8"/>
  <c r="T6"/>
  <c r="O4" i="55"/>
  <c r="O3"/>
  <c r="T39" i="54"/>
  <c r="T38"/>
  <c r="T36"/>
  <c r="T27"/>
  <c r="T19"/>
  <c r="R80" i="60"/>
  <c r="O80"/>
  <c r="R79"/>
  <c r="N64"/>
  <c r="N60"/>
  <c r="N56"/>
  <c r="N52"/>
  <c r="N48"/>
  <c r="N44"/>
  <c r="N36"/>
  <c r="R28"/>
  <c r="O28"/>
  <c r="R27"/>
  <c r="O27"/>
  <c r="R26"/>
  <c r="O26"/>
  <c r="R25"/>
  <c r="R24"/>
  <c r="O24"/>
  <c r="R23"/>
  <c r="O23"/>
  <c r="R22"/>
  <c r="R12"/>
  <c r="O12"/>
  <c r="R9"/>
  <c r="N8"/>
  <c r="R6"/>
  <c r="N4"/>
  <c r="N28" i="59"/>
  <c r="N24"/>
  <c r="R19"/>
  <c r="O19"/>
  <c r="R17"/>
  <c r="R15"/>
  <c r="O15"/>
  <c r="R13"/>
  <c r="N12"/>
  <c r="R10"/>
  <c r="R8"/>
  <c r="O8"/>
  <c r="R7"/>
  <c r="O7"/>
  <c r="R5"/>
  <c r="R4"/>
  <c r="O4"/>
  <c r="R3"/>
  <c r="O3"/>
  <c r="R2"/>
  <c r="O2"/>
  <c r="R1"/>
  <c r="F62" i="58"/>
  <c r="S79" s="1"/>
  <c r="T73"/>
  <c r="E61"/>
  <c r="S73" s="1"/>
  <c r="F59"/>
  <c r="S69" s="1"/>
  <c r="O69"/>
  <c r="D59"/>
  <c r="S67" s="1"/>
  <c r="O67"/>
  <c r="T63"/>
  <c r="E58"/>
  <c r="S63" s="1"/>
  <c r="F56"/>
  <c r="S59" s="1"/>
  <c r="O59"/>
  <c r="D56"/>
  <c r="S57" s="1"/>
  <c r="O57"/>
  <c r="T53"/>
  <c r="O49"/>
  <c r="D53"/>
  <c r="S47" s="1"/>
  <c r="O47"/>
  <c r="C53"/>
  <c r="S46" s="1"/>
  <c r="T42"/>
  <c r="D52"/>
  <c r="S42" s="1"/>
  <c r="D50"/>
  <c r="S37" s="1"/>
  <c r="T33"/>
  <c r="E49"/>
  <c r="S33" s="1"/>
  <c r="O29"/>
  <c r="O27"/>
  <c r="T23"/>
  <c r="S69" i="57"/>
  <c r="S67"/>
  <c r="S56"/>
  <c r="S52"/>
  <c r="D43"/>
  <c r="D42"/>
  <c r="E39"/>
  <c r="S13"/>
  <c r="T58" i="56"/>
  <c r="T57"/>
  <c r="R52"/>
  <c r="R49"/>
  <c r="T48"/>
  <c r="R47"/>
  <c r="D47"/>
  <c r="S42" s="1"/>
  <c r="M42"/>
  <c r="T41"/>
  <c r="M39"/>
  <c r="T38"/>
  <c r="O38"/>
  <c r="M37"/>
  <c r="M34"/>
  <c r="R33"/>
  <c r="T32"/>
  <c r="O32"/>
  <c r="C44"/>
  <c r="S31" s="1"/>
  <c r="M29"/>
  <c r="R28"/>
  <c r="M27"/>
  <c r="R26"/>
  <c r="M24"/>
  <c r="M22"/>
  <c r="R18"/>
  <c r="R17"/>
  <c r="R14"/>
  <c r="R13"/>
  <c r="M11"/>
  <c r="T9"/>
  <c r="M8"/>
  <c r="R6"/>
  <c r="R3"/>
  <c r="R2"/>
  <c r="R1"/>
  <c r="E40" i="55"/>
  <c r="D35"/>
  <c r="T34"/>
  <c r="S33"/>
  <c r="F32"/>
  <c r="T31"/>
  <c r="O24"/>
  <c r="F17"/>
  <c r="N34" s="1"/>
  <c r="T12"/>
  <c r="T11"/>
  <c r="O7"/>
  <c r="T4"/>
  <c r="T3"/>
  <c r="O1"/>
  <c r="T29" i="54"/>
  <c r="T28"/>
  <c r="S6"/>
  <c r="C14"/>
  <c r="N21" s="1"/>
  <c r="S4"/>
  <c r="F11"/>
  <c r="N14" s="1"/>
  <c r="C8"/>
  <c r="N1" s="1"/>
  <c r="S11"/>
  <c r="O21" i="53"/>
  <c r="O22"/>
  <c r="O23"/>
  <c r="O24"/>
  <c r="O1"/>
  <c r="O2"/>
  <c r="O3"/>
  <c r="F27" i="69"/>
  <c r="N69" s="1"/>
  <c r="F52"/>
  <c r="S59"/>
  <c r="D27"/>
  <c r="N67" s="1"/>
  <c r="S62"/>
  <c r="O61"/>
  <c r="O62"/>
  <c r="O63"/>
  <c r="O64"/>
  <c r="E26"/>
  <c r="N63" s="1"/>
  <c r="S58"/>
  <c r="O56"/>
  <c r="O57"/>
  <c r="O58"/>
  <c r="O59"/>
  <c r="E24"/>
  <c r="N58" s="1"/>
  <c r="E54"/>
  <c r="S63"/>
  <c r="O52"/>
  <c r="O53"/>
  <c r="F21"/>
  <c r="N49" s="1"/>
  <c r="S44"/>
  <c r="D21"/>
  <c r="N47" s="1"/>
  <c r="S47"/>
  <c r="D49"/>
  <c r="D20"/>
  <c r="N42" s="1"/>
  <c r="D52"/>
  <c r="S57"/>
  <c r="F18"/>
  <c r="N39" s="1"/>
  <c r="S24"/>
  <c r="O32"/>
  <c r="O33"/>
  <c r="O34"/>
  <c r="E17"/>
  <c r="N33" s="1"/>
  <c r="S18"/>
  <c r="C27"/>
  <c r="N66" s="1"/>
  <c r="C51"/>
  <c r="O21"/>
  <c r="O22"/>
  <c r="O23"/>
  <c r="O24"/>
  <c r="E14"/>
  <c r="N23" s="1"/>
  <c r="S28"/>
  <c r="S8"/>
  <c r="E18"/>
  <c r="N38" s="1"/>
  <c r="M1"/>
  <c r="R2"/>
  <c r="R3"/>
  <c r="R4"/>
  <c r="M6"/>
  <c r="R6"/>
  <c r="R7"/>
  <c r="R8"/>
  <c r="R9"/>
  <c r="R11"/>
  <c r="R12"/>
  <c r="R13"/>
  <c r="M14"/>
  <c r="M16"/>
  <c r="M17"/>
  <c r="M18"/>
  <c r="M19"/>
  <c r="M21"/>
  <c r="M22"/>
  <c r="M23"/>
  <c r="M24"/>
  <c r="M26"/>
  <c r="M27"/>
  <c r="M28"/>
  <c r="M29"/>
  <c r="R31"/>
  <c r="M32"/>
  <c r="M33"/>
  <c r="M34"/>
  <c r="R36"/>
  <c r="M37"/>
  <c r="M38"/>
  <c r="R39"/>
  <c r="M41"/>
  <c r="R42"/>
  <c r="M43"/>
  <c r="M44"/>
  <c r="M46"/>
  <c r="M47"/>
  <c r="R48"/>
  <c r="M49"/>
  <c r="R51"/>
  <c r="M52"/>
  <c r="M53"/>
  <c r="R54"/>
  <c r="M56"/>
  <c r="M57"/>
  <c r="M58"/>
  <c r="M59"/>
  <c r="M61"/>
  <c r="M62"/>
  <c r="M63"/>
  <c r="M64"/>
  <c r="M66"/>
  <c r="M67"/>
  <c r="M68"/>
  <c r="M69"/>
  <c r="T9"/>
  <c r="T7"/>
  <c r="T1" i="54"/>
  <c r="T3"/>
  <c r="D12"/>
  <c r="N17" s="1"/>
  <c r="S12"/>
  <c r="O11"/>
  <c r="O12"/>
  <c r="O13"/>
  <c r="O14"/>
  <c r="M1"/>
  <c r="R2"/>
  <c r="M3"/>
  <c r="R4"/>
  <c r="M6"/>
  <c r="R6"/>
  <c r="M7"/>
  <c r="R9"/>
  <c r="M11"/>
  <c r="M12"/>
  <c r="M13"/>
  <c r="M14"/>
  <c r="T36" i="69"/>
  <c r="T39"/>
  <c r="O66"/>
  <c r="O67"/>
  <c r="O68"/>
  <c r="O69"/>
  <c r="E27"/>
  <c r="N68" s="1"/>
  <c r="E48"/>
  <c r="F26"/>
  <c r="N64" s="1"/>
  <c r="F55"/>
  <c r="S69"/>
  <c r="F24"/>
  <c r="N59" s="1"/>
  <c r="S64"/>
  <c r="D24"/>
  <c r="N57" s="1"/>
  <c r="D55"/>
  <c r="S67"/>
  <c r="F23"/>
  <c r="N54" s="1"/>
  <c r="F49"/>
  <c r="S49"/>
  <c r="D23"/>
  <c r="N52" s="1"/>
  <c r="S52"/>
  <c r="O46"/>
  <c r="O47"/>
  <c r="O49"/>
  <c r="E21"/>
  <c r="N48" s="1"/>
  <c r="S68"/>
  <c r="O41"/>
  <c r="O43"/>
  <c r="O44"/>
  <c r="E20"/>
  <c r="N43" s="1"/>
  <c r="S43"/>
  <c r="E51"/>
  <c r="S53"/>
  <c r="O37"/>
  <c r="O38"/>
  <c r="F17"/>
  <c r="N34" s="1"/>
  <c r="F46"/>
  <c r="D17"/>
  <c r="N32" s="1"/>
  <c r="S32"/>
  <c r="F14"/>
  <c r="N24" s="1"/>
  <c r="S14"/>
  <c r="F37"/>
  <c r="D14"/>
  <c r="N22" s="1"/>
  <c r="S27"/>
  <c r="D43"/>
  <c r="C24"/>
  <c r="N56" s="1"/>
  <c r="S46"/>
  <c r="C21"/>
  <c r="N46" s="1"/>
  <c r="S56"/>
  <c r="S7"/>
  <c r="D37"/>
  <c r="C12"/>
  <c r="N16" s="1"/>
  <c r="C45"/>
  <c r="S3"/>
  <c r="E12"/>
  <c r="N18" s="1"/>
  <c r="E36"/>
  <c r="T28" i="56"/>
  <c r="T23"/>
  <c r="T18"/>
  <c r="T14"/>
  <c r="O3"/>
  <c r="O2"/>
  <c r="T39" i="55"/>
  <c r="T38"/>
  <c r="T29"/>
  <c r="T28"/>
  <c r="T19"/>
  <c r="T18"/>
  <c r="T17"/>
  <c r="F41" i="54"/>
  <c r="E40"/>
  <c r="S39"/>
  <c r="O39"/>
  <c r="S38"/>
  <c r="O38"/>
  <c r="F38"/>
  <c r="D35"/>
  <c r="T34"/>
  <c r="C34"/>
  <c r="S33"/>
  <c r="O33"/>
  <c r="S32"/>
  <c r="S29"/>
  <c r="O29"/>
  <c r="O28"/>
  <c r="S24"/>
  <c r="O19"/>
  <c r="S18"/>
  <c r="O18"/>
  <c r="S17"/>
  <c r="O17"/>
  <c r="T13"/>
  <c r="T12"/>
  <c r="T4"/>
  <c r="O4" i="53"/>
  <c r="R69" i="69"/>
  <c r="T68"/>
  <c r="R67"/>
  <c r="R66"/>
  <c r="R63"/>
  <c r="R59"/>
  <c r="R57"/>
  <c r="O54"/>
  <c r="D54"/>
  <c r="R52"/>
  <c r="S51"/>
  <c r="R49"/>
  <c r="T47"/>
  <c r="R46"/>
  <c r="R43"/>
  <c r="E43"/>
  <c r="S42"/>
  <c r="M42"/>
  <c r="F42"/>
  <c r="R41"/>
  <c r="E40"/>
  <c r="E37"/>
  <c r="R34"/>
  <c r="R33"/>
  <c r="T28"/>
  <c r="T27"/>
  <c r="R26"/>
  <c r="R22"/>
  <c r="R21"/>
  <c r="T18"/>
  <c r="T17"/>
  <c r="R17"/>
  <c r="R16"/>
  <c r="R14"/>
  <c r="M12"/>
  <c r="M9"/>
  <c r="F9"/>
  <c r="N9" s="1"/>
  <c r="T8"/>
  <c r="M7"/>
  <c r="M3"/>
  <c r="R1"/>
  <c r="O8" i="54"/>
  <c r="O3"/>
  <c r="T13" i="69"/>
  <c r="T2"/>
</calcChain>
</file>

<file path=xl/sharedStrings.xml><?xml version="1.0" encoding="utf-8"?>
<sst xmlns="http://schemas.openxmlformats.org/spreadsheetml/2006/main" count="745" uniqueCount="175">
  <si>
    <t>Score</t>
  </si>
  <si>
    <t>Date :</t>
  </si>
  <si>
    <t>FEMININES</t>
  </si>
  <si>
    <t>Jeu/Heure</t>
  </si>
  <si>
    <t>Nbre joueurs</t>
  </si>
  <si>
    <t>Jeux</t>
  </si>
  <si>
    <t>Triplette</t>
  </si>
  <si>
    <t>Joueurs Q</t>
  </si>
  <si>
    <t>Joueurs T</t>
  </si>
  <si>
    <t>Points</t>
  </si>
  <si>
    <t>Quadrette</t>
  </si>
  <si>
    <t>TIREURS</t>
  </si>
  <si>
    <t>Partie :</t>
  </si>
  <si>
    <t>ORTHOGRAPHE</t>
  </si>
  <si>
    <t>Pour raison impérieuse, on peut déplacer des joueurs</t>
  </si>
  <si>
    <t>Lettres utilisées par macro :</t>
  </si>
  <si>
    <t>A</t>
  </si>
  <si>
    <t>B</t>
  </si>
  <si>
    <t>C</t>
  </si>
  <si>
    <t>I</t>
  </si>
  <si>
    <t>L</t>
  </si>
  <si>
    <t>M</t>
  </si>
  <si>
    <t>N</t>
  </si>
  <si>
    <t>P</t>
  </si>
  <si>
    <t>Q</t>
  </si>
  <si>
    <t>R</t>
  </si>
  <si>
    <t>S</t>
  </si>
  <si>
    <t>a</t>
  </si>
  <si>
    <t>b</t>
  </si>
  <si>
    <t>c</t>
  </si>
  <si>
    <t>d</t>
  </si>
  <si>
    <t>e</t>
  </si>
  <si>
    <t>f</t>
  </si>
  <si>
    <t>m</t>
  </si>
  <si>
    <t>n</t>
  </si>
  <si>
    <t>o</t>
  </si>
  <si>
    <t>r</t>
  </si>
  <si>
    <t>s</t>
  </si>
  <si>
    <t>t</t>
  </si>
  <si>
    <t>z</t>
  </si>
  <si>
    <t>D</t>
  </si>
  <si>
    <t>E</t>
  </si>
  <si>
    <t>F</t>
  </si>
  <si>
    <t>G</t>
  </si>
  <si>
    <t>H</t>
  </si>
  <si>
    <t>J</t>
  </si>
  <si>
    <t>O</t>
  </si>
  <si>
    <t>T</t>
  </si>
  <si>
    <t>U</t>
  </si>
  <si>
    <t>K</t>
  </si>
  <si>
    <t>Dates</t>
  </si>
  <si>
    <t>Noms</t>
  </si>
  <si>
    <t>CORBEILLE DE NOEL</t>
  </si>
  <si>
    <t>TIRAGE</t>
  </si>
  <si>
    <t>Cliquer sur macro Tri aléatoire</t>
  </si>
  <si>
    <t>Cliquer sur macro Tirage</t>
  </si>
  <si>
    <t>POINTEURS</t>
  </si>
  <si>
    <t>mais uniquement dans la colonne Tirage</t>
  </si>
  <si>
    <t>Inscrire dans colonnes Tireurs, Féminines et Autres</t>
  </si>
  <si>
    <t>Pour une partie différente : effacer les noms dans Titage, cliquer sur Tri aléatoire, puis sur Tirage, ensuite sur Nbre de jeux, sauvegarder et imprimer la feuille de match depuis le nouvel onglet</t>
  </si>
  <si>
    <t>X</t>
  </si>
  <si>
    <t>Y</t>
  </si>
  <si>
    <t>Z</t>
  </si>
  <si>
    <t>Cliquer sur macro Tableau ,,,jeux</t>
  </si>
  <si>
    <t>Faire sauvegarde et imprimer feuille de match dans le nouvel onglet</t>
  </si>
  <si>
    <t>Pour le classement, on copie les résultats dans un autre fichier</t>
  </si>
  <si>
    <t>jacques</t>
  </si>
  <si>
    <t>alain</t>
  </si>
  <si>
    <t>albert</t>
  </si>
  <si>
    <t>andré</t>
  </si>
  <si>
    <t>anne</t>
  </si>
  <si>
    <t>aramis</t>
  </si>
  <si>
    <t>arthur</t>
  </si>
  <si>
    <t>aulne</t>
  </si>
  <si>
    <t>baramé</t>
  </si>
  <si>
    <t>bart</t>
  </si>
  <si>
    <t>berthe</t>
  </si>
  <si>
    <t>bibi</t>
  </si>
  <si>
    <t>brian</t>
  </si>
  <si>
    <t>camille</t>
  </si>
  <si>
    <t>catherine</t>
  </si>
  <si>
    <t>cathy</t>
  </si>
  <si>
    <t>cure</t>
  </si>
  <si>
    <t>daniel</t>
  </si>
  <si>
    <t>dany</t>
  </si>
  <si>
    <t>dédé</t>
  </si>
  <si>
    <t>eliane</t>
  </si>
  <si>
    <t>françois</t>
  </si>
  <si>
    <t>georges</t>
  </si>
  <si>
    <t>huguette</t>
  </si>
  <si>
    <t>isabelle</t>
  </si>
  <si>
    <t>lucas</t>
  </si>
  <si>
    <t>marie</t>
  </si>
  <si>
    <t>martine</t>
  </si>
  <si>
    <t>maurice</t>
  </si>
  <si>
    <t>olivier</t>
  </si>
  <si>
    <t>paul</t>
  </si>
  <si>
    <t>polo</t>
  </si>
  <si>
    <t>raymond</t>
  </si>
  <si>
    <t>robert</t>
  </si>
  <si>
    <t>serge</t>
  </si>
  <si>
    <t>sergio</t>
  </si>
  <si>
    <t>thomas</t>
  </si>
  <si>
    <t>valerie</t>
  </si>
  <si>
    <t>vincent</t>
  </si>
  <si>
    <t>xavier</t>
  </si>
  <si>
    <t>carine</t>
  </si>
  <si>
    <t>brice</t>
  </si>
  <si>
    <t>clement</t>
  </si>
  <si>
    <t>luce</t>
  </si>
  <si>
    <t>adeline</t>
  </si>
  <si>
    <t>antoinr</t>
  </si>
  <si>
    <t>jerome</t>
  </si>
  <si>
    <t>pierre</t>
  </si>
  <si>
    <t>marthe</t>
  </si>
  <si>
    <t>fiacre</t>
  </si>
  <si>
    <t>jaquo</t>
  </si>
  <si>
    <t>donald</t>
  </si>
  <si>
    <t>denis</t>
  </si>
  <si>
    <t>rosalie</t>
  </si>
  <si>
    <t>gregoire</t>
  </si>
  <si>
    <t>bertrand</t>
  </si>
  <si>
    <t>emilie</t>
  </si>
  <si>
    <t>mathieu</t>
  </si>
  <si>
    <t>evrard</t>
  </si>
  <si>
    <t>charlotte</t>
  </si>
  <si>
    <t>charles</t>
  </si>
  <si>
    <t>charly</t>
  </si>
  <si>
    <t>helene</t>
  </si>
  <si>
    <t>arsene</t>
  </si>
  <si>
    <t>victor</t>
  </si>
  <si>
    <t>christine</t>
  </si>
  <si>
    <t>benoit</t>
  </si>
  <si>
    <t>thierry</t>
  </si>
  <si>
    <t>florent</t>
  </si>
  <si>
    <t>ines</t>
  </si>
  <si>
    <t>renaud</t>
  </si>
  <si>
    <t>nadege</t>
  </si>
  <si>
    <t>rene</t>
  </si>
  <si>
    <t>celine</t>
  </si>
  <si>
    <t>severin</t>
  </si>
  <si>
    <t>saturnin</t>
  </si>
  <si>
    <t>roger</t>
  </si>
  <si>
    <t>romaric</t>
  </si>
  <si>
    <t>Somme de Points</t>
  </si>
  <si>
    <t>Clt</t>
  </si>
  <si>
    <t>CORBEILLE STE CECILE</t>
  </si>
  <si>
    <t>NE JAMAIS EFFACER MANUELLEMENT CE TABLEAU : IL SE MODIFIERA TOUT SEUL AVEC RECAP</t>
  </si>
  <si>
    <r>
      <t xml:space="preserve">Nota : on peut effacer des noms ou en ajouter </t>
    </r>
    <r>
      <rPr>
        <u/>
        <sz val="11"/>
        <color indexed="10"/>
        <rFont val="Calibri"/>
        <family val="2"/>
      </rPr>
      <t>dans les colonnes d'inscriptions uniquement</t>
    </r>
    <r>
      <rPr>
        <sz val="11"/>
        <color indexed="10"/>
        <rFont val="Calibri"/>
        <family val="2"/>
      </rPr>
      <t xml:space="preserve">  (sans problème pour les cellules vides)</t>
    </r>
  </si>
  <si>
    <t>i</t>
  </si>
  <si>
    <t>j</t>
  </si>
  <si>
    <t>g</t>
  </si>
  <si>
    <t>h</t>
  </si>
  <si>
    <t>Cliquer sur Fin inscription Score, tout est recopier dans Recap puis TCD se met à jour quand on ouvre celui-ci</t>
  </si>
  <si>
    <t>abel</t>
  </si>
  <si>
    <t>gaetan</t>
  </si>
  <si>
    <t>ingrid</t>
  </si>
  <si>
    <t>aime</t>
  </si>
  <si>
    <t>didier</t>
  </si>
  <si>
    <t>donatien</t>
  </si>
  <si>
    <t>julien</t>
  </si>
  <si>
    <t>mathias</t>
  </si>
  <si>
    <t>brigitte</t>
  </si>
  <si>
    <t>samson</t>
  </si>
  <si>
    <t>alix</t>
  </si>
  <si>
    <t>remi</t>
  </si>
  <si>
    <t>gabin</t>
  </si>
  <si>
    <t>lazare</t>
  </si>
  <si>
    <t>honore</t>
  </si>
  <si>
    <t>pasca</t>
  </si>
  <si>
    <t>05/08/P71</t>
  </si>
  <si>
    <t>05/08/P72</t>
  </si>
  <si>
    <t>Total général</t>
  </si>
  <si>
    <t>Nbre</t>
  </si>
  <si>
    <t>parties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</si>
</sst>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10"/>
      <name val="Calibri"/>
      <family val="2"/>
    </font>
    <font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1"/>
      <color indexed="10"/>
      <name val="Calibri"/>
      <family val="2"/>
    </font>
    <font>
      <b/>
      <u/>
      <sz val="11"/>
      <color indexed="10"/>
      <name val="Calibri"/>
      <family val="2"/>
    </font>
    <font>
      <b/>
      <sz val="16"/>
      <color indexed="8"/>
      <name val="Calibri"/>
      <family val="2"/>
    </font>
    <font>
      <sz val="11"/>
      <color indexed="8"/>
      <name val="Calibri"/>
      <family val="2"/>
    </font>
    <font>
      <b/>
      <sz val="24"/>
      <color indexed="8"/>
      <name val="Calibri"/>
      <family val="2"/>
    </font>
    <font>
      <sz val="11"/>
      <color indexed="10"/>
      <name val="Calibri"/>
      <family val="2"/>
    </font>
    <font>
      <sz val="16"/>
      <color indexed="8"/>
      <name val="Calibri"/>
      <family val="2"/>
    </font>
    <font>
      <sz val="14"/>
      <color indexed="8"/>
      <name val="Calibri"/>
      <family val="2"/>
    </font>
    <font>
      <sz val="20"/>
      <name val="Calibri"/>
      <family val="2"/>
    </font>
    <font>
      <b/>
      <sz val="14"/>
      <color indexed="10"/>
      <name val="Broadway"/>
      <family val="5"/>
    </font>
    <font>
      <sz val="11"/>
      <color indexed="10"/>
      <name val="Calibri"/>
      <family val="2"/>
    </font>
    <font>
      <b/>
      <sz val="11"/>
      <color indexed="21"/>
      <name val="Calibri"/>
      <family val="2"/>
    </font>
    <font>
      <sz val="11"/>
      <color indexed="21"/>
      <name val="Calibri"/>
      <family val="2"/>
    </font>
    <font>
      <sz val="10"/>
      <name val="Arial Unicode MS"/>
      <family val="2"/>
    </font>
    <font>
      <sz val="12"/>
      <color indexed="8"/>
      <name val="Arial Unicode MS"/>
      <family val="2"/>
    </font>
    <font>
      <sz val="11"/>
      <color indexed="10"/>
      <name val="Broadway"/>
      <family val="5"/>
    </font>
    <font>
      <b/>
      <u/>
      <sz val="14"/>
      <color indexed="8"/>
      <name val="Broadway"/>
      <family val="5"/>
    </font>
    <font>
      <sz val="12"/>
      <color indexed="8"/>
      <name val="Calibri"/>
      <family val="2"/>
    </font>
    <font>
      <b/>
      <sz val="22"/>
      <color indexed="8"/>
      <name val="Calibri"/>
      <family val="2"/>
    </font>
    <font>
      <b/>
      <u/>
      <sz val="26"/>
      <color indexed="8"/>
      <name val="Broadway"/>
      <family val="5"/>
    </font>
    <font>
      <b/>
      <u/>
      <sz val="20"/>
      <color indexed="10"/>
      <name val="Calibri"/>
      <family val="2"/>
    </font>
    <font>
      <u/>
      <sz val="11"/>
      <color indexed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/>
    <xf numFmtId="0" fontId="2" fillId="0" borderId="0" xfId="0" applyFont="1"/>
    <xf numFmtId="0" fontId="7" fillId="0" borderId="0" xfId="0" applyFont="1" applyBorder="1"/>
    <xf numFmtId="0" fontId="7" fillId="0" borderId="1" xfId="0" applyFont="1" applyBorder="1"/>
    <xf numFmtId="0" fontId="7" fillId="0" borderId="2" xfId="0" applyFont="1" applyBorder="1"/>
    <xf numFmtId="0" fontId="5" fillId="0" borderId="0" xfId="0" applyFont="1"/>
    <xf numFmtId="0" fontId="5" fillId="0" borderId="3" xfId="0" applyFont="1" applyBorder="1" applyAlignment="1">
      <alignment horizontal="center"/>
    </xf>
    <xf numFmtId="0" fontId="0" fillId="0" borderId="0" xfId="0" applyFill="1"/>
    <xf numFmtId="14" fontId="7" fillId="0" borderId="0" xfId="0" applyNumberFormat="1" applyFont="1" applyBorder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7" fillId="0" borderId="5" xfId="0" applyFont="1" applyBorder="1"/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Border="1" applyAlignment="1" applyProtection="1">
      <alignment horizontal="center"/>
      <protection hidden="1"/>
    </xf>
    <xf numFmtId="0" fontId="0" fillId="0" borderId="0" xfId="0" applyFill="1" applyBorder="1"/>
    <xf numFmtId="0" fontId="9" fillId="0" borderId="0" xfId="0" applyFont="1" applyBorder="1" applyAlignment="1">
      <alignment horizontal="center"/>
    </xf>
    <xf numFmtId="0" fontId="2" fillId="0" borderId="0" xfId="0" applyFont="1" applyBorder="1"/>
    <xf numFmtId="0" fontId="8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 applyProtection="1">
      <alignment horizontal="left"/>
      <protection hidden="1"/>
    </xf>
    <xf numFmtId="0" fontId="5" fillId="0" borderId="0" xfId="0" applyFont="1" applyFill="1" applyBorder="1"/>
    <xf numFmtId="0" fontId="5" fillId="0" borderId="0" xfId="0" applyFont="1" applyBorder="1"/>
    <xf numFmtId="0" fontId="2" fillId="0" borderId="0" xfId="0" applyFont="1" applyFill="1" applyBorder="1"/>
    <xf numFmtId="0" fontId="11" fillId="0" borderId="3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0" borderId="0" xfId="0" applyFont="1" applyBorder="1"/>
    <xf numFmtId="0" fontId="16" fillId="0" borderId="0" xfId="0" applyFont="1"/>
    <xf numFmtId="0" fontId="15" fillId="0" borderId="0" xfId="0" applyFont="1" applyBorder="1"/>
    <xf numFmtId="0" fontId="1" fillId="0" borderId="0" xfId="0" applyFont="1"/>
    <xf numFmtId="0" fontId="17" fillId="0" borderId="1" xfId="0" applyFont="1" applyBorder="1"/>
    <xf numFmtId="0" fontId="1" fillId="0" borderId="0" xfId="0" applyFont="1" applyFill="1" applyBorder="1"/>
    <xf numFmtId="0" fontId="10" fillId="0" borderId="0" xfId="0" applyFont="1" applyFill="1"/>
    <xf numFmtId="0" fontId="1" fillId="0" borderId="0" xfId="0" applyFont="1" applyFill="1"/>
    <xf numFmtId="0" fontId="12" fillId="0" borderId="0" xfId="0" applyFont="1" applyFill="1" applyBorder="1"/>
    <xf numFmtId="0" fontId="16" fillId="0" borderId="0" xfId="0" applyFont="1" applyFill="1"/>
    <xf numFmtId="0" fontId="0" fillId="0" borderId="0" xfId="0" applyBorder="1" applyAlignment="1"/>
    <xf numFmtId="0" fontId="18" fillId="0" borderId="7" xfId="0" applyFont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Border="1"/>
    <xf numFmtId="0" fontId="19" fillId="0" borderId="0" xfId="0" applyFont="1" applyFill="1" applyBorder="1"/>
    <xf numFmtId="0" fontId="19" fillId="0" borderId="0" xfId="0" applyFont="1" applyBorder="1"/>
    <xf numFmtId="0" fontId="19" fillId="0" borderId="0" xfId="0" applyFont="1" applyBorder="1"/>
    <xf numFmtId="0" fontId="19" fillId="0" borderId="0" xfId="0" applyFont="1"/>
    <xf numFmtId="0" fontId="20" fillId="0" borderId="8" xfId="0" applyFont="1" applyBorder="1" applyAlignment="1">
      <alignment horizontal="center"/>
    </xf>
    <xf numFmtId="0" fontId="21" fillId="0" borderId="0" xfId="0" applyFont="1" applyBorder="1"/>
    <xf numFmtId="0" fontId="21" fillId="0" borderId="0" xfId="0" applyFont="1" applyFill="1" applyBorder="1"/>
    <xf numFmtId="0" fontId="21" fillId="0" borderId="0" xfId="0" applyFont="1"/>
    <xf numFmtId="0" fontId="22" fillId="0" borderId="0" xfId="0" quotePrefix="1" applyFo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Alignment="1">
      <alignment horizontal="center"/>
    </xf>
    <xf numFmtId="0" fontId="23" fillId="0" borderId="0" xfId="0" applyFont="1"/>
    <xf numFmtId="0" fontId="2" fillId="0" borderId="0" xfId="0" applyFont="1" applyFill="1" applyBorder="1"/>
    <xf numFmtId="0" fontId="24" fillId="0" borderId="0" xfId="0" applyFont="1" applyBorder="1" applyAlignment="1">
      <alignment horizontal="center"/>
    </xf>
    <xf numFmtId="0" fontId="0" fillId="2" borderId="0" xfId="0" applyFill="1"/>
    <xf numFmtId="0" fontId="23" fillId="2" borderId="0" xfId="0" applyFont="1" applyFill="1"/>
    <xf numFmtId="0" fontId="1" fillId="2" borderId="0" xfId="0" applyFont="1" applyFill="1"/>
    <xf numFmtId="0" fontId="16" fillId="2" borderId="0" xfId="0" applyFont="1" applyFill="1"/>
    <xf numFmtId="0" fontId="0" fillId="2" borderId="0" xfId="0" applyFill="1" applyBorder="1"/>
    <xf numFmtId="0" fontId="0" fillId="0" borderId="9" xfId="0" applyBorder="1"/>
    <xf numFmtId="0" fontId="0" fillId="0" borderId="10" xfId="0" applyBorder="1"/>
    <xf numFmtId="0" fontId="0" fillId="0" borderId="9" xfId="0" pivotButton="1" applyBorder="1"/>
    <xf numFmtId="0" fontId="0" fillId="0" borderId="11" xfId="0" applyBorder="1"/>
    <xf numFmtId="0" fontId="0" fillId="0" borderId="12" xfId="0" applyBorder="1"/>
    <xf numFmtId="0" fontId="0" fillId="0" borderId="9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NumberFormat="1" applyBorder="1"/>
    <xf numFmtId="0" fontId="25" fillId="0" borderId="0" xfId="0" applyFont="1"/>
    <xf numFmtId="0" fontId="26" fillId="0" borderId="0" xfId="0" applyFont="1"/>
    <xf numFmtId="0" fontId="27" fillId="0" borderId="3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6" fillId="2" borderId="0" xfId="0" applyFont="1" applyFill="1"/>
    <xf numFmtId="0" fontId="26" fillId="0" borderId="0" xfId="0" quotePrefix="1" applyFont="1"/>
    <xf numFmtId="0" fontId="26" fillId="0" borderId="0" xfId="0" applyFont="1" applyBorder="1"/>
    <xf numFmtId="0" fontId="15" fillId="0" borderId="0" xfId="0" applyFont="1"/>
    <xf numFmtId="0" fontId="7" fillId="0" borderId="14" xfId="0" applyFont="1" applyBorder="1"/>
    <xf numFmtId="0" fontId="28" fillId="0" borderId="0" xfId="0" applyFont="1"/>
    <xf numFmtId="0" fontId="29" fillId="0" borderId="0" xfId="0" applyFont="1"/>
    <xf numFmtId="14" fontId="0" fillId="0" borderId="0" xfId="0" applyNumberFormat="1" applyFill="1"/>
    <xf numFmtId="0" fontId="5" fillId="0" borderId="0" xfId="0" applyFont="1"/>
    <xf numFmtId="0" fontId="13" fillId="0" borderId="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2" fillId="2" borderId="15" xfId="0" applyNumberFormat="1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6" xfId="0" applyBorder="1" applyAlignment="1">
      <alignment vertical="center" textRotation="255"/>
    </xf>
    <xf numFmtId="0" fontId="0" fillId="0" borderId="17" xfId="0" applyBorder="1" applyAlignment="1">
      <alignment vertical="center" textRotation="255"/>
    </xf>
    <xf numFmtId="0" fontId="0" fillId="0" borderId="18" xfId="0" applyBorder="1" applyAlignment="1">
      <alignment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 textRotation="255"/>
    </xf>
    <xf numFmtId="0" fontId="1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3" xfId="0" applyNumberFormat="1" applyBorder="1"/>
    <xf numFmtId="0" fontId="0" fillId="0" borderId="24" xfId="0" applyBorder="1"/>
    <xf numFmtId="0" fontId="0" fillId="0" borderId="24" xfId="0" applyNumberFormat="1" applyBorder="1"/>
    <xf numFmtId="0" fontId="0" fillId="0" borderId="0" xfId="0" applyNumberFormat="1"/>
    <xf numFmtId="0" fontId="0" fillId="0" borderId="25" xfId="0" applyNumberFormat="1" applyBorder="1"/>
    <xf numFmtId="0" fontId="0" fillId="0" borderId="26" xfId="0" applyNumberFormat="1" applyBorder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tude%20diverse%20Excel\Boules\Corbeille%20Ste%20C&#233;cile_00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6_jeux (2)"/>
      <sheetName val="Inscriptions"/>
      <sheetName val="TCD"/>
      <sheetName val="Recap"/>
      <sheetName val="3_jeux"/>
      <sheetName val="4_jeux"/>
      <sheetName val="5_jeux"/>
      <sheetName val="6_jeux"/>
      <sheetName val="7_jeux"/>
      <sheetName val="8_jeux"/>
      <sheetName val="9_jeux"/>
      <sheetName val="10_jeux"/>
      <sheetName val="Module1"/>
      <sheetName val="Module2"/>
      <sheetName val="Module3"/>
      <sheetName val="Module4"/>
      <sheetName val="Module5"/>
      <sheetName val="Module6"/>
      <sheetName val="Module7"/>
    </sheetNames>
    <definedNames>
      <definedName name="_xlbgnm.IMP10"/>
      <definedName name="_xlbgnm.imp3"/>
      <definedName name="_xlbgnm.IMP4"/>
      <definedName name="Imp4p2"/>
      <definedName name="_xlbgnm.IMP5"/>
      <definedName name="Imp5j_p2"/>
      <definedName name="Imp6j"/>
      <definedName name="Imp6jP2"/>
      <definedName name="_xlbgnm.IMP7"/>
      <definedName name="Imp7jP2"/>
      <definedName name="_xlbgnm.IMP8"/>
      <definedName name="_xlbgnm.IMP9"/>
    </definedNames>
    <sheetDataSet>
      <sheetData sheetId="0"/>
      <sheetData sheetId="1">
        <row r="7">
          <cell r="Q7">
            <v>41491</v>
          </cell>
        </row>
        <row r="8">
          <cell r="C8" t="str">
            <v>alain</v>
          </cell>
        </row>
        <row r="9">
          <cell r="C9" t="str">
            <v>baramé</v>
          </cell>
        </row>
        <row r="10">
          <cell r="C10" t="str">
            <v>arthur</v>
          </cell>
        </row>
        <row r="11">
          <cell r="C11" t="str">
            <v>andré</v>
          </cell>
        </row>
        <row r="12">
          <cell r="C12" t="str">
            <v>bibi</v>
          </cell>
        </row>
        <row r="13">
          <cell r="C13" t="str">
            <v>camille</v>
          </cell>
        </row>
        <row r="14">
          <cell r="C14" t="str">
            <v>albert</v>
          </cell>
        </row>
        <row r="15">
          <cell r="C15" t="str">
            <v>bart</v>
          </cell>
        </row>
        <row r="16">
          <cell r="C16" t="str">
            <v>brian</v>
          </cell>
        </row>
        <row r="17">
          <cell r="C17" t="str">
            <v>aramis</v>
          </cell>
        </row>
        <row r="18">
          <cell r="C18" t="str">
            <v>maurice</v>
          </cell>
        </row>
        <row r="19">
          <cell r="C19" t="str">
            <v>jaquo</v>
          </cell>
        </row>
        <row r="20">
          <cell r="C20" t="str">
            <v>sergio</v>
          </cell>
        </row>
        <row r="21">
          <cell r="C21" t="str">
            <v>olivier</v>
          </cell>
        </row>
        <row r="22">
          <cell r="C22" t="str">
            <v>romaric</v>
          </cell>
        </row>
        <row r="23">
          <cell r="C23" t="str">
            <v>saturnin</v>
          </cell>
        </row>
        <row r="24">
          <cell r="C24" t="str">
            <v>xavier</v>
          </cell>
        </row>
        <row r="25">
          <cell r="C25" t="str">
            <v>bertrand</v>
          </cell>
        </row>
        <row r="26">
          <cell r="C26" t="str">
            <v>pierre</v>
          </cell>
        </row>
        <row r="27">
          <cell r="C27" t="str">
            <v>jerome</v>
          </cell>
        </row>
        <row r="28">
          <cell r="C28" t="str">
            <v>françois</v>
          </cell>
        </row>
        <row r="29">
          <cell r="C29" t="str">
            <v>georges</v>
          </cell>
        </row>
        <row r="30">
          <cell r="C30" t="str">
            <v>mathieu</v>
          </cell>
        </row>
        <row r="31">
          <cell r="C31" t="str">
            <v>brice</v>
          </cell>
        </row>
        <row r="32">
          <cell r="C32" t="str">
            <v>denis</v>
          </cell>
        </row>
        <row r="33">
          <cell r="C33" t="str">
            <v>antoinr</v>
          </cell>
        </row>
        <row r="34">
          <cell r="C34" t="str">
            <v>raymond</v>
          </cell>
        </row>
        <row r="35">
          <cell r="C35" t="str">
            <v>clement</v>
          </cell>
        </row>
        <row r="36">
          <cell r="C36" t="str">
            <v>benoit</v>
          </cell>
        </row>
        <row r="37">
          <cell r="C37" t="str">
            <v>donald</v>
          </cell>
        </row>
        <row r="38">
          <cell r="C38" t="str">
            <v>dany</v>
          </cell>
        </row>
        <row r="39">
          <cell r="C39" t="str">
            <v>thomas</v>
          </cell>
        </row>
        <row r="40">
          <cell r="C40" t="str">
            <v>rene</v>
          </cell>
        </row>
        <row r="41">
          <cell r="C41" t="str">
            <v>robert</v>
          </cell>
        </row>
        <row r="42">
          <cell r="C42" t="str">
            <v>serge</v>
          </cell>
        </row>
        <row r="43">
          <cell r="C43" t="str">
            <v>gregoire</v>
          </cell>
        </row>
        <row r="44">
          <cell r="C44" t="str">
            <v>paul</v>
          </cell>
        </row>
        <row r="45">
          <cell r="C45" t="str">
            <v>charles</v>
          </cell>
        </row>
        <row r="46">
          <cell r="C46" t="str">
            <v>dédé</v>
          </cell>
        </row>
        <row r="47">
          <cell r="C47" t="str">
            <v>vincent</v>
          </cell>
        </row>
        <row r="48">
          <cell r="C48" t="str">
            <v>renaud</v>
          </cell>
        </row>
        <row r="49">
          <cell r="C49" t="str">
            <v>evrard</v>
          </cell>
        </row>
        <row r="50">
          <cell r="C50" t="str">
            <v>daniel</v>
          </cell>
        </row>
        <row r="51">
          <cell r="C51" t="str">
            <v>polo</v>
          </cell>
        </row>
        <row r="52">
          <cell r="C52" t="str">
            <v>florent</v>
          </cell>
        </row>
        <row r="53">
          <cell r="C53" t="str">
            <v>jacques</v>
          </cell>
        </row>
        <row r="54">
          <cell r="C54" t="str">
            <v>lucas</v>
          </cell>
        </row>
        <row r="55">
          <cell r="C55" t="str">
            <v>romaric</v>
          </cell>
        </row>
        <row r="56">
          <cell r="C56" t="str">
            <v>roger</v>
          </cell>
        </row>
        <row r="57">
          <cell r="C57" t="str">
            <v>catherine</v>
          </cell>
        </row>
        <row r="58">
          <cell r="C58" t="str">
            <v>berthe</v>
          </cell>
        </row>
        <row r="59">
          <cell r="C59" t="str">
            <v>eliane</v>
          </cell>
        </row>
        <row r="60">
          <cell r="C60" t="str">
            <v>marie</v>
          </cell>
        </row>
        <row r="61">
          <cell r="C61" t="str">
            <v>cathy</v>
          </cell>
        </row>
        <row r="62">
          <cell r="C62" t="str">
            <v>anne</v>
          </cell>
        </row>
        <row r="63">
          <cell r="C63" t="str">
            <v>aulne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ncentPierre84850" refreshedDate="42752.367780324072" createdVersion="1" refreshedVersion="3" recordCount="112" upgradeOnRefresh="1">
  <cacheSource type="worksheet">
    <worksheetSource name="=BDD"/>
  </cacheSource>
  <cacheFields count="3">
    <cacheField name="Dates" numFmtId="0">
      <sharedItems containsDate="1" containsMixedTypes="1" minDate="2001-01-01T00:00:00" maxDate="2001-01-02T00:00:00" count="3">
        <s v="05/08/P71"/>
        <s v="05/08/P72"/>
        <d v="2001-01-01T00:00:00" u="1"/>
      </sharedItems>
    </cacheField>
    <cacheField name="Noms" numFmtId="0">
      <sharedItems count="60">
        <s v="alain"/>
        <s v="romaric"/>
        <s v="benoit"/>
        <s v="daniel"/>
        <s v="baramé"/>
        <s v="saturnin"/>
        <s v="donald"/>
        <s v="polo"/>
        <s v="arthur"/>
        <s v="xavier"/>
        <s v="dany"/>
        <s v="florent"/>
        <s v="andré"/>
        <s v="bertrand"/>
        <s v="thomas"/>
        <s v="jacques"/>
        <s v="bibi"/>
        <s v="pierre"/>
        <s v="rene"/>
        <s v="lucas"/>
        <s v="camille"/>
        <s v="jerome"/>
        <s v="robert"/>
        <s v="albert"/>
        <s v="françois"/>
        <s v="serge"/>
        <s v="roger"/>
        <s v="bart"/>
        <s v="georges"/>
        <s v="gregoire"/>
        <s v="catherine"/>
        <s v="brian"/>
        <s v="mathieu"/>
        <s v="paul"/>
        <s v="berthe"/>
        <s v="aramis"/>
        <s v="brice"/>
        <s v="charles"/>
        <s v="eliane"/>
        <s v="maurice"/>
        <s v="denis"/>
        <s v="dédé"/>
        <s v="marie"/>
        <s v="jaquo"/>
        <s v="antoinr"/>
        <s v="vincent"/>
        <s v="cathy"/>
        <s v="sergio"/>
        <s v="raymond"/>
        <s v="renaud"/>
        <s v="anne"/>
        <s v="olivier"/>
        <s v="clement"/>
        <s v="evrard"/>
        <s v="aulne"/>
        <s v="helene" u="1"/>
        <s v="charly" u="1"/>
        <s v="essai" u="1"/>
        <s v="severin" u="1"/>
        <s v="arsene" u="1"/>
      </sharedItems>
    </cacheField>
    <cacheField name="Points" numFmtId="0">
      <sharedItems containsSemiMixedTypes="0" containsString="0" containsNumber="1" containsInteger="1" minValue="0" maxValue="13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2">
  <r>
    <x v="0"/>
    <x v="0"/>
    <n v="120"/>
  </r>
  <r>
    <x v="0"/>
    <x v="1"/>
    <n v="120"/>
  </r>
  <r>
    <x v="0"/>
    <x v="2"/>
    <n v="120"/>
  </r>
  <r>
    <x v="0"/>
    <x v="3"/>
    <n v="120"/>
  </r>
  <r>
    <x v="0"/>
    <x v="4"/>
    <n v="10"/>
  </r>
  <r>
    <x v="0"/>
    <x v="5"/>
    <n v="10"/>
  </r>
  <r>
    <x v="0"/>
    <x v="6"/>
    <n v="10"/>
  </r>
  <r>
    <x v="0"/>
    <x v="7"/>
    <n v="10"/>
  </r>
  <r>
    <x v="0"/>
    <x v="8"/>
    <n v="5"/>
  </r>
  <r>
    <x v="0"/>
    <x v="9"/>
    <n v="5"/>
  </r>
  <r>
    <x v="0"/>
    <x v="10"/>
    <n v="5"/>
  </r>
  <r>
    <x v="0"/>
    <x v="11"/>
    <n v="5"/>
  </r>
  <r>
    <x v="0"/>
    <x v="12"/>
    <n v="115"/>
  </r>
  <r>
    <x v="0"/>
    <x v="13"/>
    <n v="115"/>
  </r>
  <r>
    <x v="0"/>
    <x v="14"/>
    <n v="115"/>
  </r>
  <r>
    <x v="0"/>
    <x v="15"/>
    <n v="115"/>
  </r>
  <r>
    <x v="0"/>
    <x v="16"/>
    <n v="129"/>
  </r>
  <r>
    <x v="0"/>
    <x v="17"/>
    <n v="129"/>
  </r>
  <r>
    <x v="0"/>
    <x v="18"/>
    <n v="129"/>
  </r>
  <r>
    <x v="0"/>
    <x v="19"/>
    <n v="129"/>
  </r>
  <r>
    <x v="0"/>
    <x v="20"/>
    <n v="1"/>
  </r>
  <r>
    <x v="0"/>
    <x v="21"/>
    <n v="1"/>
  </r>
  <r>
    <x v="0"/>
    <x v="22"/>
    <n v="1"/>
  </r>
  <r>
    <x v="0"/>
    <x v="1"/>
    <n v="1"/>
  </r>
  <r>
    <x v="0"/>
    <x v="23"/>
    <n v="8"/>
  </r>
  <r>
    <x v="0"/>
    <x v="24"/>
    <n v="8"/>
  </r>
  <r>
    <x v="0"/>
    <x v="25"/>
    <n v="8"/>
  </r>
  <r>
    <x v="0"/>
    <x v="26"/>
    <n v="8"/>
  </r>
  <r>
    <x v="0"/>
    <x v="27"/>
    <n v="92"/>
  </r>
  <r>
    <x v="0"/>
    <x v="28"/>
    <n v="92"/>
  </r>
  <r>
    <x v="0"/>
    <x v="29"/>
    <n v="92"/>
  </r>
  <r>
    <x v="0"/>
    <x v="30"/>
    <n v="92"/>
  </r>
  <r>
    <x v="0"/>
    <x v="31"/>
    <n v="9"/>
  </r>
  <r>
    <x v="0"/>
    <x v="32"/>
    <n v="9"/>
  </r>
  <r>
    <x v="0"/>
    <x v="33"/>
    <n v="9"/>
  </r>
  <r>
    <x v="0"/>
    <x v="34"/>
    <n v="9"/>
  </r>
  <r>
    <x v="0"/>
    <x v="35"/>
    <n v="121"/>
  </r>
  <r>
    <x v="0"/>
    <x v="36"/>
    <n v="121"/>
  </r>
  <r>
    <x v="0"/>
    <x v="37"/>
    <n v="121"/>
  </r>
  <r>
    <x v="0"/>
    <x v="38"/>
    <n v="121"/>
  </r>
  <r>
    <x v="0"/>
    <x v="39"/>
    <n v="6"/>
  </r>
  <r>
    <x v="0"/>
    <x v="40"/>
    <n v="6"/>
  </r>
  <r>
    <x v="0"/>
    <x v="41"/>
    <n v="6"/>
  </r>
  <r>
    <x v="0"/>
    <x v="42"/>
    <n v="6"/>
  </r>
  <r>
    <x v="0"/>
    <x v="43"/>
    <n v="94"/>
  </r>
  <r>
    <x v="0"/>
    <x v="44"/>
    <n v="94"/>
  </r>
  <r>
    <x v="0"/>
    <x v="45"/>
    <n v="94"/>
  </r>
  <r>
    <x v="0"/>
    <x v="46"/>
    <n v="94"/>
  </r>
  <r>
    <x v="0"/>
    <x v="47"/>
    <n v="82"/>
  </r>
  <r>
    <x v="0"/>
    <x v="48"/>
    <n v="82"/>
  </r>
  <r>
    <x v="0"/>
    <x v="49"/>
    <n v="82"/>
  </r>
  <r>
    <x v="0"/>
    <x v="50"/>
    <n v="82"/>
  </r>
  <r>
    <x v="0"/>
    <x v="51"/>
    <n v="8"/>
  </r>
  <r>
    <x v="0"/>
    <x v="52"/>
    <n v="8"/>
  </r>
  <r>
    <x v="0"/>
    <x v="53"/>
    <n v="8"/>
  </r>
  <r>
    <x v="0"/>
    <x v="54"/>
    <n v="8"/>
  </r>
  <r>
    <x v="1"/>
    <x v="27"/>
    <n v="4"/>
  </r>
  <r>
    <x v="1"/>
    <x v="1"/>
    <n v="4"/>
  </r>
  <r>
    <x v="1"/>
    <x v="14"/>
    <n v="4"/>
  </r>
  <r>
    <x v="1"/>
    <x v="7"/>
    <n v="4"/>
  </r>
  <r>
    <x v="1"/>
    <x v="20"/>
    <n v="116"/>
  </r>
  <r>
    <x v="1"/>
    <x v="13"/>
    <n v="116"/>
  </r>
  <r>
    <x v="1"/>
    <x v="29"/>
    <n v="116"/>
  </r>
  <r>
    <x v="1"/>
    <x v="15"/>
    <n v="116"/>
  </r>
  <r>
    <x v="1"/>
    <x v="4"/>
    <n v="92"/>
  </r>
  <r>
    <x v="1"/>
    <x v="28"/>
    <n v="92"/>
  </r>
  <r>
    <x v="1"/>
    <x v="6"/>
    <n v="92"/>
  </r>
  <r>
    <x v="1"/>
    <x v="19"/>
    <n v="92"/>
  </r>
  <r>
    <x v="1"/>
    <x v="16"/>
    <n v="8"/>
  </r>
  <r>
    <x v="1"/>
    <x v="5"/>
    <n v="8"/>
  </r>
  <r>
    <x v="1"/>
    <x v="25"/>
    <n v="8"/>
  </r>
  <r>
    <x v="1"/>
    <x v="1"/>
    <n v="8"/>
  </r>
  <r>
    <x v="1"/>
    <x v="8"/>
    <n v="130"/>
  </r>
  <r>
    <x v="1"/>
    <x v="9"/>
    <n v="130"/>
  </r>
  <r>
    <x v="1"/>
    <x v="2"/>
    <n v="130"/>
  </r>
  <r>
    <x v="1"/>
    <x v="30"/>
    <n v="130"/>
  </r>
  <r>
    <x v="1"/>
    <x v="23"/>
    <n v="0"/>
  </r>
  <r>
    <x v="1"/>
    <x v="17"/>
    <n v="0"/>
  </r>
  <r>
    <x v="1"/>
    <x v="18"/>
    <n v="0"/>
  </r>
  <r>
    <x v="1"/>
    <x v="3"/>
    <n v="0"/>
  </r>
  <r>
    <x v="1"/>
    <x v="12"/>
    <n v="129"/>
  </r>
  <r>
    <x v="1"/>
    <x v="24"/>
    <n v="129"/>
  </r>
  <r>
    <x v="1"/>
    <x v="22"/>
    <n v="129"/>
  </r>
  <r>
    <x v="1"/>
    <x v="11"/>
    <n v="129"/>
  </r>
  <r>
    <x v="1"/>
    <x v="0"/>
    <n v="1"/>
  </r>
  <r>
    <x v="1"/>
    <x v="21"/>
    <n v="1"/>
  </r>
  <r>
    <x v="1"/>
    <x v="10"/>
    <n v="1"/>
  </r>
  <r>
    <x v="1"/>
    <x v="26"/>
    <n v="1"/>
  </r>
  <r>
    <x v="1"/>
    <x v="39"/>
    <n v="5"/>
  </r>
  <r>
    <x v="1"/>
    <x v="36"/>
    <n v="5"/>
  </r>
  <r>
    <x v="1"/>
    <x v="33"/>
    <n v="5"/>
  </r>
  <r>
    <x v="1"/>
    <x v="38"/>
    <n v="5"/>
  </r>
  <r>
    <x v="1"/>
    <x v="43"/>
    <n v="125"/>
  </r>
  <r>
    <x v="1"/>
    <x v="36"/>
    <n v="125"/>
  </r>
  <r>
    <x v="1"/>
    <x v="41"/>
    <n v="125"/>
  </r>
  <r>
    <x v="1"/>
    <x v="42"/>
    <n v="125"/>
  </r>
  <r>
    <x v="1"/>
    <x v="51"/>
    <n v="6"/>
  </r>
  <r>
    <x v="1"/>
    <x v="40"/>
    <n v="6"/>
  </r>
  <r>
    <x v="1"/>
    <x v="33"/>
    <n v="6"/>
  </r>
  <r>
    <x v="1"/>
    <x v="38"/>
    <n v="6"/>
  </r>
  <r>
    <x v="1"/>
    <x v="35"/>
    <n v="114"/>
  </r>
  <r>
    <x v="1"/>
    <x v="32"/>
    <n v="114"/>
  </r>
  <r>
    <x v="1"/>
    <x v="49"/>
    <n v="114"/>
  </r>
  <r>
    <x v="1"/>
    <x v="54"/>
    <n v="114"/>
  </r>
  <r>
    <x v="1"/>
    <x v="31"/>
    <n v="10"/>
  </r>
  <r>
    <x v="1"/>
    <x v="52"/>
    <n v="10"/>
  </r>
  <r>
    <x v="1"/>
    <x v="45"/>
    <n v="10"/>
  </r>
  <r>
    <x v="1"/>
    <x v="46"/>
    <n v="10"/>
  </r>
  <r>
    <x v="1"/>
    <x v="47"/>
    <n v="110"/>
  </r>
  <r>
    <x v="1"/>
    <x v="44"/>
    <n v="110"/>
  </r>
  <r>
    <x v="1"/>
    <x v="37"/>
    <n v="110"/>
  </r>
  <r>
    <x v="1"/>
    <x v="50"/>
    <n v="1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1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B3:E60" firstHeaderRow="1" firstDataRow="2" firstDataCol="1"/>
  <pivotFields count="3">
    <pivotField axis="axisCol" compact="0" outline="0" subtotalTop="0" showAll="0" includeNewItemsInFilter="1">
      <items count="4">
        <item x="0"/>
        <item x="1"/>
        <item m="1" x="2"/>
        <item t="default"/>
      </items>
    </pivotField>
    <pivotField axis="axisRow" compact="0" outline="0" subtotalTop="0" showAll="0" includeNewItemsInFilter="1" sortType="descending" rankBy="0" countASubtotal="1">
      <items count="61">
        <item x="45"/>
        <item x="47"/>
        <item x="25"/>
        <item x="22"/>
        <item x="48"/>
        <item x="7"/>
        <item x="17"/>
        <item x="33"/>
        <item x="51"/>
        <item x="39"/>
        <item x="32"/>
        <item x="42"/>
        <item x="19"/>
        <item x="21"/>
        <item x="43"/>
        <item x="15"/>
        <item x="29"/>
        <item x="28"/>
        <item x="24"/>
        <item x="38"/>
        <item x="6"/>
        <item x="40"/>
        <item x="41"/>
        <item x="3"/>
        <item x="52"/>
        <item x="37"/>
        <item x="46"/>
        <item x="30"/>
        <item x="20"/>
        <item x="36"/>
        <item x="31"/>
        <item x="16"/>
        <item x="34"/>
        <item x="27"/>
        <item x="4"/>
        <item x="54"/>
        <item x="8"/>
        <item x="35"/>
        <item x="44"/>
        <item x="50"/>
        <item x="12"/>
        <item x="23"/>
        <item x="0"/>
        <item x="1"/>
        <item x="5"/>
        <item x="18"/>
        <item m="1" x="56"/>
        <item x="53"/>
        <item x="9"/>
        <item x="26"/>
        <item x="11"/>
        <item x="49"/>
        <item x="2"/>
        <item m="1" x="59"/>
        <item x="13"/>
        <item m="1" x="55"/>
        <item m="1" x="58"/>
        <item x="14"/>
        <item x="10"/>
        <item m="1" x="57"/>
        <item t="countA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ubtotalTop="0" showAll="0" includeNewItemsInFilter="1"/>
  </pivotFields>
  <rowFields count="1">
    <field x="1"/>
  </rowFields>
  <rowItems count="56">
    <i>
      <x v="29"/>
    </i>
    <i>
      <x v="52"/>
    </i>
    <i>
      <x v="40"/>
    </i>
    <i>
      <x v="37"/>
    </i>
    <i>
      <x v="25"/>
    </i>
    <i>
      <x v="15"/>
    </i>
    <i>
      <x v="54"/>
    </i>
    <i>
      <x v="27"/>
    </i>
    <i>
      <x v="12"/>
    </i>
    <i>
      <x v="14"/>
    </i>
    <i>
      <x v="16"/>
    </i>
    <i>
      <x v="38"/>
    </i>
    <i>
      <x v="51"/>
    </i>
    <i>
      <x v="39"/>
    </i>
    <i>
      <x v="1"/>
    </i>
    <i>
      <x v="17"/>
    </i>
    <i>
      <x v="18"/>
    </i>
    <i>
      <x v="31"/>
    </i>
    <i>
      <x v="48"/>
    </i>
    <i>
      <x v="36"/>
    </i>
    <i>
      <x v="50"/>
    </i>
    <i>
      <x v="43"/>
    </i>
    <i>
      <x v="19"/>
    </i>
    <i>
      <x v="22"/>
    </i>
    <i>
      <x v="11"/>
    </i>
    <i>
      <x v="3"/>
    </i>
    <i>
      <x v="6"/>
    </i>
    <i>
      <x v="45"/>
    </i>
    <i>
      <x v="10"/>
    </i>
    <i>
      <x v="35"/>
    </i>
    <i>
      <x v="42"/>
    </i>
    <i>
      <x v="23"/>
    </i>
    <i>
      <x v="57"/>
    </i>
    <i>
      <x v="28"/>
    </i>
    <i>
      <x v="26"/>
    </i>
    <i>
      <x/>
    </i>
    <i>
      <x v="34"/>
    </i>
    <i>
      <x v="20"/>
    </i>
    <i>
      <x v="33"/>
    </i>
    <i>
      <x v="4"/>
    </i>
    <i>
      <x v="7"/>
    </i>
    <i>
      <x v="30"/>
    </i>
    <i>
      <x v="24"/>
    </i>
    <i>
      <x v="44"/>
    </i>
    <i>
      <x v="2"/>
    </i>
    <i>
      <x v="8"/>
    </i>
    <i>
      <x v="5"/>
    </i>
    <i>
      <x v="21"/>
    </i>
    <i>
      <x v="9"/>
    </i>
    <i>
      <x v="32"/>
    </i>
    <i>
      <x v="49"/>
    </i>
    <i>
      <x v="47"/>
    </i>
    <i>
      <x v="41"/>
    </i>
    <i>
      <x v="58"/>
    </i>
    <i>
      <x v="13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me de Points" fld="2" baseField="0" baseItem="0"/>
  </dataField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Liste1" displayName="Liste1" ref="V8:V102" totalsRowShown="0" headerRowDxfId="3" dataDxfId="4">
  <autoFilter ref="V8:V102"/>
  <tableColumns count="1">
    <tableColumn id="1" name="alain" dataDxfId="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Liste1" displayName="Liste1_1" ref="D1:D95" totalsRowShown="0" headerRowDxfId="0" dataDxfId="1">
  <autoFilter ref="D1:D95"/>
  <tableColumns count="1">
    <tableColumn id="1" name="alain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" enableFormatConditionsCalculation="0">
    <tabColor indexed="14"/>
  </sheetPr>
  <dimension ref="A1:AE77"/>
  <sheetViews>
    <sheetView topLeftCell="A28" zoomScale="55" zoomScaleNormal="55" workbookViewId="0">
      <selection activeCell="H57" sqref="H57"/>
    </sheetView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1.85546875" customWidth="1"/>
    <col min="13" max="13" width="12.42578125" customWidth="1"/>
    <col min="14" max="14" width="19.42578125" customWidth="1"/>
    <col min="18" max="18" width="14.5703125" customWidth="1"/>
    <col min="19" max="19" width="29.140625" style="53" customWidth="1"/>
    <col min="20" max="20" width="14.140625" style="53" customWidth="1"/>
    <col min="31" max="31" width="21.7109375" customWidth="1"/>
  </cols>
  <sheetData>
    <row r="1" spans="2:31" ht="27" thickBot="1">
      <c r="K1" s="10"/>
      <c r="M1" s="76" t="str">
        <f>TEXT($E$4,"jj/mm")&amp;"/P71"</f>
        <v>05/08/P71</v>
      </c>
      <c r="N1" t="str">
        <f>C8</f>
        <v>alain</v>
      </c>
      <c r="O1">
        <f>$J$8</f>
        <v>120</v>
      </c>
      <c r="R1" s="76" t="str">
        <f>TEXT($E$4,"jj/mm")&amp;"/P72"</f>
        <v>05/08/P72</v>
      </c>
      <c r="S1" s="53" t="str">
        <f>+AE9</f>
        <v>bart</v>
      </c>
      <c r="T1" s="53">
        <f>+$J$36</f>
        <v>4</v>
      </c>
      <c r="AE1" s="1"/>
    </row>
    <row r="2" spans="2:31" ht="27" thickBot="1">
      <c r="D2" s="108" t="s">
        <v>52</v>
      </c>
      <c r="E2" s="109"/>
      <c r="K2" s="10"/>
      <c r="M2" s="76" t="str">
        <f>TEXT($E$4,"jj/mm")&amp;"/P71"</f>
        <v>05/08/P71</v>
      </c>
      <c r="N2" t="str">
        <f>D8</f>
        <v>romaric</v>
      </c>
      <c r="O2">
        <f>$J$8</f>
        <v>120</v>
      </c>
      <c r="R2" s="76" t="str">
        <f>TEXT($E$4,"jj/mm")&amp;"/P72"</f>
        <v>05/08/P72</v>
      </c>
      <c r="S2" s="53" t="str">
        <f>+AE16</f>
        <v>romaric</v>
      </c>
      <c r="T2" s="53">
        <f>+$J$36</f>
        <v>4</v>
      </c>
      <c r="AE2" s="1" t="str">
        <f>+[1]Inscriptions!C8</f>
        <v>alain</v>
      </c>
    </row>
    <row r="3" spans="2:31">
      <c r="K3" s="10"/>
      <c r="M3" s="76" t="str">
        <f>TEXT($E$4,"jj/mm")&amp;"/P71"</f>
        <v>05/08/P71</v>
      </c>
      <c r="N3" t="str">
        <f>E8</f>
        <v>benoit</v>
      </c>
      <c r="O3">
        <f>$J$8</f>
        <v>120</v>
      </c>
      <c r="R3" s="76" t="str">
        <f>TEXT($E$4,"jj/mm")&amp;"/P72"</f>
        <v>05/08/P72</v>
      </c>
      <c r="S3" s="53" t="str">
        <f>+AE33</f>
        <v>thomas</v>
      </c>
      <c r="T3" s="53">
        <f>+$J$36</f>
        <v>4</v>
      </c>
      <c r="AE3" s="1" t="str">
        <f>+[1]Inscriptions!C9</f>
        <v>baramé</v>
      </c>
    </row>
    <row r="4" spans="2:31">
      <c r="D4" s="7" t="s">
        <v>1</v>
      </c>
      <c r="E4" s="13">
        <f>+[1]Inscriptions!Q7</f>
        <v>41491</v>
      </c>
      <c r="K4" s="10"/>
      <c r="M4" s="76" t="str">
        <f>TEXT($E$4,"jj/mm")&amp;"/P71"</f>
        <v>05/08/P71</v>
      </c>
      <c r="N4" t="str">
        <f>F8</f>
        <v>daniel</v>
      </c>
      <c r="O4">
        <f>$J$8</f>
        <v>120</v>
      </c>
      <c r="R4" s="76" t="str">
        <f>TEXT($E$4,"jj/mm")&amp;"/P72"</f>
        <v>05/08/P72</v>
      </c>
      <c r="S4" s="53" t="str">
        <f>+AE45</f>
        <v>polo</v>
      </c>
      <c r="T4" s="53">
        <f>+$J$36</f>
        <v>4</v>
      </c>
      <c r="AE4" s="1" t="str">
        <f>+[1]Inscriptions!C10</f>
        <v>arthur</v>
      </c>
    </row>
    <row r="5" spans="2:31">
      <c r="D5" s="25"/>
      <c r="K5" s="10"/>
      <c r="M5" s="76"/>
      <c r="R5" s="76"/>
      <c r="AE5" s="1" t="str">
        <f>+[1]Inscriptions!C11</f>
        <v>andré</v>
      </c>
    </row>
    <row r="6" spans="2:31">
      <c r="D6" s="7" t="s">
        <v>12</v>
      </c>
      <c r="E6" s="7">
        <v>1</v>
      </c>
      <c r="K6" s="10"/>
      <c r="M6" s="76" t="str">
        <f>TEXT($E$4,"jj/mm")&amp;"/P71"</f>
        <v>05/08/P71</v>
      </c>
      <c r="N6" t="str">
        <f>C9</f>
        <v>baramé</v>
      </c>
      <c r="O6">
        <f>$J$9</f>
        <v>10</v>
      </c>
      <c r="R6" s="76" t="str">
        <f>TEXT($E$4,"jj/mm")&amp;"/P72"</f>
        <v>05/08/P72</v>
      </c>
      <c r="S6" s="53" t="str">
        <f>+AE7</f>
        <v>camille</v>
      </c>
      <c r="T6" s="53">
        <f>+$J$37</f>
        <v>116</v>
      </c>
      <c r="AE6" s="1" t="str">
        <f>+[1]Inscriptions!C12</f>
        <v>bibi</v>
      </c>
    </row>
    <row r="7" spans="2:31">
      <c r="B7" s="22" t="s">
        <v>3</v>
      </c>
      <c r="H7" s="3" t="s">
        <v>0</v>
      </c>
      <c r="I7" s="2"/>
      <c r="J7" s="3" t="s">
        <v>9</v>
      </c>
      <c r="K7" s="10"/>
      <c r="M7" s="76" t="str">
        <f>TEXT($E$4,"jj/mm")&amp;"/P71"</f>
        <v>05/08/P71</v>
      </c>
      <c r="N7" t="str">
        <f>D9</f>
        <v>saturnin</v>
      </c>
      <c r="O7">
        <f>$J$9</f>
        <v>10</v>
      </c>
      <c r="R7" s="76" t="str">
        <f>TEXT($E$4,"jj/mm")&amp;"/P72"</f>
        <v>05/08/P72</v>
      </c>
      <c r="S7" s="53" t="str">
        <f>+AE19</f>
        <v>bertrand</v>
      </c>
      <c r="T7" s="53">
        <f>+$J$37</f>
        <v>116</v>
      </c>
      <c r="AE7" s="1" t="str">
        <f>+[1]Inscriptions!C13</f>
        <v>camille</v>
      </c>
    </row>
    <row r="8" spans="2:31" ht="27.75" customHeight="1">
      <c r="B8" s="106"/>
      <c r="C8" s="8" t="str">
        <f>+AE2</f>
        <v>alain</v>
      </c>
      <c r="D8" s="8" t="str">
        <f>+AE16</f>
        <v>romaric</v>
      </c>
      <c r="E8" s="8" t="str">
        <f>+AE30</f>
        <v>benoit</v>
      </c>
      <c r="F8" s="9" t="str">
        <f>+AE44</f>
        <v>daniel</v>
      </c>
      <c r="G8" s="1"/>
      <c r="H8" s="48">
        <v>13</v>
      </c>
      <c r="I8" s="1"/>
      <c r="J8" s="15">
        <f>IF(H8=0,0,(IF(H8&gt;H9,(H8*10)-H9,(IF(H8=H9,50,H8)))))</f>
        <v>120</v>
      </c>
      <c r="K8" s="10"/>
      <c r="M8" s="76" t="str">
        <f>TEXT($E$4,"jj/mm")&amp;"/P71"</f>
        <v>05/08/P71</v>
      </c>
      <c r="N8" t="str">
        <f>E9</f>
        <v>donald</v>
      </c>
      <c r="O8">
        <f>$J$9</f>
        <v>10</v>
      </c>
      <c r="R8" s="76" t="str">
        <f>TEXT($E$4,"jj/mm")&amp;"/P72"</f>
        <v>05/08/P72</v>
      </c>
      <c r="S8" s="53" t="str">
        <f>+AE37</f>
        <v>gregoire</v>
      </c>
      <c r="T8" s="53">
        <f>+$J$37</f>
        <v>116</v>
      </c>
      <c r="AE8" s="1" t="str">
        <f>+[1]Inscriptions!C14</f>
        <v>albert</v>
      </c>
    </row>
    <row r="9" spans="2:31" ht="28.5" customHeight="1">
      <c r="B9" s="107"/>
      <c r="C9" s="8" t="str">
        <f>+AE3</f>
        <v>baramé</v>
      </c>
      <c r="D9" s="8" t="str">
        <f>+AE17</f>
        <v>saturnin</v>
      </c>
      <c r="E9" s="8" t="str">
        <f>+AE31</f>
        <v>donald</v>
      </c>
      <c r="F9" s="9" t="str">
        <f>+AE45</f>
        <v>polo</v>
      </c>
      <c r="G9" s="1"/>
      <c r="H9" s="48">
        <v>10</v>
      </c>
      <c r="I9" s="1"/>
      <c r="J9" s="15">
        <f>IF(H9=0,0,(IF(H9&gt;H8,(H9*10)-H8,(IF(H9=H8,50,H9)))))</f>
        <v>10</v>
      </c>
      <c r="K9" s="10"/>
      <c r="M9" s="76" t="str">
        <f>TEXT($E$4,"jj/mm")&amp;"/P71"</f>
        <v>05/08/P71</v>
      </c>
      <c r="N9" t="str">
        <f>F9</f>
        <v>polo</v>
      </c>
      <c r="O9">
        <f>$J$9</f>
        <v>10</v>
      </c>
      <c r="R9" s="76" t="str">
        <f>TEXT($E$4,"jj/mm")&amp;"/P72"</f>
        <v>05/08/P72</v>
      </c>
      <c r="S9" s="53" t="str">
        <f>+AE47</f>
        <v>jacques</v>
      </c>
      <c r="T9" s="53">
        <f>+$J$37</f>
        <v>116</v>
      </c>
      <c r="AE9" s="1" t="str">
        <f>+[1]Inscriptions!C15</f>
        <v>bart</v>
      </c>
    </row>
    <row r="10" spans="2:31" ht="28.5" customHeight="1">
      <c r="B10" s="47"/>
      <c r="C10" s="8"/>
      <c r="D10" s="8"/>
      <c r="E10" s="8"/>
      <c r="G10" s="1"/>
      <c r="H10" s="49"/>
      <c r="I10" s="1"/>
      <c r="J10" s="16"/>
      <c r="K10" s="10"/>
      <c r="M10" s="80"/>
      <c r="N10" s="79"/>
      <c r="O10" s="79"/>
      <c r="P10" s="79"/>
      <c r="Q10" s="79"/>
      <c r="R10" s="80"/>
      <c r="S10" s="81"/>
      <c r="T10" s="81"/>
      <c r="AE10" s="1" t="str">
        <f>+[1]Inscriptions!C16</f>
        <v>brian</v>
      </c>
    </row>
    <row r="11" spans="2:31" ht="25.5" customHeight="1">
      <c r="B11" s="106"/>
      <c r="C11" s="8" t="str">
        <f>+AE4</f>
        <v>arthur</v>
      </c>
      <c r="D11" s="8" t="str">
        <f>+AE18</f>
        <v>xavier</v>
      </c>
      <c r="E11" s="8" t="str">
        <f>+AE32</f>
        <v>dany</v>
      </c>
      <c r="F11" s="9" t="str">
        <f>+AE46</f>
        <v>florent</v>
      </c>
      <c r="G11" s="1"/>
      <c r="H11" s="48">
        <v>5</v>
      </c>
      <c r="I11" s="1"/>
      <c r="J11" s="15">
        <f>IF(H11=0,0,(IF(H11&gt;H12,(H11*10)-H12,(IF(H11=H12,50,H11)))))</f>
        <v>5</v>
      </c>
      <c r="K11" s="10"/>
      <c r="M11" s="76" t="str">
        <f>TEXT($E$4,"jj/mm")&amp;"/P71"</f>
        <v>05/08/P71</v>
      </c>
      <c r="N11" t="str">
        <f>C11</f>
        <v>arthur</v>
      </c>
      <c r="O11">
        <f>$J$11</f>
        <v>5</v>
      </c>
      <c r="R11" s="76" t="str">
        <f>TEXT($E$4,"jj/mm")&amp;"/P72"</f>
        <v>05/08/P72</v>
      </c>
      <c r="S11" s="53" t="str">
        <f>+AE3</f>
        <v>baramé</v>
      </c>
      <c r="T11" s="53">
        <f>+$J$39</f>
        <v>92</v>
      </c>
      <c r="AE11" s="1" t="str">
        <f>+[1]Inscriptions!C17</f>
        <v>aramis</v>
      </c>
    </row>
    <row r="12" spans="2:31" ht="28.5" customHeight="1">
      <c r="B12" s="107"/>
      <c r="C12" s="8" t="str">
        <f>+AE5</f>
        <v>andré</v>
      </c>
      <c r="D12" s="8" t="str">
        <f>+AE19</f>
        <v>bertrand</v>
      </c>
      <c r="E12" s="8" t="str">
        <f>+AE33</f>
        <v>thomas</v>
      </c>
      <c r="F12" s="9" t="str">
        <f>+AE47</f>
        <v>jacques</v>
      </c>
      <c r="G12" s="1"/>
      <c r="H12" s="48">
        <v>12</v>
      </c>
      <c r="I12" s="1"/>
      <c r="J12" s="15">
        <f>IF(H12=0,0,(IF(H12&gt;H11,(H12*10)-H11,(IF(H12=H11,50,H12)))))</f>
        <v>115</v>
      </c>
      <c r="K12" s="10"/>
      <c r="M12" s="76" t="str">
        <f>TEXT($E$4,"jj/mm")&amp;"/P71"</f>
        <v>05/08/P71</v>
      </c>
      <c r="N12" t="str">
        <f>D11</f>
        <v>xavier</v>
      </c>
      <c r="O12">
        <f>$J$11</f>
        <v>5</v>
      </c>
      <c r="R12" s="76" t="str">
        <f>TEXT($E$4,"jj/mm")&amp;"/P72"</f>
        <v>05/08/P72</v>
      </c>
      <c r="S12" s="53" t="str">
        <f>+AE23</f>
        <v>georges</v>
      </c>
      <c r="T12" s="53">
        <f>+$J$39</f>
        <v>92</v>
      </c>
      <c r="AE12" s="1" t="str">
        <f>+[1]Inscriptions!C18</f>
        <v>maurice</v>
      </c>
    </row>
    <row r="13" spans="2:31" ht="28.5" customHeight="1">
      <c r="B13" s="47"/>
      <c r="C13" s="8"/>
      <c r="D13" s="8"/>
      <c r="E13" s="8"/>
      <c r="G13" s="1"/>
      <c r="H13" s="49"/>
      <c r="I13" s="1"/>
      <c r="J13" s="16"/>
      <c r="K13" s="10"/>
      <c r="M13" s="76" t="str">
        <f>TEXT($E$4,"jj/mm")&amp;"/P71"</f>
        <v>05/08/P71</v>
      </c>
      <c r="N13" t="str">
        <f>E11</f>
        <v>dany</v>
      </c>
      <c r="O13">
        <f>$J$11</f>
        <v>5</v>
      </c>
      <c r="P13" s="5"/>
      <c r="R13" s="76" t="str">
        <f>TEXT($E$4,"jj/mm")&amp;"/P72"</f>
        <v>05/08/P72</v>
      </c>
      <c r="S13" s="53" t="str">
        <f>+AE31</f>
        <v>donald</v>
      </c>
      <c r="T13" s="53">
        <f>+$J$39</f>
        <v>92</v>
      </c>
      <c r="AE13" s="1" t="str">
        <f>+[1]Inscriptions!C19</f>
        <v>jaquo</v>
      </c>
    </row>
    <row r="14" spans="2:31" ht="24.75" customHeight="1">
      <c r="B14" s="106"/>
      <c r="C14" s="8" t="str">
        <f>+AE6</f>
        <v>bibi</v>
      </c>
      <c r="D14" s="8" t="str">
        <f>+AE20</f>
        <v>pierre</v>
      </c>
      <c r="E14" s="8" t="str">
        <f>+AE34</f>
        <v>rene</v>
      </c>
      <c r="F14" s="9" t="str">
        <f>+AE48</f>
        <v>lucas</v>
      </c>
      <c r="G14" s="1"/>
      <c r="H14" s="48">
        <v>13</v>
      </c>
      <c r="I14" s="1"/>
      <c r="J14" s="15">
        <f>IF(H14=0,0,(IF(H14&gt;H15,(H14*10)-H15,(IF(H14=H15,50,H14)))))</f>
        <v>129</v>
      </c>
      <c r="K14" s="10"/>
      <c r="M14" s="76" t="str">
        <f>TEXT($E$4,"jj/mm")&amp;"/P71"</f>
        <v>05/08/P71</v>
      </c>
      <c r="N14" t="str">
        <f>F11</f>
        <v>florent</v>
      </c>
      <c r="O14">
        <f>$J$11</f>
        <v>5</v>
      </c>
      <c r="R14" s="76" t="str">
        <f>TEXT($E$4,"jj/mm")&amp;"/P72"</f>
        <v>05/08/P72</v>
      </c>
      <c r="S14" s="53" t="str">
        <f>+AE48</f>
        <v>lucas</v>
      </c>
      <c r="T14" s="53">
        <f>+$J$39</f>
        <v>92</v>
      </c>
      <c r="AE14" s="1" t="str">
        <f>+[1]Inscriptions!C20</f>
        <v>sergio</v>
      </c>
    </row>
    <row r="15" spans="2:31" ht="27" customHeight="1">
      <c r="B15" s="107"/>
      <c r="C15" s="8" t="str">
        <f>+AE7</f>
        <v>camille</v>
      </c>
      <c r="D15" s="8" t="str">
        <f>+AE21</f>
        <v>jerome</v>
      </c>
      <c r="E15" s="8" t="str">
        <f>+AE35</f>
        <v>robert</v>
      </c>
      <c r="F15" s="9" t="str">
        <f>+AE49</f>
        <v>romaric</v>
      </c>
      <c r="G15" s="1"/>
      <c r="H15" s="48">
        <v>1</v>
      </c>
      <c r="I15" s="1"/>
      <c r="J15" s="15">
        <f>IF(H15=0,0,(IF(H15&gt;H14,(H15*10)-H14,(IF(H15=H14,50,H15)))))</f>
        <v>1</v>
      </c>
      <c r="K15" s="10"/>
      <c r="M15" s="76"/>
      <c r="R15" s="76"/>
      <c r="AE15" s="1" t="str">
        <f>+[1]Inscriptions!C21</f>
        <v>olivier</v>
      </c>
    </row>
    <row r="16" spans="2:31" ht="27" customHeight="1">
      <c r="B16" s="47"/>
      <c r="C16" s="8"/>
      <c r="D16" s="8"/>
      <c r="E16" s="8"/>
      <c r="G16" s="1"/>
      <c r="H16" s="49"/>
      <c r="I16" s="1"/>
      <c r="J16" s="16"/>
      <c r="K16" s="10"/>
      <c r="M16" s="76" t="str">
        <f>TEXT($E$4,"jj/mm")&amp;"/P71"</f>
        <v>05/08/P71</v>
      </c>
      <c r="N16" t="str">
        <f>C12</f>
        <v>andré</v>
      </c>
      <c r="O16">
        <f>$J$12</f>
        <v>115</v>
      </c>
      <c r="R16" s="76" t="str">
        <f>TEXT($E$4,"jj/mm")&amp;"/P72"</f>
        <v>05/08/P72</v>
      </c>
      <c r="S16" s="53" t="str">
        <f>+AE6</f>
        <v>bibi</v>
      </c>
      <c r="T16" s="53">
        <f>+$J$40</f>
        <v>8</v>
      </c>
      <c r="AE16" s="1" t="str">
        <f>+[1]Inscriptions!C22</f>
        <v>romaric</v>
      </c>
    </row>
    <row r="17" spans="1:31" ht="27" customHeight="1">
      <c r="B17" s="106"/>
      <c r="C17" s="8" t="str">
        <f>+AE8</f>
        <v>albert</v>
      </c>
      <c r="D17" s="8" t="str">
        <f>+AE22</f>
        <v>françois</v>
      </c>
      <c r="E17" s="8" t="str">
        <f>+AE36</f>
        <v>serge</v>
      </c>
      <c r="F17" s="9" t="str">
        <f>+AE50</f>
        <v>roger</v>
      </c>
      <c r="G17" s="1"/>
      <c r="H17" s="48">
        <v>8</v>
      </c>
      <c r="I17" s="1"/>
      <c r="J17" s="15">
        <f>IF(H17=0,0,(IF(H17&gt;H18,(H17*10)-H18,(IF(H17=H18,50,H17)))))</f>
        <v>8</v>
      </c>
      <c r="K17" s="10"/>
      <c r="M17" s="76" t="str">
        <f>TEXT($E$4,"jj/mm")&amp;"/P71"</f>
        <v>05/08/P71</v>
      </c>
      <c r="N17" t="str">
        <f>D12</f>
        <v>bertrand</v>
      </c>
      <c r="O17">
        <f>$J$12</f>
        <v>115</v>
      </c>
      <c r="R17" s="76" t="str">
        <f>TEXT($E$4,"jj/mm")&amp;"/P72"</f>
        <v>05/08/P72</v>
      </c>
      <c r="S17" s="53" t="str">
        <f>+AE17</f>
        <v>saturnin</v>
      </c>
      <c r="T17" s="53">
        <f>+$J$40</f>
        <v>8</v>
      </c>
      <c r="AE17" s="1" t="str">
        <f>+[1]Inscriptions!C23</f>
        <v>saturnin</v>
      </c>
    </row>
    <row r="18" spans="1:31" ht="28.5" customHeight="1">
      <c r="B18" s="107"/>
      <c r="C18" s="8" t="str">
        <f>+AE9</f>
        <v>bart</v>
      </c>
      <c r="D18" s="8" t="str">
        <f>+AE23</f>
        <v>georges</v>
      </c>
      <c r="E18" s="8" t="str">
        <f>+AE37</f>
        <v>gregoire</v>
      </c>
      <c r="F18" s="9" t="str">
        <f>+AE51</f>
        <v>catherine</v>
      </c>
      <c r="G18" s="1"/>
      <c r="H18" s="48">
        <v>10</v>
      </c>
      <c r="I18" s="1"/>
      <c r="J18" s="15">
        <f>IF(H18=0,0,(IF(H18&gt;H17,(H18*10)-H17,(IF(H18=H17,50,H18)))))</f>
        <v>92</v>
      </c>
      <c r="K18" s="10"/>
      <c r="M18" s="76" t="str">
        <f>TEXT($E$4,"jj/mm")&amp;"/P71"</f>
        <v>05/08/P71</v>
      </c>
      <c r="N18" t="str">
        <f>E12</f>
        <v>thomas</v>
      </c>
      <c r="O18">
        <f>$J$12</f>
        <v>115</v>
      </c>
      <c r="R18" s="76" t="str">
        <f>TEXT($E$4,"jj/mm")&amp;"/P72"</f>
        <v>05/08/P72</v>
      </c>
      <c r="S18" s="53" t="str">
        <f>+AE36</f>
        <v>serge</v>
      </c>
      <c r="T18" s="53">
        <f>+$J$40</f>
        <v>8</v>
      </c>
      <c r="AE18" s="1" t="str">
        <f>+[1]Inscriptions!C24</f>
        <v>xavier</v>
      </c>
    </row>
    <row r="19" spans="1:31" ht="28.5" customHeight="1">
      <c r="B19" s="47"/>
      <c r="C19" s="8"/>
      <c r="D19" s="8"/>
      <c r="E19" s="8"/>
      <c r="G19" s="1"/>
      <c r="H19" s="49"/>
      <c r="I19" s="1"/>
      <c r="J19" s="16"/>
      <c r="K19" s="10"/>
      <c r="M19" s="76" t="str">
        <f>TEXT($E$4,"jj/mm")&amp;"/P71"</f>
        <v>05/08/P71</v>
      </c>
      <c r="N19" t="str">
        <f>F12</f>
        <v>jacques</v>
      </c>
      <c r="O19">
        <f>$J$12</f>
        <v>115</v>
      </c>
      <c r="R19" s="76" t="str">
        <f>TEXT($E$4,"jj/mm")&amp;"/P72"</f>
        <v>05/08/P72</v>
      </c>
      <c r="S19" s="53" t="str">
        <f>+AE49</f>
        <v>romaric</v>
      </c>
      <c r="T19" s="53">
        <f>+$J$40</f>
        <v>8</v>
      </c>
      <c r="AE19" s="1" t="str">
        <f>+[1]Inscriptions!C25</f>
        <v>bertrand</v>
      </c>
    </row>
    <row r="20" spans="1:31" ht="26.25" customHeight="1">
      <c r="B20" s="106"/>
      <c r="C20" s="8" t="str">
        <f>+AE10</f>
        <v>brian</v>
      </c>
      <c r="D20" s="8" t="str">
        <f>+AE24</f>
        <v>mathieu</v>
      </c>
      <c r="E20" s="8" t="str">
        <f>+AE38</f>
        <v>paul</v>
      </c>
      <c r="F20" s="9" t="str">
        <f>+AE52</f>
        <v>berthe</v>
      </c>
      <c r="G20" s="1"/>
      <c r="H20" s="48">
        <v>9</v>
      </c>
      <c r="I20" s="1"/>
      <c r="J20" s="15">
        <f>IF(H20=0,0,(IF(H20&gt;H21,(H20*10)-H21,(IF(H20=H21,50,H20)))))</f>
        <v>9</v>
      </c>
      <c r="K20" s="10"/>
      <c r="M20" s="80"/>
      <c r="N20" s="79"/>
      <c r="O20" s="79"/>
      <c r="P20" s="79"/>
      <c r="Q20" s="79"/>
      <c r="R20" s="80"/>
      <c r="S20" s="81"/>
      <c r="T20" s="81"/>
      <c r="AE20" s="1" t="str">
        <f>+[1]Inscriptions!C26</f>
        <v>pierre</v>
      </c>
    </row>
    <row r="21" spans="1:31" ht="25.5" customHeight="1">
      <c r="B21" s="107"/>
      <c r="C21" s="8" t="str">
        <f>+AE11</f>
        <v>aramis</v>
      </c>
      <c r="D21" s="8" t="str">
        <f>+AE25</f>
        <v>brice</v>
      </c>
      <c r="E21" s="8" t="str">
        <f>+AE39</f>
        <v>charles</v>
      </c>
      <c r="F21" s="9" t="str">
        <f>+AE53</f>
        <v>eliane</v>
      </c>
      <c r="G21" s="1"/>
      <c r="H21" s="48">
        <v>13</v>
      </c>
      <c r="I21" s="1"/>
      <c r="J21" s="15">
        <f>IF(H21=0,0,(IF(H21&gt;H20,(H21*10)-H20,(IF(H21=H20,50,H21)))))</f>
        <v>121</v>
      </c>
      <c r="K21" s="10"/>
      <c r="M21" s="76" t="str">
        <f>TEXT($E$4,"jj/mm")&amp;"/P71"</f>
        <v>05/08/P71</v>
      </c>
      <c r="N21" t="str">
        <f>C14</f>
        <v>bibi</v>
      </c>
      <c r="O21">
        <f>$J$14</f>
        <v>129</v>
      </c>
      <c r="R21" s="76" t="str">
        <f>TEXT($E$4,"jj/mm")&amp;"/P72"</f>
        <v>05/08/P72</v>
      </c>
      <c r="S21" s="53" t="str">
        <f>+AE4</f>
        <v>arthur</v>
      </c>
      <c r="T21" s="53">
        <f>+$J$42</f>
        <v>130</v>
      </c>
      <c r="AE21" s="1" t="str">
        <f>+[1]Inscriptions!C27</f>
        <v>jerome</v>
      </c>
    </row>
    <row r="22" spans="1:31" ht="25.5" customHeight="1">
      <c r="B22" s="47"/>
      <c r="C22" s="8"/>
      <c r="D22" s="8"/>
      <c r="E22" s="8"/>
      <c r="G22" s="1"/>
      <c r="H22" s="49"/>
      <c r="I22" s="1"/>
      <c r="J22" s="16"/>
      <c r="K22" s="10"/>
      <c r="M22" s="76" t="str">
        <f>TEXT($E$4,"jj/mm")&amp;"/P71"</f>
        <v>05/08/P71</v>
      </c>
      <c r="N22" t="str">
        <f>D14</f>
        <v>pierre</v>
      </c>
      <c r="O22">
        <f>$J$14</f>
        <v>129</v>
      </c>
      <c r="R22" s="76" t="str">
        <f>TEXT($E$4,"jj/mm")&amp;"/P72"</f>
        <v>05/08/P72</v>
      </c>
      <c r="S22" s="53" t="str">
        <f>+AE18</f>
        <v>xavier</v>
      </c>
      <c r="T22" s="53">
        <f>+$J$42</f>
        <v>130</v>
      </c>
      <c r="AE22" s="1" t="str">
        <f>+[1]Inscriptions!C28</f>
        <v>françois</v>
      </c>
    </row>
    <row r="23" spans="1:31" ht="25.5" customHeight="1">
      <c r="B23" s="106"/>
      <c r="C23" s="8" t="str">
        <f>+AE12</f>
        <v>maurice</v>
      </c>
      <c r="D23" s="8" t="str">
        <f>+AE26</f>
        <v>denis</v>
      </c>
      <c r="E23" s="8" t="str">
        <f>+AE40</f>
        <v>dédé</v>
      </c>
      <c r="F23" s="9" t="str">
        <f>+AE54</f>
        <v>marie</v>
      </c>
      <c r="G23" s="1"/>
      <c r="H23" s="48">
        <v>6</v>
      </c>
      <c r="I23" s="1"/>
      <c r="J23" s="15">
        <f>IF(H23=0,0,(IF(H23&gt;H24,(H23*10)-H24,(IF(H23=H24,50,H23)))))</f>
        <v>6</v>
      </c>
      <c r="K23" s="10"/>
      <c r="M23" s="76" t="str">
        <f>TEXT($E$4,"jj/mm")&amp;"/P71"</f>
        <v>05/08/P71</v>
      </c>
      <c r="N23" t="str">
        <f>E14</f>
        <v>rene</v>
      </c>
      <c r="O23">
        <f>$J$14</f>
        <v>129</v>
      </c>
      <c r="R23" s="76" t="str">
        <f>TEXT($E$4,"jj/mm")&amp;"/P72"</f>
        <v>05/08/P72</v>
      </c>
      <c r="S23" s="53" t="str">
        <f>+AE30</f>
        <v>benoit</v>
      </c>
      <c r="T23" s="53">
        <f>+$J$42</f>
        <v>130</v>
      </c>
      <c r="AE23" s="1" t="str">
        <f>+[1]Inscriptions!C29</f>
        <v>georges</v>
      </c>
    </row>
    <row r="24" spans="1:31" ht="27" customHeight="1">
      <c r="B24" s="107"/>
      <c r="C24" s="8" t="str">
        <f>+AE13</f>
        <v>jaquo</v>
      </c>
      <c r="D24" s="8" t="str">
        <f>+AE27</f>
        <v>antoinr</v>
      </c>
      <c r="E24" s="8" t="str">
        <f>+AE41</f>
        <v>vincent</v>
      </c>
      <c r="F24" s="9" t="str">
        <f>+AE55</f>
        <v>cathy</v>
      </c>
      <c r="G24" s="1"/>
      <c r="H24" s="48">
        <v>10</v>
      </c>
      <c r="I24" s="1"/>
      <c r="J24" s="15">
        <f>IF(H24=0,0,(IF(H24&gt;H23,(H24*10)-H23,(IF(H24=H23,50,H24)))))</f>
        <v>94</v>
      </c>
      <c r="K24" s="10"/>
      <c r="M24" s="76" t="str">
        <f>TEXT($E$4,"jj/mm")&amp;"/P71"</f>
        <v>05/08/P71</v>
      </c>
      <c r="N24" t="str">
        <f>F14</f>
        <v>lucas</v>
      </c>
      <c r="O24">
        <f>$J$14</f>
        <v>129</v>
      </c>
      <c r="R24" s="76" t="str">
        <f>TEXT($E$4,"jj/mm")&amp;"/P72"</f>
        <v>05/08/P72</v>
      </c>
      <c r="S24" s="53" t="str">
        <f>+AE51</f>
        <v>catherine</v>
      </c>
      <c r="T24" s="53">
        <f>+$J$42</f>
        <v>130</v>
      </c>
      <c r="AE24" s="1" t="str">
        <f>+[1]Inscriptions!C30</f>
        <v>mathieu</v>
      </c>
    </row>
    <row r="25" spans="1:31" ht="27" customHeight="1">
      <c r="B25" s="47"/>
      <c r="C25" s="8"/>
      <c r="D25" s="8"/>
      <c r="E25" s="8"/>
      <c r="G25" s="1"/>
      <c r="H25" s="49"/>
      <c r="I25" s="1"/>
      <c r="J25" s="16"/>
      <c r="K25" s="10"/>
      <c r="M25" s="76"/>
      <c r="R25" s="76"/>
      <c r="AE25" s="1" t="str">
        <f>+[1]Inscriptions!C31</f>
        <v>brice</v>
      </c>
    </row>
    <row r="26" spans="1:31" ht="25.5" customHeight="1">
      <c r="B26" s="106"/>
      <c r="C26" s="8" t="str">
        <f>+AE14</f>
        <v>sergio</v>
      </c>
      <c r="D26" s="8" t="str">
        <f>+AE28</f>
        <v>raymond</v>
      </c>
      <c r="E26" s="8" t="str">
        <f>+AE42</f>
        <v>renaud</v>
      </c>
      <c r="F26" s="9" t="str">
        <f>+AE56</f>
        <v>anne</v>
      </c>
      <c r="G26" s="1"/>
      <c r="H26" s="48">
        <v>9</v>
      </c>
      <c r="I26" s="1"/>
      <c r="J26" s="15">
        <f>IF(H26=0,0,(IF(H26&gt;H27,(H26*10)-H27,(IF(H26=H27,50,H26)))))</f>
        <v>82</v>
      </c>
      <c r="K26" s="10"/>
      <c r="M26" s="76" t="str">
        <f>TEXT($E$4,"jj/mm")&amp;"/P71"</f>
        <v>05/08/P71</v>
      </c>
      <c r="N26" t="str">
        <f>C15</f>
        <v>camille</v>
      </c>
      <c r="O26">
        <f>$J$15</f>
        <v>1</v>
      </c>
      <c r="R26" s="76" t="str">
        <f>TEXT($E$4,"jj/mm")&amp;"/P72"</f>
        <v>05/08/P72</v>
      </c>
      <c r="S26" s="53" t="str">
        <f>+AE8</f>
        <v>albert</v>
      </c>
      <c r="T26" s="53">
        <f>+$J$43</f>
        <v>0</v>
      </c>
      <c r="AE26" s="1" t="str">
        <f>+[1]Inscriptions!C32</f>
        <v>denis</v>
      </c>
    </row>
    <row r="27" spans="1:31" ht="26.25" customHeight="1">
      <c r="B27" s="107"/>
      <c r="C27" s="8" t="str">
        <f>+AE15</f>
        <v>olivier</v>
      </c>
      <c r="D27" s="8" t="str">
        <f>+AE29</f>
        <v>clement</v>
      </c>
      <c r="E27" s="8" t="str">
        <f>+AE43</f>
        <v>evrard</v>
      </c>
      <c r="F27" s="9" t="str">
        <f>+AE57</f>
        <v>aulne</v>
      </c>
      <c r="G27" s="1"/>
      <c r="H27" s="48">
        <v>8</v>
      </c>
      <c r="I27" s="1"/>
      <c r="J27" s="15">
        <f>IF(H27=0,0,(IF(H27&gt;H26,(H27*10)-H26,(IF(H27=H26,50,H27)))))</f>
        <v>8</v>
      </c>
      <c r="K27" s="10"/>
      <c r="M27" s="76" t="str">
        <f>TEXT($E$4,"jj/mm")&amp;"/P71"</f>
        <v>05/08/P71</v>
      </c>
      <c r="N27" t="str">
        <f>D15</f>
        <v>jerome</v>
      </c>
      <c r="O27">
        <f>$J$15</f>
        <v>1</v>
      </c>
      <c r="R27" s="76" t="str">
        <f>TEXT($E$4,"jj/mm")&amp;"/P72"</f>
        <v>05/08/P72</v>
      </c>
      <c r="S27" s="53" t="str">
        <f>+AE20</f>
        <v>pierre</v>
      </c>
      <c r="T27" s="53">
        <f>+$J$43</f>
        <v>0</v>
      </c>
      <c r="AE27" s="1" t="str">
        <f>+[1]Inscriptions!C33</f>
        <v>antoinr</v>
      </c>
    </row>
    <row r="28" spans="1:31" ht="26.25" customHeight="1">
      <c r="C28" s="21"/>
      <c r="D28" s="21"/>
      <c r="E28" s="21"/>
      <c r="G28" s="1"/>
      <c r="H28" s="16"/>
      <c r="I28" s="1"/>
      <c r="J28" s="16"/>
      <c r="K28" s="10"/>
      <c r="M28" s="76" t="str">
        <f>TEXT($E$4,"jj/mm")&amp;"/P71"</f>
        <v>05/08/P71</v>
      </c>
      <c r="N28" t="str">
        <f>E15</f>
        <v>robert</v>
      </c>
      <c r="O28">
        <f>$J$15</f>
        <v>1</v>
      </c>
      <c r="R28" s="76" t="str">
        <f>TEXT($E$4,"jj/mm")&amp;"/P72"</f>
        <v>05/08/P72</v>
      </c>
      <c r="S28" s="53" t="str">
        <f>+AE34</f>
        <v>rene</v>
      </c>
      <c r="T28" s="53">
        <f>+$J$43</f>
        <v>0</v>
      </c>
      <c r="AE28" s="1" t="str">
        <f>+[1]Inscriptions!C34</f>
        <v>raymond</v>
      </c>
    </row>
    <row r="29" spans="1:31" ht="27" customHeight="1" thickBot="1">
      <c r="B29" s="112"/>
      <c r="G29" s="1"/>
      <c r="H29" s="16"/>
      <c r="I29" s="1"/>
      <c r="J29" s="16"/>
      <c r="K29" s="10"/>
      <c r="M29" s="76" t="str">
        <f>TEXT($E$4,"jj/mm")&amp;"/P71"</f>
        <v>05/08/P71</v>
      </c>
      <c r="N29" t="str">
        <f>F15</f>
        <v>romaric</v>
      </c>
      <c r="O29">
        <f>$J$15</f>
        <v>1</v>
      </c>
      <c r="R29" s="76" t="str">
        <f>TEXT($E$4,"jj/mm")&amp;"/P72"</f>
        <v>05/08/P72</v>
      </c>
      <c r="S29" s="53" t="str">
        <f>+AE44</f>
        <v>daniel</v>
      </c>
      <c r="T29" s="53">
        <f>+$J$43</f>
        <v>0</v>
      </c>
      <c r="AE29" s="1" t="str">
        <f>+[1]Inscriptions!C35</f>
        <v>clement</v>
      </c>
    </row>
    <row r="30" spans="1:31" ht="27" customHeight="1" thickBot="1">
      <c r="B30" s="112"/>
      <c r="D30" s="108" t="str">
        <f>+D2</f>
        <v>CORBEILLE DE NOEL</v>
      </c>
      <c r="E30" s="109"/>
      <c r="G30" s="1"/>
      <c r="H30" s="16"/>
      <c r="I30" s="1"/>
      <c r="J30" s="16"/>
      <c r="K30" s="10"/>
      <c r="M30" s="80"/>
      <c r="N30" s="79"/>
      <c r="O30" s="79"/>
      <c r="P30" s="79"/>
      <c r="Q30" s="79"/>
      <c r="R30" s="80"/>
      <c r="S30" s="81"/>
      <c r="T30" s="81"/>
      <c r="AE30" s="1" t="str">
        <f>+[1]Inscriptions!C36</f>
        <v>benoit</v>
      </c>
    </row>
    <row r="31" spans="1:31" ht="27" customHeight="1">
      <c r="G31" s="1"/>
      <c r="H31" s="16"/>
      <c r="I31" s="1"/>
      <c r="J31" s="16"/>
      <c r="K31" s="10"/>
      <c r="M31" s="76" t="str">
        <f>TEXT($E$4,"jj/mm")&amp;"/P71"</f>
        <v>05/08/P71</v>
      </c>
      <c r="N31" t="str">
        <f>C17</f>
        <v>albert</v>
      </c>
      <c r="O31">
        <f>$J$17</f>
        <v>8</v>
      </c>
      <c r="R31" s="76" t="str">
        <f>TEXT($E$4,"jj/mm")&amp;"/P72"</f>
        <v>05/08/P72</v>
      </c>
      <c r="S31" s="53" t="str">
        <f>+AE5</f>
        <v>andré</v>
      </c>
      <c r="T31" s="53">
        <f>+$J$45</f>
        <v>129</v>
      </c>
      <c r="AE31" s="1" t="str">
        <f>+[1]Inscriptions!C37</f>
        <v>donald</v>
      </c>
    </row>
    <row r="32" spans="1:31" ht="31.5" customHeight="1">
      <c r="A32" s="19"/>
      <c r="B32" s="112"/>
      <c r="D32" s="7" t="s">
        <v>1</v>
      </c>
      <c r="E32" s="13">
        <f>+[1]Inscriptions!Q7</f>
        <v>41491</v>
      </c>
      <c r="G32" s="1"/>
      <c r="H32" s="16"/>
      <c r="I32" s="1"/>
      <c r="J32" s="16"/>
      <c r="K32" s="10"/>
      <c r="M32" s="76" t="str">
        <f>TEXT($E$4,"jj/mm")&amp;"/P71"</f>
        <v>05/08/P71</v>
      </c>
      <c r="N32" t="str">
        <f>D17</f>
        <v>françois</v>
      </c>
      <c r="O32">
        <f>$J$17</f>
        <v>8</v>
      </c>
      <c r="R32" s="76" t="str">
        <f>TEXT($E$4,"jj/mm")&amp;"/P72"</f>
        <v>05/08/P72</v>
      </c>
      <c r="S32" s="53" t="str">
        <f>+AE22</f>
        <v>françois</v>
      </c>
      <c r="T32" s="53">
        <f>+$J$45</f>
        <v>129</v>
      </c>
      <c r="AE32" s="1" t="str">
        <f>+[1]Inscriptions!C38</f>
        <v>dany</v>
      </c>
    </row>
    <row r="33" spans="1:31" ht="33" customHeight="1">
      <c r="A33" s="19"/>
      <c r="B33" s="112"/>
      <c r="D33" s="25"/>
      <c r="G33" s="1"/>
      <c r="H33" s="16"/>
      <c r="I33" s="1"/>
      <c r="J33" s="16"/>
      <c r="K33" s="10"/>
      <c r="M33" s="76" t="str">
        <f>TEXT($E$4,"jj/mm")&amp;"/P71"</f>
        <v>05/08/P71</v>
      </c>
      <c r="N33" t="str">
        <f>E17</f>
        <v>serge</v>
      </c>
      <c r="O33">
        <f>$J$17</f>
        <v>8</v>
      </c>
      <c r="R33" s="76" t="str">
        <f>TEXT($E$4,"jj/mm")&amp;"/P72"</f>
        <v>05/08/P72</v>
      </c>
      <c r="S33" s="53" t="str">
        <f>+AE35</f>
        <v>robert</v>
      </c>
      <c r="T33" s="53">
        <f>+$J$45</f>
        <v>129</v>
      </c>
      <c r="AE33" s="1" t="str">
        <f>+[1]Inscriptions!C39</f>
        <v>thomas</v>
      </c>
    </row>
    <row r="34" spans="1:31" ht="33" customHeight="1">
      <c r="A34" s="19"/>
      <c r="D34" s="7" t="s">
        <v>12</v>
      </c>
      <c r="E34" s="7">
        <v>2</v>
      </c>
      <c r="G34" s="1"/>
      <c r="H34" s="16"/>
      <c r="I34" s="1"/>
      <c r="J34" s="16"/>
      <c r="K34" s="10"/>
      <c r="M34" s="76" t="str">
        <f>TEXT($E$4,"jj/mm")&amp;"/P71"</f>
        <v>05/08/P71</v>
      </c>
      <c r="N34" t="str">
        <f>F17</f>
        <v>roger</v>
      </c>
      <c r="O34">
        <f>$J$17</f>
        <v>8</v>
      </c>
      <c r="R34" s="76" t="str">
        <f>TEXT($E$4,"jj/mm")&amp;"/P72"</f>
        <v>05/08/P72</v>
      </c>
      <c r="S34" s="53" t="str">
        <f>+AE46</f>
        <v>florent</v>
      </c>
      <c r="T34" s="53">
        <f>+$J$45</f>
        <v>129</v>
      </c>
      <c r="AE34" s="1" t="str">
        <f>+[1]Inscriptions!C40</f>
        <v>rene</v>
      </c>
    </row>
    <row r="35" spans="1:31" ht="33" customHeight="1">
      <c r="A35" s="19"/>
      <c r="B35" s="22" t="s">
        <v>3</v>
      </c>
      <c r="H35" s="3" t="s">
        <v>0</v>
      </c>
      <c r="I35" s="1"/>
      <c r="J35" s="3" t="s">
        <v>9</v>
      </c>
      <c r="K35" s="10"/>
      <c r="M35" s="76"/>
      <c r="R35" s="76"/>
      <c r="AE35" s="1" t="str">
        <f>+[1]Inscriptions!C41</f>
        <v>robert</v>
      </c>
    </row>
    <row r="36" spans="1:31" ht="33.75" customHeight="1">
      <c r="A36" s="19"/>
      <c r="B36" s="110"/>
      <c r="C36" s="8" t="str">
        <f>+AE9</f>
        <v>bart</v>
      </c>
      <c r="D36" s="8" t="str">
        <f>+AE16</f>
        <v>romaric</v>
      </c>
      <c r="E36" s="8" t="str">
        <f>+AE33</f>
        <v>thomas</v>
      </c>
      <c r="F36" s="8" t="str">
        <f>+AE45</f>
        <v>polo</v>
      </c>
      <c r="G36" s="1"/>
      <c r="H36" s="45">
        <v>4</v>
      </c>
      <c r="I36" s="1"/>
      <c r="J36" s="15">
        <f>IF(H36=0,0,(IF(H36&gt;H37,(H36*10)-H37,(IF(H36=H37,50,H36)))))</f>
        <v>4</v>
      </c>
      <c r="K36" s="10"/>
      <c r="M36" s="76" t="str">
        <f>TEXT($E$4,"jj/mm")&amp;"/P71"</f>
        <v>05/08/P71</v>
      </c>
      <c r="N36" t="str">
        <f>C18</f>
        <v>bart</v>
      </c>
      <c r="O36">
        <f>$J$18</f>
        <v>92</v>
      </c>
      <c r="R36" s="76" t="str">
        <f>TEXT($E$4,"jj/mm")&amp;"/P72"</f>
        <v>05/08/P72</v>
      </c>
      <c r="S36" s="53" t="str">
        <f>+AE2</f>
        <v>alain</v>
      </c>
      <c r="T36" s="53">
        <f>+$J$46</f>
        <v>1</v>
      </c>
      <c r="Z36" s="7"/>
      <c r="AA36" s="7"/>
      <c r="AB36" s="7"/>
      <c r="AC36" s="7"/>
      <c r="AE36" s="1" t="str">
        <f>+[1]Inscriptions!C42</f>
        <v>serge</v>
      </c>
    </row>
    <row r="37" spans="1:31" s="1" customFormat="1" ht="33.75" customHeight="1">
      <c r="A37" s="19"/>
      <c r="B37" s="111"/>
      <c r="C37" s="8" t="str">
        <f>+AE7</f>
        <v>camille</v>
      </c>
      <c r="D37" s="8" t="str">
        <f>+AE19</f>
        <v>bertrand</v>
      </c>
      <c r="E37" s="8" t="str">
        <f>+AE37</f>
        <v>gregoire</v>
      </c>
      <c r="F37" s="8" t="str">
        <f>+AE48</f>
        <v>lucas</v>
      </c>
      <c r="H37" s="45">
        <v>12</v>
      </c>
      <c r="J37" s="15">
        <f>IF(H37=0,0,(IF(H37&gt;H36,(H37*10)-H36,(IF(H37=H36,50,H37)))))</f>
        <v>116</v>
      </c>
      <c r="K37" s="10"/>
      <c r="M37" s="76" t="str">
        <f>TEXT($E$4,"jj/mm")&amp;"/P71"</f>
        <v>05/08/P71</v>
      </c>
      <c r="N37" t="str">
        <f>D18</f>
        <v>georges</v>
      </c>
      <c r="O37">
        <f>$J$18</f>
        <v>92</v>
      </c>
      <c r="P37"/>
      <c r="Q37"/>
      <c r="R37" s="76" t="str">
        <f>TEXT($E$4,"jj/mm")&amp;"/P72"</f>
        <v>05/08/P72</v>
      </c>
      <c r="S37" s="53" t="str">
        <f>+AE21</f>
        <v>jerome</v>
      </c>
      <c r="T37" s="53">
        <f>+$J$46</f>
        <v>1</v>
      </c>
      <c r="Z37" s="7"/>
      <c r="AA37" s="7"/>
      <c r="AB37" s="7"/>
      <c r="AC37" s="7"/>
      <c r="AE37" s="1" t="str">
        <f>+[1]Inscriptions!C43</f>
        <v>gregoire</v>
      </c>
    </row>
    <row r="38" spans="1:31" s="1" customFormat="1" ht="33.75" customHeight="1">
      <c r="A38" s="19"/>
      <c r="B38" s="38"/>
      <c r="C38" s="8"/>
      <c r="D38" s="8"/>
      <c r="E38" s="8"/>
      <c r="F38" s="8"/>
      <c r="H38" s="46"/>
      <c r="J38" s="16"/>
      <c r="K38" s="10"/>
      <c r="M38" s="76" t="str">
        <f>TEXT($E$4,"jj/mm")&amp;"/P71"</f>
        <v>05/08/P71</v>
      </c>
      <c r="N38" t="str">
        <f>E18</f>
        <v>gregoire</v>
      </c>
      <c r="O38">
        <f>$J$18</f>
        <v>92</v>
      </c>
      <c r="P38"/>
      <c r="Q38"/>
      <c r="R38" s="76" t="str">
        <f>TEXT($E$4,"jj/mm")&amp;"/P72"</f>
        <v>05/08/P72</v>
      </c>
      <c r="S38" s="53" t="str">
        <f>+AE32</f>
        <v>dany</v>
      </c>
      <c r="T38" s="53">
        <f>+$J$46</f>
        <v>1</v>
      </c>
      <c r="Z38" s="7"/>
      <c r="AA38" s="7"/>
      <c r="AB38" s="7"/>
      <c r="AC38" s="7"/>
      <c r="AE38" s="1" t="str">
        <f>+[1]Inscriptions!C44</f>
        <v>paul</v>
      </c>
    </row>
    <row r="39" spans="1:31" s="1" customFormat="1" ht="35.25" customHeight="1">
      <c r="A39" s="19"/>
      <c r="B39" s="110"/>
      <c r="C39" s="8" t="str">
        <f>+AE3</f>
        <v>baramé</v>
      </c>
      <c r="D39" s="8" t="str">
        <f>+AE23</f>
        <v>georges</v>
      </c>
      <c r="E39" s="8" t="str">
        <f>+AE31</f>
        <v>donald</v>
      </c>
      <c r="F39" s="8" t="str">
        <f>+AE47</f>
        <v>jacques</v>
      </c>
      <c r="H39" s="45">
        <v>10</v>
      </c>
      <c r="J39" s="15">
        <f>IF(H39=0,0,(IF(H39&gt;H40,(H39*10)-H40,(IF(H39=H40,50,H39)))))</f>
        <v>92</v>
      </c>
      <c r="K39" s="10"/>
      <c r="M39" s="76" t="str">
        <f>TEXT($E$4,"jj/mm")&amp;"/P71"</f>
        <v>05/08/P71</v>
      </c>
      <c r="N39" t="str">
        <f>F18</f>
        <v>catherine</v>
      </c>
      <c r="O39">
        <f>$J$18</f>
        <v>92</v>
      </c>
      <c r="P39"/>
      <c r="Q39"/>
      <c r="R39" s="76" t="str">
        <f>TEXT($E$4,"jj/mm")&amp;"/P72"</f>
        <v>05/08/P72</v>
      </c>
      <c r="S39" s="53" t="str">
        <f>+AE50</f>
        <v>roger</v>
      </c>
      <c r="T39" s="53">
        <f>+$J$46</f>
        <v>1</v>
      </c>
      <c r="Z39" s="7"/>
      <c r="AA39" s="7"/>
      <c r="AB39" s="7"/>
      <c r="AC39" s="7"/>
      <c r="AE39" s="1" t="str">
        <f>+[1]Inscriptions!C45</f>
        <v>charles</v>
      </c>
    </row>
    <row r="40" spans="1:31" s="1" customFormat="1" ht="32.25" customHeight="1">
      <c r="A40" s="19"/>
      <c r="B40" s="111"/>
      <c r="C40" s="8" t="str">
        <f>+AE6</f>
        <v>bibi</v>
      </c>
      <c r="D40" s="8" t="str">
        <f>+AE17</f>
        <v>saturnin</v>
      </c>
      <c r="E40" s="8" t="str">
        <f>+AE36</f>
        <v>serge</v>
      </c>
      <c r="F40" s="8" t="str">
        <f>+AE49</f>
        <v>romaric</v>
      </c>
      <c r="H40" s="45">
        <v>8</v>
      </c>
      <c r="J40" s="15">
        <f>IF(H40=0,0,(IF(H40&gt;H39,(H40*10)-H39,(IF(H40=H39,50,H40)))))</f>
        <v>8</v>
      </c>
      <c r="K40" s="10"/>
      <c r="M40" s="80"/>
      <c r="N40" s="79"/>
      <c r="O40" s="79"/>
      <c r="P40" s="79"/>
      <c r="Q40" s="79"/>
      <c r="R40" s="80"/>
      <c r="S40" s="81"/>
      <c r="T40" s="81"/>
      <c r="Z40" s="7"/>
      <c r="AA40" s="7"/>
      <c r="AB40" s="7"/>
      <c r="AC40" s="7"/>
      <c r="AE40" s="1" t="str">
        <f>+[1]Inscriptions!C46</f>
        <v>dédé</v>
      </c>
    </row>
    <row r="41" spans="1:31">
      <c r="B41" s="38"/>
      <c r="C41" s="8"/>
      <c r="D41" s="8"/>
      <c r="E41" s="8"/>
      <c r="F41" s="8"/>
      <c r="G41" s="1"/>
      <c r="H41" s="46"/>
      <c r="J41" s="16"/>
      <c r="K41" s="10"/>
      <c r="M41" s="76" t="str">
        <f>TEXT($E$4,"jj/mm")&amp;"/P71"</f>
        <v>05/08/P71</v>
      </c>
      <c r="N41" t="str">
        <f>C20</f>
        <v>brian</v>
      </c>
      <c r="O41">
        <f>$J$20</f>
        <v>9</v>
      </c>
      <c r="R41" s="76" t="str">
        <f>TEXT($E$4,"jj/mm")&amp;"/P72"</f>
        <v>05/08/P72</v>
      </c>
      <c r="S41" s="53" t="str">
        <f>+AE12</f>
        <v>maurice</v>
      </c>
      <c r="T41" s="53">
        <f>+$J$48</f>
        <v>5</v>
      </c>
      <c r="Z41" s="7"/>
      <c r="AA41" s="7"/>
      <c r="AB41" s="7"/>
      <c r="AC41" s="7"/>
      <c r="AE41" s="1" t="str">
        <f>+[1]Inscriptions!C47</f>
        <v>vincent</v>
      </c>
    </row>
    <row r="42" spans="1:31" ht="34.5" customHeight="1">
      <c r="B42" s="110"/>
      <c r="C42" s="8" t="str">
        <f>+AE4</f>
        <v>arthur</v>
      </c>
      <c r="D42" s="8" t="str">
        <f>+AE18</f>
        <v>xavier</v>
      </c>
      <c r="E42" s="8" t="str">
        <f>+AE30</f>
        <v>benoit</v>
      </c>
      <c r="F42" s="8" t="str">
        <f>+AE51</f>
        <v>catherine</v>
      </c>
      <c r="G42" s="1"/>
      <c r="H42" s="45">
        <v>13</v>
      </c>
      <c r="J42" s="15">
        <f>IF(H42=0,0,(IF(H42&gt;H43,(H42*10)-H43,(IF(H42=H43,50,H42)))))</f>
        <v>130</v>
      </c>
      <c r="K42" s="10"/>
      <c r="M42" s="76" t="str">
        <f>TEXT($E$4,"jj/mm")&amp;"/P71"</f>
        <v>05/08/P71</v>
      </c>
      <c r="N42" t="str">
        <f>D20</f>
        <v>mathieu</v>
      </c>
      <c r="O42">
        <f>$J$20</f>
        <v>9</v>
      </c>
      <c r="R42" s="76" t="str">
        <f>TEXT($E$4,"jj/mm")&amp;"/P72"</f>
        <v>05/08/P72</v>
      </c>
      <c r="S42" s="53" t="str">
        <f>+AE25</f>
        <v>brice</v>
      </c>
      <c r="T42" s="53">
        <f>+$J$48</f>
        <v>5</v>
      </c>
      <c r="Z42" s="7"/>
      <c r="AA42" s="7"/>
      <c r="AB42" s="7"/>
      <c r="AC42" s="7"/>
      <c r="AE42" s="1" t="str">
        <f>+[1]Inscriptions!C48</f>
        <v>renaud</v>
      </c>
    </row>
    <row r="43" spans="1:31" ht="34.5" customHeight="1">
      <c r="B43" s="111"/>
      <c r="C43" s="8" t="str">
        <f>+AE8</f>
        <v>albert</v>
      </c>
      <c r="D43" s="8" t="str">
        <f>+AE20</f>
        <v>pierre</v>
      </c>
      <c r="E43" s="8" t="str">
        <f>+AE34</f>
        <v>rene</v>
      </c>
      <c r="F43" s="8" t="str">
        <f>+AE44</f>
        <v>daniel</v>
      </c>
      <c r="G43" s="1"/>
      <c r="H43" s="45">
        <v>0</v>
      </c>
      <c r="J43" s="15">
        <f>IF(H43=0,0,(IF(H43&gt;H42,(H43*10)-H42,(IF(H43=H42,50,H43)))))</f>
        <v>0</v>
      </c>
      <c r="K43" s="10"/>
      <c r="M43" s="76" t="str">
        <f>TEXT($E$4,"jj/mm")&amp;"/P71"</f>
        <v>05/08/P71</v>
      </c>
      <c r="N43" t="str">
        <f>E20</f>
        <v>paul</v>
      </c>
      <c r="O43">
        <f>$J$20</f>
        <v>9</v>
      </c>
      <c r="R43" s="76" t="str">
        <f>TEXT($E$4,"jj/mm")&amp;"/P72"</f>
        <v>05/08/P72</v>
      </c>
      <c r="S43" s="53" t="str">
        <f>+AE38</f>
        <v>paul</v>
      </c>
      <c r="T43" s="53">
        <f>+$J$48</f>
        <v>5</v>
      </c>
      <c r="Z43" s="7"/>
      <c r="AA43" s="7"/>
      <c r="AB43" s="7"/>
      <c r="AC43" s="7"/>
      <c r="AE43" s="1" t="str">
        <f>+[1]Inscriptions!C49</f>
        <v>evrard</v>
      </c>
    </row>
    <row r="44" spans="1:31" ht="34.5" customHeight="1">
      <c r="B44" s="38"/>
      <c r="C44" s="8"/>
      <c r="D44" s="8"/>
      <c r="E44" s="8"/>
      <c r="F44" s="8"/>
      <c r="G44" s="1"/>
      <c r="H44" s="46"/>
      <c r="J44" s="16"/>
      <c r="K44" s="10"/>
      <c r="M44" s="76" t="str">
        <f>TEXT($E$4,"jj/mm")&amp;"/P71"</f>
        <v>05/08/P71</v>
      </c>
      <c r="N44" t="str">
        <f>F20</f>
        <v>berthe</v>
      </c>
      <c r="O44">
        <f>$J$20</f>
        <v>9</v>
      </c>
      <c r="R44" s="76" t="str">
        <f>TEXT($E$4,"jj/mm")&amp;"/P72"</f>
        <v>05/08/P72</v>
      </c>
      <c r="S44" s="53" t="str">
        <f>+AE53</f>
        <v>eliane</v>
      </c>
      <c r="T44" s="53">
        <f>+$J$48</f>
        <v>5</v>
      </c>
      <c r="Z44" s="7"/>
      <c r="AA44" s="7"/>
      <c r="AB44" s="7"/>
      <c r="AC44" s="7"/>
      <c r="AE44" s="1" t="str">
        <f>+[1]Inscriptions!C50</f>
        <v>daniel</v>
      </c>
    </row>
    <row r="45" spans="1:31" ht="34.5" customHeight="1">
      <c r="B45" s="110"/>
      <c r="C45" s="8" t="str">
        <f>+AE5</f>
        <v>andré</v>
      </c>
      <c r="D45" s="8" t="str">
        <f>+AE22</f>
        <v>françois</v>
      </c>
      <c r="E45" s="8" t="str">
        <f>+AE35</f>
        <v>robert</v>
      </c>
      <c r="F45" s="8" t="str">
        <f>+AE46</f>
        <v>florent</v>
      </c>
      <c r="G45" s="1"/>
      <c r="H45" s="45">
        <v>13</v>
      </c>
      <c r="J45" s="15">
        <f>IF(H45=0,0,(IF(H45&gt;H46,(H45*10)-H46,(IF(H45=H46,50,H45)))))</f>
        <v>129</v>
      </c>
      <c r="K45" s="10"/>
      <c r="M45" s="76"/>
      <c r="R45" s="76"/>
      <c r="Z45" s="7"/>
      <c r="AA45" s="7"/>
      <c r="AB45" s="7"/>
      <c r="AC45" s="7"/>
      <c r="AE45" s="1" t="str">
        <f>+[1]Inscriptions!C51</f>
        <v>polo</v>
      </c>
    </row>
    <row r="46" spans="1:31" ht="34.5" customHeight="1">
      <c r="B46" s="111"/>
      <c r="C46" s="8" t="str">
        <f>+AE2</f>
        <v>alain</v>
      </c>
      <c r="D46" s="8" t="str">
        <f>+AE21</f>
        <v>jerome</v>
      </c>
      <c r="E46" s="8" t="str">
        <f>+AE32</f>
        <v>dany</v>
      </c>
      <c r="F46" s="8" t="str">
        <f>+AE50</f>
        <v>roger</v>
      </c>
      <c r="G46" s="1"/>
      <c r="H46" s="45">
        <v>1</v>
      </c>
      <c r="J46" s="15">
        <f>IF(H46=0,0,(IF(H46&gt;H45,(H46*10)-H45,(IF(H46=H45,50,H46)))))</f>
        <v>1</v>
      </c>
      <c r="K46" s="10"/>
      <c r="M46" s="76" t="str">
        <f>TEXT($E$4,"jj/mm")&amp;"/P71"</f>
        <v>05/08/P71</v>
      </c>
      <c r="N46" s="1" t="str">
        <f>C21</f>
        <v>aramis</v>
      </c>
      <c r="O46" s="1">
        <f>$J$21</f>
        <v>121</v>
      </c>
      <c r="P46" s="1"/>
      <c r="Q46" s="1"/>
      <c r="R46" s="76" t="str">
        <f>TEXT($E$4,"jj/mm")&amp;"/P72"</f>
        <v>05/08/P72</v>
      </c>
      <c r="S46" s="53" t="str">
        <f>+AE13</f>
        <v>jaquo</v>
      </c>
      <c r="T46" s="53">
        <f>+$J$49</f>
        <v>125</v>
      </c>
      <c r="Z46" s="7"/>
      <c r="AA46" s="7"/>
      <c r="AB46" s="7"/>
      <c r="AC46" s="7"/>
      <c r="AE46" s="1" t="str">
        <f>+[1]Inscriptions!C52</f>
        <v>florent</v>
      </c>
    </row>
    <row r="47" spans="1:31" ht="34.5" customHeight="1">
      <c r="B47" s="38"/>
      <c r="C47" s="8"/>
      <c r="D47" s="8"/>
      <c r="E47" s="8"/>
      <c r="F47" s="8"/>
      <c r="G47" s="1"/>
      <c r="H47" s="46"/>
      <c r="J47" s="16"/>
      <c r="K47" s="10"/>
      <c r="M47" s="76" t="str">
        <f>TEXT($E$4,"jj/mm")&amp;"/P71"</f>
        <v>05/08/P71</v>
      </c>
      <c r="N47" s="1" t="str">
        <f>D21</f>
        <v>brice</v>
      </c>
      <c r="O47" s="1">
        <f>$J$21</f>
        <v>121</v>
      </c>
      <c r="P47" s="1"/>
      <c r="Q47" s="1"/>
      <c r="R47" s="76" t="str">
        <f>TEXT($E$4,"jj/mm")&amp;"/P72"</f>
        <v>05/08/P72</v>
      </c>
      <c r="S47" s="53" t="str">
        <f>+AE25</f>
        <v>brice</v>
      </c>
      <c r="T47" s="53">
        <f>+$J$49</f>
        <v>125</v>
      </c>
      <c r="Z47" s="7"/>
      <c r="AA47" s="7"/>
      <c r="AB47" s="7"/>
      <c r="AC47" s="7"/>
      <c r="AE47" s="1" t="str">
        <f>+[1]Inscriptions!C53</f>
        <v>jacques</v>
      </c>
    </row>
    <row r="48" spans="1:31" ht="34.5" customHeight="1">
      <c r="B48" s="110"/>
      <c r="C48" s="8" t="str">
        <f>+AE12</f>
        <v>maurice</v>
      </c>
      <c r="D48" s="8" t="str">
        <f>+AE28</f>
        <v>raymond</v>
      </c>
      <c r="E48" s="8" t="str">
        <f>+AE43</f>
        <v>evrard</v>
      </c>
      <c r="F48" s="8" t="str">
        <f>+AE52</f>
        <v>berthe</v>
      </c>
      <c r="G48" s="1"/>
      <c r="H48" s="45">
        <v>5</v>
      </c>
      <c r="J48" s="15">
        <f>IF(H48=0,0,(IF(H48&gt;H49,(H48*10)-H49,(IF(H48=H49,50,H48)))))</f>
        <v>5</v>
      </c>
      <c r="K48" s="10"/>
      <c r="M48" s="76" t="str">
        <f>TEXT($E$4,"jj/mm")&amp;"/P71"</f>
        <v>05/08/P71</v>
      </c>
      <c r="N48" s="1" t="str">
        <f>E21</f>
        <v>charles</v>
      </c>
      <c r="O48" s="1">
        <f>$J$21</f>
        <v>121</v>
      </c>
      <c r="P48" s="1"/>
      <c r="Q48" s="1"/>
      <c r="R48" s="76" t="str">
        <f>TEXT($E$4,"jj/mm")&amp;"/P72"</f>
        <v>05/08/P72</v>
      </c>
      <c r="S48" s="53" t="str">
        <f>+AE40</f>
        <v>dédé</v>
      </c>
      <c r="T48" s="53">
        <f>+$J$49</f>
        <v>125</v>
      </c>
      <c r="Z48" s="7"/>
      <c r="AA48" s="7"/>
      <c r="AB48" s="7"/>
      <c r="AC48" s="7"/>
      <c r="AE48" s="1" t="str">
        <f>+[1]Inscriptions!C54</f>
        <v>lucas</v>
      </c>
    </row>
    <row r="49" spans="2:31" ht="34.5" customHeight="1">
      <c r="B49" s="111"/>
      <c r="C49" s="8" t="str">
        <f>+AE13</f>
        <v>jaquo</v>
      </c>
      <c r="D49" s="8" t="str">
        <f>+AE25</f>
        <v>brice</v>
      </c>
      <c r="E49" s="8" t="str">
        <f>+AE40</f>
        <v>dédé</v>
      </c>
      <c r="F49" s="8" t="str">
        <f>+AE54</f>
        <v>marie</v>
      </c>
      <c r="G49" s="1"/>
      <c r="H49" s="45">
        <v>13</v>
      </c>
      <c r="J49" s="15">
        <f>IF(H49=0,0,(IF(H49&gt;H48,(H49*10)-H48,(IF(H49=H48,50,H49)))))</f>
        <v>125</v>
      </c>
      <c r="K49" s="10"/>
      <c r="M49" s="76" t="str">
        <f>TEXT($E$4,"jj/mm")&amp;"/P71"</f>
        <v>05/08/P71</v>
      </c>
      <c r="N49" s="1" t="str">
        <f>F21</f>
        <v>eliane</v>
      </c>
      <c r="O49" s="1">
        <f>$J$21</f>
        <v>121</v>
      </c>
      <c r="P49" s="1"/>
      <c r="Q49" s="1"/>
      <c r="R49" s="76" t="str">
        <f>TEXT($E$4,"jj/mm")&amp;"/P72"</f>
        <v>05/08/P72</v>
      </c>
      <c r="S49" s="53" t="str">
        <f>+AE54</f>
        <v>marie</v>
      </c>
      <c r="T49" s="53">
        <f>+$J$49</f>
        <v>125</v>
      </c>
      <c r="Z49" s="7"/>
      <c r="AA49" s="7"/>
      <c r="AB49" s="7"/>
      <c r="AC49" s="7"/>
      <c r="AE49" s="1" t="str">
        <f>+[1]Inscriptions!C55</f>
        <v>romaric</v>
      </c>
    </row>
    <row r="50" spans="2:31" ht="34.5" customHeight="1">
      <c r="B50" s="38"/>
      <c r="C50" s="8"/>
      <c r="D50" s="8"/>
      <c r="E50" s="8"/>
      <c r="F50" s="8"/>
      <c r="G50" s="1"/>
      <c r="H50" s="46"/>
      <c r="J50" s="16"/>
      <c r="K50" s="10"/>
      <c r="M50" s="80"/>
      <c r="N50" s="83"/>
      <c r="O50" s="83"/>
      <c r="P50" s="83"/>
      <c r="Q50" s="83"/>
      <c r="R50" s="80"/>
      <c r="S50" s="81"/>
      <c r="T50" s="81"/>
      <c r="Z50" s="7"/>
      <c r="AA50" s="7"/>
      <c r="AB50" s="7"/>
      <c r="AC50" s="7"/>
      <c r="AE50" s="1" t="str">
        <f>+[1]Inscriptions!C56</f>
        <v>roger</v>
      </c>
    </row>
    <row r="51" spans="2:31" ht="34.5" customHeight="1">
      <c r="B51" s="110"/>
      <c r="C51" s="8" t="str">
        <f>+AE15</f>
        <v>olivier</v>
      </c>
      <c r="D51" s="8" t="str">
        <f>+AE26</f>
        <v>denis</v>
      </c>
      <c r="E51" s="8" t="str">
        <f>+AE38</f>
        <v>paul</v>
      </c>
      <c r="F51" s="8" t="str">
        <f>+AE53</f>
        <v>eliane</v>
      </c>
      <c r="G51" s="1"/>
      <c r="H51" s="45">
        <v>6</v>
      </c>
      <c r="J51" s="15">
        <f>IF(H51=0,0,(IF(H51&gt;H52,(H51*10)-H52,(IF(H51=H52,50,H51)))))</f>
        <v>6</v>
      </c>
      <c r="K51" s="10"/>
      <c r="M51" s="76" t="str">
        <f>TEXT($E$4,"jj/mm")&amp;"/P71"</f>
        <v>05/08/P71</v>
      </c>
      <c r="N51" t="str">
        <f>C23</f>
        <v>maurice</v>
      </c>
      <c r="O51" s="1">
        <f>$J$23</f>
        <v>6</v>
      </c>
      <c r="R51" s="76" t="str">
        <f>TEXT($E$4,"jj/mm")&amp;"/P72"</f>
        <v>05/08/P72</v>
      </c>
      <c r="S51" s="53" t="str">
        <f>+AE15</f>
        <v>olivier</v>
      </c>
      <c r="T51" s="53">
        <f>+$J$51</f>
        <v>6</v>
      </c>
      <c r="Z51" s="7"/>
      <c r="AA51" s="7"/>
      <c r="AB51" s="7"/>
      <c r="AC51" s="7"/>
      <c r="AE51" s="1" t="str">
        <f>+[1]Inscriptions!C57</f>
        <v>catherine</v>
      </c>
    </row>
    <row r="52" spans="2:31" ht="34.5" customHeight="1">
      <c r="B52" s="111"/>
      <c r="C52" s="8" t="str">
        <f>+AE11</f>
        <v>aramis</v>
      </c>
      <c r="D52" s="8" t="str">
        <f>+AE24</f>
        <v>mathieu</v>
      </c>
      <c r="E52" s="8" t="str">
        <f>+AE42</f>
        <v>renaud</v>
      </c>
      <c r="F52" s="8" t="str">
        <f>+AE57</f>
        <v>aulne</v>
      </c>
      <c r="G52" s="1"/>
      <c r="H52" s="45">
        <v>12</v>
      </c>
      <c r="J52" s="15">
        <f>IF(H52=0,0,(IF(H52&gt;H51,(H52*10)-H51,(IF(H52=H51,50,H52)))))</f>
        <v>114</v>
      </c>
      <c r="K52" s="10"/>
      <c r="M52" s="76" t="str">
        <f>TEXT($E$4,"jj/mm")&amp;"/P71"</f>
        <v>05/08/P71</v>
      </c>
      <c r="N52" t="str">
        <f>D23</f>
        <v>denis</v>
      </c>
      <c r="O52" s="1">
        <f>$J$23</f>
        <v>6</v>
      </c>
      <c r="R52" s="76" t="str">
        <f>TEXT($E$4,"jj/mm")&amp;"/P72"</f>
        <v>05/08/P72</v>
      </c>
      <c r="S52" s="53" t="str">
        <f>+AE26</f>
        <v>denis</v>
      </c>
      <c r="T52" s="53">
        <f>+$J$51</f>
        <v>6</v>
      </c>
      <c r="Z52" s="7"/>
      <c r="AA52" s="7"/>
      <c r="AB52" s="7"/>
      <c r="AC52" s="7"/>
      <c r="AE52" s="1" t="str">
        <f>+[1]Inscriptions!C58</f>
        <v>berthe</v>
      </c>
    </row>
    <row r="53" spans="2:31" ht="34.5" customHeight="1">
      <c r="J53" s="16"/>
      <c r="K53" s="10"/>
      <c r="M53" s="76" t="str">
        <f>TEXT($E$4,"jj/mm")&amp;"/P71"</f>
        <v>05/08/P71</v>
      </c>
      <c r="N53" t="str">
        <f>E23</f>
        <v>dédé</v>
      </c>
      <c r="O53" s="1">
        <f>$J$23</f>
        <v>6</v>
      </c>
      <c r="R53" s="76" t="str">
        <f>TEXT($E$4,"jj/mm")&amp;"/P72"</f>
        <v>05/08/P72</v>
      </c>
      <c r="S53" s="53" t="str">
        <f>+AE38</f>
        <v>paul</v>
      </c>
      <c r="T53" s="53">
        <f>+$J$51</f>
        <v>6</v>
      </c>
      <c r="Z53" s="7"/>
      <c r="AA53" s="7"/>
      <c r="AB53" s="7"/>
      <c r="AC53" s="7"/>
      <c r="AE53" s="1" t="str">
        <f>+[1]Inscriptions!C59</f>
        <v>eliane</v>
      </c>
    </row>
    <row r="54" spans="2:31" ht="34.5" customHeight="1">
      <c r="B54" s="110"/>
      <c r="C54" s="8" t="str">
        <f>+AE10</f>
        <v>brian</v>
      </c>
      <c r="D54" s="8" t="str">
        <f>+AE29</f>
        <v>clement</v>
      </c>
      <c r="E54" s="8" t="str">
        <f>+AE41</f>
        <v>vincent</v>
      </c>
      <c r="F54" s="8" t="str">
        <f>+AE55</f>
        <v>cathy</v>
      </c>
      <c r="G54" s="1"/>
      <c r="H54" s="45">
        <v>10</v>
      </c>
      <c r="J54" s="15">
        <f>IF(H54=0,0,(IF(H54&gt;H55,(H54*10)-H55,(IF(H54=H55,50,H54)))))</f>
        <v>10</v>
      </c>
      <c r="K54" s="10"/>
      <c r="M54" s="76" t="str">
        <f>TEXT($E$4,"jj/mm")&amp;"/P71"</f>
        <v>05/08/P71</v>
      </c>
      <c r="N54" t="str">
        <f>F23</f>
        <v>marie</v>
      </c>
      <c r="O54" s="1">
        <f>$J$23</f>
        <v>6</v>
      </c>
      <c r="R54" s="76" t="str">
        <f>TEXT($E$4,"jj/mm")&amp;"/P72"</f>
        <v>05/08/P72</v>
      </c>
      <c r="S54" s="53" t="str">
        <f>+AE53</f>
        <v>eliane</v>
      </c>
      <c r="T54" s="53">
        <f>+$J$51</f>
        <v>6</v>
      </c>
      <c r="Z54" s="7"/>
      <c r="AA54" s="7"/>
      <c r="AB54" s="7"/>
      <c r="AC54" s="7"/>
      <c r="AE54" s="1" t="str">
        <f>+[1]Inscriptions!C60</f>
        <v>marie</v>
      </c>
    </row>
    <row r="55" spans="2:31" ht="34.5" customHeight="1">
      <c r="B55" s="111"/>
      <c r="C55" s="8" t="str">
        <f>+AE14</f>
        <v>sergio</v>
      </c>
      <c r="D55" s="8" t="str">
        <f>+AE27</f>
        <v>antoinr</v>
      </c>
      <c r="E55" s="8" t="str">
        <f>+AE39</f>
        <v>charles</v>
      </c>
      <c r="F55" s="8" t="str">
        <f>+AE56</f>
        <v>anne</v>
      </c>
      <c r="G55" s="1"/>
      <c r="H55" s="45">
        <v>12</v>
      </c>
      <c r="J55" s="15">
        <f>IF(H55=0,0,(IF(H55&gt;H54,(H55*10)-H54,(IF(H55=H54,50,H55)))))</f>
        <v>110</v>
      </c>
      <c r="K55" s="10"/>
      <c r="M55" s="76"/>
      <c r="O55" s="1"/>
      <c r="R55" s="76"/>
      <c r="Z55" s="7"/>
      <c r="AA55" s="7"/>
      <c r="AB55" s="7"/>
      <c r="AC55" s="7"/>
      <c r="AE55" s="1" t="str">
        <f>+[1]Inscriptions!C61</f>
        <v>cathy</v>
      </c>
    </row>
    <row r="56" spans="2:31">
      <c r="K56" s="10"/>
      <c r="M56" s="76" t="str">
        <f>TEXT($E$4,"jj/mm")&amp;"/P71"</f>
        <v>05/08/P71</v>
      </c>
      <c r="N56" t="str">
        <f>C24</f>
        <v>jaquo</v>
      </c>
      <c r="O56" s="1">
        <f>$J$24</f>
        <v>94</v>
      </c>
      <c r="R56" s="76" t="str">
        <f>TEXT($E$4,"jj/mm")&amp;"/P72"</f>
        <v>05/08/P72</v>
      </c>
      <c r="S56" s="53" t="str">
        <f>+AE11</f>
        <v>aramis</v>
      </c>
      <c r="T56" s="53">
        <f>+$J$52</f>
        <v>114</v>
      </c>
      <c r="Z56" s="1"/>
      <c r="AA56" s="1"/>
      <c r="AB56" s="1"/>
      <c r="AC56" s="1"/>
      <c r="AE56" s="1" t="str">
        <f>+[1]Inscriptions!C62</f>
        <v>anne</v>
      </c>
    </row>
    <row r="57" spans="2:31">
      <c r="K57" s="10"/>
      <c r="M57" s="76" t="str">
        <f>TEXT($E$4,"jj/mm")&amp;"/P71"</f>
        <v>05/08/P71</v>
      </c>
      <c r="N57" t="str">
        <f>D24</f>
        <v>antoinr</v>
      </c>
      <c r="O57" s="1">
        <f>$J$24</f>
        <v>94</v>
      </c>
      <c r="R57" s="76" t="str">
        <f>TEXT($E$4,"jj/mm")&amp;"/P72"</f>
        <v>05/08/P72</v>
      </c>
      <c r="S57" s="53" t="str">
        <f>+AE24</f>
        <v>mathieu</v>
      </c>
      <c r="T57" s="53">
        <f>+$J$52</f>
        <v>114</v>
      </c>
      <c r="AE57" s="1" t="str">
        <f>+[1]Inscriptions!C63</f>
        <v>aulne</v>
      </c>
    </row>
    <row r="58" spans="2:31">
      <c r="K58" s="10"/>
      <c r="M58" s="76" t="str">
        <f>TEXT($E$4,"jj/mm")&amp;"/P71"</f>
        <v>05/08/P71</v>
      </c>
      <c r="N58" t="str">
        <f>E24</f>
        <v>vincent</v>
      </c>
      <c r="O58" s="1">
        <f>$J$24</f>
        <v>94</v>
      </c>
      <c r="R58" s="76" t="str">
        <f>TEXT($E$4,"jj/mm")&amp;"/P72"</f>
        <v>05/08/P72</v>
      </c>
      <c r="S58" s="53" t="str">
        <f>+AE42</f>
        <v>renaud</v>
      </c>
      <c r="T58" s="53">
        <f>+$J$52</f>
        <v>114</v>
      </c>
      <c r="AE58" s="1"/>
    </row>
    <row r="59" spans="2:31">
      <c r="K59" s="10"/>
      <c r="M59" s="76" t="str">
        <f>TEXT($E$4,"jj/mm")&amp;"/P71"</f>
        <v>05/08/P71</v>
      </c>
      <c r="N59" t="str">
        <f>F24</f>
        <v>cathy</v>
      </c>
      <c r="O59" s="1">
        <f>$J$24</f>
        <v>94</v>
      </c>
      <c r="R59" s="76" t="str">
        <f>TEXT($E$4,"jj/mm")&amp;"/P72"</f>
        <v>05/08/P72</v>
      </c>
      <c r="S59" s="53" t="str">
        <f>+AE57</f>
        <v>aulne</v>
      </c>
      <c r="T59" s="53">
        <f>+$J$52</f>
        <v>114</v>
      </c>
      <c r="AE59" s="1"/>
    </row>
    <row r="60" spans="2:31">
      <c r="K60" s="10"/>
      <c r="M60" s="80"/>
      <c r="N60" s="79"/>
      <c r="O60" s="83"/>
      <c r="P60" s="79"/>
      <c r="Q60" s="79"/>
      <c r="R60" s="80"/>
      <c r="S60" s="81"/>
      <c r="T60" s="81"/>
      <c r="AE60" s="1"/>
    </row>
    <row r="61" spans="2:31">
      <c r="K61" s="10"/>
      <c r="M61" s="76" t="str">
        <f>TEXT($E$4,"jj/mm")&amp;"/P71"</f>
        <v>05/08/P71</v>
      </c>
      <c r="N61" t="str">
        <f>C26</f>
        <v>sergio</v>
      </c>
      <c r="O61">
        <f>$J$26</f>
        <v>82</v>
      </c>
      <c r="R61" s="76" t="str">
        <f>TEXT($E$4,"jj/mm")&amp;"/P72"</f>
        <v>05/08/P72</v>
      </c>
      <c r="S61" s="53" t="str">
        <f>+AE10</f>
        <v>brian</v>
      </c>
      <c r="T61" s="53">
        <f>+$J$54</f>
        <v>10</v>
      </c>
      <c r="AE61" s="1"/>
    </row>
    <row r="62" spans="2:31">
      <c r="K62" s="10"/>
      <c r="M62" s="76" t="str">
        <f>TEXT($E$4,"jj/mm")&amp;"/P71"</f>
        <v>05/08/P71</v>
      </c>
      <c r="N62" t="str">
        <f>D26</f>
        <v>raymond</v>
      </c>
      <c r="O62">
        <f>$J$26</f>
        <v>82</v>
      </c>
      <c r="R62" s="76" t="str">
        <f>TEXT($E$4,"jj/mm")&amp;"/P72"</f>
        <v>05/08/P72</v>
      </c>
      <c r="S62" s="53" t="str">
        <f>+AE29</f>
        <v>clement</v>
      </c>
      <c r="T62" s="53">
        <f>+$J$54</f>
        <v>10</v>
      </c>
      <c r="AE62" s="1"/>
    </row>
    <row r="63" spans="2:31">
      <c r="K63" s="10"/>
      <c r="M63" s="76" t="str">
        <f>TEXT($E$4,"jj/mm")&amp;"/P71"</f>
        <v>05/08/P71</v>
      </c>
      <c r="N63" t="str">
        <f>E26</f>
        <v>renaud</v>
      </c>
      <c r="O63">
        <f>$J$26</f>
        <v>82</v>
      </c>
      <c r="R63" s="76" t="str">
        <f>TEXT($E$4,"jj/mm")&amp;"/P72"</f>
        <v>05/08/P72</v>
      </c>
      <c r="S63" s="53" t="str">
        <f>+AE41</f>
        <v>vincent</v>
      </c>
      <c r="T63" s="53">
        <f>+$J$54</f>
        <v>10</v>
      </c>
      <c r="AE63" s="1"/>
    </row>
    <row r="64" spans="2:31">
      <c r="K64" s="10"/>
      <c r="M64" s="76" t="str">
        <f>TEXT($E$4,"jj/mm")&amp;"/P71"</f>
        <v>05/08/P71</v>
      </c>
      <c r="N64" t="str">
        <f>F26</f>
        <v>anne</v>
      </c>
      <c r="O64">
        <f>$J$26</f>
        <v>82</v>
      </c>
      <c r="R64" s="76" t="str">
        <f>TEXT($E$4,"jj/mm")&amp;"/P72"</f>
        <v>05/08/P72</v>
      </c>
      <c r="S64" s="53" t="str">
        <f>+AE55</f>
        <v>cathy</v>
      </c>
      <c r="T64" s="53">
        <f>+$J$54</f>
        <v>10</v>
      </c>
      <c r="AE64" s="1"/>
    </row>
    <row r="65" spans="11:31">
      <c r="K65" s="10"/>
      <c r="M65" s="76"/>
      <c r="R65" s="76"/>
      <c r="AE65" s="1"/>
    </row>
    <row r="66" spans="11:31">
      <c r="K66" s="10"/>
      <c r="M66" s="76" t="str">
        <f>TEXT($E$4,"jj/mm")&amp;"/P71"</f>
        <v>05/08/P71</v>
      </c>
      <c r="N66" t="str">
        <f>C27</f>
        <v>olivier</v>
      </c>
      <c r="O66">
        <f>$J$27</f>
        <v>8</v>
      </c>
      <c r="R66" s="76" t="str">
        <f>TEXT($E$4,"jj/mm")&amp;"/P72"</f>
        <v>05/08/P72</v>
      </c>
      <c r="S66" s="53" t="str">
        <f>+AE14</f>
        <v>sergio</v>
      </c>
      <c r="T66" s="53">
        <f>+$J$55</f>
        <v>110</v>
      </c>
      <c r="AE66" s="1"/>
    </row>
    <row r="67" spans="11:31">
      <c r="K67" s="10"/>
      <c r="M67" s="76" t="str">
        <f>TEXT($E$4,"jj/mm")&amp;"/P71"</f>
        <v>05/08/P71</v>
      </c>
      <c r="N67" t="str">
        <f>D27</f>
        <v>clement</v>
      </c>
      <c r="O67">
        <f>$J$27</f>
        <v>8</v>
      </c>
      <c r="R67" s="76" t="str">
        <f>TEXT($E$4,"jj/mm")&amp;"/P72"</f>
        <v>05/08/P72</v>
      </c>
      <c r="S67" s="53" t="str">
        <f>+AE27</f>
        <v>antoinr</v>
      </c>
      <c r="T67" s="53">
        <f>+$J$55</f>
        <v>110</v>
      </c>
      <c r="AE67" s="1"/>
    </row>
    <row r="68" spans="11:31">
      <c r="K68" s="10"/>
      <c r="M68" s="76" t="str">
        <f>TEXT($E$4,"jj/mm")&amp;"/P71"</f>
        <v>05/08/P71</v>
      </c>
      <c r="N68" t="str">
        <f>E27</f>
        <v>evrard</v>
      </c>
      <c r="O68">
        <f>$J$27</f>
        <v>8</v>
      </c>
      <c r="R68" s="76" t="str">
        <f>TEXT($E$4,"jj/mm")&amp;"/P72"</f>
        <v>05/08/P72</v>
      </c>
      <c r="S68" s="53" t="str">
        <f>+AE39</f>
        <v>charles</v>
      </c>
      <c r="T68" s="53">
        <f>+$J$55</f>
        <v>110</v>
      </c>
      <c r="AE68" s="1"/>
    </row>
    <row r="69" spans="11:31">
      <c r="K69" s="10"/>
      <c r="M69" s="76" t="str">
        <f>TEXT($E$4,"jj/mm")&amp;"/P71"</f>
        <v>05/08/P71</v>
      </c>
      <c r="N69" t="str">
        <f>F27</f>
        <v>aulne</v>
      </c>
      <c r="O69">
        <f>$J$27</f>
        <v>8</v>
      </c>
      <c r="R69" s="76" t="str">
        <f>TEXT($E$4,"jj/mm")&amp;"/P72"</f>
        <v>05/08/P72</v>
      </c>
      <c r="S69" s="53" t="str">
        <f>+AE56</f>
        <v>anne</v>
      </c>
      <c r="T69" s="53">
        <f>+$J$55</f>
        <v>110</v>
      </c>
      <c r="AE69" s="1"/>
    </row>
    <row r="70" spans="11:31">
      <c r="K70" s="10"/>
      <c r="AE70" s="1"/>
    </row>
    <row r="71" spans="11:31">
      <c r="K71" s="10"/>
      <c r="AE71" s="1"/>
    </row>
    <row r="72" spans="11:31">
      <c r="K72" s="10"/>
      <c r="AE72" s="1"/>
    </row>
    <row r="73" spans="11:31">
      <c r="K73" s="10"/>
      <c r="AE73" s="1"/>
    </row>
    <row r="74" spans="11:31">
      <c r="K74" s="10"/>
      <c r="AE74" s="1"/>
    </row>
    <row r="75" spans="11:31">
      <c r="K75" s="10"/>
      <c r="AE75" s="1"/>
    </row>
    <row r="76" spans="11:31">
      <c r="K76" s="10"/>
      <c r="AE76" s="1"/>
    </row>
    <row r="77" spans="11:31">
      <c r="K77" s="10"/>
      <c r="AE77" s="1"/>
    </row>
  </sheetData>
  <mergeCells count="18">
    <mergeCell ref="B54:B55"/>
    <mergeCell ref="D30:E30"/>
    <mergeCell ref="B42:B43"/>
    <mergeCell ref="B45:B46"/>
    <mergeCell ref="B48:B49"/>
    <mergeCell ref="B51:B52"/>
    <mergeCell ref="B29:B30"/>
    <mergeCell ref="B32:B33"/>
    <mergeCell ref="B39:B40"/>
    <mergeCell ref="B36:B37"/>
    <mergeCell ref="B23:B24"/>
    <mergeCell ref="B26:B27"/>
    <mergeCell ref="B8:B9"/>
    <mergeCell ref="B14:B15"/>
    <mergeCell ref="D2:E2"/>
    <mergeCell ref="B20:B21"/>
    <mergeCell ref="B11:B12"/>
    <mergeCell ref="B17:B18"/>
  </mergeCells>
  <phoneticPr fontId="4" type="noConversion"/>
  <pageMargins left="0.43" right="0.7" top="0.31" bottom="0.36" header="0.17" footer="0.3"/>
  <pageSetup paperSize="9" scale="70" orientation="landscape" r:id="rId1"/>
  <headerFooter alignWithMargins="0"/>
  <rowBreaks count="1" manualBreakCount="1">
    <brk id="29" max="8" man="1"/>
  </rowBreaks>
  <colBreaks count="1" manualBreakCount="1">
    <brk id="10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0"/>
    <pageSetUpPr fitToPage="1"/>
  </sheetPr>
  <dimension ref="B1:Z103"/>
  <sheetViews>
    <sheetView topLeftCell="B1" zoomScale="85" workbookViewId="0">
      <selection activeCell="B1" sqref="B1"/>
    </sheetView>
  </sheetViews>
  <sheetFormatPr baseColWidth="10" defaultRowHeight="15"/>
  <cols>
    <col min="1" max="1" width="3.7109375" customWidth="1"/>
    <col min="2" max="2" width="10.28515625" style="23" customWidth="1"/>
    <col min="3" max="3" width="25.5703125" style="23" customWidth="1"/>
    <col min="4" max="4" width="19.140625" style="71" customWidth="1"/>
    <col min="5" max="5" width="3.7109375" style="43" customWidth="1"/>
    <col min="6" max="6" width="3" style="37" customWidth="1"/>
    <col min="7" max="7" width="19.7109375" style="67" customWidth="1"/>
    <col min="8" max="8" width="3.42578125" style="43" customWidth="1"/>
    <col min="9" max="9" width="3" style="43" customWidth="1"/>
    <col min="10" max="10" width="18.140625" style="33" customWidth="1"/>
    <col min="11" max="12" width="3.5703125" style="43" customWidth="1"/>
    <col min="13" max="13" width="18.85546875" hidden="1" customWidth="1"/>
    <col min="14" max="14" width="3.140625" customWidth="1"/>
    <col min="15" max="16" width="11.42578125" style="4"/>
    <col min="17" max="17" width="11.42578125" style="30"/>
    <col min="18" max="18" width="0" style="26" hidden="1" customWidth="1"/>
    <col min="19" max="19" width="11.42578125" style="30"/>
    <col min="20" max="20" width="0" style="26" hidden="1" customWidth="1"/>
    <col min="21" max="21" width="5.85546875" customWidth="1"/>
    <col min="22" max="22" width="23.42578125" style="1" customWidth="1"/>
    <col min="23" max="23" width="11.42578125" style="1"/>
  </cols>
  <sheetData>
    <row r="1" spans="2:23" ht="33">
      <c r="B1" s="30"/>
      <c r="K1" s="102" t="s">
        <v>146</v>
      </c>
      <c r="W1" s="72"/>
    </row>
    <row r="7" spans="2:23" ht="18">
      <c r="C7" s="61" t="s">
        <v>53</v>
      </c>
      <c r="D7" s="68" t="s">
        <v>11</v>
      </c>
      <c r="E7" s="60"/>
      <c r="F7" s="73"/>
      <c r="G7" s="39" t="s">
        <v>2</v>
      </c>
      <c r="H7" s="19"/>
      <c r="I7" s="75"/>
      <c r="J7" s="39" t="s">
        <v>56</v>
      </c>
      <c r="K7" s="19"/>
      <c r="L7" s="19"/>
      <c r="N7" s="12"/>
      <c r="P7" s="4" t="s">
        <v>1</v>
      </c>
      <c r="Q7" s="113">
        <f ca="1">TODAY()</f>
        <v>42752</v>
      </c>
      <c r="R7" s="114"/>
      <c r="V7" s="36" t="s">
        <v>13</v>
      </c>
    </row>
    <row r="8" spans="2:23" ht="15.75" thickBot="1">
      <c r="B8" s="78">
        <f>IF(C8&lt;&gt;"",ROWS($1:1),"")</f>
        <v>1</v>
      </c>
      <c r="C8" s="70" t="s">
        <v>71</v>
      </c>
      <c r="D8" s="70" t="s">
        <v>71</v>
      </c>
      <c r="E8" s="34"/>
      <c r="F8" s="74">
        <f>IF(G8=0,"",1)</f>
        <v>1</v>
      </c>
      <c r="G8" s="64" t="s">
        <v>73</v>
      </c>
      <c r="H8" s="34"/>
      <c r="I8" s="34">
        <f>IF(J8=0,"",1)</f>
        <v>1</v>
      </c>
      <c r="J8" s="40" t="s">
        <v>134</v>
      </c>
      <c r="K8" s="34"/>
      <c r="L8" s="34"/>
      <c r="M8" s="70"/>
      <c r="O8" s="17" t="s">
        <v>4</v>
      </c>
      <c r="P8" s="20" t="s">
        <v>5</v>
      </c>
      <c r="Q8" s="17" t="s">
        <v>10</v>
      </c>
      <c r="R8" s="11" t="s">
        <v>7</v>
      </c>
      <c r="S8" s="17" t="s">
        <v>6</v>
      </c>
      <c r="T8" s="29" t="s">
        <v>8</v>
      </c>
      <c r="V8" s="55" t="s">
        <v>67</v>
      </c>
    </row>
    <row r="9" spans="2:23" ht="15.75" thickBot="1">
      <c r="B9" s="78">
        <f>IF(C9&lt;&gt;"",ROWS($1:2),"")</f>
        <v>2</v>
      </c>
      <c r="C9" s="71" t="s">
        <v>72</v>
      </c>
      <c r="D9" s="71" t="s">
        <v>72</v>
      </c>
      <c r="E9" s="34"/>
      <c r="F9" s="74">
        <f>IF(G9=0,"",2)</f>
        <v>2</v>
      </c>
      <c r="G9" s="65" t="s">
        <v>103</v>
      </c>
      <c r="H9" s="34"/>
      <c r="I9" s="34">
        <f>IF(J9=0,"",2)</f>
        <v>2</v>
      </c>
      <c r="J9" s="63" t="s">
        <v>107</v>
      </c>
      <c r="K9" s="34"/>
      <c r="L9" s="34"/>
      <c r="M9" s="71"/>
      <c r="O9" s="18">
        <v>24</v>
      </c>
      <c r="P9" s="24">
        <v>3</v>
      </c>
      <c r="Q9" s="31">
        <v>6</v>
      </c>
      <c r="R9" s="27">
        <f>+Q9*4</f>
        <v>24</v>
      </c>
      <c r="S9" s="31"/>
      <c r="T9" s="27">
        <f>+S9*3</f>
        <v>0</v>
      </c>
      <c r="V9" s="1" t="s">
        <v>68</v>
      </c>
    </row>
    <row r="10" spans="2:23" ht="15.75" thickTop="1">
      <c r="B10" s="78">
        <f>IF(C10&lt;&gt;"",ROWS($1:3),"")</f>
        <v>3</v>
      </c>
      <c r="C10" s="69" t="s">
        <v>129</v>
      </c>
      <c r="D10" s="69" t="s">
        <v>129</v>
      </c>
      <c r="E10" s="34"/>
      <c r="F10" s="74">
        <f>IF(G10=0,"",3)</f>
        <v>3</v>
      </c>
      <c r="G10" s="65" t="s">
        <v>80</v>
      </c>
      <c r="H10" s="34"/>
      <c r="I10" s="34">
        <f>IF(J10=0,"",3)</f>
        <v>3</v>
      </c>
      <c r="J10" s="40" t="s">
        <v>97</v>
      </c>
      <c r="K10" s="34"/>
      <c r="L10" s="34"/>
      <c r="M10" s="69"/>
      <c r="O10" s="4">
        <v>25</v>
      </c>
      <c r="P10" s="115">
        <v>4</v>
      </c>
      <c r="Q10" s="30">
        <v>1</v>
      </c>
      <c r="R10" s="26">
        <f t="shared" ref="R10:R16" si="0">+Q10*4</f>
        <v>4</v>
      </c>
      <c r="S10" s="30">
        <v>7</v>
      </c>
      <c r="T10" s="26">
        <f t="shared" ref="T10:T16" si="1">+S10*3</f>
        <v>21</v>
      </c>
      <c r="V10" s="35" t="s">
        <v>69</v>
      </c>
    </row>
    <row r="11" spans="2:23">
      <c r="B11" s="78">
        <f>IF(C11&lt;&gt;"",ROWS($1:4),"")</f>
        <v>4</v>
      </c>
      <c r="C11" s="69" t="s">
        <v>67</v>
      </c>
      <c r="D11" s="69" t="s">
        <v>67</v>
      </c>
      <c r="E11" s="34"/>
      <c r="F11" s="74">
        <f>IF(G11=0,"",4)</f>
        <v>4</v>
      </c>
      <c r="G11" s="66" t="s">
        <v>81</v>
      </c>
      <c r="H11" s="34"/>
      <c r="I11" s="34">
        <f>IF(J11=0,"",4)</f>
        <v>4</v>
      </c>
      <c r="J11" s="63" t="s">
        <v>66</v>
      </c>
      <c r="K11" s="34"/>
      <c r="L11" s="34"/>
      <c r="M11" s="69"/>
      <c r="O11" s="4">
        <v>26</v>
      </c>
      <c r="P11" s="116"/>
      <c r="Q11" s="30">
        <v>2</v>
      </c>
      <c r="R11" s="26">
        <f t="shared" si="0"/>
        <v>8</v>
      </c>
      <c r="S11" s="30">
        <v>6</v>
      </c>
      <c r="T11" s="26">
        <f t="shared" si="1"/>
        <v>18</v>
      </c>
      <c r="V11" s="35" t="s">
        <v>70</v>
      </c>
      <c r="W11" s="1" t="s">
        <v>58</v>
      </c>
    </row>
    <row r="12" spans="2:23">
      <c r="B12" s="78">
        <f>IF(C12&lt;&gt;"",ROWS($1:5),"")</f>
        <v>5</v>
      </c>
      <c r="C12" s="71" t="s">
        <v>74</v>
      </c>
      <c r="D12" s="71" t="s">
        <v>74</v>
      </c>
      <c r="E12" s="34"/>
      <c r="F12" s="74">
        <f>IF(G12=0,"",5)</f>
        <v>5</v>
      </c>
      <c r="G12" s="64" t="s">
        <v>135</v>
      </c>
      <c r="H12" s="34"/>
      <c r="I12" s="34">
        <f>IF(J12=0,"",5)</f>
        <v>5</v>
      </c>
      <c r="J12" s="63" t="s">
        <v>104</v>
      </c>
      <c r="K12" s="34"/>
      <c r="L12" s="34"/>
      <c r="M12" s="71"/>
      <c r="O12" s="4">
        <v>27</v>
      </c>
      <c r="P12" s="116"/>
      <c r="Q12" s="30">
        <v>3</v>
      </c>
      <c r="R12" s="26">
        <f t="shared" si="0"/>
        <v>12</v>
      </c>
      <c r="S12" s="30">
        <v>5</v>
      </c>
      <c r="T12" s="26">
        <f t="shared" si="1"/>
        <v>15</v>
      </c>
      <c r="V12" s="1" t="s">
        <v>71</v>
      </c>
    </row>
    <row r="13" spans="2:23">
      <c r="B13" s="78">
        <f>IF(C13&lt;&gt;"",ROWS($1:6),"")</f>
        <v>6</v>
      </c>
      <c r="C13" s="71" t="s">
        <v>77</v>
      </c>
      <c r="D13" s="71" t="s">
        <v>77</v>
      </c>
      <c r="E13" s="34"/>
      <c r="F13" s="74">
        <f>IF(G13=0,"",6)</f>
        <v>6</v>
      </c>
      <c r="G13" s="66" t="s">
        <v>76</v>
      </c>
      <c r="H13" s="34"/>
      <c r="I13" s="34">
        <f>IF(J13=0,"",6)</f>
        <v>6</v>
      </c>
      <c r="J13" s="40" t="s">
        <v>126</v>
      </c>
      <c r="K13" s="34"/>
      <c r="L13" s="34"/>
      <c r="M13" s="71"/>
      <c r="O13" s="4">
        <v>28</v>
      </c>
      <c r="P13" s="116"/>
      <c r="Q13" s="30">
        <v>4</v>
      </c>
      <c r="R13" s="26">
        <f t="shared" si="0"/>
        <v>16</v>
      </c>
      <c r="S13" s="30">
        <v>4</v>
      </c>
      <c r="T13" s="26">
        <f t="shared" si="1"/>
        <v>12</v>
      </c>
      <c r="V13" s="1" t="s">
        <v>72</v>
      </c>
      <c r="W13" s="1" t="s">
        <v>54</v>
      </c>
    </row>
    <row r="14" spans="2:23">
      <c r="B14" s="78">
        <f>IF(C14&lt;&gt;"",ROWS($1:7),"")</f>
        <v>7</v>
      </c>
      <c r="C14" s="71" t="s">
        <v>78</v>
      </c>
      <c r="D14" s="71" t="s">
        <v>78</v>
      </c>
      <c r="E14" s="34"/>
      <c r="F14" s="74">
        <f>IF(G14=0,"",7)</f>
        <v>7</v>
      </c>
      <c r="G14" s="64" t="s">
        <v>125</v>
      </c>
      <c r="H14" s="34"/>
      <c r="I14" s="34">
        <f>IF(J14=0,"",7)</f>
        <v>7</v>
      </c>
      <c r="J14" s="40" t="s">
        <v>121</v>
      </c>
      <c r="K14" s="34"/>
      <c r="L14" s="34"/>
      <c r="M14" s="71"/>
      <c r="O14" s="4">
        <v>29</v>
      </c>
      <c r="P14" s="116"/>
      <c r="Q14" s="30">
        <v>5</v>
      </c>
      <c r="R14" s="26">
        <f t="shared" si="0"/>
        <v>20</v>
      </c>
      <c r="S14" s="30">
        <v>3</v>
      </c>
      <c r="T14" s="26">
        <f t="shared" si="1"/>
        <v>9</v>
      </c>
      <c r="V14" s="37" t="s">
        <v>73</v>
      </c>
    </row>
    <row r="15" spans="2:23">
      <c r="B15" s="78">
        <f>IF(C15&lt;&gt;"",ROWS($1:8),"")</f>
        <v>8</v>
      </c>
      <c r="C15" s="69" t="s">
        <v>140</v>
      </c>
      <c r="D15" s="69" t="s">
        <v>140</v>
      </c>
      <c r="E15" s="34"/>
      <c r="F15" s="74">
        <f>IF(G15=0,"",8)</f>
        <v>8</v>
      </c>
      <c r="G15" s="64" t="s">
        <v>92</v>
      </c>
      <c r="H15" s="34"/>
      <c r="I15" s="34">
        <f>IF(J15=0,"",8)</f>
        <v>8</v>
      </c>
      <c r="J15" s="40" t="s">
        <v>132</v>
      </c>
      <c r="K15" s="34"/>
      <c r="L15" s="34"/>
      <c r="M15" s="69"/>
      <c r="O15" s="4">
        <v>30</v>
      </c>
      <c r="P15" s="116"/>
      <c r="Q15" s="30">
        <v>6</v>
      </c>
      <c r="R15" s="26">
        <f t="shared" si="0"/>
        <v>24</v>
      </c>
      <c r="S15" s="30">
        <v>2</v>
      </c>
      <c r="T15" s="26">
        <f t="shared" si="1"/>
        <v>6</v>
      </c>
      <c r="V15" s="35" t="s">
        <v>74</v>
      </c>
      <c r="W15" s="1" t="s">
        <v>55</v>
      </c>
    </row>
    <row r="16" spans="2:23">
      <c r="B16" s="78">
        <f>IF(C16&lt;&gt;"",ROWS($1:9),"")</f>
        <v>9</v>
      </c>
      <c r="C16" s="69" t="s">
        <v>127</v>
      </c>
      <c r="D16" s="69" t="s">
        <v>127</v>
      </c>
      <c r="E16" s="34"/>
      <c r="F16" s="74">
        <f>IF(G16=0,"",9)</f>
        <v>9</v>
      </c>
      <c r="G16" s="64" t="s">
        <v>86</v>
      </c>
      <c r="H16" s="34"/>
      <c r="I16" s="34">
        <f>IF(J16=0,"",9)</f>
        <v>9</v>
      </c>
      <c r="J16" s="63" t="s">
        <v>117</v>
      </c>
      <c r="K16" s="34"/>
      <c r="L16" s="34"/>
      <c r="M16" s="69"/>
      <c r="N16" s="6"/>
      <c r="O16" s="19">
        <v>31</v>
      </c>
      <c r="P16" s="116"/>
      <c r="Q16" s="32">
        <v>7</v>
      </c>
      <c r="R16" s="28">
        <f t="shared" si="0"/>
        <v>28</v>
      </c>
      <c r="S16" s="32">
        <v>1</v>
      </c>
      <c r="T16" s="28">
        <f t="shared" si="1"/>
        <v>3</v>
      </c>
      <c r="V16" s="37" t="s">
        <v>75</v>
      </c>
      <c r="W16" s="35" t="s">
        <v>63</v>
      </c>
    </row>
    <row r="17" spans="2:26" ht="15.75" thickBot="1">
      <c r="B17" s="78">
        <f>IF(C17&lt;&gt;"",ROWS($1:10),"")</f>
        <v>10</v>
      </c>
      <c r="C17" s="71" t="s">
        <v>75</v>
      </c>
      <c r="D17" s="71" t="s">
        <v>75</v>
      </c>
      <c r="E17" s="34"/>
      <c r="F17" s="74">
        <f>IF(G17=0,"",10)</f>
        <v>10</v>
      </c>
      <c r="G17" s="66" t="s">
        <v>128</v>
      </c>
      <c r="H17" s="34"/>
      <c r="I17" s="34">
        <f>IF(J17=0,"",10)</f>
        <v>10</v>
      </c>
      <c r="J17" s="40" t="s">
        <v>99</v>
      </c>
      <c r="K17" s="34"/>
      <c r="L17" s="34"/>
      <c r="M17" s="71"/>
      <c r="O17" s="18">
        <v>32</v>
      </c>
      <c r="P17" s="117"/>
      <c r="Q17" s="31">
        <v>8</v>
      </c>
      <c r="R17" s="27">
        <f>+Q17*4</f>
        <v>32</v>
      </c>
      <c r="S17" s="31"/>
      <c r="T17" s="27"/>
      <c r="V17" s="42" t="s">
        <v>76</v>
      </c>
      <c r="W17" s="1" t="s">
        <v>14</v>
      </c>
    </row>
    <row r="18" spans="2:26" ht="15.75" thickTop="1">
      <c r="B18" s="78">
        <f>IF(C18&lt;&gt;"",ROWS($1:11),"")</f>
        <v>11</v>
      </c>
      <c r="C18" s="69" t="s">
        <v>79</v>
      </c>
      <c r="D18" s="69" t="s">
        <v>79</v>
      </c>
      <c r="E18" s="34"/>
      <c r="F18" s="74">
        <f>IF(G18=0,"",11)</f>
        <v>11</v>
      </c>
      <c r="G18" s="66" t="s">
        <v>70</v>
      </c>
      <c r="H18" s="34"/>
      <c r="I18" s="34">
        <f>IF(J18=0,"",11)</f>
        <v>11</v>
      </c>
      <c r="J18" s="40" t="s">
        <v>123</v>
      </c>
      <c r="K18" s="34"/>
      <c r="L18" s="34"/>
      <c r="M18" s="69"/>
      <c r="O18" s="4">
        <v>33</v>
      </c>
      <c r="P18" s="118">
        <v>5</v>
      </c>
      <c r="Q18" s="30">
        <v>3</v>
      </c>
      <c r="R18" s="26">
        <f>+Q18*4</f>
        <v>12</v>
      </c>
      <c r="S18" s="30">
        <v>7</v>
      </c>
      <c r="T18" s="26">
        <f>+S18*3</f>
        <v>21</v>
      </c>
      <c r="V18" s="35" t="s">
        <v>77</v>
      </c>
      <c r="W18" s="1" t="s">
        <v>57</v>
      </c>
    </row>
    <row r="19" spans="2:26">
      <c r="B19" s="78">
        <f>IF(C19&lt;&gt;"",ROWS($1:12),"")</f>
        <v>12</v>
      </c>
      <c r="C19" s="69" t="s">
        <v>69</v>
      </c>
      <c r="D19" s="69" t="s">
        <v>69</v>
      </c>
      <c r="E19" s="34"/>
      <c r="F19" s="74" t="str">
        <f>IF(G19=0,"",12)</f>
        <v/>
      </c>
      <c r="G19" s="64"/>
      <c r="H19" s="34"/>
      <c r="I19" s="34">
        <f>IF(J19=0,"",12)</f>
        <v>12</v>
      </c>
      <c r="J19" s="40" t="s">
        <v>113</v>
      </c>
      <c r="K19" s="34"/>
      <c r="L19" s="34"/>
      <c r="M19" s="69"/>
      <c r="O19" s="4">
        <v>34</v>
      </c>
      <c r="P19" s="119"/>
      <c r="Q19" s="30">
        <v>4</v>
      </c>
      <c r="R19" s="26">
        <f t="shared" ref="R19:R64" si="2">+Q19*4</f>
        <v>16</v>
      </c>
      <c r="S19" s="30">
        <v>6</v>
      </c>
      <c r="T19" s="26">
        <f t="shared" ref="T19:T64" si="3">+S19*3</f>
        <v>18</v>
      </c>
      <c r="V19" s="35" t="s">
        <v>78</v>
      </c>
      <c r="W19" s="35"/>
    </row>
    <row r="20" spans="2:26">
      <c r="B20" s="78">
        <f>IF(C20&lt;&gt;"",ROWS($1:13),"")</f>
        <v>13</v>
      </c>
      <c r="C20" s="69" t="s">
        <v>68</v>
      </c>
      <c r="D20" s="69" t="s">
        <v>68</v>
      </c>
      <c r="E20" s="34"/>
      <c r="F20" s="74" t="str">
        <f>IF(G20=0,"",13)</f>
        <v/>
      </c>
      <c r="G20" s="65"/>
      <c r="H20" s="34"/>
      <c r="I20" s="34">
        <f>IF(J20=0,"",13)</f>
        <v>13</v>
      </c>
      <c r="J20" s="40" t="s">
        <v>101</v>
      </c>
      <c r="K20" s="34"/>
      <c r="L20" s="34"/>
      <c r="M20" s="69"/>
      <c r="O20" s="4">
        <v>35</v>
      </c>
      <c r="P20" s="119"/>
      <c r="Q20" s="30">
        <v>5</v>
      </c>
      <c r="R20" s="26">
        <f t="shared" si="2"/>
        <v>20</v>
      </c>
      <c r="S20" s="30">
        <v>5</v>
      </c>
      <c r="T20" s="26">
        <f t="shared" si="3"/>
        <v>15</v>
      </c>
      <c r="V20" s="35" t="s">
        <v>79</v>
      </c>
      <c r="W20" s="35" t="s">
        <v>64</v>
      </c>
    </row>
    <row r="21" spans="2:26">
      <c r="B21" s="78">
        <f>IF(C21&lt;&gt;"",ROWS($1:14),"")</f>
        <v>14</v>
      </c>
      <c r="C21" s="40" t="s">
        <v>134</v>
      </c>
      <c r="D21" s="70"/>
      <c r="E21" s="34"/>
      <c r="F21" s="74" t="str">
        <f>IF(G21=0,"",14)</f>
        <v/>
      </c>
      <c r="G21" s="64"/>
      <c r="H21" s="34"/>
      <c r="I21" s="34">
        <f>IF(J21=0,"",14)</f>
        <v>14</v>
      </c>
      <c r="J21" s="40" t="s">
        <v>112</v>
      </c>
      <c r="K21" s="34"/>
      <c r="L21" s="34"/>
      <c r="M21" s="70"/>
      <c r="O21" s="4">
        <v>36</v>
      </c>
      <c r="P21" s="119"/>
      <c r="Q21" s="30">
        <v>6</v>
      </c>
      <c r="R21" s="26">
        <f t="shared" si="2"/>
        <v>24</v>
      </c>
      <c r="S21" s="30">
        <v>4</v>
      </c>
      <c r="T21" s="26">
        <f t="shared" si="3"/>
        <v>12</v>
      </c>
      <c r="V21" s="35" t="s">
        <v>80</v>
      </c>
      <c r="W21" s="35" t="s">
        <v>153</v>
      </c>
    </row>
    <row r="22" spans="2:26">
      <c r="B22" s="78">
        <f>IF(C22&lt;&gt;"",ROWS($1:15),"")</f>
        <v>15</v>
      </c>
      <c r="C22" s="63" t="s">
        <v>107</v>
      </c>
      <c r="E22" s="34"/>
      <c r="F22" s="74" t="str">
        <f>IF(G22=0,"",15)</f>
        <v/>
      </c>
      <c r="G22" s="65"/>
      <c r="H22" s="34"/>
      <c r="I22" s="34">
        <f>IF(J22=0,"",15)</f>
        <v>15</v>
      </c>
      <c r="J22" s="63" t="s">
        <v>96</v>
      </c>
      <c r="K22" s="34"/>
      <c r="L22" s="34"/>
      <c r="M22" s="71"/>
      <c r="O22" s="4">
        <v>37</v>
      </c>
      <c r="P22" s="119"/>
      <c r="Q22" s="30">
        <v>7</v>
      </c>
      <c r="R22" s="26">
        <f t="shared" si="2"/>
        <v>28</v>
      </c>
      <c r="S22" s="30">
        <v>3</v>
      </c>
      <c r="T22" s="26">
        <f t="shared" si="3"/>
        <v>9</v>
      </c>
      <c r="V22" s="35" t="s">
        <v>81</v>
      </c>
      <c r="W22" s="35" t="s">
        <v>59</v>
      </c>
    </row>
    <row r="23" spans="2:26">
      <c r="B23" s="78">
        <f>IF(C23&lt;&gt;"",ROWS($1:16),"")</f>
        <v>16</v>
      </c>
      <c r="C23" s="40" t="s">
        <v>97</v>
      </c>
      <c r="E23" s="34"/>
      <c r="F23" s="74" t="str">
        <f>IF(G23=0,"",16)</f>
        <v/>
      </c>
      <c r="G23" s="66"/>
      <c r="H23" s="34"/>
      <c r="I23" s="34">
        <f>IF(J23=0,"",16)</f>
        <v>16</v>
      </c>
      <c r="J23" s="63" t="s">
        <v>108</v>
      </c>
      <c r="K23" s="34"/>
      <c r="L23" s="34"/>
      <c r="M23" s="71"/>
      <c r="O23" s="4">
        <v>38</v>
      </c>
      <c r="P23" s="119"/>
      <c r="Q23" s="30">
        <v>8</v>
      </c>
      <c r="R23" s="26">
        <f t="shared" si="2"/>
        <v>32</v>
      </c>
      <c r="S23" s="30">
        <v>2</v>
      </c>
      <c r="T23" s="26">
        <f t="shared" si="3"/>
        <v>6</v>
      </c>
      <c r="V23" s="35" t="s">
        <v>82</v>
      </c>
      <c r="W23" s="77" t="s">
        <v>148</v>
      </c>
    </row>
    <row r="24" spans="2:26">
      <c r="B24" s="78">
        <f>IF(C24&lt;&gt;"",ROWS($1:17),"")</f>
        <v>17</v>
      </c>
      <c r="C24" s="63" t="s">
        <v>66</v>
      </c>
      <c r="E24" s="34"/>
      <c r="F24" s="74" t="str">
        <f>IF(G24=0,"",17)</f>
        <v/>
      </c>
      <c r="G24" s="64"/>
      <c r="H24" s="34"/>
      <c r="I24" s="34">
        <f>IF(J24=0,"",17)</f>
        <v>17</v>
      </c>
      <c r="J24" s="40" t="s">
        <v>91</v>
      </c>
      <c r="K24" s="34"/>
      <c r="L24" s="34"/>
      <c r="M24" s="71"/>
      <c r="O24" s="4">
        <v>39</v>
      </c>
      <c r="P24" s="119"/>
      <c r="Q24" s="30">
        <v>9</v>
      </c>
      <c r="R24" s="26">
        <f t="shared" si="2"/>
        <v>36</v>
      </c>
      <c r="S24" s="30">
        <v>1</v>
      </c>
      <c r="T24" s="26">
        <f t="shared" si="3"/>
        <v>3</v>
      </c>
      <c r="V24" s="35" t="s">
        <v>83</v>
      </c>
      <c r="W24" s="35"/>
    </row>
    <row r="25" spans="2:26" ht="15.75" thickBot="1">
      <c r="B25" s="78">
        <f>IF(C25&lt;&gt;"",ROWS($1:18),"")</f>
        <v>18</v>
      </c>
      <c r="C25" s="63" t="s">
        <v>104</v>
      </c>
      <c r="E25" s="34"/>
      <c r="F25" s="74" t="str">
        <f>IF(G25=0,"",18)</f>
        <v/>
      </c>
      <c r="G25" s="64"/>
      <c r="H25" s="34"/>
      <c r="I25" s="34">
        <f>IF(J25=0,"",18)</f>
        <v>18</v>
      </c>
      <c r="J25" s="40" t="s">
        <v>124</v>
      </c>
      <c r="K25" s="34"/>
      <c r="L25" s="34"/>
      <c r="M25" s="71"/>
      <c r="O25" s="18">
        <v>40</v>
      </c>
      <c r="P25" s="120"/>
      <c r="Q25" s="31">
        <v>10</v>
      </c>
      <c r="R25" s="27">
        <f t="shared" si="2"/>
        <v>40</v>
      </c>
      <c r="S25" s="31"/>
      <c r="T25" s="27">
        <f t="shared" si="3"/>
        <v>0</v>
      </c>
      <c r="V25" s="35" t="s">
        <v>84</v>
      </c>
      <c r="W25" s="35" t="s">
        <v>65</v>
      </c>
    </row>
    <row r="26" spans="2:26" ht="15.75" thickTop="1">
      <c r="B26" s="78">
        <f>IF(C26&lt;&gt;"",ROWS($1:19),"")</f>
        <v>19</v>
      </c>
      <c r="C26" s="40" t="s">
        <v>126</v>
      </c>
      <c r="E26" s="34"/>
      <c r="F26" s="74" t="str">
        <f>IF(G26=0,"",19)</f>
        <v/>
      </c>
      <c r="G26" s="64"/>
      <c r="H26" s="34"/>
      <c r="I26" s="34">
        <f>IF(J26=0,"",19)</f>
        <v>19</v>
      </c>
      <c r="J26" s="63" t="s">
        <v>88</v>
      </c>
      <c r="K26" s="34"/>
      <c r="L26" s="34"/>
      <c r="M26" s="71"/>
      <c r="O26" s="4">
        <v>41</v>
      </c>
      <c r="P26" s="118">
        <v>6</v>
      </c>
      <c r="Q26" s="30">
        <v>5</v>
      </c>
      <c r="R26" s="26">
        <f t="shared" si="2"/>
        <v>20</v>
      </c>
      <c r="S26" s="30">
        <v>7</v>
      </c>
      <c r="T26" s="26">
        <f t="shared" si="3"/>
        <v>21</v>
      </c>
      <c r="V26" s="35" t="s">
        <v>85</v>
      </c>
    </row>
    <row r="27" spans="2:26">
      <c r="B27" s="78">
        <f>IF(C27&lt;&gt;"",ROWS($1:20),"")</f>
        <v>20</v>
      </c>
      <c r="C27" s="40" t="s">
        <v>121</v>
      </c>
      <c r="D27" s="69"/>
      <c r="E27" s="34"/>
      <c r="F27" s="74" t="str">
        <f>IF(G27=0,"",20)</f>
        <v/>
      </c>
      <c r="G27" s="66"/>
      <c r="H27" s="34"/>
      <c r="I27" s="34">
        <f>IF(J27=0,"",20)</f>
        <v>20</v>
      </c>
      <c r="J27" s="63" t="s">
        <v>87</v>
      </c>
      <c r="K27" s="34"/>
      <c r="L27" s="34"/>
      <c r="M27" s="69"/>
      <c r="O27" s="4">
        <v>42</v>
      </c>
      <c r="P27" s="119"/>
      <c r="Q27" s="30">
        <v>6</v>
      </c>
      <c r="R27" s="26">
        <f t="shared" si="2"/>
        <v>24</v>
      </c>
      <c r="S27" s="30">
        <v>6</v>
      </c>
      <c r="T27" s="26">
        <f t="shared" si="3"/>
        <v>18</v>
      </c>
      <c r="V27" s="35" t="s">
        <v>86</v>
      </c>
      <c r="Y27" t="s">
        <v>15</v>
      </c>
    </row>
    <row r="28" spans="2:26">
      <c r="B28" s="78">
        <f>IF(C28&lt;&gt;"",ROWS($1:21),"")</f>
        <v>21</v>
      </c>
      <c r="C28" s="40" t="s">
        <v>132</v>
      </c>
      <c r="D28" s="69"/>
      <c r="E28" s="34"/>
      <c r="F28" s="74" t="str">
        <f>IF(G28=0,"",21)</f>
        <v/>
      </c>
      <c r="G28" s="64"/>
      <c r="H28" s="34"/>
      <c r="I28" s="34">
        <f>IF(J28=0,"",21)</f>
        <v>21</v>
      </c>
      <c r="J28" s="63" t="s">
        <v>118</v>
      </c>
      <c r="K28" s="34"/>
      <c r="L28" s="34"/>
      <c r="M28" s="69"/>
      <c r="O28" s="4">
        <v>43</v>
      </c>
      <c r="P28" s="119"/>
      <c r="Q28" s="30">
        <v>7</v>
      </c>
      <c r="R28" s="26">
        <f t="shared" si="2"/>
        <v>28</v>
      </c>
      <c r="S28" s="30">
        <v>5</v>
      </c>
      <c r="T28" s="26">
        <f t="shared" si="3"/>
        <v>15</v>
      </c>
      <c r="V28" s="35" t="s">
        <v>87</v>
      </c>
      <c r="Y28" t="s">
        <v>16</v>
      </c>
      <c r="Z28" t="s">
        <v>27</v>
      </c>
    </row>
    <row r="29" spans="2:26">
      <c r="B29" s="78">
        <f>IF(C29&lt;&gt;"",ROWS($1:22),"")</f>
        <v>22</v>
      </c>
      <c r="C29" s="63" t="s">
        <v>117</v>
      </c>
      <c r="D29" s="70"/>
      <c r="E29" s="34"/>
      <c r="F29" s="74" t="str">
        <f>IF(G29=0,"",22)</f>
        <v/>
      </c>
      <c r="G29" s="64"/>
      <c r="H29" s="34"/>
      <c r="I29" s="34">
        <f>IF(J29=0,"",22)</f>
        <v>22</v>
      </c>
      <c r="J29" s="33" t="s">
        <v>100</v>
      </c>
      <c r="K29" s="34"/>
      <c r="L29" s="34"/>
      <c r="M29" s="70"/>
      <c r="O29" s="4">
        <v>44</v>
      </c>
      <c r="P29" s="119"/>
      <c r="Q29" s="30">
        <v>8</v>
      </c>
      <c r="R29" s="26">
        <f t="shared" si="2"/>
        <v>32</v>
      </c>
      <c r="S29" s="30">
        <v>4</v>
      </c>
      <c r="T29" s="26">
        <f t="shared" si="3"/>
        <v>12</v>
      </c>
      <c r="V29" s="35" t="s">
        <v>88</v>
      </c>
      <c r="Y29" t="s">
        <v>17</v>
      </c>
      <c r="Z29" t="s">
        <v>28</v>
      </c>
    </row>
    <row r="30" spans="2:26">
      <c r="B30" s="78">
        <f>IF(C30&lt;&gt;"",ROWS($1:23),"")</f>
        <v>23</v>
      </c>
      <c r="C30" s="40" t="s">
        <v>99</v>
      </c>
      <c r="D30" s="70"/>
      <c r="E30" s="34"/>
      <c r="F30" s="74" t="str">
        <f>IF(G30=0,"",23)</f>
        <v/>
      </c>
      <c r="G30" s="65"/>
      <c r="H30" s="34"/>
      <c r="I30" s="34">
        <f>IF(J30=0,"",23)</f>
        <v>23</v>
      </c>
      <c r="J30" s="40" t="s">
        <v>85</v>
      </c>
      <c r="K30" s="34"/>
      <c r="L30" s="34"/>
      <c r="M30" s="70"/>
      <c r="O30" s="4">
        <v>45</v>
      </c>
      <c r="P30" s="119"/>
      <c r="Q30" s="30">
        <v>9</v>
      </c>
      <c r="R30" s="26">
        <f t="shared" si="2"/>
        <v>36</v>
      </c>
      <c r="S30" s="30">
        <v>3</v>
      </c>
      <c r="T30" s="26">
        <f t="shared" si="3"/>
        <v>9</v>
      </c>
      <c r="V30" s="35" t="s">
        <v>89</v>
      </c>
      <c r="Y30" t="s">
        <v>18</v>
      </c>
      <c r="Z30" t="s">
        <v>29</v>
      </c>
    </row>
    <row r="31" spans="2:26">
      <c r="B31" s="78">
        <f>IF(C31&lt;&gt;"",ROWS($1:24),"")</f>
        <v>24</v>
      </c>
      <c r="C31" s="40" t="s">
        <v>123</v>
      </c>
      <c r="D31" s="69"/>
      <c r="E31" s="34"/>
      <c r="F31" s="74" t="str">
        <f>IF(G31=0,"",24)</f>
        <v/>
      </c>
      <c r="G31" s="64"/>
      <c r="H31" s="34"/>
      <c r="I31" s="34">
        <f>IF(J31=0,"",24)</f>
        <v>24</v>
      </c>
      <c r="J31" s="63" t="s">
        <v>84</v>
      </c>
      <c r="K31" s="34"/>
      <c r="L31" s="34"/>
      <c r="M31" s="69"/>
      <c r="O31" s="4">
        <v>46</v>
      </c>
      <c r="P31" s="119"/>
      <c r="Q31" s="30">
        <v>10</v>
      </c>
      <c r="R31" s="26">
        <f t="shared" si="2"/>
        <v>40</v>
      </c>
      <c r="S31" s="30">
        <v>2</v>
      </c>
      <c r="T31" s="26">
        <f t="shared" si="3"/>
        <v>6</v>
      </c>
      <c r="V31" s="35" t="s">
        <v>90</v>
      </c>
      <c r="Y31" t="s">
        <v>40</v>
      </c>
      <c r="Z31" t="s">
        <v>30</v>
      </c>
    </row>
    <row r="32" spans="2:26">
      <c r="B32" s="78">
        <f>IF(C32&lt;&gt;"",ROWS($1:25),"")</f>
        <v>25</v>
      </c>
      <c r="C32" s="40" t="s">
        <v>113</v>
      </c>
      <c r="D32" s="69"/>
      <c r="E32" s="34"/>
      <c r="F32" s="74" t="str">
        <f>IF(G32=0,"",25)</f>
        <v/>
      </c>
      <c r="G32" s="65"/>
      <c r="H32" s="34"/>
      <c r="I32" s="34">
        <f>IF(J32=0,"",25)</f>
        <v>25</v>
      </c>
      <c r="J32" s="40" t="s">
        <v>83</v>
      </c>
      <c r="K32" s="34"/>
      <c r="L32" s="34"/>
      <c r="M32" s="69"/>
      <c r="O32" s="4">
        <v>47</v>
      </c>
      <c r="P32" s="119"/>
      <c r="Q32" s="30">
        <v>11</v>
      </c>
      <c r="R32" s="26">
        <f t="shared" si="2"/>
        <v>44</v>
      </c>
      <c r="S32" s="30">
        <v>1</v>
      </c>
      <c r="T32" s="26">
        <f t="shared" si="3"/>
        <v>3</v>
      </c>
      <c r="V32" s="35" t="s">
        <v>91</v>
      </c>
      <c r="Y32" t="s">
        <v>41</v>
      </c>
      <c r="Z32" t="s">
        <v>31</v>
      </c>
    </row>
    <row r="33" spans="2:26" ht="15.75" thickBot="1">
      <c r="B33" s="78">
        <f>IF(C33&lt;&gt;"",ROWS($1:26),"")</f>
        <v>26</v>
      </c>
      <c r="C33" s="40" t="s">
        <v>101</v>
      </c>
      <c r="D33" s="69"/>
      <c r="E33" s="34"/>
      <c r="F33" s="74" t="str">
        <f>IF(G33=0,"",26)</f>
        <v/>
      </c>
      <c r="G33" s="64"/>
      <c r="H33" s="34"/>
      <c r="I33" s="34">
        <f>IF(J33=0,"",26)</f>
        <v>26</v>
      </c>
      <c r="J33" s="40" t="s">
        <v>141</v>
      </c>
      <c r="K33" s="34"/>
      <c r="L33" s="34"/>
      <c r="M33" s="40"/>
      <c r="O33" s="18">
        <v>48</v>
      </c>
      <c r="P33" s="120"/>
      <c r="Q33" s="31">
        <v>12</v>
      </c>
      <c r="R33" s="27">
        <f t="shared" si="2"/>
        <v>48</v>
      </c>
      <c r="S33" s="31"/>
      <c r="T33" s="27">
        <f t="shared" si="3"/>
        <v>0</v>
      </c>
      <c r="V33" s="35" t="s">
        <v>92</v>
      </c>
      <c r="Y33" t="s">
        <v>42</v>
      </c>
      <c r="Z33" t="s">
        <v>32</v>
      </c>
    </row>
    <row r="34" spans="2:26" ht="15.75" thickTop="1">
      <c r="B34" s="78">
        <f>IF(C34&lt;&gt;"",ROWS($1:27),"")</f>
        <v>27</v>
      </c>
      <c r="C34" s="40" t="s">
        <v>112</v>
      </c>
      <c r="D34" s="69"/>
      <c r="E34" s="34"/>
      <c r="F34" s="74" t="str">
        <f>IF(G34=0,"",27)</f>
        <v/>
      </c>
      <c r="G34" s="64"/>
      <c r="H34" s="34"/>
      <c r="I34" s="34">
        <f>IF(J34=0,"",27)</f>
        <v>27</v>
      </c>
      <c r="J34" s="40" t="s">
        <v>98</v>
      </c>
      <c r="K34" s="34"/>
      <c r="L34" s="34"/>
      <c r="M34" s="63"/>
      <c r="O34" s="4">
        <v>49</v>
      </c>
      <c r="P34" s="118">
        <v>7</v>
      </c>
      <c r="Q34" s="30">
        <v>7</v>
      </c>
      <c r="R34" s="26">
        <f t="shared" si="2"/>
        <v>28</v>
      </c>
      <c r="S34" s="30">
        <v>7</v>
      </c>
      <c r="T34" s="26">
        <f t="shared" si="3"/>
        <v>21</v>
      </c>
      <c r="V34" s="35" t="s">
        <v>93</v>
      </c>
      <c r="Y34" t="s">
        <v>43</v>
      </c>
      <c r="Z34" t="s">
        <v>151</v>
      </c>
    </row>
    <row r="35" spans="2:26">
      <c r="B35" s="78">
        <f>IF(C35&lt;&gt;"",ROWS($1:28),"")</f>
        <v>28</v>
      </c>
      <c r="C35" s="63" t="s">
        <v>96</v>
      </c>
      <c r="D35" s="69"/>
      <c r="E35" s="34"/>
      <c r="F35" s="74" t="str">
        <f>IF(G35=0,"",28)</f>
        <v/>
      </c>
      <c r="G35" s="66"/>
      <c r="H35" s="34"/>
      <c r="I35" s="34">
        <f>IF(J35=0,"",28)</f>
        <v>28</v>
      </c>
      <c r="J35" s="63" t="s">
        <v>138</v>
      </c>
      <c r="K35" s="34"/>
      <c r="L35" s="34"/>
      <c r="M35" s="40"/>
      <c r="O35" s="4">
        <v>50</v>
      </c>
      <c r="P35" s="119"/>
      <c r="Q35" s="30">
        <v>8</v>
      </c>
      <c r="R35" s="26">
        <f t="shared" si="2"/>
        <v>32</v>
      </c>
      <c r="S35" s="30">
        <v>6</v>
      </c>
      <c r="T35" s="26">
        <f t="shared" si="3"/>
        <v>18</v>
      </c>
      <c r="V35" s="35" t="s">
        <v>94</v>
      </c>
      <c r="Y35" t="s">
        <v>44</v>
      </c>
      <c r="Z35" t="s">
        <v>152</v>
      </c>
    </row>
    <row r="36" spans="2:26">
      <c r="B36" s="78">
        <f>IF(C36&lt;&gt;"",ROWS($1:29),"")</f>
        <v>29</v>
      </c>
      <c r="C36" s="63" t="s">
        <v>108</v>
      </c>
      <c r="D36" s="69"/>
      <c r="E36" s="34"/>
      <c r="F36" s="74" t="str">
        <f>IF(G36=0,"",29)</f>
        <v/>
      </c>
      <c r="G36" s="65"/>
      <c r="H36" s="34"/>
      <c r="I36" s="34">
        <f>IF(J36=0,"",29)</f>
        <v>29</v>
      </c>
      <c r="J36" s="63" t="s">
        <v>136</v>
      </c>
      <c r="K36" s="34"/>
      <c r="L36" s="34"/>
      <c r="M36" s="63"/>
      <c r="O36" s="4">
        <v>51</v>
      </c>
      <c r="P36" s="119"/>
      <c r="Q36" s="30">
        <v>9</v>
      </c>
      <c r="R36" s="26">
        <f t="shared" si="2"/>
        <v>36</v>
      </c>
      <c r="S36" s="30">
        <v>5</v>
      </c>
      <c r="T36" s="26">
        <f t="shared" si="3"/>
        <v>15</v>
      </c>
      <c r="V36" s="35" t="s">
        <v>95</v>
      </c>
      <c r="Y36" t="s">
        <v>19</v>
      </c>
      <c r="Z36" t="s">
        <v>149</v>
      </c>
    </row>
    <row r="37" spans="2:26">
      <c r="B37" s="78">
        <f>IF(C37&lt;&gt;"",ROWS($1:30),"")</f>
        <v>30</v>
      </c>
      <c r="C37" s="40" t="s">
        <v>91</v>
      </c>
      <c r="D37" s="69"/>
      <c r="E37" s="34"/>
      <c r="F37" s="74" t="str">
        <f>IF(G37=0,"",30)</f>
        <v/>
      </c>
      <c r="G37" s="64"/>
      <c r="H37" s="34"/>
      <c r="I37" s="34">
        <f>IF(J37=0,"",30)</f>
        <v>30</v>
      </c>
      <c r="J37" s="40" t="s">
        <v>116</v>
      </c>
      <c r="K37" s="34"/>
      <c r="L37" s="34"/>
      <c r="M37" s="63"/>
      <c r="O37" s="4">
        <v>52</v>
      </c>
      <c r="P37" s="119"/>
      <c r="Q37" s="30">
        <v>10</v>
      </c>
      <c r="R37" s="26">
        <f t="shared" si="2"/>
        <v>40</v>
      </c>
      <c r="S37" s="30">
        <v>4</v>
      </c>
      <c r="T37" s="26">
        <f t="shared" si="3"/>
        <v>12</v>
      </c>
      <c r="V37" s="35" t="s">
        <v>96</v>
      </c>
      <c r="Y37" t="s">
        <v>45</v>
      </c>
      <c r="Z37" t="s">
        <v>150</v>
      </c>
    </row>
    <row r="38" spans="2:26">
      <c r="B38" s="78">
        <f>IF(C38&lt;&gt;"",ROWS($1:31),"")</f>
        <v>31</v>
      </c>
      <c r="C38" s="40" t="s">
        <v>124</v>
      </c>
      <c r="F38" s="74" t="str">
        <f>IF(G38=0,"",31)</f>
        <v/>
      </c>
      <c r="G38" s="66"/>
      <c r="I38" s="34">
        <f>IF(J38=0,"",31)</f>
        <v>31</v>
      </c>
      <c r="J38" s="40" t="s">
        <v>105</v>
      </c>
      <c r="K38" s="34"/>
      <c r="L38" s="34"/>
      <c r="M38" s="40"/>
      <c r="O38" s="4">
        <v>54</v>
      </c>
      <c r="P38" s="119"/>
      <c r="Q38" s="30">
        <v>12</v>
      </c>
      <c r="R38" s="26">
        <f t="shared" si="2"/>
        <v>48</v>
      </c>
      <c r="S38" s="30">
        <v>2</v>
      </c>
      <c r="T38" s="26">
        <f t="shared" si="3"/>
        <v>6</v>
      </c>
      <c r="V38" s="35" t="s">
        <v>97</v>
      </c>
      <c r="Y38" t="s">
        <v>49</v>
      </c>
    </row>
    <row r="39" spans="2:26">
      <c r="B39" s="78">
        <f>IF(C39&lt;&gt;"",ROWS($1:32),"")</f>
        <v>32</v>
      </c>
      <c r="C39" s="63" t="s">
        <v>88</v>
      </c>
      <c r="F39" s="74" t="str">
        <f>IF(G39=0,"",32)</f>
        <v/>
      </c>
      <c r="I39" s="34">
        <f>IF(J39=0,"",32)</f>
        <v>32</v>
      </c>
      <c r="J39" s="40" t="s">
        <v>111</v>
      </c>
      <c r="K39" s="34"/>
      <c r="L39" s="34"/>
      <c r="M39" s="40"/>
      <c r="O39" s="4">
        <v>55</v>
      </c>
      <c r="P39" s="119"/>
      <c r="Q39" s="30">
        <v>13</v>
      </c>
      <c r="R39" s="26">
        <f t="shared" si="2"/>
        <v>52</v>
      </c>
      <c r="S39" s="30">
        <v>1</v>
      </c>
      <c r="T39" s="26">
        <f t="shared" si="3"/>
        <v>3</v>
      </c>
      <c r="V39" s="50" t="s">
        <v>98</v>
      </c>
      <c r="Y39" t="s">
        <v>20</v>
      </c>
      <c r="Z39" t="s">
        <v>33</v>
      </c>
    </row>
    <row r="40" spans="2:26" ht="15.75" thickBot="1">
      <c r="B40" s="78">
        <f>IF(C40&lt;&gt;"",ROWS($1:33),"")</f>
        <v>33</v>
      </c>
      <c r="C40" s="63" t="s">
        <v>87</v>
      </c>
      <c r="F40" s="74" t="str">
        <f>IF(G40=0,"",33)</f>
        <v/>
      </c>
      <c r="I40" s="34">
        <f>IF(J40=0,"",33)</f>
        <v>33</v>
      </c>
      <c r="J40" s="63" t="s">
        <v>142</v>
      </c>
      <c r="K40" s="34"/>
      <c r="L40" s="34"/>
      <c r="M40" s="40"/>
      <c r="O40" s="18">
        <v>56</v>
      </c>
      <c r="P40" s="120"/>
      <c r="Q40" s="31">
        <v>14</v>
      </c>
      <c r="R40" s="27">
        <f t="shared" si="2"/>
        <v>56</v>
      </c>
      <c r="S40" s="31"/>
      <c r="T40" s="27">
        <f t="shared" si="3"/>
        <v>0</v>
      </c>
      <c r="V40" s="35" t="s">
        <v>99</v>
      </c>
      <c r="Y40" t="s">
        <v>21</v>
      </c>
      <c r="Z40" t="s">
        <v>34</v>
      </c>
    </row>
    <row r="41" spans="2:26" ht="15.75" thickTop="1">
      <c r="B41" s="78">
        <f>IF(C41&lt;&gt;"",ROWS($1:34),"")</f>
        <v>34</v>
      </c>
      <c r="C41" s="63" t="s">
        <v>118</v>
      </c>
      <c r="F41" s="74" t="str">
        <f>IF(G41=0,"",34)</f>
        <v/>
      </c>
      <c r="I41" s="34">
        <f>IF(J41=0,"",34)</f>
        <v>34</v>
      </c>
      <c r="J41" s="40" t="s">
        <v>120</v>
      </c>
      <c r="K41" s="34"/>
      <c r="L41" s="34"/>
      <c r="M41" s="63"/>
      <c r="O41" s="4">
        <v>57</v>
      </c>
      <c r="P41" s="118">
        <v>8</v>
      </c>
      <c r="Q41" s="30">
        <v>9</v>
      </c>
      <c r="R41" s="26">
        <f t="shared" si="2"/>
        <v>36</v>
      </c>
      <c r="S41" s="32">
        <v>7</v>
      </c>
      <c r="T41" s="26">
        <f t="shared" si="3"/>
        <v>21</v>
      </c>
      <c r="V41" s="37" t="s">
        <v>100</v>
      </c>
      <c r="Y41" t="s">
        <v>22</v>
      </c>
      <c r="Z41" t="s">
        <v>35</v>
      </c>
    </row>
    <row r="42" spans="2:26">
      <c r="B42" s="78">
        <f>IF(C42&lt;&gt;"",ROWS($1:35),"")</f>
        <v>35</v>
      </c>
      <c r="C42" s="33" t="s">
        <v>100</v>
      </c>
      <c r="F42" s="74" t="str">
        <f>IF(G42=0,"",35)</f>
        <v/>
      </c>
      <c r="I42" s="34">
        <f>IF(J42=0,"",35)</f>
        <v>35</v>
      </c>
      <c r="J42" s="40" t="s">
        <v>95</v>
      </c>
      <c r="K42" s="34"/>
      <c r="L42" s="34"/>
      <c r="M42" s="40"/>
      <c r="O42" s="4">
        <v>58</v>
      </c>
      <c r="P42" s="119"/>
      <c r="Q42" s="30">
        <v>10</v>
      </c>
      <c r="R42" s="26">
        <f t="shared" si="2"/>
        <v>40</v>
      </c>
      <c r="S42" s="30">
        <v>6</v>
      </c>
      <c r="T42" s="26">
        <f t="shared" si="3"/>
        <v>18</v>
      </c>
      <c r="V42" s="35" t="s">
        <v>101</v>
      </c>
      <c r="Y42" t="s">
        <v>46</v>
      </c>
    </row>
    <row r="43" spans="2:26">
      <c r="B43" s="78">
        <f>IF(C43&lt;&gt;"",ROWS($1:36),"")</f>
        <v>36</v>
      </c>
      <c r="C43" s="40" t="s">
        <v>85</v>
      </c>
      <c r="F43" s="74" t="str">
        <f>IF(G43=0,"",36)</f>
        <v/>
      </c>
      <c r="I43" s="34">
        <f>IF(J43=0,"",36)</f>
        <v>36</v>
      </c>
      <c r="J43" s="40" t="s">
        <v>94</v>
      </c>
      <c r="K43" s="34"/>
      <c r="L43" s="34"/>
      <c r="M43" s="40"/>
      <c r="O43" s="4">
        <v>59</v>
      </c>
      <c r="P43" s="119"/>
      <c r="Q43" s="30">
        <v>11</v>
      </c>
      <c r="R43" s="26">
        <f t="shared" si="2"/>
        <v>44</v>
      </c>
      <c r="S43" s="32">
        <v>5</v>
      </c>
      <c r="T43" s="26">
        <f t="shared" si="3"/>
        <v>15</v>
      </c>
      <c r="V43" s="35" t="s">
        <v>102</v>
      </c>
      <c r="Y43" t="s">
        <v>23</v>
      </c>
      <c r="Z43" t="s">
        <v>36</v>
      </c>
    </row>
    <row r="44" spans="2:26">
      <c r="B44" s="78">
        <f>IF(C44&lt;&gt;"",ROWS($1:37),"")</f>
        <v>37</v>
      </c>
      <c r="C44" s="63" t="s">
        <v>84</v>
      </c>
      <c r="F44" s="74" t="str">
        <f>IF(G44=0,"",37)</f>
        <v/>
      </c>
      <c r="I44" s="34">
        <f>IF(J44=0,"",37)</f>
        <v>37</v>
      </c>
      <c r="J44" s="40" t="s">
        <v>143</v>
      </c>
      <c r="K44" s="34"/>
      <c r="L44" s="34"/>
      <c r="M44" s="40"/>
      <c r="O44" s="4">
        <v>60</v>
      </c>
      <c r="P44" s="119"/>
      <c r="Q44" s="30">
        <v>12</v>
      </c>
      <c r="R44" s="26">
        <f t="shared" si="2"/>
        <v>48</v>
      </c>
      <c r="S44" s="30">
        <v>4</v>
      </c>
      <c r="T44" s="26">
        <f t="shared" si="3"/>
        <v>12</v>
      </c>
      <c r="V44" s="35" t="s">
        <v>103</v>
      </c>
      <c r="Y44" t="s">
        <v>24</v>
      </c>
      <c r="Z44" t="s">
        <v>37</v>
      </c>
    </row>
    <row r="45" spans="2:26">
      <c r="B45" s="78">
        <f>IF(C45&lt;&gt;"",ROWS($1:38),"")</f>
        <v>38</v>
      </c>
      <c r="C45" s="40" t="s">
        <v>83</v>
      </c>
      <c r="F45" s="74" t="str">
        <f>IF(G45=0,"",38)</f>
        <v/>
      </c>
      <c r="I45" s="34">
        <f>IF(J45=0,"",38)</f>
        <v>38</v>
      </c>
      <c r="J45" s="63" t="s">
        <v>143</v>
      </c>
      <c r="K45" s="34"/>
      <c r="L45" s="34"/>
      <c r="M45" s="40"/>
      <c r="O45" s="4">
        <v>61</v>
      </c>
      <c r="P45" s="119"/>
      <c r="Q45" s="30">
        <v>13</v>
      </c>
      <c r="R45" s="26">
        <f t="shared" si="2"/>
        <v>52</v>
      </c>
      <c r="S45" s="32">
        <v>3</v>
      </c>
      <c r="T45" s="26">
        <f t="shared" si="3"/>
        <v>9</v>
      </c>
      <c r="V45" s="37" t="s">
        <v>104</v>
      </c>
      <c r="Y45" t="s">
        <v>25</v>
      </c>
      <c r="Z45" t="s">
        <v>38</v>
      </c>
    </row>
    <row r="46" spans="2:26">
      <c r="B46" s="78">
        <f>IF(C46&lt;&gt;"",ROWS($1:39),"")</f>
        <v>39</v>
      </c>
      <c r="C46" s="40" t="s">
        <v>141</v>
      </c>
      <c r="F46" s="74" t="str">
        <f>IF(G46=0,"",39)</f>
        <v/>
      </c>
      <c r="I46" s="34">
        <f>IF(J46=0,"",39)</f>
        <v>39</v>
      </c>
      <c r="J46" s="40" t="s">
        <v>102</v>
      </c>
      <c r="K46" s="34"/>
      <c r="L46" s="34"/>
      <c r="M46" s="40"/>
      <c r="O46" s="4">
        <v>62</v>
      </c>
      <c r="P46" s="119"/>
      <c r="Q46" s="30">
        <v>14</v>
      </c>
      <c r="R46" s="26">
        <f t="shared" si="2"/>
        <v>56</v>
      </c>
      <c r="S46" s="30">
        <v>2</v>
      </c>
      <c r="T46" s="26">
        <f t="shared" si="3"/>
        <v>6</v>
      </c>
      <c r="V46" s="35" t="s">
        <v>105</v>
      </c>
      <c r="Y46" t="s">
        <v>26</v>
      </c>
    </row>
    <row r="47" spans="2:26">
      <c r="B47" s="78">
        <f>IF(C47&lt;&gt;"",ROWS($1:40),"")</f>
        <v>40</v>
      </c>
      <c r="C47" s="40" t="s">
        <v>98</v>
      </c>
      <c r="F47" s="74" t="str">
        <f>IF(G47=0,"",40)</f>
        <v/>
      </c>
      <c r="I47" s="34" t="str">
        <f>IF(J47=0,"",40)</f>
        <v/>
      </c>
      <c r="J47" s="40"/>
      <c r="K47" s="34"/>
      <c r="L47" s="34"/>
      <c r="M47" s="63"/>
      <c r="O47" s="4">
        <v>63</v>
      </c>
      <c r="P47" s="119"/>
      <c r="Q47" s="30">
        <v>15</v>
      </c>
      <c r="R47" s="26">
        <f t="shared" si="2"/>
        <v>60</v>
      </c>
      <c r="S47" s="32">
        <v>1</v>
      </c>
      <c r="T47" s="26">
        <f t="shared" si="3"/>
        <v>3</v>
      </c>
      <c r="V47" s="35" t="s">
        <v>106</v>
      </c>
      <c r="Y47" t="s">
        <v>47</v>
      </c>
    </row>
    <row r="48" spans="2:26" ht="15.75" thickBot="1">
      <c r="B48" s="78">
        <f>IF(C48&lt;&gt;"",ROWS($1:41),"")</f>
        <v>41</v>
      </c>
      <c r="C48" s="63" t="s">
        <v>138</v>
      </c>
      <c r="F48" s="74" t="str">
        <f>IF(G48=0,"",41)</f>
        <v/>
      </c>
      <c r="I48" s="34" t="str">
        <f>IF(J48=0,"",41)</f>
        <v/>
      </c>
      <c r="J48" s="63"/>
      <c r="K48" s="34"/>
      <c r="L48" s="34"/>
      <c r="M48" s="63"/>
      <c r="O48" s="18">
        <v>64</v>
      </c>
      <c r="P48" s="120"/>
      <c r="Q48" s="31">
        <v>16</v>
      </c>
      <c r="R48" s="27">
        <f t="shared" si="2"/>
        <v>64</v>
      </c>
      <c r="S48" s="31"/>
      <c r="T48" s="27">
        <f t="shared" si="3"/>
        <v>0</v>
      </c>
      <c r="V48" s="35" t="s">
        <v>107</v>
      </c>
      <c r="Y48" t="s">
        <v>48</v>
      </c>
    </row>
    <row r="49" spans="2:26" ht="15.75" thickTop="1">
      <c r="B49" s="78">
        <f>IF(C49&lt;&gt;"",ROWS($1:42),"")</f>
        <v>42</v>
      </c>
      <c r="C49" s="63" t="s">
        <v>136</v>
      </c>
      <c r="F49" s="74" t="str">
        <f>IF(G49=0,"",42)</f>
        <v/>
      </c>
      <c r="I49" s="34" t="str">
        <f>IF(J49=0,"",42)</f>
        <v/>
      </c>
      <c r="J49" s="40"/>
      <c r="K49" s="34"/>
      <c r="L49" s="34"/>
      <c r="M49" s="40"/>
      <c r="O49" s="4">
        <v>65</v>
      </c>
      <c r="P49" s="118">
        <v>9</v>
      </c>
      <c r="Q49" s="30">
        <v>11</v>
      </c>
      <c r="R49" s="26">
        <f t="shared" si="2"/>
        <v>44</v>
      </c>
      <c r="S49" s="32">
        <v>7</v>
      </c>
      <c r="T49" s="26">
        <f t="shared" si="3"/>
        <v>21</v>
      </c>
      <c r="V49" s="37" t="s">
        <v>108</v>
      </c>
      <c r="Y49" t="s">
        <v>60</v>
      </c>
      <c r="Z49" t="s">
        <v>39</v>
      </c>
    </row>
    <row r="50" spans="2:26">
      <c r="B50" s="78">
        <f>IF(C50&lt;&gt;"",ROWS($1:43),"")</f>
        <v>43</v>
      </c>
      <c r="C50" s="40" t="s">
        <v>116</v>
      </c>
      <c r="F50" s="74" t="str">
        <f>IF(G50=0,"",43)</f>
        <v/>
      </c>
      <c r="I50" s="34" t="str">
        <f>IF(J50=0,"",43)</f>
        <v/>
      </c>
      <c r="J50" s="63"/>
      <c r="K50" s="34"/>
      <c r="L50" s="34"/>
      <c r="M50" s="40"/>
      <c r="O50" s="4">
        <v>66</v>
      </c>
      <c r="P50" s="119"/>
      <c r="Q50" s="30">
        <v>12</v>
      </c>
      <c r="R50" s="26">
        <f t="shared" si="2"/>
        <v>48</v>
      </c>
      <c r="S50" s="30">
        <v>6</v>
      </c>
      <c r="T50" s="26">
        <f t="shared" si="3"/>
        <v>18</v>
      </c>
      <c r="V50" s="35" t="s">
        <v>91</v>
      </c>
      <c r="Y50" t="s">
        <v>61</v>
      </c>
    </row>
    <row r="51" spans="2:26">
      <c r="B51" s="78">
        <f>IF(C51&lt;&gt;"",ROWS($1:44),"")</f>
        <v>44</v>
      </c>
      <c r="C51" s="40" t="s">
        <v>105</v>
      </c>
      <c r="F51" s="74" t="str">
        <f>IF(G51=0,"",44)</f>
        <v/>
      </c>
      <c r="I51" s="34" t="str">
        <f>IF(J51=0,"",44)</f>
        <v/>
      </c>
      <c r="J51" s="40"/>
      <c r="K51" s="34"/>
      <c r="L51" s="34"/>
      <c r="M51" s="63"/>
      <c r="O51" s="4">
        <v>67</v>
      </c>
      <c r="P51" s="119"/>
      <c r="Q51" s="30">
        <v>13</v>
      </c>
      <c r="R51" s="26">
        <f t="shared" si="2"/>
        <v>52</v>
      </c>
      <c r="S51" s="32">
        <v>5</v>
      </c>
      <c r="T51" s="26">
        <f t="shared" si="3"/>
        <v>15</v>
      </c>
      <c r="V51" s="35" t="s">
        <v>109</v>
      </c>
      <c r="Y51" t="s">
        <v>62</v>
      </c>
    </row>
    <row r="52" spans="2:26">
      <c r="B52" s="78">
        <f>IF(C52&lt;&gt;"",ROWS($1:45),"")</f>
        <v>45</v>
      </c>
      <c r="C52" s="40" t="s">
        <v>111</v>
      </c>
      <c r="F52" s="74" t="str">
        <f>IF(G52=0,"",45)</f>
        <v/>
      </c>
      <c r="I52" s="34" t="str">
        <f>IF(J52=0,"",45)</f>
        <v/>
      </c>
      <c r="J52" s="40"/>
      <c r="K52" s="34"/>
      <c r="L52" s="34"/>
      <c r="M52" s="63"/>
      <c r="O52" s="4">
        <v>68</v>
      </c>
      <c r="P52" s="119"/>
      <c r="Q52" s="30">
        <v>14</v>
      </c>
      <c r="R52" s="26">
        <f t="shared" si="2"/>
        <v>56</v>
      </c>
      <c r="S52" s="30">
        <v>4</v>
      </c>
      <c r="T52" s="26">
        <f t="shared" si="3"/>
        <v>12</v>
      </c>
      <c r="V52" s="35" t="s">
        <v>110</v>
      </c>
    </row>
    <row r="53" spans="2:26">
      <c r="B53" s="78">
        <f>IF(C53&lt;&gt;"",ROWS($1:46),"")</f>
        <v>46</v>
      </c>
      <c r="C53" s="63" t="s">
        <v>142</v>
      </c>
      <c r="F53" s="74" t="str">
        <f>IF(G53=0,"",46)</f>
        <v/>
      </c>
      <c r="I53" s="34" t="str">
        <f>IF(J53=0,"",46)</f>
        <v/>
      </c>
      <c r="J53" s="63"/>
      <c r="K53" s="34"/>
      <c r="L53" s="34"/>
      <c r="M53" s="63"/>
      <c r="O53" s="4">
        <v>69</v>
      </c>
      <c r="P53" s="119"/>
      <c r="Q53" s="30">
        <v>15</v>
      </c>
      <c r="R53" s="26">
        <f t="shared" si="2"/>
        <v>60</v>
      </c>
      <c r="S53" s="32">
        <v>3</v>
      </c>
      <c r="T53" s="26">
        <f t="shared" si="3"/>
        <v>9</v>
      </c>
      <c r="V53" s="35" t="s">
        <v>111</v>
      </c>
    </row>
    <row r="54" spans="2:26">
      <c r="B54" s="78">
        <f>IF(C54&lt;&gt;"",ROWS($1:47),"")</f>
        <v>47</v>
      </c>
      <c r="C54" s="40" t="s">
        <v>120</v>
      </c>
      <c r="F54" s="74" t="str">
        <f>IF(G54=0,"",47)</f>
        <v/>
      </c>
      <c r="I54" s="34" t="str">
        <f>IF(J54=0,"",47)</f>
        <v/>
      </c>
      <c r="J54" s="63"/>
      <c r="K54" s="34"/>
      <c r="L54" s="34"/>
      <c r="M54" s="33"/>
      <c r="O54" s="4">
        <v>70</v>
      </c>
      <c r="P54" s="119"/>
      <c r="Q54" s="30">
        <v>16</v>
      </c>
      <c r="R54" s="26">
        <f t="shared" si="2"/>
        <v>64</v>
      </c>
      <c r="S54" s="30">
        <v>2</v>
      </c>
      <c r="T54" s="26">
        <f t="shared" si="3"/>
        <v>6</v>
      </c>
      <c r="V54" s="42" t="s">
        <v>112</v>
      </c>
    </row>
    <row r="55" spans="2:26">
      <c r="B55" s="78">
        <f>IF(C55&lt;&gt;"",ROWS($1:48),"")</f>
        <v>48</v>
      </c>
      <c r="C55" s="40" t="s">
        <v>95</v>
      </c>
      <c r="F55" s="74" t="str">
        <f>IF(G55=0,"",48)</f>
        <v/>
      </c>
      <c r="I55" s="34" t="str">
        <f>IF(J55=0,"",48)</f>
        <v/>
      </c>
      <c r="J55" s="40"/>
      <c r="K55" s="34"/>
      <c r="L55" s="34"/>
      <c r="M55" s="40"/>
      <c r="O55" s="4">
        <v>71</v>
      </c>
      <c r="P55" s="119"/>
      <c r="Q55" s="30">
        <v>17</v>
      </c>
      <c r="R55" s="26">
        <f t="shared" si="2"/>
        <v>68</v>
      </c>
      <c r="S55" s="32">
        <v>1</v>
      </c>
      <c r="T55" s="26">
        <f t="shared" si="3"/>
        <v>3</v>
      </c>
      <c r="V55" s="35" t="s">
        <v>113</v>
      </c>
    </row>
    <row r="56" spans="2:26" ht="15.75" thickBot="1">
      <c r="B56" s="78">
        <f>IF(C56&lt;&gt;"",ROWS($1:49),"")</f>
        <v>49</v>
      </c>
      <c r="C56" s="40" t="s">
        <v>94</v>
      </c>
      <c r="F56" s="74" t="str">
        <f>IF(G56=0,"",49)</f>
        <v/>
      </c>
      <c r="I56" s="34" t="str">
        <f>IF(J56=0,"",49)</f>
        <v/>
      </c>
      <c r="J56" s="63"/>
      <c r="K56" s="34"/>
      <c r="L56" s="34"/>
      <c r="M56" s="63"/>
      <c r="O56" s="18">
        <v>72</v>
      </c>
      <c r="P56" s="120"/>
      <c r="Q56" s="31">
        <v>18</v>
      </c>
      <c r="R56" s="27">
        <f t="shared" si="2"/>
        <v>72</v>
      </c>
      <c r="S56" s="31"/>
      <c r="T56" s="27">
        <f t="shared" si="3"/>
        <v>0</v>
      </c>
      <c r="V56" s="37" t="s">
        <v>114</v>
      </c>
    </row>
    <row r="57" spans="2:26" ht="15.75" thickTop="1">
      <c r="B57" s="78">
        <f>IF(C57&lt;&gt;"",ROWS($1:50),"")</f>
        <v>50</v>
      </c>
      <c r="C57" s="40" t="s">
        <v>143</v>
      </c>
      <c r="F57" s="74" t="str">
        <f>IF(G57=0,"",50)</f>
        <v/>
      </c>
      <c r="I57" s="34" t="str">
        <f>IF(J57=0,"",50)</f>
        <v/>
      </c>
      <c r="J57" s="42"/>
      <c r="K57" s="34"/>
      <c r="L57" s="34"/>
      <c r="M57" s="40"/>
      <c r="O57" s="4">
        <v>73</v>
      </c>
      <c r="P57" s="118">
        <v>10</v>
      </c>
      <c r="Q57" s="30">
        <v>13</v>
      </c>
      <c r="R57" s="26">
        <f t="shared" si="2"/>
        <v>52</v>
      </c>
      <c r="S57" s="32">
        <v>7</v>
      </c>
      <c r="T57" s="26">
        <f t="shared" si="3"/>
        <v>21</v>
      </c>
      <c r="V57" s="35" t="s">
        <v>115</v>
      </c>
    </row>
    <row r="58" spans="2:26">
      <c r="B58" s="78">
        <f>IF(C58&lt;&gt;"",ROWS($1:51),"")</f>
        <v>51</v>
      </c>
      <c r="C58" s="63" t="s">
        <v>143</v>
      </c>
      <c r="F58" s="74"/>
      <c r="I58" s="34"/>
      <c r="J58" s="41"/>
      <c r="K58" s="34"/>
      <c r="L58" s="34"/>
      <c r="M58" s="40"/>
      <c r="O58" s="4">
        <v>74</v>
      </c>
      <c r="P58" s="119"/>
      <c r="Q58" s="30">
        <v>14</v>
      </c>
      <c r="R58" s="26">
        <f t="shared" si="2"/>
        <v>56</v>
      </c>
      <c r="S58" s="30">
        <v>6</v>
      </c>
      <c r="T58" s="26">
        <f t="shared" si="3"/>
        <v>18</v>
      </c>
      <c r="V58" s="35" t="s">
        <v>66</v>
      </c>
    </row>
    <row r="59" spans="2:26">
      <c r="B59" s="78">
        <f>IF(C59&lt;&gt;"",ROWS($1:52),"")</f>
        <v>52</v>
      </c>
      <c r="C59" s="40" t="s">
        <v>102</v>
      </c>
      <c r="F59" s="74"/>
      <c r="I59" s="34"/>
      <c r="J59" s="63"/>
      <c r="K59" s="34"/>
      <c r="L59" s="34"/>
      <c r="M59" s="40"/>
      <c r="O59" s="4">
        <v>75</v>
      </c>
      <c r="P59" s="119"/>
      <c r="Q59" s="30">
        <v>15</v>
      </c>
      <c r="R59" s="26">
        <f t="shared" si="2"/>
        <v>60</v>
      </c>
      <c r="S59" s="32">
        <v>5</v>
      </c>
      <c r="T59" s="26">
        <f t="shared" si="3"/>
        <v>15</v>
      </c>
      <c r="V59" s="35" t="s">
        <v>116</v>
      </c>
    </row>
    <row r="60" spans="2:26">
      <c r="B60" s="78">
        <f>IF(C60&lt;&gt;"",ROWS($1:53),"")</f>
        <v>53</v>
      </c>
      <c r="C60" s="64" t="s">
        <v>73</v>
      </c>
      <c r="F60" s="74"/>
      <c r="I60" s="34"/>
      <c r="J60" s="63"/>
      <c r="K60" s="34"/>
      <c r="L60" s="34"/>
      <c r="M60" s="63"/>
      <c r="O60" s="4">
        <v>76</v>
      </c>
      <c r="P60" s="119"/>
      <c r="Q60" s="30">
        <v>16</v>
      </c>
      <c r="R60" s="26">
        <f t="shared" si="2"/>
        <v>64</v>
      </c>
      <c r="S60" s="30">
        <v>4</v>
      </c>
      <c r="T60" s="26">
        <f t="shared" si="3"/>
        <v>12</v>
      </c>
      <c r="V60" s="35" t="s">
        <v>117</v>
      </c>
    </row>
    <row r="61" spans="2:26">
      <c r="B61" s="78">
        <f>IF(C61&lt;&gt;"",ROWS($1:54),"")</f>
        <v>54</v>
      </c>
      <c r="C61" s="66" t="s">
        <v>103</v>
      </c>
      <c r="F61" s="74"/>
      <c r="I61" s="34"/>
      <c r="K61" s="34"/>
      <c r="L61" s="34"/>
      <c r="M61" s="63"/>
      <c r="O61" s="4">
        <v>77</v>
      </c>
      <c r="P61" s="119"/>
      <c r="Q61" s="30">
        <v>17</v>
      </c>
      <c r="R61" s="26">
        <f t="shared" si="2"/>
        <v>68</v>
      </c>
      <c r="S61" s="30">
        <v>3</v>
      </c>
      <c r="T61" s="26">
        <f t="shared" si="3"/>
        <v>9</v>
      </c>
      <c r="V61" s="35" t="s">
        <v>118</v>
      </c>
    </row>
    <row r="62" spans="2:26">
      <c r="B62" s="78">
        <f>IF(C62&lt;&gt;"",ROWS($1:55),"")</f>
        <v>55</v>
      </c>
      <c r="C62" s="66" t="s">
        <v>80</v>
      </c>
      <c r="F62" s="74"/>
      <c r="I62" s="34"/>
      <c r="J62" s="40"/>
      <c r="K62" s="34"/>
      <c r="L62" s="34"/>
      <c r="M62" s="40"/>
      <c r="O62" s="4">
        <v>78</v>
      </c>
      <c r="P62" s="119"/>
      <c r="Q62" s="30">
        <v>18</v>
      </c>
      <c r="R62" s="26">
        <f t="shared" si="2"/>
        <v>72</v>
      </c>
      <c r="S62" s="30">
        <v>2</v>
      </c>
      <c r="T62" s="26">
        <f t="shared" si="3"/>
        <v>6</v>
      </c>
      <c r="V62" s="37" t="s">
        <v>119</v>
      </c>
    </row>
    <row r="63" spans="2:26">
      <c r="B63" s="78">
        <f>IF(C63&lt;&gt;"",ROWS($1:56),"")</f>
        <v>56</v>
      </c>
      <c r="C63" s="66" t="s">
        <v>81</v>
      </c>
      <c r="F63" s="74"/>
      <c r="I63" s="34"/>
      <c r="J63" s="40"/>
      <c r="K63" s="34"/>
      <c r="L63" s="34"/>
      <c r="M63" s="40"/>
      <c r="O63" s="4">
        <v>79</v>
      </c>
      <c r="P63" s="119"/>
      <c r="Q63" s="30">
        <v>19</v>
      </c>
      <c r="R63" s="26">
        <f t="shared" si="2"/>
        <v>76</v>
      </c>
      <c r="S63" s="30">
        <v>1</v>
      </c>
      <c r="T63" s="26">
        <f t="shared" si="3"/>
        <v>3</v>
      </c>
      <c r="V63" s="35" t="s">
        <v>120</v>
      </c>
    </row>
    <row r="64" spans="2:26" ht="15.75" thickBot="1">
      <c r="B64" s="78">
        <f>IF(C64&lt;&gt;"",ROWS($1:57),"")</f>
        <v>57</v>
      </c>
      <c r="C64" s="64" t="s">
        <v>135</v>
      </c>
      <c r="F64" s="74"/>
      <c r="I64" s="34"/>
      <c r="J64" s="40"/>
      <c r="K64" s="34"/>
      <c r="L64" s="34"/>
      <c r="M64" s="40"/>
      <c r="O64" s="18">
        <v>80</v>
      </c>
      <c r="P64" s="120"/>
      <c r="Q64" s="31">
        <v>20</v>
      </c>
      <c r="R64" s="27">
        <f t="shared" si="2"/>
        <v>80</v>
      </c>
      <c r="S64" s="31"/>
      <c r="T64" s="27">
        <f t="shared" si="3"/>
        <v>0</v>
      </c>
      <c r="V64" s="35" t="s">
        <v>121</v>
      </c>
    </row>
    <row r="65" spans="2:22" ht="15.75" thickTop="1">
      <c r="B65" s="78">
        <f>IF(C65&lt;&gt;"",ROWS($1:58),"")</f>
        <v>58</v>
      </c>
      <c r="C65" s="66" t="s">
        <v>76</v>
      </c>
      <c r="F65" s="74"/>
      <c r="I65" s="34"/>
      <c r="J65" s="40"/>
      <c r="K65" s="34"/>
      <c r="L65" s="34"/>
      <c r="M65" s="63"/>
      <c r="V65" s="35" t="s">
        <v>122</v>
      </c>
    </row>
    <row r="66" spans="2:22">
      <c r="B66" s="78">
        <f>IF(C66&lt;&gt;"",ROWS($1:59),"")</f>
        <v>59</v>
      </c>
      <c r="C66" s="64" t="s">
        <v>125</v>
      </c>
      <c r="F66" s="74"/>
      <c r="I66" s="34"/>
      <c r="J66" s="62"/>
      <c r="K66" s="34"/>
      <c r="L66" s="34"/>
      <c r="M66" s="40"/>
      <c r="V66" s="35" t="s">
        <v>123</v>
      </c>
    </row>
    <row r="67" spans="2:22">
      <c r="B67" s="78">
        <f>IF(C67&lt;&gt;"",ROWS($1:60),"")</f>
        <v>60</v>
      </c>
      <c r="C67" s="64" t="s">
        <v>92</v>
      </c>
      <c r="F67" s="74"/>
      <c r="I67" s="34"/>
      <c r="M67" s="40"/>
      <c r="V67" s="44" t="s">
        <v>124</v>
      </c>
    </row>
    <row r="68" spans="2:22" ht="15" customHeight="1">
      <c r="B68" s="78">
        <f>IF(C68&lt;&gt;"",ROWS($1:61),"")</f>
        <v>61</v>
      </c>
      <c r="C68" s="64" t="s">
        <v>86</v>
      </c>
      <c r="F68" s="74"/>
      <c r="I68" s="34"/>
      <c r="M68" s="40"/>
      <c r="V68" s="35" t="s">
        <v>125</v>
      </c>
    </row>
    <row r="69" spans="2:22">
      <c r="B69" s="78">
        <f>IF(C69&lt;&gt;"",ROWS($1:62),"")</f>
        <v>62</v>
      </c>
      <c r="C69" s="66" t="s">
        <v>128</v>
      </c>
      <c r="F69" s="74"/>
      <c r="I69" s="34"/>
      <c r="M69" s="40"/>
      <c r="V69" s="35" t="s">
        <v>126</v>
      </c>
    </row>
    <row r="70" spans="2:22">
      <c r="B70" s="78">
        <f>IF(C70&lt;&gt;"",ROWS($1:63),"")</f>
        <v>63</v>
      </c>
      <c r="C70" s="66" t="s">
        <v>70</v>
      </c>
      <c r="F70" s="74"/>
      <c r="I70" s="34"/>
      <c r="M70" s="63"/>
      <c r="V70" s="35" t="s">
        <v>127</v>
      </c>
    </row>
    <row r="71" spans="2:22">
      <c r="B71" s="78" t="str">
        <f>IF(C71&lt;&gt;"",ROWS($1:64),"")</f>
        <v/>
      </c>
      <c r="C71" s="37"/>
      <c r="F71" s="74"/>
      <c r="I71" s="34"/>
      <c r="M71" s="40"/>
      <c r="V71" s="35" t="s">
        <v>128</v>
      </c>
    </row>
    <row r="72" spans="2:22">
      <c r="B72" s="78" t="str">
        <f>IF(C72&lt;&gt;"",ROWS($1:65),"")</f>
        <v/>
      </c>
      <c r="C72" s="1"/>
      <c r="F72" s="74"/>
      <c r="I72" s="34"/>
      <c r="M72" s="40"/>
      <c r="V72" s="35" t="s">
        <v>129</v>
      </c>
    </row>
    <row r="73" spans="2:22">
      <c r="B73" s="78" t="str">
        <f>IF(C73&lt;&gt;"",ROWS($1:66),"")</f>
        <v/>
      </c>
      <c r="C73" s="1"/>
      <c r="F73" s="74"/>
      <c r="I73" s="34"/>
      <c r="V73" s="35" t="s">
        <v>130</v>
      </c>
    </row>
    <row r="74" spans="2:22">
      <c r="B74" s="78" t="str">
        <f>IF(C74&lt;&gt;"",ROWS($1:67),"")</f>
        <v/>
      </c>
      <c r="C74" s="1"/>
      <c r="F74" s="74"/>
      <c r="I74" s="34"/>
      <c r="M74" s="64"/>
      <c r="V74" s="37" t="s">
        <v>131</v>
      </c>
    </row>
    <row r="75" spans="2:22">
      <c r="B75" s="78" t="str">
        <f>IF(C75&lt;&gt;"",ROWS($1:68),"")</f>
        <v/>
      </c>
      <c r="C75" s="37"/>
      <c r="F75" s="74"/>
      <c r="I75" s="34"/>
      <c r="M75" s="66"/>
      <c r="V75" s="35" t="s">
        <v>132</v>
      </c>
    </row>
    <row r="76" spans="2:22" ht="15" customHeight="1">
      <c r="B76" s="78" t="str">
        <f>IF(C76&lt;&gt;"",ROWS($1:69),"")</f>
        <v/>
      </c>
      <c r="C76" s="1"/>
      <c r="F76" s="74"/>
      <c r="I76" s="34"/>
      <c r="M76" s="66"/>
      <c r="V76" s="35" t="s">
        <v>133</v>
      </c>
    </row>
    <row r="77" spans="2:22">
      <c r="B77" s="78" t="str">
        <f>IF(C77&lt;&gt;"",ROWS($1:70),"")</f>
        <v/>
      </c>
      <c r="C77" s="1"/>
      <c r="F77" s="74"/>
      <c r="I77" s="34"/>
      <c r="M77" s="66"/>
      <c r="V77" s="42" t="s">
        <v>134</v>
      </c>
    </row>
    <row r="78" spans="2:22">
      <c r="B78" s="78" t="str">
        <f>IF(C78&lt;&gt;"",ROWS($1:71),"")</f>
        <v/>
      </c>
      <c r="C78" s="42"/>
      <c r="F78" s="74"/>
      <c r="I78" s="34"/>
      <c r="M78" s="64"/>
      <c r="V78" s="35" t="s">
        <v>135</v>
      </c>
    </row>
    <row r="79" spans="2:22">
      <c r="B79" s="78" t="str">
        <f>IF(C79&lt;&gt;"",ROWS($1:72),"")</f>
        <v/>
      </c>
      <c r="C79" s="1"/>
      <c r="F79" s="74"/>
      <c r="I79" s="34"/>
      <c r="M79" s="66"/>
      <c r="V79" s="35" t="s">
        <v>136</v>
      </c>
    </row>
    <row r="80" spans="2:22">
      <c r="B80" s="78" t="str">
        <f>IF(C80&lt;&gt;"",ROWS($1:73),"")</f>
        <v/>
      </c>
      <c r="C80" s="1"/>
      <c r="F80" s="74"/>
      <c r="I80" s="34"/>
      <c r="M80" s="64"/>
      <c r="V80" s="35" t="s">
        <v>137</v>
      </c>
    </row>
    <row r="81" spans="2:22">
      <c r="B81" s="78" t="str">
        <f>IF(C81&lt;&gt;"",ROWS($1:74),"")</f>
        <v/>
      </c>
      <c r="C81" s="1"/>
      <c r="F81" s="74"/>
      <c r="I81" s="34"/>
      <c r="M81" s="64"/>
      <c r="V81" s="37" t="s">
        <v>138</v>
      </c>
    </row>
    <row r="82" spans="2:22">
      <c r="B82" s="78" t="str">
        <f>IF(C82&lt;&gt;"",ROWS($1:75),"")</f>
        <v/>
      </c>
      <c r="C82" s="37"/>
      <c r="F82" s="74"/>
      <c r="I82" s="34"/>
      <c r="M82" s="64"/>
      <c r="V82" s="35" t="s">
        <v>139</v>
      </c>
    </row>
    <row r="83" spans="2:22">
      <c r="B83" s="78" t="str">
        <f>IF(C83&lt;&gt;"",ROWS($1:76),"")</f>
        <v/>
      </c>
      <c r="C83" s="1"/>
      <c r="F83" s="74"/>
      <c r="I83" s="34"/>
      <c r="M83" s="66"/>
      <c r="V83" s="42" t="s">
        <v>140</v>
      </c>
    </row>
    <row r="84" spans="2:22">
      <c r="B84" s="78" t="str">
        <f>IF(C84&lt;&gt;"",ROWS($1:77),"")</f>
        <v/>
      </c>
      <c r="F84" s="74"/>
      <c r="I84" s="34"/>
      <c r="M84" s="66"/>
      <c r="V84" s="37" t="s">
        <v>141</v>
      </c>
    </row>
    <row r="85" spans="2:22">
      <c r="B85" s="78" t="str">
        <f>IF(C85&lt;&gt;"",ROWS($1:78),"")</f>
        <v/>
      </c>
      <c r="F85" s="74"/>
      <c r="I85" s="34"/>
      <c r="M85" s="64"/>
      <c r="V85" s="37" t="s">
        <v>142</v>
      </c>
    </row>
    <row r="86" spans="2:22">
      <c r="B86" s="78" t="str">
        <f>IF(C86&lt;&gt;"",ROWS($1:79),"")</f>
        <v/>
      </c>
      <c r="F86" s="74"/>
      <c r="I86" s="34"/>
      <c r="M86" s="66"/>
      <c r="V86" s="77" t="s">
        <v>143</v>
      </c>
    </row>
    <row r="87" spans="2:22">
      <c r="B87" s="78" t="str">
        <f>IF(C87&lt;&gt;"",ROWS($1:80),"")</f>
        <v/>
      </c>
      <c r="F87" s="74"/>
      <c r="I87" s="34"/>
      <c r="M87" s="64"/>
    </row>
    <row r="88" spans="2:22">
      <c r="B88" s="78" t="str">
        <f>IF(C88&lt;&gt;"",ROWS($1:81),"")</f>
        <v/>
      </c>
      <c r="F88" s="74"/>
      <c r="I88" s="34"/>
      <c r="M88" s="66"/>
    </row>
    <row r="89" spans="2:22">
      <c r="B89" s="78" t="str">
        <f>IF(C89&lt;&gt;"",ROWS($1:82),"")</f>
        <v/>
      </c>
      <c r="F89" s="74"/>
      <c r="I89" s="34"/>
      <c r="M89" s="66"/>
    </row>
    <row r="90" spans="2:22">
      <c r="B90" s="78" t="str">
        <f>IF(C90&lt;&gt;"",ROWS($1:83),"")</f>
        <v/>
      </c>
      <c r="F90" s="74"/>
      <c r="I90" s="34"/>
      <c r="M90" s="64"/>
    </row>
    <row r="91" spans="2:22">
      <c r="B91" s="78" t="str">
        <f>IF(C91&lt;&gt;"",ROWS($1:84),"")</f>
        <v/>
      </c>
      <c r="F91" s="74"/>
      <c r="I91" s="34"/>
      <c r="M91" s="64"/>
    </row>
    <row r="92" spans="2:22">
      <c r="B92" s="78" t="str">
        <f>IF(C92&lt;&gt;"",ROWS($1:85),"")</f>
        <v/>
      </c>
      <c r="F92" s="74"/>
      <c r="I92" s="34"/>
      <c r="M92" s="64"/>
    </row>
    <row r="93" spans="2:22">
      <c r="B93" s="78" t="str">
        <f>IF(C93&lt;&gt;"",ROWS($1:86),"")</f>
        <v/>
      </c>
      <c r="F93" s="74"/>
      <c r="I93" s="34"/>
      <c r="M93" s="66"/>
    </row>
    <row r="94" spans="2:22">
      <c r="B94" s="78" t="str">
        <f>IF(C94&lt;&gt;"",ROWS($1:87),"")</f>
        <v/>
      </c>
      <c r="F94" s="74"/>
      <c r="I94" s="34"/>
    </row>
    <row r="95" spans="2:22">
      <c r="B95" s="78" t="str">
        <f>IF(C95&lt;&gt;"",ROWS($1:88),"")</f>
        <v/>
      </c>
      <c r="F95" s="74"/>
      <c r="I95" s="34"/>
    </row>
    <row r="96" spans="2:22">
      <c r="B96" s="78" t="str">
        <f>IF(C96&lt;&gt;"",ROWS($1:89),"")</f>
        <v/>
      </c>
      <c r="F96" s="74"/>
      <c r="I96" s="34"/>
    </row>
    <row r="97" spans="2:22">
      <c r="B97" s="78" t="str">
        <f>IF(C97&lt;&gt;"",ROWS($1:90),"")</f>
        <v/>
      </c>
      <c r="F97" s="74"/>
      <c r="I97" s="34"/>
    </row>
    <row r="101" spans="2:22">
      <c r="V101"/>
    </row>
    <row r="103" spans="2:22">
      <c r="V103"/>
    </row>
  </sheetData>
  <sheetCalcPr fullCalcOnLoad="1"/>
  <sortState ref="G8:H97">
    <sortCondition ref="H8"/>
  </sortState>
  <mergeCells count="8">
    <mergeCell ref="Q7:R7"/>
    <mergeCell ref="P10:P17"/>
    <mergeCell ref="P49:P56"/>
    <mergeCell ref="P57:P64"/>
    <mergeCell ref="P18:P25"/>
    <mergeCell ref="P26:P33"/>
    <mergeCell ref="P34:P40"/>
    <mergeCell ref="P41:P48"/>
  </mergeCells>
  <phoneticPr fontId="4" type="noConversion"/>
  <dataValidations count="1">
    <dataValidation type="list" allowBlank="1" showInputMessage="1" showErrorMessage="1" sqref="M8:M72 D8:D37 J8:J66 M74:M93 G8:G37 C8:C70">
      <formula1>noms2</formula1>
    </dataValidation>
  </dataValidations>
  <pageMargins left="0.7" right="0.7" top="0.75" bottom="0.75" header="0.3" footer="0.3"/>
  <pageSetup paperSize="9" scale="36" orientation="landscape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U70"/>
  <sheetViews>
    <sheetView tabSelected="1" workbookViewId="0">
      <selection activeCell="L57" sqref="L57"/>
    </sheetView>
  </sheetViews>
  <sheetFormatPr baseColWidth="10" defaultRowHeight="15"/>
  <cols>
    <col min="2" max="2" width="16.5703125" bestFit="1" customWidth="1"/>
    <col min="3" max="4" width="9.85546875" customWidth="1"/>
    <col min="5" max="5" width="12.5703125" bestFit="1" customWidth="1"/>
    <col min="6" max="13" width="9.85546875" customWidth="1"/>
    <col min="14" max="14" width="6" customWidth="1"/>
  </cols>
  <sheetData>
    <row r="1" spans="1:21" ht="26.25">
      <c r="B1" s="93" t="s">
        <v>146</v>
      </c>
      <c r="U1" s="103" t="s">
        <v>147</v>
      </c>
    </row>
    <row r="3" spans="1:21">
      <c r="B3" s="86" t="s">
        <v>144</v>
      </c>
      <c r="C3" s="86" t="s">
        <v>50</v>
      </c>
      <c r="D3" s="124"/>
      <c r="E3" s="85"/>
      <c r="G3" t="s">
        <v>173</v>
      </c>
    </row>
    <row r="4" spans="1:21">
      <c r="A4" s="20" t="s">
        <v>145</v>
      </c>
      <c r="B4" s="86" t="s">
        <v>51</v>
      </c>
      <c r="C4" s="84" t="s">
        <v>170</v>
      </c>
      <c r="D4" s="125" t="s">
        <v>171</v>
      </c>
      <c r="E4" s="87" t="s">
        <v>172</v>
      </c>
      <c r="G4" t="s">
        <v>174</v>
      </c>
    </row>
    <row r="5" spans="1:21">
      <c r="A5" s="19">
        <f>IF(B5&lt;&gt;"",ROWS($1:1),"")</f>
        <v>1</v>
      </c>
      <c r="B5" s="84" t="s">
        <v>107</v>
      </c>
      <c r="C5" s="89">
        <v>121</v>
      </c>
      <c r="D5" s="126">
        <v>130</v>
      </c>
      <c r="E5" s="90">
        <v>251</v>
      </c>
      <c r="G5">
        <f>COUNTA(C5:D5)</f>
        <v>2</v>
      </c>
    </row>
    <row r="6" spans="1:21">
      <c r="A6" s="19">
        <f>IF(B6&lt;&gt;"",ROWS($1:2),"")</f>
        <v>2</v>
      </c>
      <c r="B6" s="127" t="s">
        <v>132</v>
      </c>
      <c r="C6" s="128">
        <v>120</v>
      </c>
      <c r="D6" s="129">
        <v>130</v>
      </c>
      <c r="E6" s="130">
        <v>250</v>
      </c>
      <c r="G6">
        <f t="shared" ref="G6:G59" si="0">COUNTA(C6:D6)</f>
        <v>2</v>
      </c>
    </row>
    <row r="7" spans="1:21">
      <c r="A7" s="19">
        <f>IF(B7&lt;&gt;"",ROWS($1:3),"")</f>
        <v>3</v>
      </c>
      <c r="B7" s="127" t="s">
        <v>69</v>
      </c>
      <c r="C7" s="128">
        <v>115</v>
      </c>
      <c r="D7" s="129">
        <v>129</v>
      </c>
      <c r="E7" s="130">
        <v>244</v>
      </c>
      <c r="G7">
        <f t="shared" si="0"/>
        <v>2</v>
      </c>
    </row>
    <row r="8" spans="1:21">
      <c r="A8" s="19">
        <f>IF(B8&lt;&gt;"",ROWS($1:4),"")</f>
        <v>4</v>
      </c>
      <c r="B8" s="127" t="s">
        <v>71</v>
      </c>
      <c r="C8" s="128">
        <v>121</v>
      </c>
      <c r="D8" s="129">
        <v>114</v>
      </c>
      <c r="E8" s="130">
        <v>235</v>
      </c>
      <c r="G8">
        <f t="shared" si="0"/>
        <v>2</v>
      </c>
    </row>
    <row r="9" spans="1:21">
      <c r="A9" s="19">
        <f>IF(B9&lt;&gt;"",ROWS($1:5),"")</f>
        <v>5</v>
      </c>
      <c r="B9" s="127" t="s">
        <v>126</v>
      </c>
      <c r="C9" s="128">
        <v>121</v>
      </c>
      <c r="D9" s="129">
        <v>110</v>
      </c>
      <c r="E9" s="130">
        <v>231</v>
      </c>
      <c r="G9">
        <f t="shared" si="0"/>
        <v>2</v>
      </c>
    </row>
    <row r="10" spans="1:21">
      <c r="A10" s="19">
        <f>IF(B10&lt;&gt;"",ROWS($1:6),"")</f>
        <v>6</v>
      </c>
      <c r="B10" s="127" t="s">
        <v>66</v>
      </c>
      <c r="C10" s="128">
        <v>115</v>
      </c>
      <c r="D10" s="129">
        <v>116</v>
      </c>
      <c r="E10" s="130">
        <v>231</v>
      </c>
      <c r="G10">
        <f t="shared" si="0"/>
        <v>2</v>
      </c>
    </row>
    <row r="11" spans="1:21">
      <c r="A11" s="19">
        <f>IF(B11&lt;&gt;"",ROWS($1:7),"")</f>
        <v>7</v>
      </c>
      <c r="B11" s="127" t="s">
        <v>121</v>
      </c>
      <c r="C11" s="128">
        <v>115</v>
      </c>
      <c r="D11" s="129">
        <v>116</v>
      </c>
      <c r="E11" s="130">
        <v>231</v>
      </c>
      <c r="G11">
        <f t="shared" si="0"/>
        <v>2</v>
      </c>
    </row>
    <row r="12" spans="1:21">
      <c r="A12" s="19">
        <f>IF(B12&lt;&gt;"",ROWS($1:8),"")</f>
        <v>8</v>
      </c>
      <c r="B12" s="127" t="s">
        <v>80</v>
      </c>
      <c r="C12" s="128">
        <v>92</v>
      </c>
      <c r="D12" s="129">
        <v>130</v>
      </c>
      <c r="E12" s="130">
        <v>222</v>
      </c>
      <c r="G12">
        <f t="shared" si="0"/>
        <v>2</v>
      </c>
    </row>
    <row r="13" spans="1:21">
      <c r="A13" s="19">
        <f>IF(B13&lt;&gt;"",ROWS($1:9),"")</f>
        <v>9</v>
      </c>
      <c r="B13" s="127" t="s">
        <v>91</v>
      </c>
      <c r="C13" s="128">
        <v>129</v>
      </c>
      <c r="D13" s="129">
        <v>92</v>
      </c>
      <c r="E13" s="130">
        <v>221</v>
      </c>
      <c r="G13">
        <f t="shared" si="0"/>
        <v>2</v>
      </c>
    </row>
    <row r="14" spans="1:21">
      <c r="A14" s="19">
        <f>IF(B14&lt;&gt;"",ROWS($1:10),"")</f>
        <v>10</v>
      </c>
      <c r="B14" s="127" t="s">
        <v>116</v>
      </c>
      <c r="C14" s="128">
        <v>94</v>
      </c>
      <c r="D14" s="129">
        <v>125</v>
      </c>
      <c r="E14" s="130">
        <v>219</v>
      </c>
      <c r="G14">
        <f t="shared" si="0"/>
        <v>2</v>
      </c>
    </row>
    <row r="15" spans="1:21">
      <c r="A15" s="19">
        <f>IF(B15&lt;&gt;"",ROWS($1:11),"")</f>
        <v>11</v>
      </c>
      <c r="B15" s="127" t="s">
        <v>120</v>
      </c>
      <c r="C15" s="128">
        <v>92</v>
      </c>
      <c r="D15" s="129">
        <v>116</v>
      </c>
      <c r="E15" s="130">
        <v>208</v>
      </c>
      <c r="G15">
        <f t="shared" si="0"/>
        <v>2</v>
      </c>
    </row>
    <row r="16" spans="1:21">
      <c r="A16" s="19">
        <f>IF(B16&lt;&gt;"",ROWS($1:12),"")</f>
        <v>12</v>
      </c>
      <c r="B16" s="127" t="s">
        <v>111</v>
      </c>
      <c r="C16" s="128">
        <v>94</v>
      </c>
      <c r="D16" s="129">
        <v>110</v>
      </c>
      <c r="E16" s="130">
        <v>204</v>
      </c>
      <c r="G16">
        <f t="shared" si="0"/>
        <v>2</v>
      </c>
    </row>
    <row r="17" spans="1:7">
      <c r="A17" s="19">
        <f>IF(B17&lt;&gt;"",ROWS($1:13),"")</f>
        <v>13</v>
      </c>
      <c r="B17" s="127" t="s">
        <v>136</v>
      </c>
      <c r="C17" s="128">
        <v>82</v>
      </c>
      <c r="D17" s="129">
        <v>114</v>
      </c>
      <c r="E17" s="130">
        <v>196</v>
      </c>
      <c r="G17">
        <f t="shared" si="0"/>
        <v>2</v>
      </c>
    </row>
    <row r="18" spans="1:7">
      <c r="A18" s="19">
        <f>IF(B18&lt;&gt;"",ROWS($1:14),"")</f>
        <v>14</v>
      </c>
      <c r="B18" s="127" t="s">
        <v>70</v>
      </c>
      <c r="C18" s="128">
        <v>82</v>
      </c>
      <c r="D18" s="129">
        <v>110</v>
      </c>
      <c r="E18" s="130">
        <v>192</v>
      </c>
      <c r="G18">
        <f t="shared" si="0"/>
        <v>2</v>
      </c>
    </row>
    <row r="19" spans="1:7">
      <c r="A19" s="19">
        <f>IF(B19&lt;&gt;"",ROWS($1:15),"")</f>
        <v>15</v>
      </c>
      <c r="B19" s="127" t="s">
        <v>101</v>
      </c>
      <c r="C19" s="128">
        <v>82</v>
      </c>
      <c r="D19" s="129">
        <v>110</v>
      </c>
      <c r="E19" s="130">
        <v>192</v>
      </c>
      <c r="G19">
        <f t="shared" si="0"/>
        <v>2</v>
      </c>
    </row>
    <row r="20" spans="1:7">
      <c r="A20" s="19">
        <f>IF(B20&lt;&gt;"",ROWS($1:16),"")</f>
        <v>16</v>
      </c>
      <c r="B20" s="127" t="s">
        <v>88</v>
      </c>
      <c r="C20" s="128">
        <v>92</v>
      </c>
      <c r="D20" s="129">
        <v>92</v>
      </c>
      <c r="E20" s="130">
        <v>184</v>
      </c>
      <c r="G20">
        <f t="shared" si="0"/>
        <v>2</v>
      </c>
    </row>
    <row r="21" spans="1:7">
      <c r="A21" s="19">
        <f>IF(B21&lt;&gt;"",ROWS($1:17),"")</f>
        <v>17</v>
      </c>
      <c r="B21" s="127" t="s">
        <v>87</v>
      </c>
      <c r="C21" s="128">
        <v>8</v>
      </c>
      <c r="D21" s="129">
        <v>129</v>
      </c>
      <c r="E21" s="130">
        <v>137</v>
      </c>
      <c r="G21">
        <f t="shared" si="0"/>
        <v>2</v>
      </c>
    </row>
    <row r="22" spans="1:7">
      <c r="A22" s="19">
        <f>IF(B22&lt;&gt;"",ROWS($1:18),"")</f>
        <v>18</v>
      </c>
      <c r="B22" s="127" t="s">
        <v>77</v>
      </c>
      <c r="C22" s="128">
        <v>129</v>
      </c>
      <c r="D22" s="129">
        <v>8</v>
      </c>
      <c r="E22" s="130">
        <v>137</v>
      </c>
      <c r="G22">
        <f t="shared" si="0"/>
        <v>2</v>
      </c>
    </row>
    <row r="23" spans="1:7">
      <c r="A23" s="19">
        <f>IF(B23&lt;&gt;"",ROWS($1:19),"")</f>
        <v>19</v>
      </c>
      <c r="B23" s="127" t="s">
        <v>105</v>
      </c>
      <c r="C23" s="128">
        <v>5</v>
      </c>
      <c r="D23" s="129">
        <v>130</v>
      </c>
      <c r="E23" s="130">
        <v>135</v>
      </c>
      <c r="G23">
        <f t="shared" si="0"/>
        <v>2</v>
      </c>
    </row>
    <row r="24" spans="1:7">
      <c r="A24" s="19">
        <f>IF(B24&lt;&gt;"",ROWS($1:20),"")</f>
        <v>20</v>
      </c>
      <c r="B24" s="127" t="s">
        <v>72</v>
      </c>
      <c r="C24" s="128">
        <v>5</v>
      </c>
      <c r="D24" s="129">
        <v>130</v>
      </c>
      <c r="E24" s="130">
        <v>135</v>
      </c>
      <c r="G24">
        <f t="shared" si="0"/>
        <v>2</v>
      </c>
    </row>
    <row r="25" spans="1:7">
      <c r="A25" s="19">
        <f>IF(B25&lt;&gt;"",ROWS($1:21),"")</f>
        <v>21</v>
      </c>
      <c r="B25" s="127" t="s">
        <v>134</v>
      </c>
      <c r="C25" s="128">
        <v>5</v>
      </c>
      <c r="D25" s="129">
        <v>129</v>
      </c>
      <c r="E25" s="130">
        <v>134</v>
      </c>
      <c r="G25">
        <f t="shared" si="0"/>
        <v>2</v>
      </c>
    </row>
    <row r="26" spans="1:7">
      <c r="A26" s="19">
        <f>IF(B26&lt;&gt;"",ROWS($1:22),"")</f>
        <v>22</v>
      </c>
      <c r="B26" s="127" t="s">
        <v>143</v>
      </c>
      <c r="C26" s="128">
        <v>121</v>
      </c>
      <c r="D26" s="129">
        <v>12</v>
      </c>
      <c r="E26" s="130">
        <v>133</v>
      </c>
      <c r="G26">
        <f t="shared" si="0"/>
        <v>2</v>
      </c>
    </row>
    <row r="27" spans="1:7">
      <c r="A27" s="19">
        <f>IF(B27&lt;&gt;"",ROWS($1:23),"")</f>
        <v>23</v>
      </c>
      <c r="B27" s="127" t="s">
        <v>86</v>
      </c>
      <c r="C27" s="128">
        <v>121</v>
      </c>
      <c r="D27" s="129">
        <v>11</v>
      </c>
      <c r="E27" s="130">
        <v>132</v>
      </c>
      <c r="G27">
        <f t="shared" si="0"/>
        <v>2</v>
      </c>
    </row>
    <row r="28" spans="1:7">
      <c r="A28" s="19">
        <f>IF(B28&lt;&gt;"",ROWS($1:24),"")</f>
        <v>24</v>
      </c>
      <c r="B28" s="127" t="s">
        <v>85</v>
      </c>
      <c r="C28" s="128">
        <v>6</v>
      </c>
      <c r="D28" s="129">
        <v>125</v>
      </c>
      <c r="E28" s="130">
        <v>131</v>
      </c>
      <c r="G28">
        <f t="shared" si="0"/>
        <v>2</v>
      </c>
    </row>
    <row r="29" spans="1:7">
      <c r="A29" s="19">
        <f>IF(B29&lt;&gt;"",ROWS($1:25),"")</f>
        <v>25</v>
      </c>
      <c r="B29" s="127" t="s">
        <v>92</v>
      </c>
      <c r="C29" s="128">
        <v>6</v>
      </c>
      <c r="D29" s="129">
        <v>125</v>
      </c>
      <c r="E29" s="130">
        <v>131</v>
      </c>
      <c r="G29">
        <f t="shared" si="0"/>
        <v>2</v>
      </c>
    </row>
    <row r="30" spans="1:7">
      <c r="A30" s="19">
        <f>IF(B30&lt;&gt;"",ROWS($1:26),"")</f>
        <v>26</v>
      </c>
      <c r="B30" s="127" t="s">
        <v>99</v>
      </c>
      <c r="C30" s="128">
        <v>1</v>
      </c>
      <c r="D30" s="129">
        <v>129</v>
      </c>
      <c r="E30" s="130">
        <v>130</v>
      </c>
      <c r="G30">
        <f t="shared" si="0"/>
        <v>2</v>
      </c>
    </row>
    <row r="31" spans="1:7">
      <c r="A31" s="19">
        <f>IF(B31&lt;&gt;"",ROWS($1:27),"")</f>
        <v>27</v>
      </c>
      <c r="B31" s="127" t="s">
        <v>113</v>
      </c>
      <c r="C31" s="128">
        <v>129</v>
      </c>
      <c r="D31" s="129">
        <v>0</v>
      </c>
      <c r="E31" s="130">
        <v>129</v>
      </c>
      <c r="G31">
        <f t="shared" si="0"/>
        <v>2</v>
      </c>
    </row>
    <row r="32" spans="1:7">
      <c r="A32" s="19">
        <f>IF(B32&lt;&gt;"",ROWS($1:28),"")</f>
        <v>28</v>
      </c>
      <c r="B32" s="127" t="s">
        <v>138</v>
      </c>
      <c r="C32" s="128">
        <v>129</v>
      </c>
      <c r="D32" s="129">
        <v>0</v>
      </c>
      <c r="E32" s="130">
        <v>129</v>
      </c>
      <c r="G32">
        <f t="shared" si="0"/>
        <v>2</v>
      </c>
    </row>
    <row r="33" spans="1:7">
      <c r="A33" s="19">
        <f>IF(B33&lt;&gt;"",ROWS($1:29),"")</f>
        <v>29</v>
      </c>
      <c r="B33" s="127" t="s">
        <v>123</v>
      </c>
      <c r="C33" s="128">
        <v>9</v>
      </c>
      <c r="D33" s="129">
        <v>114</v>
      </c>
      <c r="E33" s="130">
        <v>123</v>
      </c>
      <c r="G33">
        <f t="shared" si="0"/>
        <v>2</v>
      </c>
    </row>
    <row r="34" spans="1:7">
      <c r="A34" s="19">
        <f>IF(B34&lt;&gt;"",ROWS($1:30),"")</f>
        <v>30</v>
      </c>
      <c r="B34" s="127" t="s">
        <v>73</v>
      </c>
      <c r="C34" s="128">
        <v>8</v>
      </c>
      <c r="D34" s="129">
        <v>114</v>
      </c>
      <c r="E34" s="130">
        <v>122</v>
      </c>
      <c r="G34">
        <f t="shared" si="0"/>
        <v>2</v>
      </c>
    </row>
    <row r="35" spans="1:7">
      <c r="A35" s="19">
        <f>IF(B35&lt;&gt;"",ROWS($1:31),"")</f>
        <v>31</v>
      </c>
      <c r="B35" s="127" t="s">
        <v>67</v>
      </c>
      <c r="C35" s="128">
        <v>120</v>
      </c>
      <c r="D35" s="129">
        <v>1</v>
      </c>
      <c r="E35" s="130">
        <v>121</v>
      </c>
      <c r="G35">
        <f t="shared" si="0"/>
        <v>2</v>
      </c>
    </row>
    <row r="36" spans="1:7">
      <c r="A36" s="19">
        <f>IF(B36&lt;&gt;"",ROWS($1:32),"")</f>
        <v>32</v>
      </c>
      <c r="B36" s="127" t="s">
        <v>83</v>
      </c>
      <c r="C36" s="128">
        <v>120</v>
      </c>
      <c r="D36" s="129">
        <v>0</v>
      </c>
      <c r="E36" s="130">
        <v>120</v>
      </c>
      <c r="G36">
        <f t="shared" si="0"/>
        <v>2</v>
      </c>
    </row>
    <row r="37" spans="1:7">
      <c r="A37" s="19">
        <f>IF(B37&lt;&gt;"",ROWS($1:33),"")</f>
        <v>33</v>
      </c>
      <c r="B37" s="127" t="s">
        <v>102</v>
      </c>
      <c r="C37" s="128">
        <v>115</v>
      </c>
      <c r="D37" s="129">
        <v>4</v>
      </c>
      <c r="E37" s="130">
        <v>119</v>
      </c>
      <c r="G37">
        <f t="shared" si="0"/>
        <v>2</v>
      </c>
    </row>
    <row r="38" spans="1:7">
      <c r="A38" s="19">
        <f>IF(B38&lt;&gt;"",ROWS($1:34),"")</f>
        <v>34</v>
      </c>
      <c r="B38" s="127" t="s">
        <v>79</v>
      </c>
      <c r="C38" s="128">
        <v>1</v>
      </c>
      <c r="D38" s="129">
        <v>116</v>
      </c>
      <c r="E38" s="130">
        <v>117</v>
      </c>
      <c r="G38">
        <f t="shared" si="0"/>
        <v>2</v>
      </c>
    </row>
    <row r="39" spans="1:7">
      <c r="A39" s="19">
        <f>IF(B39&lt;&gt;"",ROWS($1:35),"")</f>
        <v>35</v>
      </c>
      <c r="B39" s="127" t="s">
        <v>81</v>
      </c>
      <c r="C39" s="128">
        <v>94</v>
      </c>
      <c r="D39" s="129">
        <v>10</v>
      </c>
      <c r="E39" s="130">
        <v>104</v>
      </c>
      <c r="G39">
        <f t="shared" si="0"/>
        <v>2</v>
      </c>
    </row>
    <row r="40" spans="1:7">
      <c r="A40" s="19">
        <f>IF(B40&lt;&gt;"",ROWS($1:36),"")</f>
        <v>36</v>
      </c>
      <c r="B40" s="127" t="s">
        <v>104</v>
      </c>
      <c r="C40" s="128">
        <v>94</v>
      </c>
      <c r="D40" s="129">
        <v>10</v>
      </c>
      <c r="E40" s="130">
        <v>104</v>
      </c>
      <c r="G40">
        <f t="shared" si="0"/>
        <v>2</v>
      </c>
    </row>
    <row r="41" spans="1:7">
      <c r="A41" s="19">
        <f>IF(B41&lt;&gt;"",ROWS($1:37),"")</f>
        <v>37</v>
      </c>
      <c r="B41" s="127" t="s">
        <v>74</v>
      </c>
      <c r="C41" s="128">
        <v>10</v>
      </c>
      <c r="D41" s="129">
        <v>92</v>
      </c>
      <c r="E41" s="130">
        <v>102</v>
      </c>
      <c r="G41">
        <f t="shared" si="0"/>
        <v>2</v>
      </c>
    </row>
    <row r="42" spans="1:7">
      <c r="A42" s="19">
        <f>IF(B42&lt;&gt;"",ROWS($1:38),"")</f>
        <v>38</v>
      </c>
      <c r="B42" s="127" t="s">
        <v>117</v>
      </c>
      <c r="C42" s="128">
        <v>10</v>
      </c>
      <c r="D42" s="129">
        <v>92</v>
      </c>
      <c r="E42" s="130">
        <v>102</v>
      </c>
      <c r="G42">
        <f t="shared" si="0"/>
        <v>2</v>
      </c>
    </row>
    <row r="43" spans="1:7">
      <c r="A43" s="19">
        <f>IF(B43&lt;&gt;"",ROWS($1:39),"")</f>
        <v>39</v>
      </c>
      <c r="B43" s="127" t="s">
        <v>75</v>
      </c>
      <c r="C43" s="128">
        <v>92</v>
      </c>
      <c r="D43" s="129">
        <v>4</v>
      </c>
      <c r="E43" s="130">
        <v>96</v>
      </c>
      <c r="G43">
        <f t="shared" si="0"/>
        <v>2</v>
      </c>
    </row>
    <row r="44" spans="1:7">
      <c r="A44" s="19">
        <f>IF(B44&lt;&gt;"",ROWS($1:40),"")</f>
        <v>40</v>
      </c>
      <c r="B44" s="127" t="s">
        <v>98</v>
      </c>
      <c r="C44" s="128">
        <v>82</v>
      </c>
      <c r="D44" s="129"/>
      <c r="E44" s="130">
        <v>82</v>
      </c>
      <c r="G44">
        <f t="shared" si="0"/>
        <v>1</v>
      </c>
    </row>
    <row r="45" spans="1:7">
      <c r="A45" s="19">
        <f>IF(B45&lt;&gt;"",ROWS($1:41),"")</f>
        <v>41</v>
      </c>
      <c r="B45" s="127" t="s">
        <v>96</v>
      </c>
      <c r="C45" s="128">
        <v>9</v>
      </c>
      <c r="D45" s="129">
        <v>11</v>
      </c>
      <c r="E45" s="130">
        <v>20</v>
      </c>
      <c r="G45">
        <f t="shared" si="0"/>
        <v>2</v>
      </c>
    </row>
    <row r="46" spans="1:7">
      <c r="A46" s="19">
        <f>IF(B46&lt;&gt;"",ROWS($1:42),"")</f>
        <v>42</v>
      </c>
      <c r="B46" s="127" t="s">
        <v>78</v>
      </c>
      <c r="C46" s="128">
        <v>9</v>
      </c>
      <c r="D46" s="129">
        <v>10</v>
      </c>
      <c r="E46" s="130">
        <v>19</v>
      </c>
      <c r="G46">
        <f t="shared" si="0"/>
        <v>2</v>
      </c>
    </row>
    <row r="47" spans="1:7">
      <c r="A47" s="19">
        <f>IF(B47&lt;&gt;"",ROWS($1:43),"")</f>
        <v>43</v>
      </c>
      <c r="B47" s="127" t="s">
        <v>108</v>
      </c>
      <c r="C47" s="128">
        <v>8</v>
      </c>
      <c r="D47" s="129">
        <v>10</v>
      </c>
      <c r="E47" s="130">
        <v>18</v>
      </c>
      <c r="G47">
        <f t="shared" si="0"/>
        <v>2</v>
      </c>
    </row>
    <row r="48" spans="1:7">
      <c r="A48" s="19">
        <f>IF(B48&lt;&gt;"",ROWS($1:44),"")</f>
        <v>44</v>
      </c>
      <c r="B48" s="127" t="s">
        <v>141</v>
      </c>
      <c r="C48" s="128">
        <v>10</v>
      </c>
      <c r="D48" s="129">
        <v>8</v>
      </c>
      <c r="E48" s="130">
        <v>18</v>
      </c>
      <c r="G48">
        <f t="shared" si="0"/>
        <v>2</v>
      </c>
    </row>
    <row r="49" spans="1:7">
      <c r="A49" s="19">
        <f>IF(B49&lt;&gt;"",ROWS($1:45),"")</f>
        <v>45</v>
      </c>
      <c r="B49" s="127" t="s">
        <v>100</v>
      </c>
      <c r="C49" s="128">
        <v>8</v>
      </c>
      <c r="D49" s="129">
        <v>8</v>
      </c>
      <c r="E49" s="130">
        <v>16</v>
      </c>
      <c r="G49">
        <f t="shared" si="0"/>
        <v>2</v>
      </c>
    </row>
    <row r="50" spans="1:7">
      <c r="A50" s="19">
        <f>IF(B50&lt;&gt;"",ROWS($1:46),"")</f>
        <v>46</v>
      </c>
      <c r="B50" s="127" t="s">
        <v>95</v>
      </c>
      <c r="C50" s="128">
        <v>8</v>
      </c>
      <c r="D50" s="129">
        <v>6</v>
      </c>
      <c r="E50" s="130">
        <v>14</v>
      </c>
      <c r="G50">
        <f t="shared" si="0"/>
        <v>2</v>
      </c>
    </row>
    <row r="51" spans="1:7">
      <c r="A51" s="19">
        <f>IF(B51&lt;&gt;"",ROWS($1:47),"")</f>
        <v>47</v>
      </c>
      <c r="B51" s="127" t="s">
        <v>97</v>
      </c>
      <c r="C51" s="128">
        <v>10</v>
      </c>
      <c r="D51" s="129">
        <v>4</v>
      </c>
      <c r="E51" s="130">
        <v>14</v>
      </c>
      <c r="G51">
        <f t="shared" si="0"/>
        <v>2</v>
      </c>
    </row>
    <row r="52" spans="1:7">
      <c r="A52" s="19">
        <f>IF(B52&lt;&gt;"",ROWS($1:48),"")</f>
        <v>48</v>
      </c>
      <c r="B52" s="127" t="s">
        <v>118</v>
      </c>
      <c r="C52" s="128">
        <v>6</v>
      </c>
      <c r="D52" s="129">
        <v>6</v>
      </c>
      <c r="E52" s="130">
        <v>12</v>
      </c>
      <c r="G52">
        <f t="shared" si="0"/>
        <v>2</v>
      </c>
    </row>
    <row r="53" spans="1:7">
      <c r="A53" s="19">
        <f>IF(B53&lt;&gt;"",ROWS($1:49),"")</f>
        <v>49</v>
      </c>
      <c r="B53" s="127" t="s">
        <v>94</v>
      </c>
      <c r="C53" s="128">
        <v>6</v>
      </c>
      <c r="D53" s="129">
        <v>5</v>
      </c>
      <c r="E53" s="130">
        <v>11</v>
      </c>
      <c r="G53">
        <f t="shared" si="0"/>
        <v>2</v>
      </c>
    </row>
    <row r="54" spans="1:7">
      <c r="A54" s="19">
        <f>IF(B54&lt;&gt;"",ROWS($1:50),"")</f>
        <v>50</v>
      </c>
      <c r="B54" s="127" t="s">
        <v>76</v>
      </c>
      <c r="C54" s="128">
        <v>9</v>
      </c>
      <c r="D54" s="129"/>
      <c r="E54" s="130">
        <v>9</v>
      </c>
      <c r="G54">
        <f t="shared" si="0"/>
        <v>1</v>
      </c>
    </row>
    <row r="55" spans="1:7">
      <c r="A55" s="19">
        <f>IF(B55&lt;&gt;"",ROWS($1:51),"")</f>
        <v>51</v>
      </c>
      <c r="B55" s="127" t="s">
        <v>142</v>
      </c>
      <c r="C55" s="128">
        <v>8</v>
      </c>
      <c r="D55" s="129">
        <v>1</v>
      </c>
      <c r="E55" s="130">
        <v>9</v>
      </c>
      <c r="G55">
        <f t="shared" si="0"/>
        <v>2</v>
      </c>
    </row>
    <row r="56" spans="1:7">
      <c r="A56" s="19">
        <f>IF(B56&lt;&gt;"",ROWS($1:52),"")</f>
        <v>52</v>
      </c>
      <c r="B56" s="127" t="s">
        <v>124</v>
      </c>
      <c r="C56" s="128">
        <v>8</v>
      </c>
      <c r="D56" s="129"/>
      <c r="E56" s="130">
        <v>8</v>
      </c>
      <c r="G56">
        <f t="shared" si="0"/>
        <v>1</v>
      </c>
    </row>
    <row r="57" spans="1:7">
      <c r="A57" s="19">
        <f>IF(B57&lt;&gt;"",ROWS($1:53),"")</f>
        <v>53</v>
      </c>
      <c r="B57" s="127" t="s">
        <v>68</v>
      </c>
      <c r="C57" s="128">
        <v>8</v>
      </c>
      <c r="D57" s="129">
        <v>0</v>
      </c>
      <c r="E57" s="130">
        <v>8</v>
      </c>
      <c r="G57">
        <f t="shared" si="0"/>
        <v>2</v>
      </c>
    </row>
    <row r="58" spans="1:7">
      <c r="A58" s="19">
        <f>IF(B58&lt;&gt;"",ROWS($1:54),"")</f>
        <v>54</v>
      </c>
      <c r="B58" s="127" t="s">
        <v>84</v>
      </c>
      <c r="C58" s="128">
        <v>5</v>
      </c>
      <c r="D58" s="129">
        <v>1</v>
      </c>
      <c r="E58" s="130">
        <v>6</v>
      </c>
      <c r="G58">
        <f t="shared" si="0"/>
        <v>2</v>
      </c>
    </row>
    <row r="59" spans="1:7">
      <c r="A59" s="19">
        <f>IF(B59&lt;&gt;"",ROWS($1:55),"")</f>
        <v>55</v>
      </c>
      <c r="B59" s="127" t="s">
        <v>112</v>
      </c>
      <c r="C59" s="128">
        <v>1</v>
      </c>
      <c r="D59" s="129">
        <v>1</v>
      </c>
      <c r="E59" s="130">
        <v>2</v>
      </c>
      <c r="G59">
        <f t="shared" si="0"/>
        <v>2</v>
      </c>
    </row>
    <row r="60" spans="1:7">
      <c r="A60" s="19">
        <f>IF(B60&lt;&gt;"",ROWS($1:56),"")</f>
        <v>56</v>
      </c>
      <c r="B60" s="88" t="s">
        <v>172</v>
      </c>
      <c r="C60" s="91">
        <v>3200</v>
      </c>
      <c r="D60" s="131">
        <v>3400</v>
      </c>
      <c r="E60" s="92">
        <v>6600</v>
      </c>
    </row>
    <row r="61" spans="1:7">
      <c r="A61" s="19" t="str">
        <f>IF(B61&lt;&gt;"",ROWS($1:57),"")</f>
        <v/>
      </c>
    </row>
    <row r="62" spans="1:7">
      <c r="A62" s="19" t="str">
        <f>IF(B62&lt;&gt;"",ROWS($1:58),"")</f>
        <v/>
      </c>
    </row>
    <row r="63" spans="1:7">
      <c r="A63" s="19" t="str">
        <f>IF(B63&lt;&gt;"",ROWS($1:59),"")</f>
        <v/>
      </c>
    </row>
    <row r="64" spans="1:7">
      <c r="A64" s="19" t="str">
        <f>IF(B64&lt;&gt;"",ROWS($1:60),"")</f>
        <v/>
      </c>
    </row>
    <row r="65" spans="1:1">
      <c r="A65" s="19" t="str">
        <f>IF(B65&lt;&gt;"",ROWS($1:61),"")</f>
        <v/>
      </c>
    </row>
    <row r="66" spans="1:1">
      <c r="A66" s="19" t="str">
        <f>IF(B66&lt;&gt;"",ROWS($1:62),"")</f>
        <v/>
      </c>
    </row>
    <row r="67" spans="1:1">
      <c r="A67" s="19" t="str">
        <f>IF(B67&lt;&gt;"",ROWS($1:63),"")</f>
        <v/>
      </c>
    </row>
    <row r="68" spans="1:1">
      <c r="A68" s="19" t="str">
        <f>IF(B68&lt;&gt;"",ROWS($1:64),"")</f>
        <v/>
      </c>
    </row>
    <row r="69" spans="1:1">
      <c r="A69" s="19" t="str">
        <f>IF(B69&lt;&gt;"",ROWS($1:65),"")</f>
        <v/>
      </c>
    </row>
    <row r="70" spans="1:1">
      <c r="A70" s="19" t="str">
        <f>IF(B70&lt;&gt;"",ROWS($1:66),"")</f>
        <v/>
      </c>
    </row>
  </sheetData>
  <sheetCalcPr fullCalcOnLoad="1"/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indexed="15"/>
  </sheetPr>
  <dimension ref="A1:C766"/>
  <sheetViews>
    <sheetView topLeftCell="A44" zoomScale="85" workbookViewId="0">
      <selection activeCell="A58" sqref="A58:C157"/>
    </sheetView>
  </sheetViews>
  <sheetFormatPr baseColWidth="10" defaultRowHeight="15"/>
  <cols>
    <col min="1" max="1" width="11.42578125" style="12"/>
    <col min="2" max="2" width="20.5703125" style="12" customWidth="1"/>
    <col min="3" max="16384" width="11.42578125" style="12"/>
  </cols>
  <sheetData>
    <row r="1" spans="1:3">
      <c r="A1" s="56" t="s">
        <v>50</v>
      </c>
      <c r="B1" s="56" t="s">
        <v>51</v>
      </c>
      <c r="C1" s="56" t="s">
        <v>9</v>
      </c>
    </row>
    <row r="2" spans="1:3">
      <c r="A2" s="104" t="s">
        <v>170</v>
      </c>
      <c r="B2" s="12" t="s">
        <v>67</v>
      </c>
      <c r="C2" s="12">
        <v>120</v>
      </c>
    </row>
    <row r="3" spans="1:3">
      <c r="A3" s="12" t="s">
        <v>170</v>
      </c>
      <c r="B3" s="12" t="s">
        <v>143</v>
      </c>
      <c r="C3" s="12">
        <v>120</v>
      </c>
    </row>
    <row r="4" spans="1:3">
      <c r="A4" s="12" t="s">
        <v>170</v>
      </c>
      <c r="B4" s="12" t="s">
        <v>132</v>
      </c>
      <c r="C4" s="12">
        <v>120</v>
      </c>
    </row>
    <row r="5" spans="1:3">
      <c r="A5" s="12" t="s">
        <v>170</v>
      </c>
      <c r="B5" s="12" t="s">
        <v>83</v>
      </c>
      <c r="C5" s="12">
        <v>120</v>
      </c>
    </row>
    <row r="6" spans="1:3">
      <c r="A6" s="12" t="s">
        <v>170</v>
      </c>
      <c r="B6" s="12" t="s">
        <v>74</v>
      </c>
      <c r="C6" s="12">
        <v>10</v>
      </c>
    </row>
    <row r="7" spans="1:3">
      <c r="A7" s="12" t="s">
        <v>170</v>
      </c>
      <c r="B7" s="12" t="s">
        <v>141</v>
      </c>
      <c r="C7" s="12">
        <v>10</v>
      </c>
    </row>
    <row r="8" spans="1:3">
      <c r="A8" s="12" t="s">
        <v>170</v>
      </c>
      <c r="B8" s="12" t="s">
        <v>117</v>
      </c>
      <c r="C8" s="12">
        <v>10</v>
      </c>
    </row>
    <row r="9" spans="1:3">
      <c r="A9" s="12" t="s">
        <v>170</v>
      </c>
      <c r="B9" s="35" t="s">
        <v>97</v>
      </c>
      <c r="C9" s="35">
        <v>10</v>
      </c>
    </row>
    <row r="10" spans="1:3">
      <c r="A10" s="12" t="s">
        <v>170</v>
      </c>
      <c r="B10" s="12" t="s">
        <v>72</v>
      </c>
      <c r="C10" s="12">
        <v>5</v>
      </c>
    </row>
    <row r="11" spans="1:3">
      <c r="A11" s="12" t="s">
        <v>170</v>
      </c>
      <c r="B11" s="12" t="s">
        <v>105</v>
      </c>
      <c r="C11" s="12">
        <v>5</v>
      </c>
    </row>
    <row r="12" spans="1:3">
      <c r="A12" s="12" t="s">
        <v>170</v>
      </c>
      <c r="B12" s="12" t="s">
        <v>84</v>
      </c>
      <c r="C12" s="12">
        <v>5</v>
      </c>
    </row>
    <row r="13" spans="1:3">
      <c r="A13" s="12" t="s">
        <v>170</v>
      </c>
      <c r="B13" s="12" t="s">
        <v>134</v>
      </c>
      <c r="C13" s="12">
        <v>5</v>
      </c>
    </row>
    <row r="14" spans="1:3">
      <c r="A14" s="12" t="s">
        <v>170</v>
      </c>
      <c r="B14" s="12" t="s">
        <v>69</v>
      </c>
      <c r="C14" s="12">
        <v>115</v>
      </c>
    </row>
    <row r="15" spans="1:3">
      <c r="A15" s="12" t="s">
        <v>170</v>
      </c>
      <c r="B15" s="35" t="s">
        <v>121</v>
      </c>
      <c r="C15" s="35">
        <v>115</v>
      </c>
    </row>
    <row r="16" spans="1:3">
      <c r="A16" s="12" t="s">
        <v>170</v>
      </c>
      <c r="B16" s="12" t="s">
        <v>102</v>
      </c>
      <c r="C16" s="12">
        <v>115</v>
      </c>
    </row>
    <row r="17" spans="1:3">
      <c r="A17" s="12" t="s">
        <v>170</v>
      </c>
      <c r="B17" s="12" t="s">
        <v>66</v>
      </c>
      <c r="C17" s="12">
        <v>115</v>
      </c>
    </row>
    <row r="18" spans="1:3">
      <c r="A18" s="12" t="s">
        <v>170</v>
      </c>
      <c r="B18" s="12" t="s">
        <v>77</v>
      </c>
      <c r="C18" s="12">
        <v>129</v>
      </c>
    </row>
    <row r="19" spans="1:3">
      <c r="A19" s="12" t="s">
        <v>170</v>
      </c>
      <c r="B19" s="12" t="s">
        <v>113</v>
      </c>
      <c r="C19" s="12">
        <v>129</v>
      </c>
    </row>
    <row r="20" spans="1:3">
      <c r="A20" s="12" t="s">
        <v>170</v>
      </c>
      <c r="B20" s="12" t="s">
        <v>138</v>
      </c>
      <c r="C20" s="12">
        <v>129</v>
      </c>
    </row>
    <row r="21" spans="1:3">
      <c r="A21" s="12" t="s">
        <v>170</v>
      </c>
      <c r="B21" s="12" t="s">
        <v>91</v>
      </c>
      <c r="C21" s="12">
        <v>129</v>
      </c>
    </row>
    <row r="22" spans="1:3">
      <c r="A22" s="12" t="s">
        <v>170</v>
      </c>
      <c r="B22" s="12" t="s">
        <v>79</v>
      </c>
      <c r="C22" s="12">
        <v>1</v>
      </c>
    </row>
    <row r="23" spans="1:3">
      <c r="A23" s="12" t="s">
        <v>170</v>
      </c>
      <c r="B23" s="12" t="s">
        <v>112</v>
      </c>
      <c r="C23" s="35">
        <v>1</v>
      </c>
    </row>
    <row r="24" spans="1:3">
      <c r="A24" s="12" t="s">
        <v>170</v>
      </c>
      <c r="B24" s="12" t="s">
        <v>99</v>
      </c>
      <c r="C24" s="35">
        <v>1</v>
      </c>
    </row>
    <row r="25" spans="1:3">
      <c r="A25" s="12" t="s">
        <v>170</v>
      </c>
      <c r="B25" s="12" t="s">
        <v>143</v>
      </c>
      <c r="C25" s="12">
        <v>1</v>
      </c>
    </row>
    <row r="26" spans="1:3">
      <c r="A26" s="12" t="s">
        <v>170</v>
      </c>
      <c r="B26" s="12" t="s">
        <v>68</v>
      </c>
      <c r="C26" s="12">
        <v>8</v>
      </c>
    </row>
    <row r="27" spans="1:3">
      <c r="A27" s="12" t="s">
        <v>170</v>
      </c>
      <c r="B27" s="12" t="s">
        <v>87</v>
      </c>
      <c r="C27" s="12">
        <v>8</v>
      </c>
    </row>
    <row r="28" spans="1:3">
      <c r="A28" s="12" t="s">
        <v>170</v>
      </c>
      <c r="B28" s="12" t="s">
        <v>100</v>
      </c>
      <c r="C28" s="12">
        <v>8</v>
      </c>
    </row>
    <row r="29" spans="1:3">
      <c r="A29" s="12" t="s">
        <v>170</v>
      </c>
      <c r="B29" s="12" t="s">
        <v>142</v>
      </c>
      <c r="C29" s="12">
        <v>8</v>
      </c>
    </row>
    <row r="30" spans="1:3">
      <c r="A30" s="12" t="s">
        <v>170</v>
      </c>
      <c r="B30" s="12" t="s">
        <v>75</v>
      </c>
      <c r="C30" s="12">
        <v>92</v>
      </c>
    </row>
    <row r="31" spans="1:3">
      <c r="A31" s="12" t="s">
        <v>170</v>
      </c>
      <c r="B31" s="12" t="s">
        <v>88</v>
      </c>
      <c r="C31" s="12">
        <v>92</v>
      </c>
    </row>
    <row r="32" spans="1:3">
      <c r="A32" s="12" t="s">
        <v>170</v>
      </c>
      <c r="B32" s="12" t="s">
        <v>120</v>
      </c>
      <c r="C32" s="12">
        <v>92</v>
      </c>
    </row>
    <row r="33" spans="1:3">
      <c r="A33" s="12" t="s">
        <v>170</v>
      </c>
      <c r="B33" s="12" t="s">
        <v>80</v>
      </c>
      <c r="C33" s="12">
        <v>92</v>
      </c>
    </row>
    <row r="34" spans="1:3">
      <c r="A34" s="12" t="s">
        <v>170</v>
      </c>
      <c r="B34" s="12" t="s">
        <v>78</v>
      </c>
      <c r="C34" s="12">
        <v>9</v>
      </c>
    </row>
    <row r="35" spans="1:3">
      <c r="A35" s="12" t="s">
        <v>170</v>
      </c>
      <c r="B35" s="12" t="s">
        <v>123</v>
      </c>
      <c r="C35" s="12">
        <v>9</v>
      </c>
    </row>
    <row r="36" spans="1:3">
      <c r="A36" s="12" t="s">
        <v>170</v>
      </c>
      <c r="B36" s="12" t="s">
        <v>96</v>
      </c>
      <c r="C36" s="12">
        <v>9</v>
      </c>
    </row>
    <row r="37" spans="1:3">
      <c r="A37" s="12" t="s">
        <v>170</v>
      </c>
      <c r="B37" s="12" t="s">
        <v>76</v>
      </c>
      <c r="C37" s="12">
        <v>9</v>
      </c>
    </row>
    <row r="38" spans="1:3">
      <c r="A38" s="12" t="s">
        <v>170</v>
      </c>
      <c r="B38" s="12" t="s">
        <v>71</v>
      </c>
      <c r="C38" s="12">
        <v>121</v>
      </c>
    </row>
    <row r="39" spans="1:3">
      <c r="A39" s="12" t="s">
        <v>170</v>
      </c>
      <c r="B39" s="12" t="s">
        <v>107</v>
      </c>
      <c r="C39" s="12">
        <v>121</v>
      </c>
    </row>
    <row r="40" spans="1:3">
      <c r="A40" s="12" t="s">
        <v>170</v>
      </c>
      <c r="B40" s="12" t="s">
        <v>126</v>
      </c>
      <c r="C40" s="12">
        <v>121</v>
      </c>
    </row>
    <row r="41" spans="1:3">
      <c r="A41" s="12" t="s">
        <v>170</v>
      </c>
      <c r="B41" s="12" t="s">
        <v>86</v>
      </c>
      <c r="C41" s="12">
        <v>121</v>
      </c>
    </row>
    <row r="42" spans="1:3">
      <c r="A42" s="12" t="s">
        <v>170</v>
      </c>
      <c r="B42" s="12" t="s">
        <v>94</v>
      </c>
      <c r="C42" s="12">
        <v>6</v>
      </c>
    </row>
    <row r="43" spans="1:3">
      <c r="A43" s="12" t="s">
        <v>170</v>
      </c>
      <c r="B43" s="12" t="s">
        <v>118</v>
      </c>
      <c r="C43" s="12">
        <v>6</v>
      </c>
    </row>
    <row r="44" spans="1:3">
      <c r="A44" s="12" t="s">
        <v>170</v>
      </c>
      <c r="B44" s="12" t="s">
        <v>85</v>
      </c>
      <c r="C44" s="12">
        <v>6</v>
      </c>
    </row>
    <row r="45" spans="1:3">
      <c r="A45" s="12" t="s">
        <v>170</v>
      </c>
      <c r="B45" s="12" t="s">
        <v>92</v>
      </c>
      <c r="C45" s="12">
        <v>6</v>
      </c>
    </row>
    <row r="46" spans="1:3">
      <c r="A46" s="12" t="s">
        <v>170</v>
      </c>
      <c r="B46" s="35" t="s">
        <v>116</v>
      </c>
      <c r="C46" s="35">
        <v>94</v>
      </c>
    </row>
    <row r="47" spans="1:3">
      <c r="A47" s="12" t="s">
        <v>170</v>
      </c>
      <c r="B47" s="12" t="s">
        <v>111</v>
      </c>
      <c r="C47" s="35">
        <v>94</v>
      </c>
    </row>
    <row r="48" spans="1:3">
      <c r="A48" s="12" t="s">
        <v>170</v>
      </c>
      <c r="B48" s="12" t="s">
        <v>104</v>
      </c>
      <c r="C48" s="35">
        <v>94</v>
      </c>
    </row>
    <row r="49" spans="1:3">
      <c r="A49" s="12" t="s">
        <v>170</v>
      </c>
      <c r="B49" s="12" t="s">
        <v>81</v>
      </c>
      <c r="C49" s="35">
        <v>94</v>
      </c>
    </row>
    <row r="50" spans="1:3">
      <c r="A50" s="12" t="s">
        <v>170</v>
      </c>
      <c r="B50" s="12" t="s">
        <v>101</v>
      </c>
      <c r="C50" s="12">
        <v>82</v>
      </c>
    </row>
    <row r="51" spans="1:3">
      <c r="A51" s="12" t="s">
        <v>170</v>
      </c>
      <c r="B51" s="12" t="s">
        <v>98</v>
      </c>
      <c r="C51" s="12">
        <v>82</v>
      </c>
    </row>
    <row r="52" spans="1:3">
      <c r="A52" s="12" t="s">
        <v>170</v>
      </c>
      <c r="B52" s="12" t="s">
        <v>136</v>
      </c>
      <c r="C52" s="12">
        <v>82</v>
      </c>
    </row>
    <row r="53" spans="1:3">
      <c r="A53" s="12" t="s">
        <v>170</v>
      </c>
      <c r="B53" s="12" t="s">
        <v>70</v>
      </c>
      <c r="C53" s="12">
        <v>82</v>
      </c>
    </row>
    <row r="54" spans="1:3">
      <c r="A54" s="12" t="s">
        <v>170</v>
      </c>
      <c r="B54" s="12" t="s">
        <v>95</v>
      </c>
      <c r="C54" s="12">
        <v>8</v>
      </c>
    </row>
    <row r="55" spans="1:3">
      <c r="A55" s="12" t="s">
        <v>170</v>
      </c>
      <c r="B55" s="12" t="s">
        <v>108</v>
      </c>
      <c r="C55" s="12">
        <v>8</v>
      </c>
    </row>
    <row r="56" spans="1:3">
      <c r="A56" s="12" t="s">
        <v>170</v>
      </c>
      <c r="B56" s="12" t="s">
        <v>124</v>
      </c>
      <c r="C56" s="12">
        <v>8</v>
      </c>
    </row>
    <row r="57" spans="1:3">
      <c r="A57" s="12" t="s">
        <v>170</v>
      </c>
      <c r="B57" s="35" t="s">
        <v>73</v>
      </c>
      <c r="C57" s="35">
        <v>8</v>
      </c>
    </row>
    <row r="58" spans="1:3">
      <c r="A58" s="12" t="s">
        <v>171</v>
      </c>
      <c r="B58" s="35" t="s">
        <v>75</v>
      </c>
      <c r="C58" s="35">
        <v>4</v>
      </c>
    </row>
    <row r="59" spans="1:3">
      <c r="A59" s="12" t="s">
        <v>171</v>
      </c>
      <c r="B59" s="12" t="s">
        <v>143</v>
      </c>
      <c r="C59" s="35">
        <v>4</v>
      </c>
    </row>
    <row r="60" spans="1:3">
      <c r="A60" s="12" t="s">
        <v>171</v>
      </c>
      <c r="B60" s="12" t="s">
        <v>102</v>
      </c>
      <c r="C60" s="35">
        <v>4</v>
      </c>
    </row>
    <row r="61" spans="1:3">
      <c r="A61" s="12" t="s">
        <v>171</v>
      </c>
      <c r="B61" s="12" t="s">
        <v>97</v>
      </c>
      <c r="C61" s="12">
        <v>4</v>
      </c>
    </row>
    <row r="62" spans="1:3">
      <c r="A62" s="12" t="s">
        <v>171</v>
      </c>
      <c r="B62" s="12" t="s">
        <v>79</v>
      </c>
      <c r="C62" s="12">
        <v>116</v>
      </c>
    </row>
    <row r="63" spans="1:3">
      <c r="A63" s="12" t="s">
        <v>171</v>
      </c>
      <c r="B63" s="12" t="s">
        <v>121</v>
      </c>
      <c r="C63" s="12">
        <v>116</v>
      </c>
    </row>
    <row r="64" spans="1:3">
      <c r="A64" s="12" t="s">
        <v>171</v>
      </c>
      <c r="B64" s="12" t="s">
        <v>120</v>
      </c>
      <c r="C64" s="12">
        <v>116</v>
      </c>
    </row>
    <row r="65" spans="1:3">
      <c r="A65" s="12" t="s">
        <v>171</v>
      </c>
      <c r="B65" s="12" t="s">
        <v>66</v>
      </c>
      <c r="C65" s="12">
        <v>116</v>
      </c>
    </row>
    <row r="66" spans="1:3">
      <c r="A66" s="12" t="s">
        <v>171</v>
      </c>
      <c r="B66" s="12" t="s">
        <v>74</v>
      </c>
      <c r="C66" s="12">
        <v>92</v>
      </c>
    </row>
    <row r="67" spans="1:3">
      <c r="A67" s="12" t="s">
        <v>171</v>
      </c>
      <c r="B67" s="12" t="s">
        <v>88</v>
      </c>
      <c r="C67" s="12">
        <v>92</v>
      </c>
    </row>
    <row r="68" spans="1:3">
      <c r="A68" s="12" t="s">
        <v>171</v>
      </c>
      <c r="B68" s="12" t="s">
        <v>117</v>
      </c>
      <c r="C68" s="12">
        <v>92</v>
      </c>
    </row>
    <row r="69" spans="1:3">
      <c r="A69" s="12" t="s">
        <v>171</v>
      </c>
      <c r="B69" s="12" t="s">
        <v>91</v>
      </c>
      <c r="C69" s="12">
        <v>92</v>
      </c>
    </row>
    <row r="70" spans="1:3">
      <c r="A70" s="12" t="s">
        <v>171</v>
      </c>
      <c r="B70" s="12" t="s">
        <v>77</v>
      </c>
      <c r="C70" s="12">
        <v>8</v>
      </c>
    </row>
    <row r="71" spans="1:3">
      <c r="A71" s="12" t="s">
        <v>171</v>
      </c>
      <c r="B71" s="12" t="s">
        <v>141</v>
      </c>
      <c r="C71" s="12">
        <v>8</v>
      </c>
    </row>
    <row r="72" spans="1:3">
      <c r="A72" s="12" t="s">
        <v>171</v>
      </c>
      <c r="B72" s="12" t="s">
        <v>100</v>
      </c>
      <c r="C72" s="12">
        <v>8</v>
      </c>
    </row>
    <row r="73" spans="1:3">
      <c r="A73" s="12" t="s">
        <v>171</v>
      </c>
      <c r="B73" s="12" t="s">
        <v>143</v>
      </c>
      <c r="C73" s="12">
        <v>8</v>
      </c>
    </row>
    <row r="74" spans="1:3">
      <c r="A74" s="12" t="s">
        <v>171</v>
      </c>
      <c r="B74" s="12" t="s">
        <v>72</v>
      </c>
      <c r="C74" s="12">
        <v>130</v>
      </c>
    </row>
    <row r="75" spans="1:3">
      <c r="A75" s="12" t="s">
        <v>171</v>
      </c>
      <c r="B75" s="12" t="s">
        <v>105</v>
      </c>
      <c r="C75" s="12">
        <v>130</v>
      </c>
    </row>
    <row r="76" spans="1:3">
      <c r="A76" s="12" t="s">
        <v>171</v>
      </c>
      <c r="B76" s="12" t="s">
        <v>132</v>
      </c>
      <c r="C76" s="12">
        <v>130</v>
      </c>
    </row>
    <row r="77" spans="1:3">
      <c r="A77" s="12" t="s">
        <v>171</v>
      </c>
      <c r="B77" s="12" t="s">
        <v>80</v>
      </c>
      <c r="C77" s="12">
        <v>130</v>
      </c>
    </row>
    <row r="78" spans="1:3">
      <c r="A78" s="12" t="s">
        <v>171</v>
      </c>
      <c r="B78" s="35" t="s">
        <v>68</v>
      </c>
      <c r="C78" s="35">
        <v>0</v>
      </c>
    </row>
    <row r="79" spans="1:3">
      <c r="A79" s="12" t="s">
        <v>171</v>
      </c>
      <c r="B79" s="12" t="s">
        <v>113</v>
      </c>
      <c r="C79" s="35">
        <v>0</v>
      </c>
    </row>
    <row r="80" spans="1:3">
      <c r="A80" s="12" t="s">
        <v>171</v>
      </c>
      <c r="B80" s="12" t="s">
        <v>138</v>
      </c>
      <c r="C80" s="35">
        <v>0</v>
      </c>
    </row>
    <row r="81" spans="1:3">
      <c r="A81" s="12" t="s">
        <v>171</v>
      </c>
      <c r="B81" s="12" t="s">
        <v>83</v>
      </c>
      <c r="C81" s="35">
        <v>0</v>
      </c>
    </row>
    <row r="82" spans="1:3">
      <c r="A82" s="12" t="s">
        <v>171</v>
      </c>
      <c r="B82" s="12" t="s">
        <v>69</v>
      </c>
      <c r="C82" s="12">
        <v>129</v>
      </c>
    </row>
    <row r="83" spans="1:3">
      <c r="A83" s="12" t="s">
        <v>171</v>
      </c>
      <c r="B83" s="12" t="s">
        <v>87</v>
      </c>
      <c r="C83" s="12">
        <v>129</v>
      </c>
    </row>
    <row r="84" spans="1:3">
      <c r="A84" s="12" t="s">
        <v>171</v>
      </c>
      <c r="B84" s="12" t="s">
        <v>99</v>
      </c>
      <c r="C84" s="12">
        <v>129</v>
      </c>
    </row>
    <row r="85" spans="1:3">
      <c r="A85" s="12" t="s">
        <v>171</v>
      </c>
      <c r="B85" s="12" t="s">
        <v>134</v>
      </c>
      <c r="C85" s="12">
        <v>129</v>
      </c>
    </row>
    <row r="86" spans="1:3">
      <c r="A86" s="12" t="s">
        <v>171</v>
      </c>
      <c r="B86" s="12" t="s">
        <v>67</v>
      </c>
      <c r="C86" s="12">
        <v>1</v>
      </c>
    </row>
    <row r="87" spans="1:3">
      <c r="A87" s="12" t="s">
        <v>171</v>
      </c>
      <c r="B87" s="12" t="s">
        <v>112</v>
      </c>
      <c r="C87" s="12">
        <v>1</v>
      </c>
    </row>
    <row r="88" spans="1:3">
      <c r="A88" s="12" t="s">
        <v>171</v>
      </c>
      <c r="B88" s="12" t="s">
        <v>84</v>
      </c>
      <c r="C88" s="12">
        <v>1</v>
      </c>
    </row>
    <row r="89" spans="1:3">
      <c r="A89" s="12" t="s">
        <v>171</v>
      </c>
      <c r="B89" s="12" t="s">
        <v>142</v>
      </c>
      <c r="C89" s="12">
        <v>1</v>
      </c>
    </row>
    <row r="90" spans="1:3">
      <c r="A90" s="12" t="s">
        <v>171</v>
      </c>
      <c r="B90" s="12" t="s">
        <v>94</v>
      </c>
      <c r="C90" s="12">
        <v>5</v>
      </c>
    </row>
    <row r="91" spans="1:3">
      <c r="A91" s="12" t="s">
        <v>171</v>
      </c>
      <c r="B91" s="12" t="s">
        <v>107</v>
      </c>
      <c r="C91" s="12">
        <v>5</v>
      </c>
    </row>
    <row r="92" spans="1:3">
      <c r="A92" s="12" t="s">
        <v>171</v>
      </c>
      <c r="B92" s="12" t="s">
        <v>96</v>
      </c>
      <c r="C92" s="12">
        <v>5</v>
      </c>
    </row>
    <row r="93" spans="1:3">
      <c r="A93" s="12" t="s">
        <v>171</v>
      </c>
      <c r="B93" s="12" t="s">
        <v>86</v>
      </c>
      <c r="C93" s="12">
        <v>5</v>
      </c>
    </row>
    <row r="94" spans="1:3">
      <c r="A94" s="12" t="s">
        <v>171</v>
      </c>
      <c r="B94" s="12" t="s">
        <v>116</v>
      </c>
      <c r="C94" s="12">
        <v>125</v>
      </c>
    </row>
    <row r="95" spans="1:3">
      <c r="A95" s="12" t="s">
        <v>171</v>
      </c>
      <c r="B95" s="12" t="s">
        <v>107</v>
      </c>
      <c r="C95" s="12">
        <v>125</v>
      </c>
    </row>
    <row r="96" spans="1:3">
      <c r="A96" s="12" t="s">
        <v>171</v>
      </c>
      <c r="B96" s="35" t="s">
        <v>85</v>
      </c>
      <c r="C96" s="35">
        <v>125</v>
      </c>
    </row>
    <row r="97" spans="1:3">
      <c r="A97" s="12" t="s">
        <v>171</v>
      </c>
      <c r="B97" s="35" t="s">
        <v>92</v>
      </c>
      <c r="C97" s="35">
        <v>125</v>
      </c>
    </row>
    <row r="98" spans="1:3">
      <c r="A98" s="12" t="s">
        <v>171</v>
      </c>
      <c r="B98" s="12" t="s">
        <v>95</v>
      </c>
      <c r="C98" s="35">
        <v>6</v>
      </c>
    </row>
    <row r="99" spans="1:3">
      <c r="A99" s="12" t="s">
        <v>171</v>
      </c>
      <c r="B99" s="12" t="s">
        <v>118</v>
      </c>
      <c r="C99" s="12">
        <v>6</v>
      </c>
    </row>
    <row r="100" spans="1:3">
      <c r="A100" s="12" t="s">
        <v>171</v>
      </c>
      <c r="B100" s="12" t="s">
        <v>96</v>
      </c>
      <c r="C100" s="12">
        <v>6</v>
      </c>
    </row>
    <row r="101" spans="1:3">
      <c r="A101" s="12" t="s">
        <v>171</v>
      </c>
      <c r="B101" s="12" t="s">
        <v>86</v>
      </c>
      <c r="C101" s="12">
        <v>6</v>
      </c>
    </row>
    <row r="102" spans="1:3">
      <c r="A102" s="12" t="s">
        <v>171</v>
      </c>
      <c r="B102" s="12" t="s">
        <v>71</v>
      </c>
      <c r="C102" s="12">
        <v>114</v>
      </c>
    </row>
    <row r="103" spans="1:3">
      <c r="A103" s="12" t="s">
        <v>171</v>
      </c>
      <c r="B103" s="12" t="s">
        <v>123</v>
      </c>
      <c r="C103" s="12">
        <v>114</v>
      </c>
    </row>
    <row r="104" spans="1:3">
      <c r="A104" s="12" t="s">
        <v>171</v>
      </c>
      <c r="B104" s="12" t="s">
        <v>136</v>
      </c>
      <c r="C104" s="12">
        <v>114</v>
      </c>
    </row>
    <row r="105" spans="1:3">
      <c r="A105" s="12" t="s">
        <v>171</v>
      </c>
      <c r="B105" s="12" t="s">
        <v>73</v>
      </c>
      <c r="C105" s="12">
        <v>114</v>
      </c>
    </row>
    <row r="106" spans="1:3">
      <c r="A106" s="12" t="s">
        <v>171</v>
      </c>
      <c r="B106" s="12" t="s">
        <v>78</v>
      </c>
      <c r="C106" s="12">
        <v>10</v>
      </c>
    </row>
    <row r="107" spans="1:3">
      <c r="A107" s="12" t="s">
        <v>171</v>
      </c>
      <c r="B107" s="12" t="s">
        <v>108</v>
      </c>
      <c r="C107" s="12">
        <v>10</v>
      </c>
    </row>
    <row r="108" spans="1:3">
      <c r="A108" s="12" t="s">
        <v>171</v>
      </c>
      <c r="B108" s="12" t="s">
        <v>104</v>
      </c>
      <c r="C108" s="12">
        <v>10</v>
      </c>
    </row>
    <row r="109" spans="1:3">
      <c r="A109" s="12" t="s">
        <v>171</v>
      </c>
      <c r="B109" s="12" t="s">
        <v>81</v>
      </c>
      <c r="C109" s="12">
        <v>10</v>
      </c>
    </row>
    <row r="110" spans="1:3">
      <c r="A110" s="12" t="s">
        <v>171</v>
      </c>
      <c r="B110" s="12" t="s">
        <v>101</v>
      </c>
      <c r="C110" s="12">
        <v>110</v>
      </c>
    </row>
    <row r="111" spans="1:3">
      <c r="A111" s="12" t="s">
        <v>171</v>
      </c>
      <c r="B111" s="12" t="s">
        <v>111</v>
      </c>
      <c r="C111" s="12">
        <v>110</v>
      </c>
    </row>
    <row r="112" spans="1:3">
      <c r="A112" s="12" t="s">
        <v>171</v>
      </c>
      <c r="B112" s="12" t="s">
        <v>126</v>
      </c>
      <c r="C112" s="12">
        <v>110</v>
      </c>
    </row>
    <row r="113" spans="1:3">
      <c r="A113" s="12" t="s">
        <v>171</v>
      </c>
      <c r="B113" s="12" t="s">
        <v>70</v>
      </c>
      <c r="C113" s="12">
        <v>110</v>
      </c>
    </row>
    <row r="154" spans="2:3">
      <c r="B154" s="35"/>
      <c r="C154" s="35"/>
    </row>
    <row r="155" spans="2:3">
      <c r="B155" s="35"/>
      <c r="C155" s="35"/>
    </row>
    <row r="156" spans="2:3">
      <c r="C156" s="35"/>
    </row>
    <row r="157" spans="2:3">
      <c r="C157" s="35"/>
    </row>
    <row r="158" spans="2:3">
      <c r="C158" s="35"/>
    </row>
    <row r="159" spans="2:3">
      <c r="C159" s="35"/>
    </row>
    <row r="160" spans="2:3">
      <c r="C160" s="35"/>
    </row>
    <row r="192" spans="3:3">
      <c r="C192" s="35"/>
    </row>
    <row r="193" spans="2:3">
      <c r="C193" s="35"/>
    </row>
    <row r="194" spans="2:3">
      <c r="C194" s="35"/>
    </row>
    <row r="195" spans="2:3">
      <c r="C195" s="35"/>
    </row>
    <row r="196" spans="2:3">
      <c r="B196" s="35"/>
      <c r="C196" s="35"/>
    </row>
    <row r="197" spans="2:3">
      <c r="B197" s="35"/>
      <c r="C197" s="35"/>
    </row>
    <row r="198" spans="2:3">
      <c r="B198" s="35"/>
      <c r="C198" s="35"/>
    </row>
    <row r="199" spans="2:3">
      <c r="C199" s="35"/>
    </row>
    <row r="200" spans="2:3">
      <c r="C200" s="35"/>
    </row>
    <row r="201" spans="2:3">
      <c r="C201" s="35"/>
    </row>
    <row r="202" spans="2:3">
      <c r="C202" s="35"/>
    </row>
    <row r="203" spans="2:3">
      <c r="C203" s="35"/>
    </row>
    <row r="204" spans="2:3">
      <c r="C204" s="35"/>
    </row>
    <row r="234" spans="2:3">
      <c r="B234" s="35"/>
      <c r="C234" s="35"/>
    </row>
    <row r="235" spans="2:3">
      <c r="B235" s="35"/>
      <c r="C235" s="35"/>
    </row>
    <row r="236" spans="2:3">
      <c r="B236" s="35"/>
      <c r="C236" s="35"/>
    </row>
    <row r="237" spans="2:3">
      <c r="C237" s="35"/>
    </row>
    <row r="238" spans="2:3">
      <c r="C238" s="35"/>
    </row>
    <row r="239" spans="2:3">
      <c r="C239" s="35"/>
    </row>
    <row r="240" spans="2:3">
      <c r="C240" s="35"/>
    </row>
    <row r="241" spans="2:3">
      <c r="C241" s="35"/>
    </row>
    <row r="242" spans="2:3">
      <c r="C242" s="35"/>
    </row>
    <row r="243" spans="2:3">
      <c r="B243" s="57"/>
      <c r="C243" s="57"/>
    </row>
    <row r="244" spans="2:3">
      <c r="B244" s="57"/>
      <c r="C244" s="57"/>
    </row>
    <row r="245" spans="2:3">
      <c r="B245" s="57"/>
      <c r="C245" s="57"/>
    </row>
    <row r="246" spans="2:3">
      <c r="B246" s="57"/>
      <c r="C246" s="57"/>
    </row>
    <row r="247" spans="2:3">
      <c r="B247" s="57"/>
      <c r="C247" s="57"/>
    </row>
    <row r="248" spans="2:3">
      <c r="B248" s="57"/>
      <c r="C248" s="57"/>
    </row>
    <row r="249" spans="2:3">
      <c r="B249" s="57"/>
      <c r="C249" s="57"/>
    </row>
    <row r="250" spans="2:3">
      <c r="B250" s="57"/>
      <c r="C250" s="57"/>
    </row>
    <row r="251" spans="2:3">
      <c r="B251" s="57"/>
      <c r="C251" s="57"/>
    </row>
    <row r="252" spans="2:3">
      <c r="B252" s="57"/>
      <c r="C252" s="57"/>
    </row>
    <row r="253" spans="2:3">
      <c r="B253" s="57"/>
      <c r="C253" s="57"/>
    </row>
    <row r="254" spans="2:3">
      <c r="B254" s="57"/>
      <c r="C254" s="57"/>
    </row>
    <row r="255" spans="2:3">
      <c r="B255" s="57"/>
      <c r="C255" s="57"/>
    </row>
    <row r="256" spans="2:3">
      <c r="B256" s="57"/>
      <c r="C256" s="57"/>
    </row>
    <row r="257" spans="2:3">
      <c r="B257" s="57"/>
      <c r="C257" s="57"/>
    </row>
    <row r="258" spans="2:3">
      <c r="B258" s="57"/>
      <c r="C258" s="57"/>
    </row>
    <row r="259" spans="2:3">
      <c r="B259" s="57"/>
      <c r="C259" s="57"/>
    </row>
    <row r="260" spans="2:3">
      <c r="B260" s="57"/>
      <c r="C260" s="57"/>
    </row>
    <row r="261" spans="2:3">
      <c r="B261" s="57"/>
      <c r="C261" s="57"/>
    </row>
    <row r="262" spans="2:3">
      <c r="B262" s="57"/>
      <c r="C262" s="57"/>
    </row>
    <row r="263" spans="2:3">
      <c r="B263" s="57"/>
      <c r="C263" s="57"/>
    </row>
    <row r="264" spans="2:3">
      <c r="B264" s="57"/>
      <c r="C264" s="57"/>
    </row>
    <row r="265" spans="2:3">
      <c r="B265" s="57"/>
      <c r="C265" s="57"/>
    </row>
    <row r="266" spans="2:3">
      <c r="B266" s="57"/>
      <c r="C266" s="57"/>
    </row>
    <row r="267" spans="2:3">
      <c r="B267" s="57"/>
      <c r="C267" s="57"/>
    </row>
    <row r="268" spans="2:3">
      <c r="B268" s="57"/>
      <c r="C268" s="57"/>
    </row>
    <row r="269" spans="2:3">
      <c r="B269" s="57"/>
      <c r="C269" s="57"/>
    </row>
    <row r="270" spans="2:3">
      <c r="B270" s="57"/>
      <c r="C270" s="57"/>
    </row>
    <row r="271" spans="2:3">
      <c r="B271" s="57"/>
      <c r="C271" s="57"/>
    </row>
    <row r="272" spans="2:3">
      <c r="B272" s="57"/>
      <c r="C272" s="57"/>
    </row>
    <row r="273" spans="2:3">
      <c r="B273" s="57"/>
      <c r="C273" s="57"/>
    </row>
    <row r="274" spans="2:3">
      <c r="B274" s="57"/>
      <c r="C274" s="57"/>
    </row>
    <row r="275" spans="2:3">
      <c r="B275" s="57"/>
      <c r="C275" s="57"/>
    </row>
    <row r="276" spans="2:3">
      <c r="B276" s="57"/>
      <c r="C276" s="57"/>
    </row>
    <row r="277" spans="2:3">
      <c r="B277" s="57"/>
      <c r="C277" s="57"/>
    </row>
    <row r="293" spans="2:2">
      <c r="B293" s="44"/>
    </row>
    <row r="294" spans="2:2">
      <c r="B294" s="58"/>
    </row>
    <row r="295" spans="2:2">
      <c r="B295" s="58"/>
    </row>
    <row r="296" spans="2:2">
      <c r="B296" s="58"/>
    </row>
    <row r="297" spans="2:2">
      <c r="B297" s="35"/>
    </row>
    <row r="298" spans="2:2">
      <c r="B298" s="35"/>
    </row>
    <row r="299" spans="2:2">
      <c r="B299" s="55"/>
    </row>
    <row r="308" spans="2:3">
      <c r="B308" s="35"/>
      <c r="C308" s="35"/>
    </row>
    <row r="309" spans="2:3">
      <c r="B309" s="35"/>
      <c r="C309" s="35"/>
    </row>
    <row r="310" spans="2:3">
      <c r="B310" s="35"/>
      <c r="C310" s="35"/>
    </row>
    <row r="311" spans="2:3">
      <c r="C311" s="35"/>
    </row>
    <row r="312" spans="2:3">
      <c r="C312" s="35"/>
    </row>
    <row r="313" spans="2:3">
      <c r="C313" s="35"/>
    </row>
    <row r="314" spans="2:3">
      <c r="C314" s="35"/>
    </row>
    <row r="315" spans="2:3">
      <c r="C315" s="35"/>
    </row>
    <row r="316" spans="2:3">
      <c r="C316" s="35"/>
    </row>
    <row r="322" spans="2:3">
      <c r="B322" s="57"/>
      <c r="C322" s="57"/>
    </row>
    <row r="323" spans="2:3">
      <c r="B323" s="57"/>
      <c r="C323" s="57"/>
    </row>
    <row r="324" spans="2:3">
      <c r="B324" s="57"/>
      <c r="C324" s="57"/>
    </row>
    <row r="325" spans="2:3">
      <c r="B325" s="55"/>
      <c r="C325" s="57"/>
    </row>
    <row r="326" spans="2:3">
      <c r="B326" s="57"/>
      <c r="C326" s="57"/>
    </row>
    <row r="327" spans="2:3">
      <c r="B327" s="57"/>
      <c r="C327" s="57"/>
    </row>
    <row r="328" spans="2:3">
      <c r="B328" s="57"/>
      <c r="C328" s="57"/>
    </row>
    <row r="329" spans="2:3">
      <c r="B329" s="57"/>
      <c r="C329" s="57"/>
    </row>
    <row r="330" spans="2:3">
      <c r="B330" s="57"/>
      <c r="C330" s="57"/>
    </row>
    <row r="331" spans="2:3">
      <c r="B331" s="57"/>
      <c r="C331" s="57"/>
    </row>
    <row r="332" spans="2:3">
      <c r="B332" s="57"/>
      <c r="C332" s="57"/>
    </row>
    <row r="333" spans="2:3">
      <c r="B333" s="57"/>
      <c r="C333" s="57"/>
    </row>
    <row r="334" spans="2:3">
      <c r="B334" s="55"/>
      <c r="C334" s="57"/>
    </row>
    <row r="335" spans="2:3">
      <c r="B335" s="57"/>
      <c r="C335" s="57"/>
    </row>
    <row r="336" spans="2:3">
      <c r="B336" s="57"/>
      <c r="C336" s="57"/>
    </row>
    <row r="337" spans="2:3">
      <c r="B337" s="55"/>
      <c r="C337" s="57"/>
    </row>
    <row r="338" spans="2:3">
      <c r="B338" s="57"/>
      <c r="C338" s="57"/>
    </row>
    <row r="339" spans="2:3">
      <c r="B339" s="57"/>
      <c r="C339" s="57"/>
    </row>
    <row r="340" spans="2:3">
      <c r="B340" s="57"/>
      <c r="C340" s="57"/>
    </row>
    <row r="341" spans="2:3">
      <c r="B341" s="57"/>
      <c r="C341" s="57"/>
    </row>
    <row r="342" spans="2:3">
      <c r="B342" s="57"/>
      <c r="C342" s="57"/>
    </row>
    <row r="343" spans="2:3">
      <c r="B343" s="57"/>
      <c r="C343" s="57"/>
    </row>
    <row r="344" spans="2:3">
      <c r="B344" s="55"/>
      <c r="C344" s="57"/>
    </row>
    <row r="345" spans="2:3">
      <c r="B345" s="57"/>
      <c r="C345" s="57"/>
    </row>
    <row r="346" spans="2:3">
      <c r="B346" s="57"/>
      <c r="C346" s="57"/>
    </row>
    <row r="347" spans="2:3">
      <c r="B347" s="57"/>
      <c r="C347" s="57"/>
    </row>
    <row r="348" spans="2:3">
      <c r="B348" s="57"/>
      <c r="C348" s="57"/>
    </row>
    <row r="349" spans="2:3">
      <c r="B349" s="57"/>
      <c r="C349" s="57"/>
    </row>
    <row r="350" spans="2:3">
      <c r="B350" s="57"/>
      <c r="C350" s="57"/>
    </row>
    <row r="351" spans="2:3">
      <c r="B351" s="57"/>
      <c r="C351" s="57"/>
    </row>
    <row r="352" spans="2:3">
      <c r="B352" s="57"/>
      <c r="C352" s="57"/>
    </row>
    <row r="353" spans="2:3">
      <c r="B353" s="57"/>
      <c r="C353" s="57"/>
    </row>
    <row r="354" spans="2:3">
      <c r="B354" s="57"/>
      <c r="C354" s="57"/>
    </row>
    <row r="355" spans="2:3">
      <c r="B355" s="57"/>
      <c r="C355" s="57"/>
    </row>
    <row r="356" spans="2:3">
      <c r="B356" s="57"/>
      <c r="C356" s="57"/>
    </row>
    <row r="357" spans="2:3">
      <c r="B357" s="57"/>
      <c r="C357" s="57"/>
    </row>
    <row r="358" spans="2:3">
      <c r="B358" s="57"/>
      <c r="C358" s="57"/>
    </row>
    <row r="359" spans="2:3">
      <c r="B359" s="57"/>
      <c r="C359" s="57"/>
    </row>
    <row r="360" spans="2:3">
      <c r="B360" s="57"/>
      <c r="C360" s="57"/>
    </row>
    <row r="361" spans="2:3">
      <c r="B361" s="57"/>
      <c r="C361" s="57"/>
    </row>
    <row r="362" spans="2:3">
      <c r="B362" s="57"/>
      <c r="C362" s="57"/>
    </row>
    <row r="363" spans="2:3">
      <c r="B363" s="57"/>
      <c r="C363" s="57"/>
    </row>
    <row r="390" spans="2:3">
      <c r="B390" s="35"/>
      <c r="C390" s="35"/>
    </row>
    <row r="391" spans="2:3">
      <c r="B391" s="35"/>
      <c r="C391" s="35"/>
    </row>
    <row r="392" spans="2:3">
      <c r="B392" s="35"/>
      <c r="C392" s="35"/>
    </row>
    <row r="393" spans="2:3">
      <c r="C393" s="35"/>
    </row>
    <row r="394" spans="2:3">
      <c r="C394" s="35"/>
    </row>
    <row r="395" spans="2:3">
      <c r="C395" s="35"/>
    </row>
    <row r="399" spans="2:3">
      <c r="B399" s="57"/>
      <c r="C399" s="57"/>
    </row>
    <row r="400" spans="2:3">
      <c r="B400" s="57"/>
      <c r="C400" s="57"/>
    </row>
    <row r="401" spans="2:3">
      <c r="B401" s="57"/>
      <c r="C401" s="57"/>
    </row>
    <row r="402" spans="2:3">
      <c r="B402" s="57"/>
      <c r="C402" s="57"/>
    </row>
    <row r="403" spans="2:3">
      <c r="B403" s="57"/>
      <c r="C403" s="57"/>
    </row>
    <row r="404" spans="2:3">
      <c r="B404" s="57"/>
      <c r="C404" s="57"/>
    </row>
    <row r="405" spans="2:3">
      <c r="B405" s="57"/>
      <c r="C405" s="57"/>
    </row>
    <row r="406" spans="2:3">
      <c r="B406" s="57"/>
      <c r="C406" s="57"/>
    </row>
    <row r="407" spans="2:3">
      <c r="B407" s="57"/>
      <c r="C407" s="57"/>
    </row>
    <row r="408" spans="2:3">
      <c r="B408" s="57"/>
      <c r="C408" s="57"/>
    </row>
    <row r="409" spans="2:3">
      <c r="B409" s="57"/>
      <c r="C409" s="57"/>
    </row>
    <row r="410" spans="2:3">
      <c r="B410" s="57"/>
      <c r="C410" s="57"/>
    </row>
    <row r="411" spans="2:3">
      <c r="B411" s="57"/>
      <c r="C411" s="57"/>
    </row>
    <row r="412" spans="2:3">
      <c r="B412" s="57"/>
      <c r="C412" s="57"/>
    </row>
    <row r="413" spans="2:3">
      <c r="B413" s="57"/>
      <c r="C413" s="57"/>
    </row>
    <row r="414" spans="2:3">
      <c r="B414" s="57"/>
      <c r="C414" s="57"/>
    </row>
    <row r="415" spans="2:3">
      <c r="B415" s="57"/>
      <c r="C415" s="57"/>
    </row>
    <row r="416" spans="2:3">
      <c r="B416" s="57"/>
      <c r="C416" s="57"/>
    </row>
    <row r="417" spans="2:3">
      <c r="B417" s="57"/>
      <c r="C417" s="57"/>
    </row>
    <row r="418" spans="2:3">
      <c r="B418" s="57"/>
      <c r="C418" s="57"/>
    </row>
    <row r="419" spans="2:3">
      <c r="B419" s="57"/>
      <c r="C419" s="57"/>
    </row>
    <row r="420" spans="2:3">
      <c r="B420" s="57"/>
      <c r="C420" s="57"/>
    </row>
    <row r="421" spans="2:3">
      <c r="B421" s="57"/>
      <c r="C421" s="57"/>
    </row>
    <row r="422" spans="2:3">
      <c r="B422" s="57"/>
      <c r="C422" s="57"/>
    </row>
    <row r="423" spans="2:3">
      <c r="B423" s="57"/>
      <c r="C423" s="57"/>
    </row>
    <row r="424" spans="2:3">
      <c r="B424" s="57"/>
      <c r="C424" s="57"/>
    </row>
    <row r="425" spans="2:3">
      <c r="B425" s="57"/>
      <c r="C425" s="57"/>
    </row>
    <row r="426" spans="2:3">
      <c r="B426" s="57"/>
      <c r="C426" s="57"/>
    </row>
    <row r="427" spans="2:3">
      <c r="B427" s="57"/>
      <c r="C427" s="57"/>
    </row>
    <row r="428" spans="2:3">
      <c r="B428" s="57"/>
      <c r="C428" s="57"/>
    </row>
    <row r="429" spans="2:3">
      <c r="B429" s="57"/>
      <c r="C429" s="57"/>
    </row>
    <row r="430" spans="2:3">
      <c r="B430" s="57"/>
      <c r="C430" s="57"/>
    </row>
    <row r="431" spans="2:3">
      <c r="B431" s="57"/>
      <c r="C431" s="57"/>
    </row>
    <row r="432" spans="2:3">
      <c r="B432" s="57"/>
      <c r="C432" s="57"/>
    </row>
    <row r="433" spans="2:3">
      <c r="B433" s="57"/>
      <c r="C433" s="57"/>
    </row>
    <row r="434" spans="2:3">
      <c r="B434" s="57"/>
      <c r="C434" s="57"/>
    </row>
    <row r="435" spans="2:3">
      <c r="B435" s="57"/>
      <c r="C435" s="57"/>
    </row>
    <row r="436" spans="2:3">
      <c r="B436" s="57"/>
      <c r="C436" s="57"/>
    </row>
    <row r="460" spans="2:3">
      <c r="B460" s="35"/>
      <c r="C460" s="35"/>
    </row>
    <row r="461" spans="2:3">
      <c r="B461" s="35"/>
      <c r="C461" s="35"/>
    </row>
    <row r="462" spans="2:3">
      <c r="C462" s="35"/>
    </row>
    <row r="463" spans="2:3">
      <c r="C463" s="35"/>
    </row>
    <row r="464" spans="2:3">
      <c r="C464" s="35"/>
    </row>
    <row r="465" spans="2:3">
      <c r="C465" s="35"/>
    </row>
    <row r="466" spans="2:3">
      <c r="C466" s="35"/>
    </row>
    <row r="467" spans="2:3">
      <c r="C467" s="35"/>
    </row>
    <row r="468" spans="2:3">
      <c r="B468" s="57"/>
      <c r="C468" s="57"/>
    </row>
    <row r="469" spans="2:3">
      <c r="B469" s="57"/>
      <c r="C469" s="57"/>
    </row>
    <row r="470" spans="2:3">
      <c r="B470" s="57"/>
      <c r="C470" s="57"/>
    </row>
    <row r="471" spans="2:3">
      <c r="B471" s="57"/>
      <c r="C471" s="57"/>
    </row>
    <row r="472" spans="2:3">
      <c r="B472" s="57"/>
      <c r="C472" s="57"/>
    </row>
    <row r="473" spans="2:3">
      <c r="B473" s="57"/>
      <c r="C473" s="57"/>
    </row>
    <row r="474" spans="2:3">
      <c r="B474" s="57"/>
      <c r="C474" s="57"/>
    </row>
    <row r="475" spans="2:3">
      <c r="B475" s="57"/>
      <c r="C475" s="57"/>
    </row>
    <row r="476" spans="2:3">
      <c r="B476" s="57"/>
      <c r="C476" s="57"/>
    </row>
    <row r="477" spans="2:3">
      <c r="B477" s="57"/>
      <c r="C477" s="57"/>
    </row>
    <row r="478" spans="2:3">
      <c r="B478" s="57"/>
      <c r="C478" s="57"/>
    </row>
    <row r="479" spans="2:3">
      <c r="B479" s="57"/>
      <c r="C479" s="57"/>
    </row>
    <row r="480" spans="2:3">
      <c r="B480" s="57"/>
      <c r="C480" s="57"/>
    </row>
    <row r="481" spans="2:3">
      <c r="B481" s="57"/>
      <c r="C481" s="57"/>
    </row>
    <row r="482" spans="2:3">
      <c r="B482" s="57"/>
      <c r="C482" s="57"/>
    </row>
    <row r="483" spans="2:3">
      <c r="B483" s="57"/>
      <c r="C483" s="57"/>
    </row>
    <row r="484" spans="2:3">
      <c r="B484" s="57"/>
      <c r="C484" s="57"/>
    </row>
    <row r="485" spans="2:3">
      <c r="B485" s="57"/>
      <c r="C485" s="57"/>
    </row>
    <row r="486" spans="2:3">
      <c r="B486" s="57"/>
      <c r="C486" s="57"/>
    </row>
    <row r="487" spans="2:3">
      <c r="B487" s="57"/>
      <c r="C487" s="57"/>
    </row>
    <row r="488" spans="2:3">
      <c r="B488" s="57"/>
      <c r="C488" s="57"/>
    </row>
    <row r="489" spans="2:3">
      <c r="B489" s="57"/>
      <c r="C489" s="57"/>
    </row>
    <row r="490" spans="2:3">
      <c r="B490" s="57"/>
      <c r="C490" s="57"/>
    </row>
    <row r="491" spans="2:3">
      <c r="B491" s="57"/>
      <c r="C491" s="57"/>
    </row>
    <row r="492" spans="2:3">
      <c r="B492" s="57"/>
      <c r="C492" s="57"/>
    </row>
    <row r="493" spans="2:3">
      <c r="B493" s="57"/>
      <c r="C493" s="57"/>
    </row>
    <row r="494" spans="2:3">
      <c r="B494" s="57"/>
      <c r="C494" s="57"/>
    </row>
    <row r="495" spans="2:3">
      <c r="B495" s="57"/>
      <c r="C495" s="57"/>
    </row>
    <row r="496" spans="2:3">
      <c r="B496" s="57"/>
      <c r="C496" s="57"/>
    </row>
    <row r="497" spans="2:3">
      <c r="B497" s="57"/>
      <c r="C497" s="57"/>
    </row>
    <row r="498" spans="2:3">
      <c r="B498" s="57"/>
      <c r="C498" s="57"/>
    </row>
    <row r="499" spans="2:3">
      <c r="B499" s="57"/>
      <c r="C499" s="57"/>
    </row>
    <row r="500" spans="2:3">
      <c r="B500" s="57"/>
      <c r="C500" s="57"/>
    </row>
    <row r="501" spans="2:3">
      <c r="B501" s="57"/>
      <c r="C501" s="57"/>
    </row>
    <row r="502" spans="2:3">
      <c r="B502" s="57"/>
      <c r="C502" s="57"/>
    </row>
    <row r="503" spans="2:3">
      <c r="B503" s="57"/>
      <c r="C503" s="57"/>
    </row>
    <row r="529" spans="2:3">
      <c r="B529" s="35"/>
      <c r="C529" s="35"/>
    </row>
    <row r="530" spans="2:3">
      <c r="B530" s="35"/>
      <c r="C530" s="35"/>
    </row>
    <row r="531" spans="2:3">
      <c r="B531" s="35"/>
      <c r="C531" s="35"/>
    </row>
    <row r="532" spans="2:3">
      <c r="B532" s="35"/>
      <c r="C532" s="35"/>
    </row>
    <row r="533" spans="2:3">
      <c r="C533" s="35"/>
    </row>
    <row r="534" spans="2:3">
      <c r="C534" s="35"/>
    </row>
    <row r="535" spans="2:3">
      <c r="C535" s="35"/>
    </row>
    <row r="536" spans="2:3">
      <c r="C536" s="35"/>
    </row>
    <row r="537" spans="2:3">
      <c r="C537" s="35"/>
    </row>
    <row r="538" spans="2:3">
      <c r="C538" s="35"/>
    </row>
    <row r="539" spans="2:3">
      <c r="C539" s="35"/>
    </row>
    <row r="540" spans="2:3">
      <c r="B540" s="57"/>
      <c r="C540" s="57"/>
    </row>
    <row r="541" spans="2:3">
      <c r="B541" s="57"/>
      <c r="C541" s="57"/>
    </row>
    <row r="542" spans="2:3">
      <c r="B542" s="57"/>
      <c r="C542" s="57"/>
    </row>
    <row r="543" spans="2:3">
      <c r="B543" s="57"/>
      <c r="C543" s="57"/>
    </row>
    <row r="544" spans="2:3">
      <c r="B544" s="57"/>
      <c r="C544" s="57"/>
    </row>
    <row r="545" spans="2:3">
      <c r="B545" s="57"/>
      <c r="C545" s="57"/>
    </row>
    <row r="546" spans="2:3">
      <c r="B546" s="57"/>
      <c r="C546" s="57"/>
    </row>
    <row r="547" spans="2:3">
      <c r="B547" s="57"/>
      <c r="C547" s="57"/>
    </row>
    <row r="548" spans="2:3">
      <c r="B548" s="57"/>
      <c r="C548" s="57"/>
    </row>
    <row r="549" spans="2:3">
      <c r="B549" s="57"/>
      <c r="C549" s="57"/>
    </row>
    <row r="550" spans="2:3">
      <c r="B550" s="57"/>
      <c r="C550" s="57"/>
    </row>
    <row r="551" spans="2:3">
      <c r="B551" s="57"/>
      <c r="C551" s="57"/>
    </row>
    <row r="552" spans="2:3">
      <c r="B552" s="57"/>
      <c r="C552" s="57"/>
    </row>
    <row r="553" spans="2:3">
      <c r="B553" s="57"/>
      <c r="C553" s="57"/>
    </row>
    <row r="554" spans="2:3">
      <c r="B554" s="57"/>
      <c r="C554" s="57"/>
    </row>
    <row r="555" spans="2:3">
      <c r="B555" s="57"/>
      <c r="C555" s="57"/>
    </row>
    <row r="556" spans="2:3">
      <c r="B556" s="57"/>
      <c r="C556" s="57"/>
    </row>
    <row r="557" spans="2:3">
      <c r="B557" s="57"/>
      <c r="C557" s="57"/>
    </row>
    <row r="558" spans="2:3">
      <c r="B558" s="57"/>
      <c r="C558" s="57"/>
    </row>
    <row r="559" spans="2:3">
      <c r="B559" s="57"/>
      <c r="C559" s="57"/>
    </row>
    <row r="560" spans="2:3">
      <c r="B560" s="57"/>
      <c r="C560" s="57"/>
    </row>
    <row r="561" spans="2:3">
      <c r="B561" s="57"/>
      <c r="C561" s="57"/>
    </row>
    <row r="562" spans="2:3">
      <c r="B562" s="57"/>
      <c r="C562" s="57"/>
    </row>
    <row r="563" spans="2:3">
      <c r="B563" s="57"/>
      <c r="C563" s="57"/>
    </row>
    <row r="564" spans="2:3">
      <c r="B564" s="57"/>
      <c r="C564" s="57"/>
    </row>
    <row r="565" spans="2:3">
      <c r="B565" s="57"/>
      <c r="C565" s="57"/>
    </row>
    <row r="566" spans="2:3">
      <c r="B566" s="57"/>
      <c r="C566" s="57"/>
    </row>
    <row r="567" spans="2:3">
      <c r="B567" s="57"/>
      <c r="C567" s="57"/>
    </row>
    <row r="568" spans="2:3">
      <c r="B568" s="57"/>
      <c r="C568" s="57"/>
    </row>
    <row r="569" spans="2:3">
      <c r="B569" s="57"/>
      <c r="C569" s="57"/>
    </row>
    <row r="570" spans="2:3">
      <c r="B570" s="57"/>
      <c r="C570" s="57"/>
    </row>
    <row r="571" spans="2:3">
      <c r="B571" s="57"/>
      <c r="C571" s="57"/>
    </row>
    <row r="572" spans="2:3">
      <c r="B572" s="57"/>
      <c r="C572" s="57"/>
    </row>
    <row r="573" spans="2:3">
      <c r="B573" s="57"/>
      <c r="C573" s="57"/>
    </row>
    <row r="574" spans="2:3">
      <c r="B574" s="57"/>
      <c r="C574" s="57"/>
    </row>
    <row r="575" spans="2:3">
      <c r="B575" s="57"/>
      <c r="C575" s="57"/>
    </row>
    <row r="576" spans="2:3">
      <c r="B576" s="57"/>
      <c r="C576" s="57"/>
    </row>
    <row r="577" spans="2:3">
      <c r="B577" s="57"/>
      <c r="C577" s="57"/>
    </row>
    <row r="578" spans="2:3">
      <c r="B578" s="57"/>
      <c r="C578" s="57"/>
    </row>
    <row r="579" spans="2:3">
      <c r="B579" s="57"/>
      <c r="C579" s="57"/>
    </row>
    <row r="580" spans="2:3">
      <c r="B580" s="57"/>
      <c r="C580" s="57"/>
    </row>
    <row r="581" spans="2:3">
      <c r="B581" s="57"/>
      <c r="C581" s="57"/>
    </row>
    <row r="582" spans="2:3">
      <c r="B582" s="57"/>
      <c r="C582" s="57"/>
    </row>
    <row r="583" spans="2:3">
      <c r="B583" s="57"/>
      <c r="C583" s="57"/>
    </row>
    <row r="584" spans="2:3">
      <c r="B584" s="57"/>
      <c r="C584" s="57"/>
    </row>
    <row r="621" spans="2:3">
      <c r="B621" s="35"/>
      <c r="C621" s="35"/>
    </row>
    <row r="622" spans="2:3">
      <c r="B622" s="35"/>
      <c r="C622" s="35"/>
    </row>
    <row r="623" spans="2:3">
      <c r="B623" s="35"/>
      <c r="C623" s="35"/>
    </row>
    <row r="624" spans="2:3">
      <c r="B624" s="35"/>
      <c r="C624" s="35"/>
    </row>
    <row r="625" spans="2:3">
      <c r="C625" s="35"/>
    </row>
    <row r="626" spans="2:3">
      <c r="C626" s="35"/>
    </row>
    <row r="627" spans="2:3">
      <c r="C627" s="35"/>
    </row>
    <row r="628" spans="2:3">
      <c r="C628" s="35"/>
    </row>
    <row r="629" spans="2:3">
      <c r="C629" s="35"/>
    </row>
    <row r="630" spans="2:3">
      <c r="C630" s="35"/>
    </row>
    <row r="631" spans="2:3">
      <c r="C631" s="35"/>
    </row>
    <row r="632" spans="2:3">
      <c r="B632" s="57"/>
      <c r="C632" s="57"/>
    </row>
    <row r="633" spans="2:3">
      <c r="B633" s="57"/>
      <c r="C633" s="57"/>
    </row>
    <row r="634" spans="2:3">
      <c r="B634" s="57"/>
      <c r="C634" s="57"/>
    </row>
    <row r="635" spans="2:3">
      <c r="B635" s="57"/>
      <c r="C635" s="57"/>
    </row>
    <row r="636" spans="2:3">
      <c r="B636" s="57"/>
      <c r="C636" s="57"/>
    </row>
    <row r="637" spans="2:3">
      <c r="B637" s="57"/>
      <c r="C637" s="57"/>
    </row>
    <row r="638" spans="2:3">
      <c r="B638" s="57"/>
      <c r="C638" s="57"/>
    </row>
    <row r="639" spans="2:3">
      <c r="B639" s="57"/>
      <c r="C639" s="57"/>
    </row>
    <row r="640" spans="2:3">
      <c r="B640" s="57"/>
      <c r="C640" s="57"/>
    </row>
    <row r="641" spans="2:3">
      <c r="B641" s="57"/>
      <c r="C641" s="57"/>
    </row>
    <row r="642" spans="2:3">
      <c r="B642" s="57"/>
      <c r="C642" s="57"/>
    </row>
    <row r="643" spans="2:3">
      <c r="B643" s="57"/>
      <c r="C643" s="57"/>
    </row>
    <row r="644" spans="2:3">
      <c r="B644" s="57"/>
      <c r="C644" s="57"/>
    </row>
    <row r="645" spans="2:3">
      <c r="B645" s="57"/>
      <c r="C645" s="57"/>
    </row>
    <row r="646" spans="2:3">
      <c r="B646" s="57"/>
      <c r="C646" s="57"/>
    </row>
    <row r="647" spans="2:3">
      <c r="B647" s="57"/>
      <c r="C647" s="57"/>
    </row>
    <row r="648" spans="2:3">
      <c r="B648" s="57"/>
      <c r="C648" s="57"/>
    </row>
    <row r="649" spans="2:3">
      <c r="B649" s="57"/>
      <c r="C649" s="57"/>
    </row>
    <row r="650" spans="2:3">
      <c r="B650" s="57"/>
      <c r="C650" s="57"/>
    </row>
    <row r="651" spans="2:3">
      <c r="B651" s="57"/>
      <c r="C651" s="57"/>
    </row>
    <row r="652" spans="2:3">
      <c r="B652" s="57"/>
      <c r="C652" s="57"/>
    </row>
    <row r="653" spans="2:3">
      <c r="B653" s="57"/>
      <c r="C653" s="57"/>
    </row>
    <row r="654" spans="2:3">
      <c r="B654" s="57"/>
      <c r="C654" s="57"/>
    </row>
    <row r="655" spans="2:3">
      <c r="B655" s="57"/>
      <c r="C655" s="57"/>
    </row>
    <row r="656" spans="2:3">
      <c r="B656" s="57"/>
      <c r="C656" s="57"/>
    </row>
    <row r="657" spans="2:3">
      <c r="B657" s="57"/>
      <c r="C657" s="57"/>
    </row>
    <row r="658" spans="2:3">
      <c r="B658" s="57"/>
      <c r="C658" s="57"/>
    </row>
    <row r="659" spans="2:3">
      <c r="B659" s="57"/>
      <c r="C659" s="57"/>
    </row>
    <row r="660" spans="2:3">
      <c r="B660" s="57"/>
      <c r="C660" s="57"/>
    </row>
    <row r="661" spans="2:3">
      <c r="B661" s="57"/>
      <c r="C661" s="57"/>
    </row>
    <row r="662" spans="2:3">
      <c r="B662" s="57"/>
      <c r="C662" s="57"/>
    </row>
    <row r="663" spans="2:3">
      <c r="B663" s="57"/>
      <c r="C663" s="57"/>
    </row>
    <row r="664" spans="2:3">
      <c r="B664" s="57"/>
      <c r="C664" s="57"/>
    </row>
    <row r="665" spans="2:3">
      <c r="B665" s="57"/>
      <c r="C665" s="57"/>
    </row>
    <row r="666" spans="2:3">
      <c r="B666" s="57"/>
      <c r="C666" s="57"/>
    </row>
    <row r="667" spans="2:3">
      <c r="B667" s="57"/>
      <c r="C667" s="57"/>
    </row>
    <row r="668" spans="2:3">
      <c r="B668" s="57"/>
      <c r="C668" s="57"/>
    </row>
    <row r="669" spans="2:3">
      <c r="B669" s="57"/>
      <c r="C669" s="57"/>
    </row>
    <row r="670" spans="2:3">
      <c r="B670" s="57"/>
      <c r="C670" s="57"/>
    </row>
    <row r="671" spans="2:3">
      <c r="B671" s="57"/>
      <c r="C671" s="57"/>
    </row>
    <row r="672" spans="2:3">
      <c r="B672" s="57"/>
      <c r="C672" s="57"/>
    </row>
    <row r="673" spans="2:3">
      <c r="B673" s="57"/>
      <c r="C673" s="57"/>
    </row>
    <row r="674" spans="2:3">
      <c r="B674" s="57"/>
      <c r="C674" s="57"/>
    </row>
    <row r="675" spans="2:3">
      <c r="B675" s="57"/>
      <c r="C675" s="57"/>
    </row>
    <row r="676" spans="2:3">
      <c r="B676" s="57"/>
      <c r="C676" s="57"/>
    </row>
    <row r="677" spans="2:3">
      <c r="B677" s="57"/>
      <c r="C677" s="57"/>
    </row>
    <row r="714" spans="2:3">
      <c r="B714" s="35"/>
      <c r="C714" s="35"/>
    </row>
    <row r="715" spans="2:3">
      <c r="B715" s="35"/>
      <c r="C715" s="35"/>
    </row>
    <row r="716" spans="2:3">
      <c r="B716" s="35"/>
      <c r="C716" s="35"/>
    </row>
    <row r="717" spans="2:3">
      <c r="C717" s="35"/>
    </row>
    <row r="718" spans="2:3">
      <c r="C718" s="35"/>
    </row>
    <row r="719" spans="2:3">
      <c r="C719" s="35"/>
    </row>
    <row r="720" spans="2:3">
      <c r="C720" s="35"/>
    </row>
    <row r="721" spans="2:3">
      <c r="C721" s="35"/>
    </row>
    <row r="722" spans="2:3">
      <c r="C722" s="35"/>
    </row>
    <row r="723" spans="2:3">
      <c r="C723" s="35"/>
    </row>
    <row r="724" spans="2:3" ht="18.75">
      <c r="B724" s="57"/>
      <c r="C724" s="59"/>
    </row>
    <row r="725" spans="2:3" ht="18.75">
      <c r="B725" s="57"/>
      <c r="C725" s="59"/>
    </row>
    <row r="726" spans="2:3" ht="18.75">
      <c r="B726" s="57"/>
      <c r="C726" s="59"/>
    </row>
    <row r="727" spans="2:3" ht="18.75">
      <c r="B727" s="57"/>
      <c r="C727" s="59"/>
    </row>
    <row r="728" spans="2:3" ht="18.75">
      <c r="B728" s="57"/>
      <c r="C728" s="59"/>
    </row>
    <row r="729" spans="2:3" ht="18.75">
      <c r="B729" s="57"/>
      <c r="C729" s="59"/>
    </row>
    <row r="730" spans="2:3" ht="18.75">
      <c r="B730" s="57"/>
      <c r="C730" s="59"/>
    </row>
    <row r="731" spans="2:3" ht="18.75">
      <c r="B731" s="57"/>
      <c r="C731" s="59"/>
    </row>
    <row r="732" spans="2:3" ht="18.75">
      <c r="B732" s="57"/>
      <c r="C732" s="59"/>
    </row>
    <row r="733" spans="2:3" ht="18.75">
      <c r="B733" s="57"/>
      <c r="C733" s="59"/>
    </row>
    <row r="734" spans="2:3" ht="18.75">
      <c r="B734" s="57"/>
      <c r="C734" s="59"/>
    </row>
    <row r="735" spans="2:3" ht="18.75">
      <c r="B735" s="57"/>
      <c r="C735" s="59"/>
    </row>
    <row r="736" spans="2:3" ht="18.75">
      <c r="B736" s="57"/>
      <c r="C736" s="59"/>
    </row>
    <row r="737" spans="2:3" ht="18.75">
      <c r="B737" s="57"/>
      <c r="C737" s="59"/>
    </row>
    <row r="738" spans="2:3" ht="18.75">
      <c r="B738" s="57"/>
      <c r="C738" s="59"/>
    </row>
    <row r="739" spans="2:3" ht="18.75">
      <c r="B739" s="57"/>
      <c r="C739" s="59"/>
    </row>
    <row r="740" spans="2:3" ht="18.75">
      <c r="B740" s="57"/>
      <c r="C740" s="59"/>
    </row>
    <row r="741" spans="2:3" ht="18.75">
      <c r="B741" s="57"/>
      <c r="C741" s="59"/>
    </row>
    <row r="742" spans="2:3" ht="18.75">
      <c r="B742" s="57"/>
      <c r="C742" s="59"/>
    </row>
    <row r="743" spans="2:3" ht="18.75">
      <c r="B743" s="57"/>
      <c r="C743" s="59"/>
    </row>
    <row r="744" spans="2:3" ht="18.75">
      <c r="B744" s="57"/>
      <c r="C744" s="59"/>
    </row>
    <row r="745" spans="2:3" ht="18.75">
      <c r="B745" s="57"/>
      <c r="C745" s="59"/>
    </row>
    <row r="746" spans="2:3" ht="18.75">
      <c r="B746" s="57"/>
      <c r="C746" s="59"/>
    </row>
    <row r="747" spans="2:3" ht="18.75">
      <c r="B747" s="57"/>
      <c r="C747" s="59"/>
    </row>
    <row r="748" spans="2:3" ht="18.75">
      <c r="B748" s="57"/>
      <c r="C748" s="59"/>
    </row>
    <row r="749" spans="2:3" ht="18.75">
      <c r="B749" s="57"/>
      <c r="C749" s="59"/>
    </row>
    <row r="750" spans="2:3" ht="18.75">
      <c r="B750" s="57"/>
      <c r="C750" s="59"/>
    </row>
    <row r="751" spans="2:3" ht="18.75">
      <c r="B751" s="57"/>
      <c r="C751" s="59"/>
    </row>
    <row r="752" spans="2:3" ht="18.75">
      <c r="B752" s="57"/>
      <c r="C752" s="59"/>
    </row>
    <row r="753" spans="2:3" ht="18.75">
      <c r="B753" s="57"/>
      <c r="C753" s="59"/>
    </row>
    <row r="754" spans="2:3" ht="18.75">
      <c r="B754" s="57"/>
      <c r="C754" s="59"/>
    </row>
    <row r="755" spans="2:3" ht="18.75">
      <c r="B755" s="57"/>
      <c r="C755" s="59"/>
    </row>
    <row r="756" spans="2:3" ht="18.75">
      <c r="B756" s="57"/>
      <c r="C756" s="59"/>
    </row>
    <row r="757" spans="2:3" ht="18.75">
      <c r="B757" s="57"/>
      <c r="C757" s="59"/>
    </row>
    <row r="758" spans="2:3" ht="18.75">
      <c r="B758" s="57"/>
      <c r="C758" s="59"/>
    </row>
    <row r="759" spans="2:3" ht="18.75">
      <c r="B759" s="57"/>
      <c r="C759" s="59"/>
    </row>
    <row r="760" spans="2:3" ht="18.75">
      <c r="B760" s="57"/>
      <c r="C760" s="59"/>
    </row>
    <row r="761" spans="2:3" ht="18.75">
      <c r="B761" s="57"/>
      <c r="C761" s="59"/>
    </row>
    <row r="762" spans="2:3" ht="18.75">
      <c r="B762" s="57"/>
      <c r="C762" s="59"/>
    </row>
    <row r="763" spans="2:3" ht="18.75">
      <c r="B763" s="57"/>
      <c r="C763" s="59"/>
    </row>
    <row r="764" spans="2:3" ht="18.75">
      <c r="B764" s="57"/>
      <c r="C764" s="59"/>
    </row>
    <row r="765" spans="2:3" ht="18.75">
      <c r="B765" s="57"/>
      <c r="C765" s="59"/>
    </row>
    <row r="766" spans="2:3" ht="18.75">
      <c r="B766" s="57"/>
      <c r="C766" s="59"/>
    </row>
  </sheetData>
  <phoneticPr fontId="4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0" enableFormatConditionsCalculation="0">
    <tabColor indexed="14"/>
  </sheetPr>
  <dimension ref="A1:Z143"/>
  <sheetViews>
    <sheetView zoomScale="70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5.7109375" customWidth="1"/>
    <col min="13" max="13" width="14.7109375" customWidth="1"/>
    <col min="14" max="14" width="25.140625" customWidth="1"/>
    <col min="26" max="26" width="21.7109375" customWidth="1"/>
  </cols>
  <sheetData>
    <row r="1" spans="2:26" ht="27" thickBot="1">
      <c r="K1" s="10"/>
      <c r="M1" s="76" t="str">
        <f>TEXT($E$4,"jj/mm")&amp;"/P31"</f>
        <v>05/08/P31</v>
      </c>
      <c r="N1" t="str">
        <f>C8</f>
        <v>alain</v>
      </c>
      <c r="O1">
        <f>$J$8</f>
        <v>0</v>
      </c>
      <c r="Z1" s="1"/>
    </row>
    <row r="2" spans="2:26" ht="27" thickBot="1">
      <c r="D2" s="108" t="s">
        <v>52</v>
      </c>
      <c r="E2" s="109"/>
      <c r="K2" s="10"/>
      <c r="M2" s="76" t="str">
        <f t="shared" ref="M2:M29" si="0">TEXT($E$4,"jj/mm")&amp;"/P31"</f>
        <v>05/08/P31</v>
      </c>
      <c r="N2" t="str">
        <f>D8</f>
        <v>albert</v>
      </c>
      <c r="O2">
        <f>$J$8</f>
        <v>0</v>
      </c>
      <c r="Z2" s="1" t="str">
        <f>[1]Inscriptions!C8</f>
        <v>alain</v>
      </c>
    </row>
    <row r="3" spans="2:26">
      <c r="K3" s="10"/>
      <c r="M3" s="76" t="str">
        <f t="shared" si="0"/>
        <v>05/08/P31</v>
      </c>
      <c r="N3" t="str">
        <f>E8</f>
        <v>sergio</v>
      </c>
      <c r="O3">
        <f>$J$8</f>
        <v>0</v>
      </c>
      <c r="Z3" s="1" t="str">
        <f>[1]Inscriptions!C9</f>
        <v>baramé</v>
      </c>
    </row>
    <row r="4" spans="2:26">
      <c r="D4" s="7" t="s">
        <v>1</v>
      </c>
      <c r="E4" s="13">
        <f>+[1]Inscriptions!Q7</f>
        <v>41491</v>
      </c>
      <c r="K4" s="10"/>
      <c r="M4" s="76" t="str">
        <f t="shared" si="0"/>
        <v>05/08/P31</v>
      </c>
      <c r="N4" t="str">
        <f>F8</f>
        <v>pierre</v>
      </c>
      <c r="O4">
        <f>$J$8</f>
        <v>0</v>
      </c>
      <c r="Z4" s="1" t="str">
        <f>[1]Inscriptions!C10</f>
        <v>arthur</v>
      </c>
    </row>
    <row r="5" spans="2:26">
      <c r="D5" s="25"/>
      <c r="K5" s="10"/>
      <c r="M5" s="76"/>
      <c r="Z5" s="1" t="str">
        <f>[1]Inscriptions!C11</f>
        <v>andré</v>
      </c>
    </row>
    <row r="6" spans="2:26">
      <c r="D6" s="7" t="s">
        <v>12</v>
      </c>
      <c r="K6" s="10"/>
      <c r="M6" s="76" t="str">
        <f t="shared" si="0"/>
        <v>05/08/P31</v>
      </c>
      <c r="N6" t="str">
        <f>C9</f>
        <v>baramé</v>
      </c>
      <c r="O6">
        <f>$J$9</f>
        <v>0</v>
      </c>
      <c r="Z6" s="1" t="str">
        <f>[1]Inscriptions!C12</f>
        <v>bibi</v>
      </c>
    </row>
    <row r="7" spans="2:26">
      <c r="B7" s="22" t="s">
        <v>3</v>
      </c>
      <c r="H7" s="3" t="s">
        <v>0</v>
      </c>
      <c r="I7" s="2"/>
      <c r="J7" s="3" t="s">
        <v>9</v>
      </c>
      <c r="K7" s="10"/>
      <c r="M7" s="76" t="str">
        <f t="shared" si="0"/>
        <v>05/08/P31</v>
      </c>
      <c r="N7" t="str">
        <f>D9</f>
        <v>bart</v>
      </c>
      <c r="O7">
        <f>$J$9</f>
        <v>0</v>
      </c>
      <c r="Z7" s="1" t="str">
        <f>[1]Inscriptions!C13</f>
        <v>camille</v>
      </c>
    </row>
    <row r="8" spans="2:26" ht="27.75" customHeight="1">
      <c r="B8" s="110"/>
      <c r="C8" s="8" t="str">
        <f>+Z2</f>
        <v>alain</v>
      </c>
      <c r="D8" s="8" t="str">
        <f>+Z8</f>
        <v>albert</v>
      </c>
      <c r="E8" s="8" t="str">
        <f>+Z14</f>
        <v>sergio</v>
      </c>
      <c r="F8" s="9" t="str">
        <f>+Z20</f>
        <v>pierre</v>
      </c>
      <c r="G8" s="1"/>
      <c r="H8" s="15"/>
      <c r="I8" s="1"/>
      <c r="J8" s="15">
        <f>IF(H8=0,0,(IF(H8&gt;H9,(H8*10)-H9,(IF(H8=H9,50,H8)))))</f>
        <v>0</v>
      </c>
      <c r="K8" s="10"/>
      <c r="M8" s="76" t="str">
        <f t="shared" si="0"/>
        <v>05/08/P31</v>
      </c>
      <c r="N8" t="str">
        <f>E9</f>
        <v>olivier</v>
      </c>
      <c r="O8">
        <f>$J$9</f>
        <v>0</v>
      </c>
      <c r="Z8" s="1" t="str">
        <f>[1]Inscriptions!C14</f>
        <v>albert</v>
      </c>
    </row>
    <row r="9" spans="2:26" ht="28.5" customHeight="1">
      <c r="B9" s="111"/>
      <c r="C9" s="8" t="str">
        <f>+Z3</f>
        <v>baramé</v>
      </c>
      <c r="D9" s="8" t="str">
        <f>+Z9</f>
        <v>bart</v>
      </c>
      <c r="E9" s="8" t="str">
        <f>+Z15</f>
        <v>olivier</v>
      </c>
      <c r="F9" s="9" t="str">
        <f>+Z21</f>
        <v>jerome</v>
      </c>
      <c r="G9" s="1"/>
      <c r="H9" s="15"/>
      <c r="I9" s="1"/>
      <c r="J9" s="15">
        <f>IF(H9=0,0,(IF(H9&gt;H8,(H9*10)-H8,(IF(H9=H8,50,H9)))))</f>
        <v>0</v>
      </c>
      <c r="K9" s="10"/>
      <c r="M9" s="76" t="str">
        <f t="shared" si="0"/>
        <v>05/08/P31</v>
      </c>
      <c r="N9" t="str">
        <f>F9</f>
        <v>jerome</v>
      </c>
      <c r="O9">
        <f>$J$9</f>
        <v>0</v>
      </c>
      <c r="Z9" s="1" t="str">
        <f>[1]Inscriptions!C15</f>
        <v>bart</v>
      </c>
    </row>
    <row r="10" spans="2:26" ht="28.5" customHeight="1">
      <c r="B10" s="38"/>
      <c r="C10" s="8"/>
      <c r="D10" s="8"/>
      <c r="E10" s="8"/>
      <c r="G10" s="1"/>
      <c r="H10" s="16"/>
      <c r="I10" s="1"/>
      <c r="J10" s="16"/>
      <c r="K10" s="10"/>
      <c r="M10" s="76"/>
      <c r="N10" s="79"/>
      <c r="O10" s="79"/>
      <c r="Z10" s="1" t="str">
        <f>[1]Inscriptions!C16</f>
        <v>brian</v>
      </c>
    </row>
    <row r="11" spans="2:26" ht="25.5" customHeight="1">
      <c r="B11" s="110"/>
      <c r="C11" s="8" t="str">
        <f>+Z4</f>
        <v>arthur</v>
      </c>
      <c r="D11" s="8" t="str">
        <f>+Z10</f>
        <v>brian</v>
      </c>
      <c r="E11" s="8" t="str">
        <f>+Z16</f>
        <v>romaric</v>
      </c>
      <c r="F11" s="9" t="str">
        <f>+Z22</f>
        <v>françois</v>
      </c>
      <c r="G11" s="1"/>
      <c r="H11" s="15"/>
      <c r="I11" s="1"/>
      <c r="J11" s="15">
        <f>IF(H11=0,0,(IF(H11&gt;H12,(H11*10)-H12,(IF(H11=H12,50,H11)))))</f>
        <v>0</v>
      </c>
      <c r="K11" s="10"/>
      <c r="M11" s="76" t="str">
        <f t="shared" si="0"/>
        <v>05/08/P31</v>
      </c>
      <c r="N11" t="str">
        <f>C11</f>
        <v>arthur</v>
      </c>
      <c r="O11">
        <f>$J$11</f>
        <v>0</v>
      </c>
      <c r="P11" s="5"/>
      <c r="Z11" s="1" t="str">
        <f>[1]Inscriptions!C17</f>
        <v>aramis</v>
      </c>
    </row>
    <row r="12" spans="2:26" ht="28.5" customHeight="1">
      <c r="B12" s="111"/>
      <c r="C12" s="8" t="str">
        <f>+Z5</f>
        <v>andré</v>
      </c>
      <c r="D12" s="8" t="str">
        <f>+Z11</f>
        <v>aramis</v>
      </c>
      <c r="E12" s="8" t="str">
        <f>+Z17</f>
        <v>saturnin</v>
      </c>
      <c r="F12" s="9" t="str">
        <f>+Z23</f>
        <v>georges</v>
      </c>
      <c r="G12" s="1"/>
      <c r="H12" s="15"/>
      <c r="I12" s="1"/>
      <c r="J12" s="15">
        <f>IF(H12=0,0,(IF(H12&gt;H13,(H12*10)-H11,(IF(H12=H13,50,H12)))))</f>
        <v>0</v>
      </c>
      <c r="K12" s="10"/>
      <c r="M12" s="76" t="str">
        <f t="shared" si="0"/>
        <v>05/08/P31</v>
      </c>
      <c r="N12" t="str">
        <f>D11</f>
        <v>brian</v>
      </c>
      <c r="O12">
        <f>$J$11</f>
        <v>0</v>
      </c>
      <c r="Z12" s="1" t="str">
        <f>[1]Inscriptions!C18</f>
        <v>maurice</v>
      </c>
    </row>
    <row r="13" spans="2:26" ht="28.5" customHeight="1">
      <c r="B13" s="38"/>
      <c r="C13" s="8"/>
      <c r="D13" s="8"/>
      <c r="E13" s="8"/>
      <c r="G13" s="1"/>
      <c r="H13" s="16"/>
      <c r="I13" s="1"/>
      <c r="J13" s="16"/>
      <c r="K13" s="10"/>
      <c r="M13" s="76" t="str">
        <f t="shared" si="0"/>
        <v>05/08/P31</v>
      </c>
      <c r="N13" t="str">
        <f>E11</f>
        <v>romaric</v>
      </c>
      <c r="O13">
        <f>$J$11</f>
        <v>0</v>
      </c>
      <c r="Z13" s="1" t="str">
        <f>[1]Inscriptions!C19</f>
        <v>jaquo</v>
      </c>
    </row>
    <row r="14" spans="2:26" ht="24.75" customHeight="1">
      <c r="B14" s="110"/>
      <c r="C14" s="8" t="str">
        <f>+Z6</f>
        <v>bibi</v>
      </c>
      <c r="D14" s="8" t="str">
        <f>+Z12</f>
        <v>maurice</v>
      </c>
      <c r="E14" s="8" t="str">
        <f>+Z18</f>
        <v>xavier</v>
      </c>
      <c r="F14" s="9" t="str">
        <f>+Z24</f>
        <v>mathieu</v>
      </c>
      <c r="G14" s="1"/>
      <c r="H14" s="15"/>
      <c r="I14" s="1"/>
      <c r="J14" s="15">
        <f>IF(H14=0,0,(IF(H14&gt;H15,(H14*10)-H15,(IF(H14=H15,50,H14)))))</f>
        <v>0</v>
      </c>
      <c r="K14" s="10"/>
      <c r="M14" s="76" t="str">
        <f t="shared" si="0"/>
        <v>05/08/P31</v>
      </c>
      <c r="N14" t="str">
        <f>F11</f>
        <v>françois</v>
      </c>
      <c r="O14">
        <f>$J$11</f>
        <v>0</v>
      </c>
      <c r="Z14" s="1" t="str">
        <f>[1]Inscriptions!C20</f>
        <v>sergio</v>
      </c>
    </row>
    <row r="15" spans="2:26" ht="27" customHeight="1">
      <c r="B15" s="111"/>
      <c r="C15" s="8" t="str">
        <f>+Z7</f>
        <v>camille</v>
      </c>
      <c r="D15" s="8" t="str">
        <f>+Z13</f>
        <v>jaquo</v>
      </c>
      <c r="E15" s="8" t="str">
        <f>+Z19</f>
        <v>bertrand</v>
      </c>
      <c r="F15" s="9" t="str">
        <f>+Z25</f>
        <v>brice</v>
      </c>
      <c r="G15" s="1"/>
      <c r="H15" s="15"/>
      <c r="I15" s="1"/>
      <c r="J15" s="15">
        <f>IF(H15=0,0,(IF(H15&gt;H14,(H15*10)-H14,(IF(H15=H14,50,H15)))))</f>
        <v>0</v>
      </c>
      <c r="K15" s="10"/>
      <c r="M15" s="76"/>
      <c r="Z15" s="1" t="str">
        <f>[1]Inscriptions!C21</f>
        <v>olivier</v>
      </c>
    </row>
    <row r="16" spans="2:26" ht="27" customHeight="1">
      <c r="C16" s="21"/>
      <c r="D16" s="21"/>
      <c r="E16" s="21"/>
      <c r="G16" s="1"/>
      <c r="H16" s="16"/>
      <c r="I16" s="1"/>
      <c r="J16" s="16"/>
      <c r="K16" s="10"/>
      <c r="M16" s="76" t="str">
        <f t="shared" si="0"/>
        <v>05/08/P31</v>
      </c>
      <c r="N16" t="str">
        <f>C12</f>
        <v>andré</v>
      </c>
      <c r="O16">
        <f>$J$12</f>
        <v>0</v>
      </c>
      <c r="Z16" s="1" t="str">
        <f>[1]Inscriptions!C22</f>
        <v>romaric</v>
      </c>
    </row>
    <row r="17" spans="1:26" ht="27" customHeight="1">
      <c r="A17" s="19"/>
      <c r="B17" s="112"/>
      <c r="G17" s="1"/>
      <c r="H17" s="16"/>
      <c r="I17" s="1"/>
      <c r="K17" s="10"/>
      <c r="M17" s="76" t="str">
        <f t="shared" si="0"/>
        <v>05/08/P31</v>
      </c>
      <c r="N17" t="str">
        <f>D12</f>
        <v>aramis</v>
      </c>
      <c r="O17">
        <f>$J$12</f>
        <v>0</v>
      </c>
      <c r="Z17" s="1" t="str">
        <f>[1]Inscriptions!C23</f>
        <v>saturnin</v>
      </c>
    </row>
    <row r="18" spans="1:26" ht="28.5" customHeight="1">
      <c r="A18" s="19"/>
      <c r="B18" s="112"/>
      <c r="G18" s="1"/>
      <c r="H18" s="16"/>
      <c r="I18" s="1"/>
      <c r="K18" s="10"/>
      <c r="M18" s="76" t="str">
        <f t="shared" si="0"/>
        <v>05/08/P31</v>
      </c>
      <c r="N18" t="str">
        <f>E12</f>
        <v>saturnin</v>
      </c>
      <c r="O18">
        <f>$J$12</f>
        <v>0</v>
      </c>
      <c r="Z18" s="1" t="str">
        <f>[1]Inscriptions!C24</f>
        <v>xavier</v>
      </c>
    </row>
    <row r="19" spans="1:26" ht="28.5" customHeight="1">
      <c r="G19" s="1"/>
      <c r="H19" s="16"/>
      <c r="I19" s="1"/>
      <c r="K19" s="10"/>
      <c r="M19" s="76" t="str">
        <f t="shared" si="0"/>
        <v>05/08/P31</v>
      </c>
      <c r="N19" t="str">
        <f>F12</f>
        <v>georges</v>
      </c>
      <c r="O19">
        <f>$J$12</f>
        <v>0</v>
      </c>
      <c r="Z19" s="1" t="str">
        <f>[1]Inscriptions!C25</f>
        <v>bertrand</v>
      </c>
    </row>
    <row r="20" spans="1:26" ht="26.25" customHeight="1">
      <c r="A20" s="19"/>
      <c r="G20" s="1"/>
      <c r="H20" s="16"/>
      <c r="I20" s="1"/>
      <c r="K20" s="10"/>
      <c r="M20" s="76"/>
      <c r="N20" s="79"/>
      <c r="O20" s="79"/>
      <c r="Z20" s="1" t="str">
        <f>[1]Inscriptions!C26</f>
        <v>pierre</v>
      </c>
    </row>
    <row r="21" spans="1:26" ht="25.5" customHeight="1">
      <c r="A21" s="19"/>
      <c r="B21" s="112"/>
      <c r="G21" s="1"/>
      <c r="H21" s="16"/>
      <c r="I21" s="1"/>
      <c r="K21" s="10"/>
      <c r="M21" s="76" t="str">
        <f t="shared" si="0"/>
        <v>05/08/P31</v>
      </c>
      <c r="N21" t="str">
        <f>C14</f>
        <v>bibi</v>
      </c>
      <c r="O21">
        <f>$J$14</f>
        <v>0</v>
      </c>
      <c r="Z21" s="1" t="str">
        <f>[1]Inscriptions!C27</f>
        <v>jerome</v>
      </c>
    </row>
    <row r="22" spans="1:26" ht="25.5" customHeight="1">
      <c r="A22" s="19"/>
      <c r="B22" s="112"/>
      <c r="G22" s="1"/>
      <c r="H22" s="16"/>
      <c r="I22" s="1"/>
      <c r="K22" s="10"/>
      <c r="M22" s="76" t="str">
        <f t="shared" si="0"/>
        <v>05/08/P31</v>
      </c>
      <c r="N22" t="str">
        <f>D14</f>
        <v>maurice</v>
      </c>
      <c r="O22">
        <f>$J$14</f>
        <v>0</v>
      </c>
      <c r="Z22" s="1" t="str">
        <f>[1]Inscriptions!C28</f>
        <v>françois</v>
      </c>
    </row>
    <row r="23" spans="1:26" ht="25.5" customHeight="1">
      <c r="A23" s="19"/>
      <c r="G23" s="1"/>
      <c r="H23" s="16"/>
      <c r="I23" s="1"/>
      <c r="K23" s="10"/>
      <c r="M23" s="76" t="str">
        <f t="shared" si="0"/>
        <v>05/08/P31</v>
      </c>
      <c r="N23" t="str">
        <f>E14</f>
        <v>xavier</v>
      </c>
      <c r="O23">
        <f>$J$14</f>
        <v>0</v>
      </c>
      <c r="Z23" s="1" t="str">
        <f>[1]Inscriptions!C29</f>
        <v>georges</v>
      </c>
    </row>
    <row r="24" spans="1:26" ht="27" customHeight="1">
      <c r="A24" s="19"/>
      <c r="B24" s="112"/>
      <c r="G24" s="1"/>
      <c r="H24" s="16"/>
      <c r="I24" s="1"/>
      <c r="K24" s="10"/>
      <c r="M24" s="76" t="str">
        <f t="shared" si="0"/>
        <v>05/08/P31</v>
      </c>
      <c r="N24" t="str">
        <f>F14</f>
        <v>mathieu</v>
      </c>
      <c r="O24">
        <f>$J$14</f>
        <v>0</v>
      </c>
      <c r="Z24" s="1" t="str">
        <f>[1]Inscriptions!C30</f>
        <v>mathieu</v>
      </c>
    </row>
    <row r="25" spans="1:26" ht="27" customHeight="1">
      <c r="A25" s="19"/>
      <c r="B25" s="112"/>
      <c r="G25" s="1"/>
      <c r="H25" s="16"/>
      <c r="I25" s="1"/>
      <c r="K25" s="10"/>
      <c r="M25" s="76"/>
      <c r="Z25" s="1" t="str">
        <f>[1]Inscriptions!C31</f>
        <v>brice</v>
      </c>
    </row>
    <row r="26" spans="1:26" ht="25.5" customHeight="1">
      <c r="A26" s="19"/>
      <c r="G26" s="1"/>
      <c r="H26" s="16"/>
      <c r="I26" s="1"/>
      <c r="K26" s="10"/>
      <c r="M26" s="76" t="str">
        <f t="shared" si="0"/>
        <v>05/08/P31</v>
      </c>
      <c r="N26" t="str">
        <f>C15</f>
        <v>camille</v>
      </c>
      <c r="O26">
        <f>$J$15</f>
        <v>0</v>
      </c>
      <c r="Z26" s="1"/>
    </row>
    <row r="27" spans="1:26" ht="26.25" customHeight="1">
      <c r="A27" s="19"/>
      <c r="B27" s="112"/>
      <c r="G27" s="1"/>
      <c r="H27" s="16"/>
      <c r="I27" s="1"/>
      <c r="K27" s="10"/>
      <c r="M27" s="76" t="str">
        <f t="shared" si="0"/>
        <v>05/08/P31</v>
      </c>
      <c r="N27" t="str">
        <f>D15</f>
        <v>jaquo</v>
      </c>
      <c r="O27">
        <f>$J$15</f>
        <v>0</v>
      </c>
      <c r="Z27" s="1"/>
    </row>
    <row r="28" spans="1:26" ht="26.25" customHeight="1">
      <c r="A28" s="19"/>
      <c r="B28" s="112"/>
      <c r="G28" s="1"/>
      <c r="H28" s="16"/>
      <c r="I28" s="1"/>
      <c r="K28" s="10"/>
      <c r="M28" s="76" t="str">
        <f t="shared" si="0"/>
        <v>05/08/P31</v>
      </c>
      <c r="N28" t="str">
        <f>E15</f>
        <v>bertrand</v>
      </c>
      <c r="O28">
        <f>$J$15</f>
        <v>0</v>
      </c>
      <c r="Z28" s="1"/>
    </row>
    <row r="29" spans="1:26" ht="27" customHeight="1">
      <c r="A29" s="19"/>
      <c r="G29" s="1"/>
      <c r="H29" s="16"/>
      <c r="I29" s="1"/>
      <c r="K29" s="10"/>
      <c r="M29" s="76" t="str">
        <f t="shared" si="0"/>
        <v>05/08/P31</v>
      </c>
      <c r="N29" t="str">
        <f>F15</f>
        <v>brice</v>
      </c>
      <c r="O29">
        <f>$J$15</f>
        <v>0</v>
      </c>
      <c r="Z29" s="1"/>
    </row>
    <row r="30" spans="1:26" ht="27" customHeight="1">
      <c r="A30" s="19"/>
      <c r="G30" s="1"/>
      <c r="H30" s="16"/>
      <c r="I30" s="1"/>
      <c r="K30" s="10"/>
      <c r="Z30" s="1"/>
    </row>
    <row r="31" spans="1:26" ht="27" customHeight="1">
      <c r="K31" s="10"/>
      <c r="Z31" s="1"/>
    </row>
    <row r="32" spans="1:26" ht="31.5" customHeight="1">
      <c r="K32" s="10"/>
      <c r="Z32" s="1"/>
    </row>
    <row r="33" spans="11:26">
      <c r="K33" s="10"/>
      <c r="Z33" s="1"/>
    </row>
    <row r="34" spans="11:26">
      <c r="K34" s="10"/>
      <c r="Z34" s="1"/>
    </row>
    <row r="35" spans="11:26">
      <c r="K35" s="10"/>
      <c r="Z35" s="1"/>
    </row>
    <row r="36" spans="11:26">
      <c r="K36" s="10"/>
      <c r="Z36" s="1"/>
    </row>
    <row r="37" spans="11:26">
      <c r="K37" s="10"/>
      <c r="Z37" s="1"/>
    </row>
    <row r="38" spans="11:26">
      <c r="K38" s="10"/>
      <c r="Z38" s="1"/>
    </row>
    <row r="39" spans="11:26">
      <c r="K39" s="10"/>
      <c r="Z39" s="1"/>
    </row>
    <row r="40" spans="11:26">
      <c r="K40" s="10"/>
      <c r="Z40" s="1"/>
    </row>
    <row r="41" spans="11:26">
      <c r="K41" s="10"/>
      <c r="Z41" s="1"/>
    </row>
    <row r="42" spans="11:26">
      <c r="K42" s="10"/>
      <c r="N42" s="1"/>
      <c r="O42" s="1"/>
      <c r="Z42" s="1"/>
    </row>
    <row r="43" spans="11:26">
      <c r="K43" s="10"/>
      <c r="N43" s="1"/>
      <c r="O43" s="1"/>
      <c r="Z43" s="1"/>
    </row>
    <row r="44" spans="11:26">
      <c r="K44" s="10"/>
      <c r="N44" s="1"/>
      <c r="O44" s="1"/>
      <c r="Z44" s="1"/>
    </row>
    <row r="45" spans="11:26">
      <c r="K45" s="10"/>
      <c r="N45" s="1"/>
      <c r="O45" s="1"/>
      <c r="Z45" s="1"/>
    </row>
    <row r="46" spans="11:26">
      <c r="K46" s="10"/>
      <c r="O46" s="1"/>
      <c r="Z46" s="1"/>
    </row>
    <row r="47" spans="11:26">
      <c r="K47" s="10"/>
      <c r="O47" s="1"/>
      <c r="Z47" s="1"/>
    </row>
    <row r="48" spans="11:26">
      <c r="K48" s="10"/>
      <c r="O48" s="1"/>
      <c r="Z48" s="1"/>
    </row>
    <row r="49" spans="11:26">
      <c r="K49" s="10"/>
      <c r="O49" s="1"/>
      <c r="Z49" s="1"/>
    </row>
    <row r="50" spans="11:26">
      <c r="K50" s="10"/>
      <c r="O50" s="1"/>
      <c r="Z50" s="1"/>
    </row>
    <row r="51" spans="11:26">
      <c r="K51" s="10"/>
      <c r="O51" s="1"/>
      <c r="Z51" s="1"/>
    </row>
    <row r="52" spans="11:26">
      <c r="O52" s="1"/>
      <c r="Z52" s="1"/>
    </row>
    <row r="53" spans="11:26">
      <c r="O53" s="1"/>
    </row>
    <row r="92" spans="3:3">
      <c r="C92" s="7" t="s">
        <v>4</v>
      </c>
    </row>
    <row r="93" spans="3:3">
      <c r="C93" s="7">
        <v>24</v>
      </c>
    </row>
    <row r="94" spans="3:3">
      <c r="C94" s="7">
        <v>25</v>
      </c>
    </row>
    <row r="95" spans="3:3">
      <c r="C95" s="7">
        <v>26</v>
      </c>
    </row>
    <row r="96" spans="3:3">
      <c r="C96" s="7">
        <v>27</v>
      </c>
    </row>
    <row r="97" spans="3:3">
      <c r="C97" s="7">
        <v>28</v>
      </c>
    </row>
    <row r="98" spans="3:3">
      <c r="C98" s="7">
        <v>29</v>
      </c>
    </row>
    <row r="99" spans="3:3">
      <c r="C99" s="7">
        <v>30</v>
      </c>
    </row>
    <row r="100" spans="3:3">
      <c r="C100" s="7">
        <v>31</v>
      </c>
    </row>
    <row r="101" spans="3:3">
      <c r="C101" s="7">
        <v>32</v>
      </c>
    </row>
    <row r="102" spans="3:3">
      <c r="C102" s="7">
        <v>33</v>
      </c>
    </row>
    <row r="103" spans="3:3">
      <c r="C103" s="7">
        <v>34</v>
      </c>
    </row>
    <row r="104" spans="3:3">
      <c r="C104" s="7">
        <v>35</v>
      </c>
    </row>
    <row r="105" spans="3:3">
      <c r="C105" s="7">
        <v>36</v>
      </c>
    </row>
    <row r="106" spans="3:3">
      <c r="C106" s="7">
        <v>37</v>
      </c>
    </row>
    <row r="107" spans="3:3">
      <c r="C107" s="7">
        <v>38</v>
      </c>
    </row>
    <row r="108" spans="3:3">
      <c r="C108" s="7">
        <v>39</v>
      </c>
    </row>
    <row r="109" spans="3:3">
      <c r="C109" s="7">
        <v>40</v>
      </c>
    </row>
    <row r="110" spans="3:3">
      <c r="C110" s="7">
        <v>41</v>
      </c>
    </row>
    <row r="111" spans="3:3">
      <c r="C111" s="7">
        <v>42</v>
      </c>
    </row>
    <row r="112" spans="3:3">
      <c r="C112" s="7">
        <v>43</v>
      </c>
    </row>
    <row r="113" spans="3:3">
      <c r="C113" s="7">
        <v>44</v>
      </c>
    </row>
    <row r="114" spans="3:3">
      <c r="C114" s="7">
        <v>45</v>
      </c>
    </row>
    <row r="115" spans="3:3">
      <c r="C115" s="7">
        <v>46</v>
      </c>
    </row>
    <row r="116" spans="3:3">
      <c r="C116" s="7">
        <v>47</v>
      </c>
    </row>
    <row r="117" spans="3:3">
      <c r="C117" s="7">
        <v>48</v>
      </c>
    </row>
    <row r="118" spans="3:3">
      <c r="C118" s="7">
        <v>49</v>
      </c>
    </row>
    <row r="119" spans="3:3">
      <c r="C119" s="7">
        <v>50</v>
      </c>
    </row>
    <row r="120" spans="3:3">
      <c r="C120" s="7">
        <v>51</v>
      </c>
    </row>
    <row r="121" spans="3:3">
      <c r="C121" s="7">
        <v>52</v>
      </c>
    </row>
    <row r="122" spans="3:3">
      <c r="C122" s="7">
        <v>54</v>
      </c>
    </row>
    <row r="123" spans="3:3">
      <c r="C123" s="7">
        <v>55</v>
      </c>
    </row>
    <row r="124" spans="3:3">
      <c r="C124" s="7">
        <v>56</v>
      </c>
    </row>
    <row r="125" spans="3:3">
      <c r="C125" s="7">
        <v>57</v>
      </c>
    </row>
    <row r="126" spans="3:3">
      <c r="C126" s="7">
        <v>58</v>
      </c>
    </row>
    <row r="127" spans="3:3">
      <c r="C127" s="7">
        <v>59</v>
      </c>
    </row>
    <row r="128" spans="3:3">
      <c r="C128" s="7">
        <v>60</v>
      </c>
    </row>
    <row r="129" spans="3:3">
      <c r="C129" s="7">
        <v>61</v>
      </c>
    </row>
    <row r="130" spans="3:3">
      <c r="C130" s="7">
        <v>62</v>
      </c>
    </row>
    <row r="131" spans="3:3">
      <c r="C131" s="7">
        <v>63</v>
      </c>
    </row>
    <row r="132" spans="3:3">
      <c r="C132" s="7">
        <v>64</v>
      </c>
    </row>
    <row r="133" spans="3:3">
      <c r="C133" s="7">
        <v>65</v>
      </c>
    </row>
    <row r="134" spans="3:3">
      <c r="C134" s="7">
        <v>66</v>
      </c>
    </row>
    <row r="135" spans="3:3">
      <c r="C135" s="7">
        <v>67</v>
      </c>
    </row>
    <row r="136" spans="3:3">
      <c r="C136" s="7">
        <v>68</v>
      </c>
    </row>
    <row r="137" spans="3:3">
      <c r="C137" s="7">
        <v>69</v>
      </c>
    </row>
    <row r="138" spans="3:3">
      <c r="C138" s="7">
        <v>70</v>
      </c>
    </row>
    <row r="139" spans="3:3">
      <c r="C139" s="7">
        <v>71</v>
      </c>
    </row>
    <row r="140" spans="3:3">
      <c r="C140" s="7">
        <v>72</v>
      </c>
    </row>
    <row r="141" spans="3:3">
      <c r="C141" s="7">
        <v>73</v>
      </c>
    </row>
    <row r="142" spans="3:3">
      <c r="C142" s="7">
        <v>74</v>
      </c>
    </row>
    <row r="143" spans="3:3">
      <c r="C143" s="7">
        <v>75</v>
      </c>
    </row>
  </sheetData>
  <mergeCells count="8">
    <mergeCell ref="B27:B28"/>
    <mergeCell ref="D2:E2"/>
    <mergeCell ref="B11:B12"/>
    <mergeCell ref="B17:B18"/>
    <mergeCell ref="B21:B22"/>
    <mergeCell ref="B24:B25"/>
    <mergeCell ref="B8:B9"/>
    <mergeCell ref="B14:B15"/>
  </mergeCells>
  <phoneticPr fontId="4" type="noConversion"/>
  <pageMargins left="0.7" right="0.7" top="0.31" bottom="0.36" header="0.17" footer="0.3"/>
  <pageSetup paperSize="9" scale="70" orientation="landscape" r:id="rId1"/>
  <headerFooter alignWithMargins="0"/>
  <rowBreaks count="1" manualBreakCount="1">
    <brk id="21" max="8" man="1"/>
  </rowBreaks>
  <colBreaks count="1" manualBreakCount="1">
    <brk id="10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4" enableFormatConditionsCalculation="0">
    <tabColor indexed="14"/>
  </sheetPr>
  <dimension ref="A1:AD55"/>
  <sheetViews>
    <sheetView zoomScale="55" zoomScaleNormal="55" workbookViewId="0">
      <selection activeCell="M1" sqref="M1"/>
    </sheetView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5.140625" style="14" customWidth="1"/>
    <col min="12" max="12" width="5.140625" customWidth="1"/>
    <col min="13" max="13" width="13.42578125" customWidth="1"/>
    <col min="14" max="14" width="25.140625" customWidth="1"/>
    <col min="18" max="18" width="15" customWidth="1"/>
    <col min="19" max="19" width="21.85546875" style="53" customWidth="1"/>
    <col min="30" max="30" width="21.7109375" customWidth="1"/>
  </cols>
  <sheetData>
    <row r="1" spans="2:30" ht="27" thickBot="1">
      <c r="M1" s="76" t="str">
        <f>TEXT($E$4,"jj/mm")&amp;"/P41"</f>
        <v>05/08/P41</v>
      </c>
      <c r="N1" s="94" t="str">
        <f>C8</f>
        <v>alain</v>
      </c>
      <c r="O1" s="94">
        <f>$J$8</f>
        <v>0</v>
      </c>
      <c r="P1" s="94"/>
      <c r="Q1" s="94"/>
      <c r="R1" s="76" t="str">
        <f>TEXT($E$4,"jj/mm")&amp;"/P42"</f>
        <v>05/08/P42</v>
      </c>
      <c r="S1" s="94" t="str">
        <f>+AD3</f>
        <v>baramé</v>
      </c>
      <c r="T1" s="94">
        <f>$J$31</f>
        <v>0</v>
      </c>
      <c r="U1" s="94"/>
      <c r="V1" s="94"/>
      <c r="AD1" s="1"/>
    </row>
    <row r="2" spans="2:30" ht="27" thickBot="1">
      <c r="D2" s="108" t="s">
        <v>52</v>
      </c>
      <c r="E2" s="109"/>
      <c r="M2" s="76" t="str">
        <f>TEXT($E$4,"jj/mm")&amp;"/P41"</f>
        <v>05/08/P41</v>
      </c>
      <c r="N2" s="94" t="str">
        <f>D8</f>
        <v>brian</v>
      </c>
      <c r="O2" s="94">
        <f>$J$8</f>
        <v>0</v>
      </c>
      <c r="P2" s="94"/>
      <c r="Q2" s="94"/>
      <c r="R2" s="76" t="str">
        <f>TEXT($E$4,"jj/mm")&amp;"/P42"</f>
        <v>05/08/P42</v>
      </c>
      <c r="S2" s="94" t="str">
        <f>+AD12</f>
        <v>maurice</v>
      </c>
      <c r="T2" s="94">
        <f>$J$31</f>
        <v>0</v>
      </c>
      <c r="U2" s="94"/>
      <c r="V2" s="94"/>
      <c r="AD2" s="1" t="str">
        <f>[1]Inscriptions!C8</f>
        <v>alain</v>
      </c>
    </row>
    <row r="3" spans="2:30">
      <c r="M3" s="76" t="str">
        <f>TEXT($E$4,"jj/mm")&amp;"/P41"</f>
        <v>05/08/P41</v>
      </c>
      <c r="N3" s="94" t="str">
        <f>E8</f>
        <v>xavier</v>
      </c>
      <c r="O3" s="94">
        <f>$J$8</f>
        <v>0</v>
      </c>
      <c r="P3" s="94"/>
      <c r="Q3" s="94"/>
      <c r="R3" s="76" t="str">
        <f>TEXT($E$4,"jj/mm")&amp;"/P42"</f>
        <v>05/08/P42</v>
      </c>
      <c r="S3" s="94" t="str">
        <f>+AD19</f>
        <v>bertrand</v>
      </c>
      <c r="T3" s="94">
        <f>$J$31</f>
        <v>0</v>
      </c>
      <c r="U3" s="94"/>
      <c r="V3" s="94"/>
      <c r="AD3" s="1" t="str">
        <f>[1]Inscriptions!C9</f>
        <v>baramé</v>
      </c>
    </row>
    <row r="4" spans="2:30">
      <c r="D4" s="7" t="s">
        <v>1</v>
      </c>
      <c r="E4" s="13">
        <f>+[1]Inscriptions!Q7</f>
        <v>41491</v>
      </c>
      <c r="M4" s="76" t="str">
        <f>TEXT($E$4,"jj/mm")&amp;"/P41"</f>
        <v>05/08/P41</v>
      </c>
      <c r="N4" s="94" t="str">
        <f>F8</f>
        <v>denis</v>
      </c>
      <c r="O4" s="94">
        <f>$J$8</f>
        <v>0</v>
      </c>
      <c r="P4" s="94"/>
      <c r="Q4" s="94"/>
      <c r="R4" s="76" t="str">
        <f>TEXT($E$4,"jj/mm")&amp;"/P42"</f>
        <v>05/08/P42</v>
      </c>
      <c r="S4" s="94" t="str">
        <f>+AD28</f>
        <v>raymond</v>
      </c>
      <c r="T4" s="94">
        <f>$J$31</f>
        <v>0</v>
      </c>
      <c r="U4" s="94"/>
      <c r="V4" s="94"/>
      <c r="AD4" s="1" t="str">
        <f>[1]Inscriptions!C10</f>
        <v>arthur</v>
      </c>
    </row>
    <row r="5" spans="2:30">
      <c r="D5" s="25"/>
      <c r="M5" s="76"/>
      <c r="N5" s="94"/>
      <c r="O5" s="94"/>
      <c r="P5" s="94"/>
      <c r="Q5" s="94"/>
      <c r="R5" s="76"/>
      <c r="S5" s="94"/>
      <c r="T5" s="94"/>
      <c r="U5" s="94"/>
      <c r="V5" s="94"/>
      <c r="AD5" s="1" t="str">
        <f>[1]Inscriptions!C11</f>
        <v>andré</v>
      </c>
    </row>
    <row r="6" spans="2:30">
      <c r="D6" s="7" t="s">
        <v>12</v>
      </c>
      <c r="E6" s="7">
        <v>1</v>
      </c>
      <c r="M6" s="76" t="str">
        <f>TEXT($E$4,"jj/mm")&amp;"/P41"</f>
        <v>05/08/P41</v>
      </c>
      <c r="N6" s="94" t="str">
        <f>C9</f>
        <v>baramé</v>
      </c>
      <c r="O6" s="94">
        <f>$J$9</f>
        <v>0</v>
      </c>
      <c r="P6" s="94"/>
      <c r="Q6" s="94"/>
      <c r="R6" s="76" t="str">
        <f>TEXT($E$4,"jj/mm")&amp;"/P42"</f>
        <v>05/08/P42</v>
      </c>
      <c r="S6" s="94" t="str">
        <f>+AD6</f>
        <v>bibi</v>
      </c>
      <c r="T6" s="94">
        <f>$J$32</f>
        <v>0</v>
      </c>
      <c r="U6" s="94"/>
      <c r="V6" s="94"/>
      <c r="AD6" s="1" t="str">
        <f>[1]Inscriptions!C12</f>
        <v>bibi</v>
      </c>
    </row>
    <row r="7" spans="2:30">
      <c r="B7" s="22" t="s">
        <v>3</v>
      </c>
      <c r="H7" s="3" t="s">
        <v>0</v>
      </c>
      <c r="I7" s="2"/>
      <c r="J7" s="3" t="s">
        <v>9</v>
      </c>
      <c r="K7" s="3"/>
      <c r="M7" s="76" t="str">
        <f>TEXT($E$4,"jj/mm")&amp;"/P41"</f>
        <v>05/08/P41</v>
      </c>
      <c r="N7" s="94" t="str">
        <f>D9</f>
        <v>aramis</v>
      </c>
      <c r="O7" s="94">
        <f>$J$9</f>
        <v>0</v>
      </c>
      <c r="P7" s="94"/>
      <c r="Q7" s="94"/>
      <c r="R7" s="76" t="str">
        <f>TEXT($E$4,"jj/mm")&amp;"/P42"</f>
        <v>05/08/P42</v>
      </c>
      <c r="S7" s="94" t="str">
        <f>+AD15</f>
        <v>olivier</v>
      </c>
      <c r="T7" s="94">
        <f>$J$32</f>
        <v>0</v>
      </c>
      <c r="U7" s="94"/>
      <c r="V7" s="94"/>
      <c r="AD7" s="1" t="str">
        <f>[1]Inscriptions!C13</f>
        <v>camille</v>
      </c>
    </row>
    <row r="8" spans="2:30" ht="27.75" customHeight="1">
      <c r="B8" s="110"/>
      <c r="C8" s="8" t="str">
        <f>+AD2</f>
        <v>alain</v>
      </c>
      <c r="D8" s="8" t="str">
        <f>+AD10</f>
        <v>brian</v>
      </c>
      <c r="E8" s="8" t="str">
        <f>+AD18</f>
        <v>xavier</v>
      </c>
      <c r="F8" s="9" t="str">
        <f>+AD26</f>
        <v>denis</v>
      </c>
      <c r="G8" s="1"/>
      <c r="H8" s="95"/>
      <c r="I8" s="1"/>
      <c r="J8" s="15">
        <f>IF(H8=0,0,(IF(H8&gt;H9,(H8*10)-H9,(IF(H8=H9,50,H8)))))</f>
        <v>0</v>
      </c>
      <c r="K8" s="16"/>
      <c r="M8" s="76" t="str">
        <f>TEXT($E$4,"jj/mm")&amp;"/P41"</f>
        <v>05/08/P41</v>
      </c>
      <c r="N8" s="94" t="str">
        <f>E9</f>
        <v>bertrand</v>
      </c>
      <c r="O8" s="94">
        <f>$J$9</f>
        <v>0</v>
      </c>
      <c r="P8" s="94"/>
      <c r="Q8" s="94"/>
      <c r="R8" s="76" t="str">
        <f>TEXT($E$4,"jj/mm")&amp;"/P42"</f>
        <v>05/08/P42</v>
      </c>
      <c r="S8" s="94" t="str">
        <f>+AD24</f>
        <v>mathieu</v>
      </c>
      <c r="T8" s="94">
        <f>$J$32</f>
        <v>0</v>
      </c>
      <c r="U8" s="94"/>
      <c r="V8" s="94"/>
      <c r="AD8" s="1" t="str">
        <f>[1]Inscriptions!C14</f>
        <v>albert</v>
      </c>
    </row>
    <row r="9" spans="2:30" ht="28.5" customHeight="1">
      <c r="B9" s="111"/>
      <c r="C9" s="8" t="str">
        <f>+AD3</f>
        <v>baramé</v>
      </c>
      <c r="D9" s="8" t="str">
        <f>+AD11</f>
        <v>aramis</v>
      </c>
      <c r="E9" s="8" t="str">
        <f>+AD19</f>
        <v>bertrand</v>
      </c>
      <c r="F9" s="9" t="str">
        <f>+AD27</f>
        <v>antoinr</v>
      </c>
      <c r="G9" s="1"/>
      <c r="H9" s="95"/>
      <c r="I9" s="1"/>
      <c r="J9" s="15">
        <f>IF(H9=0,0,(IF(H9&gt;H8,(H9*10)-H8,(IF(H9=H8,50,H9)))))</f>
        <v>0</v>
      </c>
      <c r="K9" s="16"/>
      <c r="M9" s="76" t="str">
        <f>TEXT($E$4,"jj/mm")&amp;"/P41"</f>
        <v>05/08/P41</v>
      </c>
      <c r="N9" s="94" t="str">
        <f>F9</f>
        <v>antoinr</v>
      </c>
      <c r="O9" s="94">
        <f>$J$9</f>
        <v>0</v>
      </c>
      <c r="P9" s="94"/>
      <c r="Q9" s="94"/>
      <c r="R9" s="76" t="str">
        <f>TEXT($E$4,"jj/mm")&amp;"/P42"</f>
        <v>05/08/P42</v>
      </c>
      <c r="S9" s="94" t="str">
        <f>+AD26</f>
        <v>denis</v>
      </c>
      <c r="T9" s="94">
        <f>$J$32</f>
        <v>0</v>
      </c>
      <c r="U9" s="94"/>
      <c r="V9" s="94"/>
      <c r="AD9" s="1" t="str">
        <f>[1]Inscriptions!C15</f>
        <v>bart</v>
      </c>
    </row>
    <row r="10" spans="2:30" ht="28.5" customHeight="1">
      <c r="B10" s="38"/>
      <c r="C10" s="8"/>
      <c r="D10" s="8"/>
      <c r="E10" s="8"/>
      <c r="G10" s="1"/>
      <c r="H10" s="96"/>
      <c r="I10" s="1"/>
      <c r="J10" s="16"/>
      <c r="K10" s="16"/>
      <c r="M10" s="80"/>
      <c r="N10" s="97"/>
      <c r="O10" s="97"/>
      <c r="P10" s="97"/>
      <c r="Q10" s="97"/>
      <c r="R10" s="80"/>
      <c r="S10" s="97"/>
      <c r="T10" s="97"/>
      <c r="U10" s="94"/>
      <c r="V10" s="94"/>
      <c r="AD10" s="1" t="str">
        <f>[1]Inscriptions!C16</f>
        <v>brian</v>
      </c>
    </row>
    <row r="11" spans="2:30" ht="25.5" customHeight="1">
      <c r="B11" s="110"/>
      <c r="C11" s="8" t="str">
        <f>+AD4</f>
        <v>arthur</v>
      </c>
      <c r="D11" s="8" t="str">
        <f>+AD12</f>
        <v>maurice</v>
      </c>
      <c r="E11" s="8" t="str">
        <f>+AD20</f>
        <v>pierre</v>
      </c>
      <c r="F11" s="9" t="str">
        <f>+AD28</f>
        <v>raymond</v>
      </c>
      <c r="G11" s="1"/>
      <c r="H11" s="95"/>
      <c r="I11" s="1"/>
      <c r="J11" s="15">
        <f>IF(H11=0,0,(IF(H11&gt;H12,(H11*10)-H12,(IF(H11=H12,50,H11)))))</f>
        <v>0</v>
      </c>
      <c r="K11" s="16"/>
      <c r="M11" s="76" t="str">
        <f>TEXT($E$4,"jj/mm")&amp;"/P41"</f>
        <v>05/08/P41</v>
      </c>
      <c r="N11" s="94" t="str">
        <f>C11</f>
        <v>arthur</v>
      </c>
      <c r="O11" s="94">
        <f>$J$11</f>
        <v>0</v>
      </c>
      <c r="P11" s="94"/>
      <c r="Q11" s="94"/>
      <c r="R11" s="76" t="str">
        <f>TEXT($E$4,"jj/mm")&amp;"/P42"</f>
        <v>05/08/P42</v>
      </c>
      <c r="S11" s="94" t="str">
        <f>+AD2</f>
        <v>alain</v>
      </c>
      <c r="T11" s="94">
        <f>$J$34</f>
        <v>0</v>
      </c>
      <c r="U11" s="94"/>
      <c r="V11" s="94"/>
      <c r="AD11" s="1" t="str">
        <f>[1]Inscriptions!C17</f>
        <v>aramis</v>
      </c>
    </row>
    <row r="12" spans="2:30" ht="28.5" customHeight="1">
      <c r="B12" s="111"/>
      <c r="C12" s="8" t="str">
        <f>+AD5</f>
        <v>andré</v>
      </c>
      <c r="D12" s="8" t="str">
        <f>+AD13</f>
        <v>jaquo</v>
      </c>
      <c r="E12" s="8" t="str">
        <f>+AD21</f>
        <v>jerome</v>
      </c>
      <c r="F12" s="9" t="str">
        <f>+AD29</f>
        <v>clement</v>
      </c>
      <c r="G12" s="1"/>
      <c r="H12" s="95"/>
      <c r="I12" s="1"/>
      <c r="J12" s="15">
        <f>IF(H12=0,0,(IF(H12&gt;H13,(H12*10)-H11,(IF(H12=H13,50,H12)))))</f>
        <v>0</v>
      </c>
      <c r="K12" s="16"/>
      <c r="M12" s="76" t="str">
        <f>TEXT($E$4,"jj/mm")&amp;"/P41"</f>
        <v>05/08/P41</v>
      </c>
      <c r="N12" s="94" t="str">
        <f>D11</f>
        <v>maurice</v>
      </c>
      <c r="O12" s="94">
        <f>$J$11</f>
        <v>0</v>
      </c>
      <c r="P12" s="94"/>
      <c r="Q12" s="94"/>
      <c r="R12" s="76" t="str">
        <f>TEXT($E$4,"jj/mm")&amp;"/P42"</f>
        <v>05/08/P42</v>
      </c>
      <c r="S12" s="94" t="str">
        <f>+AD13</f>
        <v>jaquo</v>
      </c>
      <c r="T12" s="94">
        <f>$J$34</f>
        <v>0</v>
      </c>
      <c r="U12" s="94"/>
      <c r="V12" s="94"/>
      <c r="AD12" s="1" t="str">
        <f>[1]Inscriptions!C18</f>
        <v>maurice</v>
      </c>
    </row>
    <row r="13" spans="2:30" ht="28.5" customHeight="1">
      <c r="B13" s="38"/>
      <c r="C13" s="8"/>
      <c r="D13" s="8"/>
      <c r="E13" s="8"/>
      <c r="G13" s="1"/>
      <c r="H13" s="96"/>
      <c r="I13" s="1"/>
      <c r="J13" s="16"/>
      <c r="K13" s="16"/>
      <c r="M13" s="76" t="str">
        <f>TEXT($E$4,"jj/mm")&amp;"/P41"</f>
        <v>05/08/P41</v>
      </c>
      <c r="N13" s="94" t="str">
        <f>E11</f>
        <v>pierre</v>
      </c>
      <c r="O13" s="94">
        <f>$J$11</f>
        <v>0</v>
      </c>
      <c r="P13" s="98"/>
      <c r="Q13" s="94"/>
      <c r="R13" s="76" t="str">
        <f>TEXT($E$4,"jj/mm")&amp;"/P42"</f>
        <v>05/08/P42</v>
      </c>
      <c r="S13" s="94" t="str">
        <f>+AD20</f>
        <v>pierre</v>
      </c>
      <c r="T13" s="94">
        <f>$J$34</f>
        <v>0</v>
      </c>
      <c r="U13" s="94"/>
      <c r="V13" s="94"/>
      <c r="AD13" s="1" t="str">
        <f>[1]Inscriptions!C19</f>
        <v>jaquo</v>
      </c>
    </row>
    <row r="14" spans="2:30" ht="24.75" customHeight="1">
      <c r="B14" s="110"/>
      <c r="C14" s="8" t="str">
        <f>+AD6</f>
        <v>bibi</v>
      </c>
      <c r="D14" s="8" t="str">
        <f>+AD14</f>
        <v>sergio</v>
      </c>
      <c r="E14" s="8" t="str">
        <f>+AD22</f>
        <v>françois</v>
      </c>
      <c r="F14" s="9" t="str">
        <f>+AD30</f>
        <v>benoit</v>
      </c>
      <c r="G14" s="1"/>
      <c r="H14" s="95"/>
      <c r="I14" s="1"/>
      <c r="J14" s="15">
        <f>IF(H14=0,0,(IF(H14&gt;H15,(H14*10)-H15,(IF(H14=H15,50,H14)))))</f>
        <v>0</v>
      </c>
      <c r="K14" s="16"/>
      <c r="M14" s="76" t="str">
        <f>TEXT($E$4,"jj/mm")&amp;"/P41"</f>
        <v>05/08/P41</v>
      </c>
      <c r="N14" s="94" t="str">
        <f>F11</f>
        <v>raymond</v>
      </c>
      <c r="O14" s="94">
        <f>$J$11</f>
        <v>0</v>
      </c>
      <c r="P14" s="94"/>
      <c r="Q14" s="94"/>
      <c r="R14" s="76" t="str">
        <f>TEXT($E$4,"jj/mm")&amp;"/P42"</f>
        <v>05/08/P42</v>
      </c>
      <c r="S14" s="94" t="str">
        <f>+AD32</f>
        <v>dany</v>
      </c>
      <c r="T14" s="94">
        <f>$J$34</f>
        <v>0</v>
      </c>
      <c r="U14" s="94"/>
      <c r="V14" s="94"/>
      <c r="AD14" s="1" t="str">
        <f>[1]Inscriptions!C20</f>
        <v>sergio</v>
      </c>
    </row>
    <row r="15" spans="2:30" ht="27" customHeight="1">
      <c r="B15" s="111"/>
      <c r="C15" s="8" t="str">
        <f>+AD7</f>
        <v>camille</v>
      </c>
      <c r="D15" s="8" t="str">
        <f>+AD15</f>
        <v>olivier</v>
      </c>
      <c r="E15" s="8" t="str">
        <f>+AD23</f>
        <v>georges</v>
      </c>
      <c r="F15" s="9" t="str">
        <f>+AD31</f>
        <v>donald</v>
      </c>
      <c r="G15" s="1"/>
      <c r="H15" s="95"/>
      <c r="I15" s="1"/>
      <c r="J15" s="15">
        <f>IF(H15=0,0,(IF(H15&gt;H14,(H15*10)-H14,(IF(H15=H14,50,H15)))))</f>
        <v>0</v>
      </c>
      <c r="K15" s="16"/>
      <c r="M15" s="76"/>
      <c r="N15" s="94"/>
      <c r="O15" s="94"/>
      <c r="P15" s="94"/>
      <c r="Q15" s="94"/>
      <c r="R15" s="76"/>
      <c r="S15" s="94"/>
      <c r="T15" s="94"/>
      <c r="U15" s="94"/>
      <c r="V15" s="94"/>
      <c r="AD15" s="1" t="str">
        <f>[1]Inscriptions!C21</f>
        <v>olivier</v>
      </c>
    </row>
    <row r="16" spans="2:30" ht="27" customHeight="1">
      <c r="B16" s="38"/>
      <c r="C16" s="8"/>
      <c r="D16" s="8"/>
      <c r="E16" s="8"/>
      <c r="G16" s="1"/>
      <c r="H16" s="96"/>
      <c r="I16" s="1"/>
      <c r="J16" s="16"/>
      <c r="K16" s="16"/>
      <c r="M16" s="76" t="str">
        <f>TEXT($E$4,"jj/mm")&amp;"/P41"</f>
        <v>05/08/P41</v>
      </c>
      <c r="N16" s="94" t="str">
        <f>C12</f>
        <v>andré</v>
      </c>
      <c r="O16" s="94">
        <f>$J$12</f>
        <v>0</v>
      </c>
      <c r="P16" s="94"/>
      <c r="Q16" s="94"/>
      <c r="R16" s="76" t="str">
        <f>TEXT($E$4,"jj/mm")&amp;"/P42"</f>
        <v>05/08/P42</v>
      </c>
      <c r="S16" s="94" t="str">
        <f>+AD4</f>
        <v>arthur</v>
      </c>
      <c r="T16" s="94">
        <f>$J$35</f>
        <v>0</v>
      </c>
      <c r="U16" s="94"/>
      <c r="V16" s="94"/>
      <c r="AD16" s="1" t="str">
        <f>[1]Inscriptions!C22</f>
        <v>romaric</v>
      </c>
    </row>
    <row r="17" spans="1:30" ht="27" customHeight="1">
      <c r="B17" s="110"/>
      <c r="C17" s="8" t="str">
        <f>+AD8</f>
        <v>albert</v>
      </c>
      <c r="D17" s="8" t="str">
        <f>+AD16</f>
        <v>romaric</v>
      </c>
      <c r="E17" s="8" t="str">
        <f>+AD24</f>
        <v>mathieu</v>
      </c>
      <c r="F17" s="9" t="str">
        <f>+AD32</f>
        <v>dany</v>
      </c>
      <c r="G17" s="1"/>
      <c r="H17" s="95"/>
      <c r="I17" s="1"/>
      <c r="J17" s="15">
        <f>IF(H17=0,0,(IF(H17&gt;H18,(H17*10)-H18,(IF(H17=H18,50,H17)))))</f>
        <v>0</v>
      </c>
      <c r="K17" s="16"/>
      <c r="M17" s="76" t="str">
        <f>TEXT($E$4,"jj/mm")&amp;"/P41"</f>
        <v>05/08/P41</v>
      </c>
      <c r="N17" s="94" t="str">
        <f>D12</f>
        <v>jaquo</v>
      </c>
      <c r="O17" s="94">
        <f>$J$12</f>
        <v>0</v>
      </c>
      <c r="P17" s="94"/>
      <c r="Q17" s="94"/>
      <c r="R17" s="76" t="str">
        <f>TEXT($E$4,"jj/mm")&amp;"/P42"</f>
        <v>05/08/P42</v>
      </c>
      <c r="S17" s="94" t="str">
        <f>+AD11</f>
        <v>aramis</v>
      </c>
      <c r="T17" s="94">
        <f>$J$35</f>
        <v>0</v>
      </c>
      <c r="U17" s="94"/>
      <c r="V17" s="94"/>
      <c r="AD17" s="1" t="str">
        <f>[1]Inscriptions!C23</f>
        <v>saturnin</v>
      </c>
    </row>
    <row r="18" spans="1:30" ht="28.5" customHeight="1">
      <c r="B18" s="111"/>
      <c r="C18" s="8" t="str">
        <f>+AD9</f>
        <v>bart</v>
      </c>
      <c r="D18" s="8" t="str">
        <f>+AD17</f>
        <v>saturnin</v>
      </c>
      <c r="E18" s="8" t="str">
        <f>+AD25</f>
        <v>brice</v>
      </c>
      <c r="F18" s="9" t="str">
        <f>+AD33</f>
        <v>thomas</v>
      </c>
      <c r="G18" s="1"/>
      <c r="H18" s="95"/>
      <c r="I18" s="1"/>
      <c r="J18" s="15">
        <f>IF(H18=0,0,(IF(H18&gt;H17,(H18*10)-H17,(IF(H18=H17,50,H18)))))</f>
        <v>0</v>
      </c>
      <c r="K18" s="16"/>
      <c r="M18" s="76" t="str">
        <f>TEXT($E$4,"jj/mm")&amp;"/P41"</f>
        <v>05/08/P41</v>
      </c>
      <c r="N18" s="94" t="str">
        <f>E12</f>
        <v>jerome</v>
      </c>
      <c r="O18" s="94">
        <f>$J$12</f>
        <v>0</v>
      </c>
      <c r="P18" s="94"/>
      <c r="Q18" s="94"/>
      <c r="R18" s="76" t="str">
        <f>TEXT($E$4,"jj/mm")&amp;"/P42"</f>
        <v>05/08/P42</v>
      </c>
      <c r="S18" s="94" t="str">
        <f>+AD23</f>
        <v>georges</v>
      </c>
      <c r="T18" s="94">
        <f>$J$35</f>
        <v>0</v>
      </c>
      <c r="U18" s="94"/>
      <c r="V18" s="94"/>
      <c r="AD18" s="1" t="str">
        <f>[1]Inscriptions!C24</f>
        <v>xavier</v>
      </c>
    </row>
    <row r="19" spans="1:30" ht="28.5" customHeight="1">
      <c r="C19" s="21"/>
      <c r="D19" s="21"/>
      <c r="E19" s="21"/>
      <c r="G19" s="1"/>
      <c r="H19" s="16"/>
      <c r="I19" s="1"/>
      <c r="J19" s="16"/>
      <c r="K19" s="16"/>
      <c r="M19" s="76" t="str">
        <f>TEXT($E$4,"jj/mm")&amp;"/P41"</f>
        <v>05/08/P41</v>
      </c>
      <c r="N19" s="94" t="str">
        <f>F12</f>
        <v>clement</v>
      </c>
      <c r="O19" s="94">
        <f>$J$12</f>
        <v>0</v>
      </c>
      <c r="P19" s="94"/>
      <c r="Q19" s="94"/>
      <c r="R19" s="76" t="str">
        <f>TEXT($E$4,"jj/mm")&amp;"/P42"</f>
        <v>05/08/P42</v>
      </c>
      <c r="S19" s="94" t="str">
        <f>+AD29</f>
        <v>clement</v>
      </c>
      <c r="T19" s="94">
        <f>$J$35</f>
        <v>0</v>
      </c>
      <c r="U19" s="94"/>
      <c r="V19" s="94"/>
      <c r="AD19" s="1" t="str">
        <f>[1]Inscriptions!C25</f>
        <v>bertrand</v>
      </c>
    </row>
    <row r="20" spans="1:30" ht="26.25" customHeight="1">
      <c r="B20" s="112"/>
      <c r="G20" s="1"/>
      <c r="H20" s="16"/>
      <c r="I20" s="1"/>
      <c r="J20" s="16"/>
      <c r="K20" s="16"/>
      <c r="M20" s="80"/>
      <c r="N20" s="97"/>
      <c r="O20" s="97"/>
      <c r="P20" s="97"/>
      <c r="Q20" s="97"/>
      <c r="R20" s="80"/>
      <c r="S20" s="97"/>
      <c r="T20" s="97"/>
      <c r="U20" s="94"/>
      <c r="V20" s="94"/>
      <c r="AD20" s="1" t="str">
        <f>[1]Inscriptions!C26</f>
        <v>pierre</v>
      </c>
    </row>
    <row r="21" spans="1:30" ht="25.5" customHeight="1">
      <c r="B21" s="112"/>
      <c r="G21" s="1"/>
      <c r="H21" s="16"/>
      <c r="I21" s="1"/>
      <c r="J21" s="16"/>
      <c r="K21" s="16"/>
      <c r="M21" s="76" t="str">
        <f>TEXT($E$4,"jj/mm")&amp;"/P41"</f>
        <v>05/08/P41</v>
      </c>
      <c r="N21" s="94" t="str">
        <f>C14</f>
        <v>bibi</v>
      </c>
      <c r="O21" s="94">
        <f>$J$14</f>
        <v>0</v>
      </c>
      <c r="P21" s="94"/>
      <c r="Q21" s="94"/>
      <c r="R21" s="76" t="str">
        <f>TEXT($E$4,"jj/mm")&amp;"/P42"</f>
        <v>05/08/P42</v>
      </c>
      <c r="S21" s="94" t="str">
        <f>+AD8</f>
        <v>albert</v>
      </c>
      <c r="T21" s="94">
        <f>$J$37</f>
        <v>0</v>
      </c>
      <c r="U21" s="94"/>
      <c r="V21" s="94"/>
      <c r="AD21" s="1" t="str">
        <f>[1]Inscriptions!C27</f>
        <v>jerome</v>
      </c>
    </row>
    <row r="22" spans="1:30" ht="25.5" customHeight="1">
      <c r="G22" s="1"/>
      <c r="H22" s="16"/>
      <c r="I22" s="1"/>
      <c r="J22" s="16"/>
      <c r="K22" s="16"/>
      <c r="M22" s="76" t="str">
        <f>TEXT($E$4,"jj/mm")&amp;"/P41"</f>
        <v>05/08/P41</v>
      </c>
      <c r="N22" s="94" t="str">
        <f>D14</f>
        <v>sergio</v>
      </c>
      <c r="O22" s="94">
        <f>$J$14</f>
        <v>0</v>
      </c>
      <c r="P22" s="94"/>
      <c r="Q22" s="94"/>
      <c r="R22" s="76" t="str">
        <f>TEXT($E$4,"jj/mm")&amp;"/P42"</f>
        <v>05/08/P42</v>
      </c>
      <c r="S22" s="94" t="str">
        <f>+AD10</f>
        <v>brian</v>
      </c>
      <c r="T22" s="94">
        <f>$J$37</f>
        <v>0</v>
      </c>
      <c r="U22" s="94"/>
      <c r="V22" s="94"/>
      <c r="AD22" s="1" t="str">
        <f>[1]Inscriptions!C28</f>
        <v>françois</v>
      </c>
    </row>
    <row r="23" spans="1:30" ht="25.5" customHeight="1">
      <c r="A23" s="19"/>
      <c r="B23" s="112"/>
      <c r="G23" s="1"/>
      <c r="H23" s="16"/>
      <c r="I23" s="1"/>
      <c r="J23" s="16"/>
      <c r="K23" s="16"/>
      <c r="M23" s="76" t="str">
        <f>TEXT($E$4,"jj/mm")&amp;"/P41"</f>
        <v>05/08/P41</v>
      </c>
      <c r="N23" s="94" t="str">
        <f>E14</f>
        <v>françois</v>
      </c>
      <c r="O23" s="94">
        <f>$J$14</f>
        <v>0</v>
      </c>
      <c r="P23" s="94"/>
      <c r="Q23" s="94"/>
      <c r="R23" s="76" t="str">
        <f>TEXT($E$4,"jj/mm")&amp;"/P42"</f>
        <v>05/08/P42</v>
      </c>
      <c r="S23" s="94" t="str">
        <f>+AD18</f>
        <v>xavier</v>
      </c>
      <c r="T23" s="94">
        <f>$J$37</f>
        <v>0</v>
      </c>
      <c r="U23" s="94"/>
      <c r="V23" s="94"/>
      <c r="AD23" s="1" t="str">
        <f>[1]Inscriptions!C29</f>
        <v>georges</v>
      </c>
    </row>
    <row r="24" spans="1:30" ht="27" customHeight="1" thickBot="1">
      <c r="A24" s="19"/>
      <c r="B24" s="112"/>
      <c r="G24" s="1"/>
      <c r="H24" s="16"/>
      <c r="I24" s="1"/>
      <c r="M24" s="76" t="str">
        <f>TEXT($E$4,"jj/mm")&amp;"/P41"</f>
        <v>05/08/P41</v>
      </c>
      <c r="N24" s="94" t="str">
        <f>F14</f>
        <v>benoit</v>
      </c>
      <c r="O24" s="94">
        <f>$J$14</f>
        <v>0</v>
      </c>
      <c r="P24" s="94"/>
      <c r="Q24" s="94"/>
      <c r="R24" s="76" t="str">
        <f>TEXT($E$4,"jj/mm")&amp;"/P42"</f>
        <v>05/08/P42</v>
      </c>
      <c r="S24" s="94" t="str">
        <f>+AD30</f>
        <v>benoit</v>
      </c>
      <c r="T24" s="94">
        <f>$J$37</f>
        <v>0</v>
      </c>
      <c r="U24" s="94"/>
      <c r="V24" s="94"/>
      <c r="AD24" s="1" t="str">
        <f>[1]Inscriptions!C30</f>
        <v>mathieu</v>
      </c>
    </row>
    <row r="25" spans="1:30" ht="27" customHeight="1" thickBot="1">
      <c r="A25" s="19"/>
      <c r="D25" s="108" t="str">
        <f>+D2</f>
        <v>CORBEILLE DE NOEL</v>
      </c>
      <c r="E25" s="109"/>
      <c r="M25" s="76"/>
      <c r="N25" s="94"/>
      <c r="O25" s="94"/>
      <c r="P25" s="94"/>
      <c r="Q25" s="94"/>
      <c r="R25" s="76"/>
      <c r="S25" s="94"/>
      <c r="T25" s="94"/>
      <c r="U25" s="94"/>
      <c r="V25" s="94"/>
      <c r="AD25" s="1" t="str">
        <f>[1]Inscriptions!C31</f>
        <v>brice</v>
      </c>
    </row>
    <row r="26" spans="1:30" ht="25.5" customHeight="1">
      <c r="A26" s="19"/>
      <c r="M26" s="76" t="str">
        <f>TEXT($E$4,"jj/mm")&amp;"/P41"</f>
        <v>05/08/P41</v>
      </c>
      <c r="N26" s="94" t="str">
        <f>C15</f>
        <v>camille</v>
      </c>
      <c r="O26" s="94">
        <f>$J$15</f>
        <v>0</v>
      </c>
      <c r="P26" s="94"/>
      <c r="Q26" s="94"/>
      <c r="R26" s="76" t="str">
        <f>TEXT($E$4,"jj/mm")&amp;"/P42"</f>
        <v>05/08/P42</v>
      </c>
      <c r="S26" s="94" t="str">
        <f>+AD7</f>
        <v>camille</v>
      </c>
      <c r="T26" s="94">
        <f>$J$38</f>
        <v>0</v>
      </c>
      <c r="U26" s="94"/>
      <c r="V26" s="94"/>
      <c r="AD26" s="1" t="str">
        <f>[1]Inscriptions!C32</f>
        <v>denis</v>
      </c>
    </row>
    <row r="27" spans="1:30" ht="26.25" customHeight="1">
      <c r="A27" s="19"/>
      <c r="D27" s="7" t="s">
        <v>1</v>
      </c>
      <c r="E27" s="13">
        <f>+[1]Inscriptions!Q7</f>
        <v>41491</v>
      </c>
      <c r="M27" s="76" t="str">
        <f>TEXT($E$4,"jj/mm")&amp;"/P41"</f>
        <v>05/08/P41</v>
      </c>
      <c r="N27" s="94" t="str">
        <f>D15</f>
        <v>olivier</v>
      </c>
      <c r="O27" s="94">
        <f>$J$15</f>
        <v>0</v>
      </c>
      <c r="P27" s="94"/>
      <c r="Q27" s="94"/>
      <c r="R27" s="76" t="str">
        <f>TEXT($E$4,"jj/mm")&amp;"/P42"</f>
        <v>05/08/P42</v>
      </c>
      <c r="S27" s="94" t="str">
        <f>+AD17</f>
        <v>saturnin</v>
      </c>
      <c r="T27" s="94">
        <f>$J$38</f>
        <v>0</v>
      </c>
      <c r="U27" s="94"/>
      <c r="V27" s="94"/>
      <c r="AD27" s="1" t="str">
        <f>[1]Inscriptions!C33</f>
        <v>antoinr</v>
      </c>
    </row>
    <row r="28" spans="1:30" ht="26.25" customHeight="1">
      <c r="A28" s="19"/>
      <c r="D28" s="25"/>
      <c r="M28" s="76" t="str">
        <f>TEXT($E$4,"jj/mm")&amp;"/P41"</f>
        <v>05/08/P41</v>
      </c>
      <c r="N28" s="94" t="str">
        <f>E15</f>
        <v>georges</v>
      </c>
      <c r="O28" s="94">
        <f>$J$15</f>
        <v>0</v>
      </c>
      <c r="P28" s="94"/>
      <c r="Q28" s="94"/>
      <c r="R28" s="76" t="str">
        <f>TEXT($E$4,"jj/mm")&amp;"/P42"</f>
        <v>05/08/P42</v>
      </c>
      <c r="S28" s="94" t="str">
        <f>+AD22</f>
        <v>françois</v>
      </c>
      <c r="T28" s="94">
        <f>$J$38</f>
        <v>0</v>
      </c>
      <c r="U28" s="94"/>
      <c r="V28" s="94"/>
      <c r="AD28" s="1" t="str">
        <f>[1]Inscriptions!C34</f>
        <v>raymond</v>
      </c>
    </row>
    <row r="29" spans="1:30" ht="27" customHeight="1">
      <c r="A29" s="19"/>
      <c r="D29" s="7" t="s">
        <v>12</v>
      </c>
      <c r="E29" s="7">
        <v>2</v>
      </c>
      <c r="M29" s="76" t="str">
        <f>TEXT($E$4,"jj/mm")&amp;"/P41"</f>
        <v>05/08/P41</v>
      </c>
      <c r="N29" s="94" t="str">
        <f>F15</f>
        <v>donald</v>
      </c>
      <c r="O29" s="94">
        <f>$J$15</f>
        <v>0</v>
      </c>
      <c r="P29" s="94"/>
      <c r="Q29" s="94"/>
      <c r="R29" s="76" t="str">
        <f>TEXT($E$4,"jj/mm")&amp;"/P42"</f>
        <v>05/08/P42</v>
      </c>
      <c r="S29" s="94" t="str">
        <f>+AD33</f>
        <v>thomas</v>
      </c>
      <c r="T29" s="94">
        <f>$J$38</f>
        <v>0</v>
      </c>
      <c r="U29" s="94"/>
      <c r="V29" s="94"/>
      <c r="AD29" s="1" t="str">
        <f>[1]Inscriptions!C35</f>
        <v>clement</v>
      </c>
    </row>
    <row r="30" spans="1:30" ht="27" customHeight="1">
      <c r="A30" s="19"/>
      <c r="B30" s="22" t="s">
        <v>3</v>
      </c>
      <c r="H30" s="3" t="s">
        <v>0</v>
      </c>
      <c r="I30" s="2"/>
      <c r="J30" s="3" t="s">
        <v>9</v>
      </c>
      <c r="M30" s="80"/>
      <c r="N30" s="97"/>
      <c r="O30" s="97"/>
      <c r="P30" s="97"/>
      <c r="Q30" s="97"/>
      <c r="R30" s="80"/>
      <c r="S30" s="97"/>
      <c r="T30" s="97"/>
      <c r="U30" s="94"/>
      <c r="V30" s="94"/>
      <c r="X30" s="1"/>
      <c r="Y30" s="1"/>
      <c r="Z30" s="1"/>
      <c r="AA30" s="1"/>
      <c r="AB30" s="1"/>
      <c r="AC30" s="1"/>
      <c r="AD30" s="1" t="str">
        <f>[1]Inscriptions!C36</f>
        <v>benoit</v>
      </c>
    </row>
    <row r="31" spans="1:30" ht="27" customHeight="1">
      <c r="A31" s="19"/>
      <c r="B31" s="110"/>
      <c r="C31" s="8" t="str">
        <f>+AD3</f>
        <v>baramé</v>
      </c>
      <c r="D31" s="8" t="str">
        <f>+AD12</f>
        <v>maurice</v>
      </c>
      <c r="E31" s="8" t="str">
        <f>+AD19</f>
        <v>bertrand</v>
      </c>
      <c r="F31" s="9" t="str">
        <f>+AD28</f>
        <v>raymond</v>
      </c>
      <c r="G31" s="1"/>
      <c r="H31" s="95"/>
      <c r="I31" s="1"/>
      <c r="J31" s="15">
        <f>IF(H31=0,0,(IF(H31&gt;H32,(H31*10)-H32,(IF(H31=H32,50,H31)))))</f>
        <v>0</v>
      </c>
      <c r="M31" s="76" t="str">
        <f>TEXT($E$4,"jj/mm")&amp;"/P41"</f>
        <v>05/08/P41</v>
      </c>
      <c r="N31" s="94" t="str">
        <f>C17</f>
        <v>albert</v>
      </c>
      <c r="O31" s="94">
        <f>$J$17</f>
        <v>0</v>
      </c>
      <c r="P31" s="94"/>
      <c r="Q31" s="94"/>
      <c r="R31" s="76" t="str">
        <f>TEXT($E$4,"jj/mm")&amp;"/P42"</f>
        <v>05/08/P42</v>
      </c>
      <c r="S31" s="94" t="str">
        <f>+AD5</f>
        <v>andré</v>
      </c>
      <c r="T31" s="94">
        <f>$J$40</f>
        <v>0</v>
      </c>
      <c r="U31" s="94"/>
      <c r="V31" s="94"/>
      <c r="X31" s="1"/>
      <c r="Y31" s="7"/>
      <c r="Z31" s="7"/>
      <c r="AA31" s="7"/>
      <c r="AB31" s="7"/>
      <c r="AC31" s="7"/>
      <c r="AD31" s="1" t="str">
        <f>[1]Inscriptions!C37</f>
        <v>donald</v>
      </c>
    </row>
    <row r="32" spans="1:30" ht="31.5" customHeight="1">
      <c r="A32" s="19"/>
      <c r="B32" s="111"/>
      <c r="C32" s="8" t="str">
        <f>+AD6</f>
        <v>bibi</v>
      </c>
      <c r="D32" s="8" t="str">
        <f>+AD15</f>
        <v>olivier</v>
      </c>
      <c r="E32" s="8" t="str">
        <f>+AD24</f>
        <v>mathieu</v>
      </c>
      <c r="F32" s="9" t="str">
        <f>+AD26</f>
        <v>denis</v>
      </c>
      <c r="G32" s="1"/>
      <c r="H32" s="95"/>
      <c r="I32" s="1"/>
      <c r="J32" s="15">
        <f>IF(H32=0,0,(IF(H32&gt;H31,(H32*10)-H31,(IF(H32=H31,50,H32)))))</f>
        <v>0</v>
      </c>
      <c r="M32" s="76" t="str">
        <f>TEXT($E$4,"jj/mm")&amp;"/P41"</f>
        <v>05/08/P41</v>
      </c>
      <c r="N32" s="94" t="str">
        <f>D17</f>
        <v>romaric</v>
      </c>
      <c r="O32" s="94">
        <f>$J$17</f>
        <v>0</v>
      </c>
      <c r="P32" s="94"/>
      <c r="Q32" s="94"/>
      <c r="R32" s="76" t="str">
        <f>TEXT($E$4,"jj/mm")&amp;"/P42"</f>
        <v>05/08/P42</v>
      </c>
      <c r="S32" s="94" t="str">
        <f>+AD14</f>
        <v>sergio</v>
      </c>
      <c r="T32" s="94">
        <f>$J$40</f>
        <v>0</v>
      </c>
      <c r="U32" s="94"/>
      <c r="V32" s="94"/>
      <c r="X32" s="1"/>
      <c r="Y32" s="7"/>
      <c r="Z32" s="7"/>
      <c r="AA32" s="7"/>
      <c r="AB32" s="7"/>
      <c r="AC32" s="7"/>
      <c r="AD32" s="1" t="str">
        <f>[1]Inscriptions!C38</f>
        <v>dany</v>
      </c>
    </row>
    <row r="33" spans="2:30" ht="28.5">
      <c r="B33" s="38"/>
      <c r="C33" s="8"/>
      <c r="D33" s="8"/>
      <c r="E33" s="8"/>
      <c r="G33" s="1"/>
      <c r="H33" s="96"/>
      <c r="I33" s="1"/>
      <c r="J33" s="16"/>
      <c r="M33" s="76" t="str">
        <f>TEXT($E$4,"jj/mm")&amp;"/P41"</f>
        <v>05/08/P41</v>
      </c>
      <c r="N33" s="94" t="str">
        <f>E17</f>
        <v>mathieu</v>
      </c>
      <c r="O33" s="94">
        <f>$J$17</f>
        <v>0</v>
      </c>
      <c r="P33" s="94"/>
      <c r="Q33" s="94"/>
      <c r="R33" s="76" t="str">
        <f>TEXT($E$4,"jj/mm")&amp;"/P42"</f>
        <v>05/08/P42</v>
      </c>
      <c r="S33" s="94" t="str">
        <f>+AD25</f>
        <v>brice</v>
      </c>
      <c r="T33" s="94">
        <f>$J$40</f>
        <v>0</v>
      </c>
      <c r="U33" s="94"/>
      <c r="V33" s="94"/>
      <c r="X33" s="1"/>
      <c r="Y33" s="7"/>
      <c r="Z33" s="7"/>
      <c r="AA33" s="7"/>
      <c r="AB33" s="7"/>
      <c r="AC33" s="7"/>
      <c r="AD33" s="1" t="str">
        <f>[1]Inscriptions!C39</f>
        <v>thomas</v>
      </c>
    </row>
    <row r="34" spans="2:30" ht="28.5">
      <c r="B34" s="110"/>
      <c r="C34" s="8" t="str">
        <f>+AD2</f>
        <v>alain</v>
      </c>
      <c r="D34" s="8" t="str">
        <f>+AD13</f>
        <v>jaquo</v>
      </c>
      <c r="E34" s="8" t="str">
        <f>+AD20</f>
        <v>pierre</v>
      </c>
      <c r="F34" s="9" t="str">
        <f>+AD32</f>
        <v>dany</v>
      </c>
      <c r="G34" s="1"/>
      <c r="H34" s="95"/>
      <c r="I34" s="1"/>
      <c r="J34" s="15">
        <f>IF(H34=0,0,(IF(H34&gt;H35,(H34*10)-H35,(IF(H34=H35,50,H34)))))</f>
        <v>0</v>
      </c>
      <c r="M34" s="76" t="str">
        <f>TEXT($E$4,"jj/mm")&amp;"/P41"</f>
        <v>05/08/P41</v>
      </c>
      <c r="N34" s="94" t="str">
        <f>F17</f>
        <v>dany</v>
      </c>
      <c r="O34" s="94">
        <f>$J$17</f>
        <v>0</v>
      </c>
      <c r="P34" s="94"/>
      <c r="Q34" s="94"/>
      <c r="R34" s="76" t="str">
        <f>TEXT($E$4,"jj/mm")&amp;"/P42"</f>
        <v>05/08/P42</v>
      </c>
      <c r="S34" s="94" t="str">
        <f>+AD27</f>
        <v>antoinr</v>
      </c>
      <c r="T34" s="94">
        <f>$J$40</f>
        <v>0</v>
      </c>
      <c r="U34" s="94"/>
      <c r="V34" s="94"/>
      <c r="X34" s="1"/>
      <c r="Y34" s="7"/>
      <c r="Z34" s="7"/>
      <c r="AA34" s="7"/>
      <c r="AB34" s="7"/>
      <c r="AC34" s="7"/>
      <c r="AD34" s="1"/>
    </row>
    <row r="35" spans="2:30" ht="28.5">
      <c r="B35" s="111"/>
      <c r="C35" s="8" t="str">
        <f>+AD4</f>
        <v>arthur</v>
      </c>
      <c r="D35" s="8" t="str">
        <f>+AD11</f>
        <v>aramis</v>
      </c>
      <c r="E35" s="8" t="str">
        <f>+AD23</f>
        <v>georges</v>
      </c>
      <c r="F35" s="9" t="str">
        <f>+AD29</f>
        <v>clement</v>
      </c>
      <c r="G35" s="1"/>
      <c r="H35" s="95"/>
      <c r="I35" s="1"/>
      <c r="J35" s="15">
        <f>IF(H35=0,0,(IF(H35&gt;H34,(H35*10)-H34,(IF(H35=H34,50,H35)))))</f>
        <v>0</v>
      </c>
      <c r="M35" s="76"/>
      <c r="N35" s="94"/>
      <c r="O35" s="94"/>
      <c r="P35" s="94"/>
      <c r="Q35" s="94"/>
      <c r="R35" s="76"/>
      <c r="S35" s="94"/>
      <c r="T35" s="94"/>
      <c r="U35" s="94"/>
      <c r="V35" s="94"/>
      <c r="X35" s="1"/>
      <c r="Y35" s="7"/>
      <c r="Z35" s="7"/>
      <c r="AA35" s="7"/>
      <c r="AB35" s="7"/>
      <c r="AC35" s="7"/>
      <c r="AD35" s="1"/>
    </row>
    <row r="36" spans="2:30" ht="28.5">
      <c r="B36" s="38"/>
      <c r="C36" s="8"/>
      <c r="D36" s="8"/>
      <c r="E36" s="8"/>
      <c r="G36" s="1"/>
      <c r="H36" s="96"/>
      <c r="I36" s="1"/>
      <c r="J36" s="16"/>
      <c r="M36" s="76" t="str">
        <f>TEXT($E$4,"jj/mm")&amp;"/P41"</f>
        <v>05/08/P41</v>
      </c>
      <c r="N36" s="94" t="str">
        <f>C18</f>
        <v>bart</v>
      </c>
      <c r="O36" s="94">
        <f>$J$18</f>
        <v>0</v>
      </c>
      <c r="P36" s="94"/>
      <c r="Q36" s="94"/>
      <c r="R36" s="76" t="str">
        <f>TEXT($E$4,"jj/mm")&amp;"/P42"</f>
        <v>05/08/P42</v>
      </c>
      <c r="S36" s="94" t="str">
        <f>+AD9</f>
        <v>bart</v>
      </c>
      <c r="T36" s="94">
        <f>$J$41</f>
        <v>0</v>
      </c>
      <c r="U36" s="94"/>
      <c r="V36" s="94"/>
      <c r="X36" s="1"/>
      <c r="Y36" s="7"/>
      <c r="Z36" s="7"/>
      <c r="AA36" s="7"/>
      <c r="AB36" s="7"/>
      <c r="AC36" s="7"/>
      <c r="AD36" s="1"/>
    </row>
    <row r="37" spans="2:30" ht="28.5">
      <c r="B37" s="110"/>
      <c r="C37" s="8" t="str">
        <f>+AD8</f>
        <v>albert</v>
      </c>
      <c r="D37" s="8" t="str">
        <f>+AD10</f>
        <v>brian</v>
      </c>
      <c r="E37" s="8" t="str">
        <f>+AD18</f>
        <v>xavier</v>
      </c>
      <c r="F37" s="9" t="str">
        <f>+AD30</f>
        <v>benoit</v>
      </c>
      <c r="G37" s="1"/>
      <c r="H37" s="95"/>
      <c r="I37" s="1"/>
      <c r="J37" s="15">
        <f>IF(H37=0,0,(IF(H37&gt;H38,(H37*10)-H38,(IF(H37=H38,50,H37)))))</f>
        <v>0</v>
      </c>
      <c r="M37" s="76" t="str">
        <f>TEXT($E$4,"jj/mm")&amp;"/P41"</f>
        <v>05/08/P41</v>
      </c>
      <c r="N37" s="94" t="str">
        <f>D18</f>
        <v>saturnin</v>
      </c>
      <c r="O37" s="94">
        <f>$J$18</f>
        <v>0</v>
      </c>
      <c r="P37" s="94"/>
      <c r="Q37" s="94"/>
      <c r="R37" s="76" t="str">
        <f>TEXT($E$4,"jj/mm")&amp;"/P42"</f>
        <v>05/08/P42</v>
      </c>
      <c r="S37" s="94" t="str">
        <f>+AD16</f>
        <v>romaric</v>
      </c>
      <c r="T37" s="94">
        <f>$J$41</f>
        <v>0</v>
      </c>
      <c r="U37" s="94"/>
      <c r="V37" s="94"/>
      <c r="X37" s="1"/>
      <c r="Y37" s="7"/>
      <c r="Z37" s="7"/>
      <c r="AA37" s="7"/>
      <c r="AB37" s="7"/>
      <c r="AC37" s="7"/>
      <c r="AD37" s="1"/>
    </row>
    <row r="38" spans="2:30" ht="28.5">
      <c r="B38" s="111"/>
      <c r="C38" s="8" t="str">
        <f>+AD7</f>
        <v>camille</v>
      </c>
      <c r="D38" s="8" t="str">
        <f>+AD17</f>
        <v>saturnin</v>
      </c>
      <c r="E38" s="8" t="str">
        <f>+AD22</f>
        <v>françois</v>
      </c>
      <c r="F38" s="9" t="str">
        <f>+AD33</f>
        <v>thomas</v>
      </c>
      <c r="G38" s="1"/>
      <c r="H38" s="95"/>
      <c r="I38" s="1"/>
      <c r="J38" s="15">
        <f>IF(H38=0,0,(IF(H38&gt;H37,(H38*10)-H37,(IF(H38=H37,50,H38)))))</f>
        <v>0</v>
      </c>
      <c r="M38" s="76" t="str">
        <f>TEXT($E$4,"jj/mm")&amp;"/P41"</f>
        <v>05/08/P41</v>
      </c>
      <c r="N38" s="94" t="str">
        <f>E18</f>
        <v>brice</v>
      </c>
      <c r="O38" s="94">
        <f>$J$18</f>
        <v>0</v>
      </c>
      <c r="P38" s="94"/>
      <c r="Q38" s="94"/>
      <c r="R38" s="76" t="str">
        <f>TEXT($E$4,"jj/mm")&amp;"/P42"</f>
        <v>05/08/P42</v>
      </c>
      <c r="S38" s="94" t="str">
        <f>+AD21</f>
        <v>jerome</v>
      </c>
      <c r="T38" s="94">
        <f>$J$41</f>
        <v>0</v>
      </c>
      <c r="X38" s="1"/>
      <c r="Y38" s="7"/>
      <c r="Z38" s="7"/>
      <c r="AA38" s="7"/>
      <c r="AB38" s="7"/>
      <c r="AC38" s="7"/>
      <c r="AD38" s="1"/>
    </row>
    <row r="39" spans="2:30" ht="28.5">
      <c r="B39" s="38"/>
      <c r="C39" s="8"/>
      <c r="D39" s="8"/>
      <c r="E39" s="8"/>
      <c r="G39" s="1"/>
      <c r="H39" s="96"/>
      <c r="I39" s="1"/>
      <c r="J39" s="16"/>
      <c r="M39" s="76" t="str">
        <f>TEXT($E$4,"jj/mm")&amp;"/P41"</f>
        <v>05/08/P41</v>
      </c>
      <c r="N39" s="94" t="str">
        <f>F18</f>
        <v>thomas</v>
      </c>
      <c r="O39" s="94">
        <f>$J$18</f>
        <v>0</v>
      </c>
      <c r="P39" s="94"/>
      <c r="Q39" s="94"/>
      <c r="R39" s="76" t="str">
        <f>TEXT($E$4,"jj/mm")&amp;"/P42"</f>
        <v>05/08/P42</v>
      </c>
      <c r="S39" s="94" t="str">
        <f>+AD31</f>
        <v>donald</v>
      </c>
      <c r="T39" s="94">
        <f>$J$41</f>
        <v>0</v>
      </c>
      <c r="X39" s="1"/>
      <c r="Y39" s="7"/>
      <c r="Z39" s="7"/>
      <c r="AA39" s="7"/>
      <c r="AB39" s="7"/>
      <c r="AC39" s="7"/>
      <c r="AD39" s="1"/>
    </row>
    <row r="40" spans="2:30" ht="28.5">
      <c r="B40" s="110"/>
      <c r="C40" s="8" t="str">
        <f>+AD5</f>
        <v>andré</v>
      </c>
      <c r="D40" s="8" t="str">
        <f>+AD14</f>
        <v>sergio</v>
      </c>
      <c r="E40" s="8" t="str">
        <f>+AD25</f>
        <v>brice</v>
      </c>
      <c r="F40" s="9" t="str">
        <f>+AD27</f>
        <v>antoinr</v>
      </c>
      <c r="G40" s="1"/>
      <c r="H40" s="95"/>
      <c r="I40" s="1"/>
      <c r="J40" s="15">
        <f>IF(H40=0,0,(IF(H40&gt;H41,(H40*10)-H41,(IF(H40=H41,50,H40)))))</f>
        <v>0</v>
      </c>
      <c r="M40" s="94"/>
      <c r="N40" s="94"/>
      <c r="O40" s="94"/>
      <c r="P40" s="94"/>
      <c r="Q40" s="94"/>
      <c r="R40" s="94"/>
      <c r="S40" s="94"/>
      <c r="T40" s="94"/>
      <c r="X40" s="1"/>
      <c r="Y40" s="7"/>
      <c r="Z40" s="7"/>
      <c r="AA40" s="7"/>
      <c r="AB40" s="7"/>
      <c r="AC40" s="7"/>
      <c r="AD40" s="1"/>
    </row>
    <row r="41" spans="2:30" ht="28.5">
      <c r="B41" s="111"/>
      <c r="C41" s="8" t="str">
        <f>+AD9</f>
        <v>bart</v>
      </c>
      <c r="D41" s="8" t="str">
        <f>+AD16</f>
        <v>romaric</v>
      </c>
      <c r="E41" s="8" t="str">
        <f>+AD21</f>
        <v>jerome</v>
      </c>
      <c r="F41" s="9" t="str">
        <f>+AD31</f>
        <v>donald</v>
      </c>
      <c r="G41" s="1"/>
      <c r="H41" s="95"/>
      <c r="I41" s="1"/>
      <c r="J41" s="15">
        <f>IF(H41=0,0,(IF(H41&gt;H40,(H41*10)-H40,(IF(H41=H40,50,H41)))))</f>
        <v>0</v>
      </c>
      <c r="M41" s="94"/>
      <c r="N41" s="94"/>
      <c r="O41" s="94"/>
      <c r="P41" s="94"/>
      <c r="Q41" s="94"/>
      <c r="R41" s="94"/>
      <c r="S41" s="94"/>
      <c r="T41" s="94"/>
      <c r="X41" s="1"/>
      <c r="Y41" s="7"/>
      <c r="Z41" s="7"/>
      <c r="AA41" s="7"/>
      <c r="AB41" s="7"/>
      <c r="AC41" s="7"/>
      <c r="AD41" s="1"/>
    </row>
    <row r="42" spans="2:30">
      <c r="C42" s="21"/>
      <c r="D42" s="21"/>
      <c r="E42" s="21"/>
      <c r="G42" s="1"/>
      <c r="H42" s="16"/>
      <c r="I42" s="1"/>
      <c r="J42" s="16"/>
      <c r="M42" s="94"/>
      <c r="N42" s="94"/>
      <c r="O42" s="94"/>
      <c r="P42" s="94"/>
      <c r="Q42" s="94"/>
      <c r="R42" s="94"/>
      <c r="S42" s="94"/>
      <c r="T42" s="94"/>
      <c r="X42" s="1"/>
      <c r="Y42" s="1"/>
      <c r="Z42" s="1"/>
      <c r="AA42" s="1"/>
      <c r="AB42" s="1"/>
      <c r="AC42" s="1"/>
      <c r="AD42" s="1"/>
    </row>
    <row r="43" spans="2:30">
      <c r="M43" s="94"/>
      <c r="N43" s="94"/>
      <c r="O43" s="94"/>
      <c r="P43" s="94"/>
      <c r="Q43" s="94"/>
      <c r="R43" s="94"/>
      <c r="S43" s="94"/>
      <c r="T43" s="94"/>
      <c r="AD43" s="1"/>
    </row>
    <row r="44" spans="2:30">
      <c r="M44" s="94"/>
      <c r="N44" s="99"/>
      <c r="O44" s="99"/>
      <c r="P44" s="94"/>
      <c r="Q44" s="94"/>
      <c r="R44" s="94"/>
      <c r="S44" s="94"/>
      <c r="T44" s="94"/>
      <c r="AD44" s="1"/>
    </row>
    <row r="45" spans="2:30">
      <c r="N45" s="1"/>
      <c r="O45" s="1"/>
      <c r="AD45" s="1"/>
    </row>
    <row r="46" spans="2:30">
      <c r="N46" s="1"/>
      <c r="O46" s="1"/>
      <c r="AD46" s="1"/>
    </row>
    <row r="47" spans="2:30">
      <c r="N47" s="1"/>
      <c r="O47" s="1"/>
      <c r="AD47" s="1"/>
    </row>
    <row r="48" spans="2:30">
      <c r="O48" s="1"/>
      <c r="AD48" s="1"/>
    </row>
    <row r="49" spans="15:30">
      <c r="O49" s="1"/>
      <c r="AD49" s="1"/>
    </row>
    <row r="50" spans="15:30">
      <c r="O50" s="1"/>
      <c r="AD50" s="1"/>
    </row>
    <row r="51" spans="15:30">
      <c r="O51" s="1"/>
      <c r="AD51" s="1"/>
    </row>
    <row r="52" spans="15:30">
      <c r="O52" s="1"/>
      <c r="AD52" s="1"/>
    </row>
    <row r="53" spans="15:30">
      <c r="O53" s="1"/>
    </row>
    <row r="54" spans="15:30">
      <c r="O54" s="1"/>
    </row>
    <row r="55" spans="15:30">
      <c r="O55" s="1"/>
    </row>
  </sheetData>
  <mergeCells count="12">
    <mergeCell ref="B14:B15"/>
    <mergeCell ref="D25:E25"/>
    <mergeCell ref="B31:B32"/>
    <mergeCell ref="B34:B35"/>
    <mergeCell ref="B37:B38"/>
    <mergeCell ref="B40:B41"/>
    <mergeCell ref="D2:E2"/>
    <mergeCell ref="B20:B21"/>
    <mergeCell ref="B11:B12"/>
    <mergeCell ref="B17:B18"/>
    <mergeCell ref="B23:B24"/>
    <mergeCell ref="B8:B9"/>
  </mergeCells>
  <phoneticPr fontId="4" type="noConversion"/>
  <pageMargins left="0.7" right="0.7" top="0.31" bottom="0.36" header="0.17" footer="0.3"/>
  <pageSetup paperSize="9" scale="70" orientation="landscape" r:id="rId1"/>
  <headerFooter alignWithMargins="0"/>
  <rowBreaks count="1" manualBreakCount="1">
    <brk id="23" max="8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5" enableFormatConditionsCalculation="0">
    <tabColor indexed="14"/>
  </sheetPr>
  <dimension ref="A1:AG106"/>
  <sheetViews>
    <sheetView zoomScale="55" zoomScaleNormal="55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5" customWidth="1"/>
    <col min="13" max="13" width="12.42578125" customWidth="1"/>
    <col min="14" max="14" width="16.42578125" customWidth="1"/>
    <col min="18" max="18" width="13.28515625" customWidth="1"/>
    <col min="19" max="19" width="24.42578125" style="100" customWidth="1"/>
    <col min="20" max="20" width="11.42578125" style="51"/>
    <col min="33" max="33" width="21.7109375" customWidth="1"/>
  </cols>
  <sheetData>
    <row r="1" spans="2:33" ht="27" thickBot="1">
      <c r="K1" s="10"/>
      <c r="M1" s="76" t="str">
        <f>TEXT($E$4,"jj/mm")&amp;"/P51"</f>
        <v>05/08/P51</v>
      </c>
      <c r="N1" s="94" t="str">
        <f>C8</f>
        <v>alain</v>
      </c>
      <c r="O1" s="94">
        <f>$J$8</f>
        <v>0</v>
      </c>
      <c r="P1" s="94"/>
      <c r="Q1" s="94"/>
      <c r="R1" s="76" t="str">
        <f>TEXT($E$4,"jj/mm")&amp;"/P52"</f>
        <v>05/08/P52</v>
      </c>
      <c r="S1" s="94" t="str">
        <f>+AG4</f>
        <v>arthur</v>
      </c>
      <c r="T1" s="94">
        <f>+$J$31</f>
        <v>0</v>
      </c>
      <c r="AG1" s="1"/>
    </row>
    <row r="2" spans="2:33" ht="27" thickBot="1">
      <c r="D2" s="108" t="s">
        <v>52</v>
      </c>
      <c r="E2" s="109"/>
      <c r="K2" s="10"/>
      <c r="M2" s="76" t="str">
        <f>TEXT($E$4,"jj/mm")&amp;"/P51"</f>
        <v>05/08/P51</v>
      </c>
      <c r="N2" s="94" t="str">
        <f>D8</f>
        <v>maurice</v>
      </c>
      <c r="O2" s="94">
        <f>$J$8</f>
        <v>0</v>
      </c>
      <c r="P2" s="94"/>
      <c r="Q2" s="94"/>
      <c r="R2" s="76" t="str">
        <f>TEXT($E$4,"jj/mm")&amp;"/P52"</f>
        <v>05/08/P52</v>
      </c>
      <c r="S2" s="94" t="str">
        <f>+AG18</f>
        <v>xavier</v>
      </c>
      <c r="T2" s="94">
        <f>+$J$31</f>
        <v>0</v>
      </c>
      <c r="AG2" s="1" t="str">
        <f>[1]Inscriptions!C8</f>
        <v>alain</v>
      </c>
    </row>
    <row r="3" spans="2:33">
      <c r="K3" s="10"/>
      <c r="M3" s="76" t="str">
        <f>TEXT($E$4,"jj/mm")&amp;"/P51"</f>
        <v>05/08/P51</v>
      </c>
      <c r="N3" s="94" t="str">
        <f>E8</f>
        <v>françois</v>
      </c>
      <c r="O3" s="94">
        <f>$J$8</f>
        <v>0</v>
      </c>
      <c r="P3" s="94"/>
      <c r="Q3" s="94"/>
      <c r="R3" s="76" t="str">
        <f>TEXT($E$4,"jj/mm")&amp;"/P52"</f>
        <v>05/08/P52</v>
      </c>
      <c r="S3" s="94" t="str">
        <f>+AG24</f>
        <v>mathieu</v>
      </c>
      <c r="T3" s="94">
        <f>+$J$31</f>
        <v>0</v>
      </c>
      <c r="AG3" s="1" t="str">
        <f>[1]Inscriptions!C9</f>
        <v>baramé</v>
      </c>
    </row>
    <row r="4" spans="2:33">
      <c r="D4" s="7" t="s">
        <v>1</v>
      </c>
      <c r="E4" s="13">
        <f>+[1]Inscriptions!Q7</f>
        <v>41491</v>
      </c>
      <c r="K4" s="10"/>
      <c r="M4" s="76" t="str">
        <f>TEXT($E$4,"jj/mm")&amp;"/P51"</f>
        <v>05/08/P51</v>
      </c>
      <c r="N4" s="94" t="str">
        <f>F8</f>
        <v>dany</v>
      </c>
      <c r="O4" s="94">
        <f>$J$8</f>
        <v>0</v>
      </c>
      <c r="P4" s="94"/>
      <c r="Q4" s="94"/>
      <c r="R4" s="76" t="str">
        <f>TEXT($E$4,"jj/mm")&amp;"/P52"</f>
        <v>05/08/P52</v>
      </c>
      <c r="S4" s="94" t="str">
        <f>+AG38</f>
        <v>paul</v>
      </c>
      <c r="T4" s="94">
        <f>+$J$31</f>
        <v>0</v>
      </c>
      <c r="AG4" s="1" t="str">
        <f>[1]Inscriptions!C10</f>
        <v>arthur</v>
      </c>
    </row>
    <row r="5" spans="2:33">
      <c r="D5" s="25"/>
      <c r="K5" s="10"/>
      <c r="M5" s="76"/>
      <c r="N5" s="94"/>
      <c r="O5" s="94"/>
      <c r="P5" s="94"/>
      <c r="Q5" s="94"/>
      <c r="R5" s="76"/>
      <c r="S5" s="94"/>
      <c r="T5" s="94"/>
      <c r="AG5" s="1" t="str">
        <f>[1]Inscriptions!C11</f>
        <v>andré</v>
      </c>
    </row>
    <row r="6" spans="2:33">
      <c r="D6" s="7" t="s">
        <v>12</v>
      </c>
      <c r="E6" s="7">
        <v>1</v>
      </c>
      <c r="K6" s="10"/>
      <c r="M6" s="76" t="str">
        <f>TEXT($E$4,"jj/mm")&amp;"/P51"</f>
        <v>05/08/P51</v>
      </c>
      <c r="N6" s="94" t="str">
        <f>C9</f>
        <v>baramé</v>
      </c>
      <c r="O6" s="94">
        <f>$J$9</f>
        <v>0</v>
      </c>
      <c r="P6" s="94"/>
      <c r="Q6" s="94"/>
      <c r="R6" s="76" t="str">
        <f>TEXT($E$4,"jj/mm")&amp;"/P52"</f>
        <v>05/08/P52</v>
      </c>
      <c r="S6" s="94" t="str">
        <f>+AG2</f>
        <v>alain</v>
      </c>
      <c r="T6" s="94">
        <f>+$J$32</f>
        <v>0</v>
      </c>
      <c r="AG6" s="1" t="str">
        <f>[1]Inscriptions!C12</f>
        <v>bibi</v>
      </c>
    </row>
    <row r="7" spans="2:33">
      <c r="B7" s="22" t="s">
        <v>3</v>
      </c>
      <c r="H7" s="3" t="s">
        <v>0</v>
      </c>
      <c r="I7" s="2"/>
      <c r="J7" s="3" t="s">
        <v>9</v>
      </c>
      <c r="K7" s="10"/>
      <c r="M7" s="76" t="str">
        <f>TEXT($E$4,"jj/mm")&amp;"/P51"</f>
        <v>05/08/P51</v>
      </c>
      <c r="N7" s="94" t="str">
        <f>D9</f>
        <v>jaquo</v>
      </c>
      <c r="O7" s="94">
        <f>$J$9</f>
        <v>0</v>
      </c>
      <c r="P7" s="94"/>
      <c r="Q7" s="94"/>
      <c r="R7" s="76" t="str">
        <f>TEXT($E$4,"jj/mm")&amp;"/P52"</f>
        <v>05/08/P52</v>
      </c>
      <c r="S7" s="94" t="str">
        <f>+AG14</f>
        <v>sergio</v>
      </c>
      <c r="T7" s="94">
        <f>+$J$32</f>
        <v>0</v>
      </c>
      <c r="AG7" s="1" t="str">
        <f>[1]Inscriptions!C13</f>
        <v>camille</v>
      </c>
    </row>
    <row r="8" spans="2:33" ht="27.75" customHeight="1">
      <c r="B8" s="110"/>
      <c r="C8" s="8" t="str">
        <f>+AG2</f>
        <v>alain</v>
      </c>
      <c r="D8" s="8" t="str">
        <f>+AG12</f>
        <v>maurice</v>
      </c>
      <c r="E8" s="8" t="str">
        <f>+AG22</f>
        <v>françois</v>
      </c>
      <c r="F8" s="9" t="str">
        <f>+AG32</f>
        <v>dany</v>
      </c>
      <c r="G8" s="1"/>
      <c r="H8" s="15"/>
      <c r="I8" s="1"/>
      <c r="J8" s="15">
        <f>IF(H8=0,0,(IF(H8&gt;H9,(H8*10)-H9,(IF(H8=H9,50,H8)))))</f>
        <v>0</v>
      </c>
      <c r="K8" s="10"/>
      <c r="M8" s="76" t="str">
        <f>TEXT($E$4,"jj/mm")&amp;"/P51"</f>
        <v>05/08/P51</v>
      </c>
      <c r="N8" s="94" t="str">
        <f>E9</f>
        <v>georges</v>
      </c>
      <c r="O8" s="94">
        <f>$J$9</f>
        <v>0</v>
      </c>
      <c r="P8" s="94"/>
      <c r="Q8" s="94"/>
      <c r="R8" s="76" t="str">
        <f>TEXT($E$4,"jj/mm")&amp;"/P52"</f>
        <v>05/08/P52</v>
      </c>
      <c r="S8" s="94" t="str">
        <f>+AG22</f>
        <v>françois</v>
      </c>
      <c r="T8" s="94">
        <f>+$J$32</f>
        <v>0</v>
      </c>
      <c r="AG8" s="1" t="str">
        <f>[1]Inscriptions!C14</f>
        <v>albert</v>
      </c>
    </row>
    <row r="9" spans="2:33" ht="28.5" customHeight="1">
      <c r="B9" s="111"/>
      <c r="C9" s="8" t="str">
        <f>+AG3</f>
        <v>baramé</v>
      </c>
      <c r="D9" s="8" t="str">
        <f>+AG13</f>
        <v>jaquo</v>
      </c>
      <c r="E9" s="8" t="str">
        <f>+AG23</f>
        <v>georges</v>
      </c>
      <c r="F9" s="9" t="str">
        <f>+AG33</f>
        <v>thomas</v>
      </c>
      <c r="G9" s="1"/>
      <c r="H9" s="15"/>
      <c r="I9" s="1"/>
      <c r="J9" s="15">
        <f>IF(H9=0,0,(IF(H9&gt;H8,(H9*10)-H8,(IF(H9=H8,50,H9)))))</f>
        <v>0</v>
      </c>
      <c r="K9" s="10"/>
      <c r="M9" s="76" t="str">
        <f>TEXT($E$4,"jj/mm")&amp;"/P51"</f>
        <v>05/08/P51</v>
      </c>
      <c r="N9" s="94" t="str">
        <f>F9</f>
        <v>thomas</v>
      </c>
      <c r="O9" s="94">
        <f>$J$9</f>
        <v>0</v>
      </c>
      <c r="P9" s="94"/>
      <c r="Q9" s="94"/>
      <c r="R9" s="76" t="str">
        <f>TEXT($E$4,"jj/mm")&amp;"/P52"</f>
        <v>05/08/P52</v>
      </c>
      <c r="S9" s="94" t="str">
        <f>+AG33</f>
        <v>thomas</v>
      </c>
      <c r="T9" s="94">
        <f>+$J$32</f>
        <v>0</v>
      </c>
      <c r="AG9" s="1" t="str">
        <f>[1]Inscriptions!C15</f>
        <v>bart</v>
      </c>
    </row>
    <row r="10" spans="2:33" ht="28.5" customHeight="1">
      <c r="B10" s="38"/>
      <c r="C10" s="8"/>
      <c r="D10" s="8"/>
      <c r="E10" s="8"/>
      <c r="G10" s="1"/>
      <c r="H10" s="16"/>
      <c r="I10" s="1"/>
      <c r="J10" s="16"/>
      <c r="K10" s="10"/>
      <c r="M10" s="80"/>
      <c r="N10" s="97"/>
      <c r="O10" s="97"/>
      <c r="P10" s="97"/>
      <c r="Q10" s="97"/>
      <c r="R10" s="80"/>
      <c r="S10" s="97"/>
      <c r="T10" s="97"/>
      <c r="AG10" s="1" t="str">
        <f>[1]Inscriptions!C16</f>
        <v>brian</v>
      </c>
    </row>
    <row r="11" spans="2:33" ht="25.5" customHeight="1">
      <c r="B11" s="110"/>
      <c r="C11" s="8" t="str">
        <f>+AG4</f>
        <v>arthur</v>
      </c>
      <c r="D11" s="8" t="str">
        <f>+AG14</f>
        <v>sergio</v>
      </c>
      <c r="E11" s="8" t="str">
        <f>+AG24</f>
        <v>mathieu</v>
      </c>
      <c r="F11" s="9" t="str">
        <f>+AG34</f>
        <v>rene</v>
      </c>
      <c r="G11" s="1"/>
      <c r="H11" s="15"/>
      <c r="I11" s="1"/>
      <c r="J11" s="15">
        <f>IF(H11=0,0,(IF(H11&gt;H12,(H11*10)-H12,(IF(H11=H12,50,H11)))))</f>
        <v>0</v>
      </c>
      <c r="K11" s="10"/>
      <c r="M11" s="76" t="str">
        <f>TEXT($E$4,"jj/mm")&amp;"/P51"</f>
        <v>05/08/P51</v>
      </c>
      <c r="N11" s="94" t="str">
        <f>C11</f>
        <v>arthur</v>
      </c>
      <c r="O11" s="94">
        <f>$J$11</f>
        <v>0</v>
      </c>
      <c r="P11" s="94"/>
      <c r="Q11" s="94"/>
      <c r="R11" s="76" t="str">
        <f>TEXT($E$4,"jj/mm")&amp;"/P52"</f>
        <v>05/08/P52</v>
      </c>
      <c r="S11" s="94" t="str">
        <f>+AG3</f>
        <v>baramé</v>
      </c>
      <c r="T11" s="94">
        <f>+$J$34</f>
        <v>0</v>
      </c>
      <c r="AG11" s="1" t="str">
        <f>[1]Inscriptions!C17</f>
        <v>aramis</v>
      </c>
    </row>
    <row r="12" spans="2:33" ht="28.5" customHeight="1">
      <c r="B12" s="111"/>
      <c r="C12" s="8" t="str">
        <f>+AG5</f>
        <v>andré</v>
      </c>
      <c r="D12" s="8" t="str">
        <f>+AG15</f>
        <v>olivier</v>
      </c>
      <c r="E12" s="8" t="str">
        <f>+AG25</f>
        <v>brice</v>
      </c>
      <c r="F12" s="9" t="str">
        <f>+AG35</f>
        <v>robert</v>
      </c>
      <c r="G12" s="1"/>
      <c r="H12" s="15"/>
      <c r="I12" s="1"/>
      <c r="J12" s="15">
        <f>IF(H12=0,0,(IF(H12&gt;H11,(H12*10)-H11,(IF(H12=H11,50,H12)))))</f>
        <v>0</v>
      </c>
      <c r="K12" s="10"/>
      <c r="M12" s="76" t="str">
        <f>TEXT($E$4,"jj/mm")&amp;"/P51"</f>
        <v>05/08/P51</v>
      </c>
      <c r="N12" s="94" t="str">
        <f>D11</f>
        <v>sergio</v>
      </c>
      <c r="O12" s="94">
        <f>$J$11</f>
        <v>0</v>
      </c>
      <c r="P12" s="94"/>
      <c r="Q12" s="94"/>
      <c r="R12" s="76" t="str">
        <f>TEXT($E$4,"jj/mm")&amp;"/P52"</f>
        <v>05/08/P52</v>
      </c>
      <c r="S12" s="94" t="str">
        <f>+AG17</f>
        <v>saturnin</v>
      </c>
      <c r="T12" s="94">
        <f>+$J$34</f>
        <v>0</v>
      </c>
      <c r="AG12" s="1" t="str">
        <f>[1]Inscriptions!C18</f>
        <v>maurice</v>
      </c>
    </row>
    <row r="13" spans="2:33" ht="28.5" customHeight="1">
      <c r="B13" s="38"/>
      <c r="C13" s="8"/>
      <c r="D13" s="8"/>
      <c r="E13" s="8"/>
      <c r="G13" s="1"/>
      <c r="H13" s="16"/>
      <c r="I13" s="1"/>
      <c r="J13" s="16"/>
      <c r="K13" s="10"/>
      <c r="M13" s="76" t="str">
        <f>TEXT($E$4,"jj/mm")&amp;"/P51"</f>
        <v>05/08/P51</v>
      </c>
      <c r="N13" s="94" t="str">
        <f>E11</f>
        <v>mathieu</v>
      </c>
      <c r="O13" s="94">
        <f>$J$11</f>
        <v>0</v>
      </c>
      <c r="P13" s="98"/>
      <c r="Q13" s="94"/>
      <c r="R13" s="76" t="str">
        <f>TEXT($E$4,"jj/mm")&amp;"/P52"</f>
        <v>05/08/P52</v>
      </c>
      <c r="S13" s="94" t="str">
        <f>+AG26</f>
        <v>denis</v>
      </c>
      <c r="T13" s="94">
        <f>+$J$34</f>
        <v>0</v>
      </c>
      <c r="AG13" s="1" t="str">
        <f>[1]Inscriptions!C19</f>
        <v>jaquo</v>
      </c>
    </row>
    <row r="14" spans="2:33" ht="24.75" customHeight="1">
      <c r="B14" s="110"/>
      <c r="C14" s="8" t="str">
        <f>+AG6</f>
        <v>bibi</v>
      </c>
      <c r="D14" s="8" t="str">
        <f>+AG16</f>
        <v>romaric</v>
      </c>
      <c r="E14" s="8" t="str">
        <f>+AG26</f>
        <v>denis</v>
      </c>
      <c r="F14" s="9" t="str">
        <f>+AG36</f>
        <v>serge</v>
      </c>
      <c r="G14" s="1"/>
      <c r="H14" s="15"/>
      <c r="I14" s="1"/>
      <c r="J14" s="15">
        <f>IF(H14=0,0,(IF(H14&gt;H15,(H14*10)-H15,(IF(H14=H15,50,H14)))))</f>
        <v>0</v>
      </c>
      <c r="K14" s="10"/>
      <c r="M14" s="76" t="str">
        <f>TEXT($E$4,"jj/mm")&amp;"/P51"</f>
        <v>05/08/P51</v>
      </c>
      <c r="N14" s="94" t="str">
        <f>F11</f>
        <v>rene</v>
      </c>
      <c r="O14" s="94">
        <f>$J$11</f>
        <v>0</v>
      </c>
      <c r="P14" s="94"/>
      <c r="Q14" s="94"/>
      <c r="R14" s="76" t="str">
        <f>TEXT($E$4,"jj/mm")&amp;"/P52"</f>
        <v>05/08/P52</v>
      </c>
      <c r="S14" s="94" t="str">
        <f>+AG37</f>
        <v>gregoire</v>
      </c>
      <c r="T14" s="94">
        <f>+$J$34</f>
        <v>0</v>
      </c>
      <c r="AG14" s="1" t="str">
        <f>[1]Inscriptions!C20</f>
        <v>sergio</v>
      </c>
    </row>
    <row r="15" spans="2:33" ht="27" customHeight="1">
      <c r="B15" s="111"/>
      <c r="C15" s="8" t="str">
        <f>+AG7</f>
        <v>camille</v>
      </c>
      <c r="D15" s="8" t="str">
        <f>+AG17</f>
        <v>saturnin</v>
      </c>
      <c r="E15" s="8" t="str">
        <f>+AG27</f>
        <v>antoinr</v>
      </c>
      <c r="F15" s="9" t="str">
        <f>+AG37</f>
        <v>gregoire</v>
      </c>
      <c r="G15" s="1"/>
      <c r="H15" s="15"/>
      <c r="I15" s="1"/>
      <c r="J15" s="15">
        <f>IF(H15=0,0,(IF(H15&gt;H14,(H15*10)-H14,(IF(H15=H14,50,H15)))))</f>
        <v>0</v>
      </c>
      <c r="K15" s="10"/>
      <c r="M15" s="76"/>
      <c r="N15" s="94"/>
      <c r="O15" s="94"/>
      <c r="P15" s="94"/>
      <c r="Q15" s="94"/>
      <c r="R15" s="76"/>
      <c r="S15" s="94"/>
      <c r="T15" s="94"/>
      <c r="AG15" s="1" t="str">
        <f>[1]Inscriptions!C21</f>
        <v>olivier</v>
      </c>
    </row>
    <row r="16" spans="2:33" ht="27" customHeight="1">
      <c r="B16" s="38"/>
      <c r="C16" s="8"/>
      <c r="D16" s="8"/>
      <c r="E16" s="8"/>
      <c r="G16" s="1"/>
      <c r="H16" s="16"/>
      <c r="I16" s="1"/>
      <c r="J16" s="16"/>
      <c r="K16" s="10"/>
      <c r="M16" s="76" t="str">
        <f>TEXT($E$4,"jj/mm")&amp;"/P51"</f>
        <v>05/08/P51</v>
      </c>
      <c r="N16" s="94" t="str">
        <f>C12</f>
        <v>andré</v>
      </c>
      <c r="O16" s="94">
        <f>$J$12</f>
        <v>0</v>
      </c>
      <c r="P16" s="94"/>
      <c r="Q16" s="94"/>
      <c r="R16" s="76" t="str">
        <f>TEXT($E$4,"jj/mm")&amp;"/P52"</f>
        <v>05/08/P52</v>
      </c>
      <c r="S16" s="94" t="str">
        <f>+AG5</f>
        <v>andré</v>
      </c>
      <c r="T16" s="94">
        <f>+$J$35</f>
        <v>0</v>
      </c>
      <c r="AG16" s="1" t="str">
        <f>[1]Inscriptions!C22</f>
        <v>romaric</v>
      </c>
    </row>
    <row r="17" spans="1:33" ht="27" customHeight="1">
      <c r="B17" s="110"/>
      <c r="C17" s="8" t="str">
        <f>+AG8</f>
        <v>albert</v>
      </c>
      <c r="D17" s="8" t="str">
        <f>+AG18</f>
        <v>xavier</v>
      </c>
      <c r="E17" s="8" t="str">
        <f>+AG28</f>
        <v>raymond</v>
      </c>
      <c r="F17" s="9" t="str">
        <f>+AG38</f>
        <v>paul</v>
      </c>
      <c r="G17" s="1"/>
      <c r="H17" s="15"/>
      <c r="I17" s="1"/>
      <c r="J17" s="15">
        <f>IF(H17=0,0,(IF(H17&gt;H18,(H17*10)-H18,(IF(H17=H18,50,H17)))))</f>
        <v>0</v>
      </c>
      <c r="K17" s="10"/>
      <c r="M17" s="76" t="str">
        <f>TEXT($E$4,"jj/mm")&amp;"/P51"</f>
        <v>05/08/P51</v>
      </c>
      <c r="N17" s="94" t="str">
        <f>D12</f>
        <v>olivier</v>
      </c>
      <c r="O17" s="94">
        <f>$J$12</f>
        <v>0</v>
      </c>
      <c r="P17" s="94"/>
      <c r="Q17" s="94"/>
      <c r="R17" s="76" t="str">
        <f>TEXT($E$4,"jj/mm")&amp;"/P52"</f>
        <v>05/08/P52</v>
      </c>
      <c r="S17" s="94" t="str">
        <f>+AG12</f>
        <v>maurice</v>
      </c>
      <c r="T17" s="94">
        <f>+$J$35</f>
        <v>0</v>
      </c>
      <c r="AG17" s="1" t="str">
        <f>[1]Inscriptions!C23</f>
        <v>saturnin</v>
      </c>
    </row>
    <row r="18" spans="1:33" ht="28.5" customHeight="1">
      <c r="B18" s="111"/>
      <c r="C18" s="8" t="str">
        <f>+AG9</f>
        <v>bart</v>
      </c>
      <c r="D18" s="8" t="str">
        <f>+AG19</f>
        <v>bertrand</v>
      </c>
      <c r="E18" s="8" t="str">
        <f>+AG29</f>
        <v>clement</v>
      </c>
      <c r="F18" s="9" t="str">
        <f>+AG39</f>
        <v>charles</v>
      </c>
      <c r="G18" s="1"/>
      <c r="H18" s="15"/>
      <c r="I18" s="1"/>
      <c r="J18" s="15">
        <f>IF(H18=0,0,(IF(H18&gt;H17,(H18*10)-H17,(IF(H18=H17,50,H18)))))</f>
        <v>0</v>
      </c>
      <c r="K18" s="10"/>
      <c r="M18" s="76" t="str">
        <f>TEXT($E$4,"jj/mm")&amp;"/P51"</f>
        <v>05/08/P51</v>
      </c>
      <c r="N18" s="94" t="str">
        <f>E12</f>
        <v>brice</v>
      </c>
      <c r="O18" s="94">
        <f>$J$12</f>
        <v>0</v>
      </c>
      <c r="P18" s="94"/>
      <c r="Q18" s="94"/>
      <c r="R18" s="76" t="str">
        <f>TEXT($E$4,"jj/mm")&amp;"/P52"</f>
        <v>05/08/P52</v>
      </c>
      <c r="S18" s="94" t="str">
        <f>+AG23</f>
        <v>georges</v>
      </c>
      <c r="T18" s="94">
        <f>+$J$35</f>
        <v>0</v>
      </c>
      <c r="AG18" s="1" t="str">
        <f>[1]Inscriptions!C24</f>
        <v>xavier</v>
      </c>
    </row>
    <row r="19" spans="1:33" ht="28.5" customHeight="1">
      <c r="B19" s="38"/>
      <c r="C19" s="8"/>
      <c r="D19" s="8"/>
      <c r="E19" s="8"/>
      <c r="G19" s="1"/>
      <c r="H19" s="16"/>
      <c r="I19" s="1"/>
      <c r="J19" s="16"/>
      <c r="K19" s="10"/>
      <c r="M19" s="76" t="str">
        <f>TEXT($E$4,"jj/mm")&amp;"/P51"</f>
        <v>05/08/P51</v>
      </c>
      <c r="N19" s="94" t="str">
        <f>F12</f>
        <v>robert</v>
      </c>
      <c r="O19" s="94">
        <f>$J$12</f>
        <v>0</v>
      </c>
      <c r="P19" s="94"/>
      <c r="Q19" s="94"/>
      <c r="R19" s="76" t="str">
        <f>TEXT($E$4,"jj/mm")&amp;"/P52"</f>
        <v>05/08/P52</v>
      </c>
      <c r="S19" s="94" t="str">
        <f>+AG39</f>
        <v>charles</v>
      </c>
      <c r="T19" s="94">
        <f>+$J$35</f>
        <v>0</v>
      </c>
      <c r="AG19" s="1" t="str">
        <f>[1]Inscriptions!C25</f>
        <v>bertrand</v>
      </c>
    </row>
    <row r="20" spans="1:33" ht="26.25" customHeight="1">
      <c r="B20" s="110"/>
      <c r="C20" s="8" t="str">
        <f>+AG10</f>
        <v>brian</v>
      </c>
      <c r="D20" s="8" t="str">
        <f>+AG20</f>
        <v>pierre</v>
      </c>
      <c r="E20" s="8" t="str">
        <f>+AG30</f>
        <v>benoit</v>
      </c>
      <c r="F20" s="9" t="str">
        <f>+AG40</f>
        <v>dédé</v>
      </c>
      <c r="G20" s="1"/>
      <c r="H20" s="15"/>
      <c r="I20" s="1"/>
      <c r="J20" s="15">
        <f>IF(H20=0,0,(IF(H20&gt;H21,(H20*10)-H21,(IF(H20=H21,50,H20)))))</f>
        <v>0</v>
      </c>
      <c r="K20" s="10"/>
      <c r="M20" s="80"/>
      <c r="N20" s="97"/>
      <c r="O20" s="97"/>
      <c r="P20" s="97"/>
      <c r="Q20" s="97"/>
      <c r="R20" s="80"/>
      <c r="S20" s="97"/>
      <c r="T20" s="97"/>
      <c r="AG20" s="1" t="str">
        <f>[1]Inscriptions!C26</f>
        <v>pierre</v>
      </c>
    </row>
    <row r="21" spans="1:33" ht="25.5" customHeight="1">
      <c r="B21" s="111"/>
      <c r="C21" s="8" t="str">
        <f>+AG11</f>
        <v>aramis</v>
      </c>
      <c r="D21" s="8" t="str">
        <f>+AG21</f>
        <v>jerome</v>
      </c>
      <c r="E21" s="8" t="str">
        <f>+AG31</f>
        <v>donald</v>
      </c>
      <c r="F21" s="9" t="str">
        <f>+AG41</f>
        <v>vincent</v>
      </c>
      <c r="G21" s="1"/>
      <c r="H21" s="15"/>
      <c r="I21" s="1"/>
      <c r="J21" s="15">
        <f>IF(H21=0,0,(IF(H21&gt;H20,(H21*10)-H20,(IF(H21=H20,50,H21)))))</f>
        <v>0</v>
      </c>
      <c r="K21" s="10"/>
      <c r="M21" s="76" t="str">
        <f>TEXT($E$4,"jj/mm")&amp;"/P51"</f>
        <v>05/08/P51</v>
      </c>
      <c r="N21" s="94" t="str">
        <f>C14</f>
        <v>bibi</v>
      </c>
      <c r="O21" s="94">
        <f>$J$14</f>
        <v>0</v>
      </c>
      <c r="P21" s="94"/>
      <c r="Q21" s="94"/>
      <c r="R21" s="76" t="str">
        <f>TEXT($E$4,"jj/mm")&amp;"/P52"</f>
        <v>05/08/P52</v>
      </c>
      <c r="S21" s="94" t="str">
        <f>+AG7</f>
        <v>camille</v>
      </c>
      <c r="T21" s="94">
        <f>+$J$37</f>
        <v>0</v>
      </c>
      <c r="AG21" s="1" t="str">
        <f>[1]Inscriptions!C27</f>
        <v>jerome</v>
      </c>
    </row>
    <row r="22" spans="1:33" ht="25.5" customHeight="1">
      <c r="C22" s="21"/>
      <c r="D22" s="21"/>
      <c r="E22" s="21"/>
      <c r="G22" s="1"/>
      <c r="H22" s="16"/>
      <c r="I22" s="1"/>
      <c r="J22" s="16"/>
      <c r="K22" s="10"/>
      <c r="M22" s="76" t="str">
        <f>TEXT($E$4,"jj/mm")&amp;"/P51"</f>
        <v>05/08/P51</v>
      </c>
      <c r="N22" s="94" t="str">
        <f>D14</f>
        <v>romaric</v>
      </c>
      <c r="O22" s="94">
        <f>$J$14</f>
        <v>0</v>
      </c>
      <c r="P22" s="94"/>
      <c r="Q22" s="94"/>
      <c r="R22" s="76" t="str">
        <f>TEXT($E$4,"jj/mm")&amp;"/P52"</f>
        <v>05/08/P52</v>
      </c>
      <c r="S22" s="94" t="str">
        <f>+AG13</f>
        <v>jaquo</v>
      </c>
      <c r="T22" s="94">
        <f>+$J$37</f>
        <v>0</v>
      </c>
      <c r="AG22" s="1" t="str">
        <f>[1]Inscriptions!C28</f>
        <v>françois</v>
      </c>
    </row>
    <row r="23" spans="1:33" ht="25.5" customHeight="1">
      <c r="B23" s="112"/>
      <c r="G23" s="1"/>
      <c r="J23" s="16"/>
      <c r="K23" s="10"/>
      <c r="M23" s="76" t="str">
        <f>TEXT($E$4,"jj/mm")&amp;"/P51"</f>
        <v>05/08/P51</v>
      </c>
      <c r="N23" s="94" t="str">
        <f>E14</f>
        <v>denis</v>
      </c>
      <c r="O23" s="94">
        <f>$J$14</f>
        <v>0</v>
      </c>
      <c r="P23" s="94"/>
      <c r="Q23" s="94"/>
      <c r="R23" s="76" t="str">
        <f>TEXT($E$4,"jj/mm")&amp;"/P52"</f>
        <v>05/08/P52</v>
      </c>
      <c r="S23" s="94" t="str">
        <f>+AG25</f>
        <v>brice</v>
      </c>
      <c r="T23" s="94">
        <f>+$J$37</f>
        <v>0</v>
      </c>
      <c r="AG23" s="1" t="str">
        <f>[1]Inscriptions!C29</f>
        <v>georges</v>
      </c>
    </row>
    <row r="24" spans="1:33" ht="27" customHeight="1" thickBot="1">
      <c r="B24" s="112"/>
      <c r="G24" s="1"/>
      <c r="K24" s="10"/>
      <c r="M24" s="76" t="str">
        <f>TEXT($E$4,"jj/mm")&amp;"/P51"</f>
        <v>05/08/P51</v>
      </c>
      <c r="N24" s="94" t="str">
        <f>F14</f>
        <v>serge</v>
      </c>
      <c r="O24" s="94">
        <f>$J$14</f>
        <v>0</v>
      </c>
      <c r="P24" s="94"/>
      <c r="Q24" s="94"/>
      <c r="R24" s="76" t="str">
        <f>TEXT($E$4,"jj/mm")&amp;"/P52"</f>
        <v>05/08/P52</v>
      </c>
      <c r="S24" s="94" t="str">
        <f>+AG36</f>
        <v>serge</v>
      </c>
      <c r="T24" s="94">
        <f>+$J$37</f>
        <v>0</v>
      </c>
      <c r="AG24" s="1" t="str">
        <f>[1]Inscriptions!C30</f>
        <v>mathieu</v>
      </c>
    </row>
    <row r="25" spans="1:33" ht="27" customHeight="1" thickBot="1">
      <c r="D25" s="108" t="str">
        <f>+D2</f>
        <v>CORBEILLE DE NOEL</v>
      </c>
      <c r="E25" s="109"/>
      <c r="K25" s="10"/>
      <c r="M25" s="76"/>
      <c r="N25" s="94"/>
      <c r="O25" s="94"/>
      <c r="P25" s="94"/>
      <c r="Q25" s="94"/>
      <c r="R25" s="76"/>
      <c r="S25" s="94"/>
      <c r="T25" s="94"/>
      <c r="AG25" s="1" t="str">
        <f>[1]Inscriptions!C31</f>
        <v>brice</v>
      </c>
    </row>
    <row r="26" spans="1:33" ht="25.5" customHeight="1">
      <c r="A26" s="19"/>
      <c r="K26" s="10"/>
      <c r="M26" s="76" t="str">
        <f>TEXT($E$4,"jj/mm")&amp;"/P51"</f>
        <v>05/08/P51</v>
      </c>
      <c r="N26" s="94" t="str">
        <f>C15</f>
        <v>camille</v>
      </c>
      <c r="O26" s="94">
        <f>$J$15</f>
        <v>0</v>
      </c>
      <c r="P26" s="94"/>
      <c r="Q26" s="94"/>
      <c r="R26" s="76" t="str">
        <f>TEXT($E$4,"jj/mm")&amp;"/P52"</f>
        <v>05/08/P52</v>
      </c>
      <c r="S26" s="94" t="str">
        <f>+AG8</f>
        <v>albert</v>
      </c>
      <c r="T26" s="94">
        <f>+$J$38</f>
        <v>0</v>
      </c>
      <c r="AG26" s="1" t="str">
        <f>[1]Inscriptions!C32</f>
        <v>denis</v>
      </c>
    </row>
    <row r="27" spans="1:33" ht="26.25" customHeight="1">
      <c r="A27" s="19"/>
      <c r="D27" s="7" t="s">
        <v>1</v>
      </c>
      <c r="E27" s="13">
        <f>+[1]Inscriptions!Q7</f>
        <v>41491</v>
      </c>
      <c r="K27" s="10"/>
      <c r="M27" s="76" t="str">
        <f>TEXT($E$4,"jj/mm")&amp;"/P51"</f>
        <v>05/08/P51</v>
      </c>
      <c r="N27" s="94" t="str">
        <f>D15</f>
        <v>saturnin</v>
      </c>
      <c r="O27" s="94">
        <f>$J$15</f>
        <v>0</v>
      </c>
      <c r="P27" s="94"/>
      <c r="Q27" s="94"/>
      <c r="R27" s="76" t="str">
        <f>TEXT($E$4,"jj/mm")&amp;"/P52"</f>
        <v>05/08/P52</v>
      </c>
      <c r="S27" s="94" t="str">
        <f>+AG15</f>
        <v>olivier</v>
      </c>
      <c r="T27" s="94">
        <f>+$J$38</f>
        <v>0</v>
      </c>
      <c r="AG27" s="1" t="str">
        <f>[1]Inscriptions!C33</f>
        <v>antoinr</v>
      </c>
    </row>
    <row r="28" spans="1:33" ht="26.25" customHeight="1">
      <c r="A28" s="19"/>
      <c r="D28" s="25"/>
      <c r="K28" s="10"/>
      <c r="M28" s="76" t="str">
        <f>TEXT($E$4,"jj/mm")&amp;"/P51"</f>
        <v>05/08/P51</v>
      </c>
      <c r="N28" s="94" t="str">
        <f>E15</f>
        <v>antoinr</v>
      </c>
      <c r="O28" s="94">
        <f>$J$15</f>
        <v>0</v>
      </c>
      <c r="P28" s="94"/>
      <c r="Q28" s="94"/>
      <c r="R28" s="76" t="str">
        <f>TEXT($E$4,"jj/mm")&amp;"/P52"</f>
        <v>05/08/P52</v>
      </c>
      <c r="S28" s="94" t="str">
        <f>+AG29</f>
        <v>clement</v>
      </c>
      <c r="T28" s="94">
        <f>+$J$38</f>
        <v>0</v>
      </c>
      <c r="AG28" s="1" t="str">
        <f>[1]Inscriptions!C34</f>
        <v>raymond</v>
      </c>
    </row>
    <row r="29" spans="1:33" ht="27" customHeight="1">
      <c r="A29" s="19"/>
      <c r="D29" s="7" t="s">
        <v>12</v>
      </c>
      <c r="E29" s="7">
        <v>2</v>
      </c>
      <c r="K29" s="10"/>
      <c r="M29" s="76" t="str">
        <f>TEXT($E$4,"jj/mm")&amp;"/P51"</f>
        <v>05/08/P51</v>
      </c>
      <c r="N29" s="94" t="str">
        <f>F15</f>
        <v>gregoire</v>
      </c>
      <c r="O29" s="94">
        <f>$J$15</f>
        <v>0</v>
      </c>
      <c r="P29" s="94"/>
      <c r="Q29" s="94"/>
      <c r="R29" s="76" t="str">
        <f>TEXT($E$4,"jj/mm")&amp;"/P52"</f>
        <v>05/08/P52</v>
      </c>
      <c r="S29" s="94" t="str">
        <f>+AG34</f>
        <v>rene</v>
      </c>
      <c r="T29" s="94">
        <f>+$J$38</f>
        <v>0</v>
      </c>
      <c r="AG29" s="1" t="str">
        <f>[1]Inscriptions!C35</f>
        <v>clement</v>
      </c>
    </row>
    <row r="30" spans="1:33" ht="27" customHeight="1">
      <c r="A30" s="19"/>
      <c r="B30" s="22" t="s">
        <v>3</v>
      </c>
      <c r="H30" s="3" t="s">
        <v>0</v>
      </c>
      <c r="I30" s="2"/>
      <c r="J30" s="3" t="s">
        <v>9</v>
      </c>
      <c r="K30" s="10"/>
      <c r="M30" s="80"/>
      <c r="N30" s="97"/>
      <c r="O30" s="97"/>
      <c r="P30" s="97"/>
      <c r="Q30" s="97"/>
      <c r="R30" s="80"/>
      <c r="S30" s="97"/>
      <c r="T30" s="97"/>
      <c r="Z30" s="1"/>
      <c r="AA30" s="1"/>
      <c r="AB30" s="1"/>
      <c r="AC30" s="1"/>
      <c r="AD30" s="1"/>
      <c r="AE30" s="1"/>
      <c r="AF30" s="1"/>
      <c r="AG30" s="1" t="str">
        <f>[1]Inscriptions!C36</f>
        <v>benoit</v>
      </c>
    </row>
    <row r="31" spans="1:33" ht="27" customHeight="1">
      <c r="A31" s="19"/>
      <c r="B31" s="110"/>
      <c r="C31" s="8" t="str">
        <f>+AG4</f>
        <v>arthur</v>
      </c>
      <c r="D31" s="8" t="str">
        <f>+AG18</f>
        <v>xavier</v>
      </c>
      <c r="E31" s="8" t="str">
        <f>+AG24</f>
        <v>mathieu</v>
      </c>
      <c r="F31" s="9" t="str">
        <f>+AG34</f>
        <v>rene</v>
      </c>
      <c r="G31" s="1"/>
      <c r="H31" s="15"/>
      <c r="I31" s="1"/>
      <c r="J31" s="15">
        <f>IF(H31=0,0,(IF(H31&gt;H32,(H31*10)-H32,(IF(H31=H32,50,H31)))))</f>
        <v>0</v>
      </c>
      <c r="K31" s="10"/>
      <c r="M31" s="76" t="str">
        <f>TEXT($E$4,"jj/mm")&amp;"/P51"</f>
        <v>05/08/P51</v>
      </c>
      <c r="N31" s="94" t="str">
        <f>C17</f>
        <v>albert</v>
      </c>
      <c r="O31" s="94">
        <f>$J$17</f>
        <v>0</v>
      </c>
      <c r="P31" s="94"/>
      <c r="Q31" s="94"/>
      <c r="R31" s="76" t="str">
        <f>TEXT($E$4,"jj/mm")&amp;"/P52"</f>
        <v>05/08/P52</v>
      </c>
      <c r="S31" s="94" t="str">
        <f>+AG11</f>
        <v>aramis</v>
      </c>
      <c r="T31" s="94">
        <f>+$J$40</f>
        <v>0</v>
      </c>
      <c r="Z31" s="1"/>
      <c r="AA31" s="7"/>
      <c r="AB31" s="7"/>
      <c r="AC31" s="7"/>
      <c r="AD31" s="7"/>
      <c r="AE31" s="7"/>
      <c r="AF31" s="1"/>
      <c r="AG31" s="1" t="str">
        <f>[1]Inscriptions!C37</f>
        <v>donald</v>
      </c>
    </row>
    <row r="32" spans="1:33" ht="31.5" customHeight="1">
      <c r="A32" s="19"/>
      <c r="B32" s="111"/>
      <c r="C32" s="8" t="str">
        <f>+AG2</f>
        <v>alain</v>
      </c>
      <c r="D32" s="8" t="str">
        <f>+AG14</f>
        <v>sergio</v>
      </c>
      <c r="E32" s="8" t="str">
        <f>+AG22</f>
        <v>françois</v>
      </c>
      <c r="F32" s="9" t="str">
        <f>+AG33</f>
        <v>thomas</v>
      </c>
      <c r="G32" s="1"/>
      <c r="H32" s="15"/>
      <c r="I32" s="1"/>
      <c r="J32" s="15">
        <f>IF(H32=0,0,(IF(H32&gt;H31,(H32*10)-H31,(IF(H32=H31,50,H32)))))</f>
        <v>0</v>
      </c>
      <c r="K32" s="10"/>
      <c r="M32" s="76" t="str">
        <f>TEXT($E$4,"jj/mm")&amp;"/P51"</f>
        <v>05/08/P51</v>
      </c>
      <c r="N32" s="94" t="str">
        <f>D17</f>
        <v>xavier</v>
      </c>
      <c r="O32" s="94">
        <f>$J$17</f>
        <v>0</v>
      </c>
      <c r="P32" s="94"/>
      <c r="Q32" s="94"/>
      <c r="R32" s="76" t="str">
        <f>TEXT($E$4,"jj/mm")&amp;"/P52"</f>
        <v>05/08/P52</v>
      </c>
      <c r="S32" s="94" t="str">
        <f>+AG20</f>
        <v>pierre</v>
      </c>
      <c r="T32" s="94">
        <f>+$J$40</f>
        <v>0</v>
      </c>
      <c r="Z32" s="1"/>
      <c r="AA32" s="7"/>
      <c r="AB32" s="7"/>
      <c r="AC32" s="7"/>
      <c r="AD32" s="7"/>
      <c r="AE32" s="7"/>
      <c r="AF32" s="1"/>
      <c r="AG32" s="1" t="str">
        <f>[1]Inscriptions!C38</f>
        <v>dany</v>
      </c>
    </row>
    <row r="33" spans="1:33" ht="33" customHeight="1">
      <c r="A33" s="19"/>
      <c r="B33" s="38"/>
      <c r="C33" s="8"/>
      <c r="D33" s="8"/>
      <c r="E33" s="8"/>
      <c r="G33" s="1"/>
      <c r="H33" s="16"/>
      <c r="I33" s="1"/>
      <c r="J33" s="16"/>
      <c r="K33" s="10"/>
      <c r="M33" s="76" t="str">
        <f>TEXT($E$4,"jj/mm")&amp;"/P51"</f>
        <v>05/08/P51</v>
      </c>
      <c r="N33" s="94" t="str">
        <f>E17</f>
        <v>raymond</v>
      </c>
      <c r="O33" s="94">
        <f>$J$17</f>
        <v>0</v>
      </c>
      <c r="P33" s="94"/>
      <c r="Q33" s="94"/>
      <c r="R33" s="76" t="str">
        <f>TEXT($E$4,"jj/mm")&amp;"/P52"</f>
        <v>05/08/P52</v>
      </c>
      <c r="S33" s="94" t="str">
        <f>+AG28</f>
        <v>raymond</v>
      </c>
      <c r="T33" s="94">
        <f>+$J$40</f>
        <v>0</v>
      </c>
      <c r="Z33" s="1"/>
      <c r="AA33" s="7"/>
      <c r="AB33" s="7"/>
      <c r="AC33" s="7"/>
      <c r="AD33" s="7"/>
      <c r="AE33" s="7"/>
      <c r="AF33" s="1"/>
      <c r="AG33" s="1" t="str">
        <f>[1]Inscriptions!C39</f>
        <v>thomas</v>
      </c>
    </row>
    <row r="34" spans="1:33" ht="33" customHeight="1">
      <c r="A34" s="19"/>
      <c r="B34" s="110"/>
      <c r="C34" s="8" t="str">
        <f>+AG3</f>
        <v>baramé</v>
      </c>
      <c r="D34" s="8" t="str">
        <f>+AG17</f>
        <v>saturnin</v>
      </c>
      <c r="E34" s="8" t="str">
        <f>+AG26</f>
        <v>denis</v>
      </c>
      <c r="F34" s="9" t="str">
        <f>+AG32</f>
        <v>dany</v>
      </c>
      <c r="G34" s="1"/>
      <c r="H34" s="15"/>
      <c r="I34" s="1"/>
      <c r="J34" s="15">
        <f>IF(H34=0,0,(IF(H34&gt;H35,(H34*10)-H35,(IF(H34=H35,50,H34)))))</f>
        <v>0</v>
      </c>
      <c r="K34" s="10"/>
      <c r="M34" s="76" t="str">
        <f>TEXT($E$4,"jj/mm")&amp;"/P51"</f>
        <v>05/08/P51</v>
      </c>
      <c r="N34" s="94" t="str">
        <f>F17</f>
        <v>paul</v>
      </c>
      <c r="O34" s="94">
        <f>$J$17</f>
        <v>0</v>
      </c>
      <c r="P34" s="94"/>
      <c r="Q34" s="94"/>
      <c r="R34" s="76" t="str">
        <f>TEXT($E$4,"jj/mm")&amp;"/P52"</f>
        <v>05/08/P52</v>
      </c>
      <c r="S34" s="94" t="str">
        <f>+AG32</f>
        <v>dany</v>
      </c>
      <c r="T34" s="94">
        <f>+$J$40</f>
        <v>0</v>
      </c>
      <c r="Z34" s="1"/>
      <c r="AA34" s="7"/>
      <c r="AB34" s="7"/>
      <c r="AC34" s="7"/>
      <c r="AD34" s="7"/>
      <c r="AE34" s="7"/>
      <c r="AF34" s="1"/>
      <c r="AG34" s="1" t="str">
        <f>[1]Inscriptions!C40</f>
        <v>rene</v>
      </c>
    </row>
    <row r="35" spans="1:33" ht="33" customHeight="1">
      <c r="A35" s="19"/>
      <c r="B35" s="111"/>
      <c r="C35" s="8" t="str">
        <f>+AG5</f>
        <v>andré</v>
      </c>
      <c r="D35" s="8" t="str">
        <f>+AG12</f>
        <v>maurice</v>
      </c>
      <c r="E35" s="8" t="str">
        <f>+AG23</f>
        <v>georges</v>
      </c>
      <c r="F35" s="9" t="str">
        <f>+AG35</f>
        <v>robert</v>
      </c>
      <c r="G35" s="1"/>
      <c r="H35" s="15"/>
      <c r="I35" s="1"/>
      <c r="J35" s="15">
        <f>IF(H35=0,0,(IF(H35&gt;H34,(H35*10)-H34,(IF(H35=H34,50,H35)))))</f>
        <v>0</v>
      </c>
      <c r="K35" s="10"/>
      <c r="M35" s="76"/>
      <c r="N35" s="94"/>
      <c r="O35" s="94"/>
      <c r="P35" s="94"/>
      <c r="Q35" s="94"/>
      <c r="R35" s="76"/>
      <c r="S35" s="94"/>
      <c r="T35" s="94"/>
      <c r="Z35" s="1"/>
      <c r="AA35" s="7"/>
      <c r="AB35" s="7"/>
      <c r="AC35" s="7"/>
      <c r="AD35" s="7"/>
      <c r="AE35" s="7"/>
      <c r="AF35" s="1"/>
      <c r="AG35" s="1" t="str">
        <f>[1]Inscriptions!C41</f>
        <v>robert</v>
      </c>
    </row>
    <row r="36" spans="1:33" ht="33.75" customHeight="1">
      <c r="A36" s="19"/>
      <c r="B36" s="38"/>
      <c r="C36" s="8"/>
      <c r="D36" s="8"/>
      <c r="E36" s="8"/>
      <c r="G36" s="1"/>
      <c r="H36" s="16"/>
      <c r="I36" s="1"/>
      <c r="J36" s="16"/>
      <c r="K36" s="10"/>
      <c r="M36" s="76" t="str">
        <f>TEXT($E$4,"jj/mm")&amp;"/P51"</f>
        <v>05/08/P51</v>
      </c>
      <c r="N36" s="94" t="str">
        <f>C18</f>
        <v>bart</v>
      </c>
      <c r="O36" s="94">
        <f>$J$18</f>
        <v>0</v>
      </c>
      <c r="P36" s="94"/>
      <c r="Q36" s="94"/>
      <c r="R36" s="76" t="str">
        <f>TEXT($E$4,"jj/mm")&amp;"/P52"</f>
        <v>05/08/P52</v>
      </c>
      <c r="S36" s="94" t="str">
        <f>+AG6</f>
        <v>bibi</v>
      </c>
      <c r="T36" s="94">
        <f>+$J$41</f>
        <v>0</v>
      </c>
      <c r="Z36" s="1"/>
      <c r="AA36" s="7"/>
      <c r="AB36" s="7"/>
      <c r="AC36" s="7"/>
      <c r="AD36" s="7"/>
      <c r="AE36" s="7"/>
      <c r="AF36" s="1"/>
      <c r="AG36" s="1" t="str">
        <f>[1]Inscriptions!C42</f>
        <v>serge</v>
      </c>
    </row>
    <row r="37" spans="1:33" s="1" customFormat="1" ht="33.75" customHeight="1">
      <c r="A37" s="19"/>
      <c r="B37" s="110"/>
      <c r="C37" s="8" t="str">
        <f>+AG7</f>
        <v>camille</v>
      </c>
      <c r="D37" s="8" t="str">
        <f>+AG13</f>
        <v>jaquo</v>
      </c>
      <c r="E37" s="8" t="str">
        <f>+AG25</f>
        <v>brice</v>
      </c>
      <c r="F37" s="9" t="str">
        <f>+AG38</f>
        <v>paul</v>
      </c>
      <c r="H37" s="15"/>
      <c r="J37" s="15">
        <f>IF(H37=0,0,(IF(H37&gt;H38,(H37*10)-H38,(IF(H37=H38,50,H37)))))</f>
        <v>0</v>
      </c>
      <c r="K37" s="10"/>
      <c r="M37" s="76" t="str">
        <f>TEXT($E$4,"jj/mm")&amp;"/P51"</f>
        <v>05/08/P51</v>
      </c>
      <c r="N37" s="94" t="str">
        <f>D18</f>
        <v>bertrand</v>
      </c>
      <c r="O37" s="94">
        <f>$J$18</f>
        <v>0</v>
      </c>
      <c r="P37" s="94"/>
      <c r="Q37" s="94"/>
      <c r="R37" s="76" t="str">
        <f>TEXT($E$4,"jj/mm")&amp;"/P52"</f>
        <v>05/08/P52</v>
      </c>
      <c r="S37" s="94" t="str">
        <f>+AG16</f>
        <v>romaric</v>
      </c>
      <c r="T37" s="94">
        <f>+$J$41</f>
        <v>0</v>
      </c>
      <c r="V37"/>
      <c r="W37"/>
      <c r="AA37" s="7"/>
      <c r="AB37" s="7"/>
      <c r="AC37" s="7"/>
      <c r="AD37" s="7"/>
      <c r="AE37" s="7"/>
      <c r="AG37" s="1" t="str">
        <f>[1]Inscriptions!C43</f>
        <v>gregoire</v>
      </c>
    </row>
    <row r="38" spans="1:33" s="1" customFormat="1" ht="33.75" customHeight="1">
      <c r="A38" s="19"/>
      <c r="B38" s="111"/>
      <c r="C38" s="8" t="str">
        <f>+AG8</f>
        <v>albert</v>
      </c>
      <c r="D38" s="8" t="str">
        <f>+AG15</f>
        <v>olivier</v>
      </c>
      <c r="E38" s="8" t="str">
        <f>+AG29</f>
        <v>clement</v>
      </c>
      <c r="F38" s="9" t="str">
        <f>+AG37</f>
        <v>gregoire</v>
      </c>
      <c r="H38" s="15"/>
      <c r="J38" s="15">
        <f>IF(H38=0,0,(IF(H38&gt;H37,(H38*10)-H37,(IF(H38=H37,50,H38)))))</f>
        <v>0</v>
      </c>
      <c r="K38" s="10"/>
      <c r="M38" s="76" t="str">
        <f>TEXT($E$4,"jj/mm")&amp;"/P51"</f>
        <v>05/08/P51</v>
      </c>
      <c r="N38" s="94" t="str">
        <f>E18</f>
        <v>clement</v>
      </c>
      <c r="O38" s="94">
        <f>$J$18</f>
        <v>0</v>
      </c>
      <c r="P38" s="94"/>
      <c r="Q38" s="94"/>
      <c r="R38" s="76" t="str">
        <f>TEXT($E$4,"jj/mm")&amp;"/P52"</f>
        <v>05/08/P52</v>
      </c>
      <c r="S38" s="94" t="str">
        <f>+AG27</f>
        <v>antoinr</v>
      </c>
      <c r="T38" s="94">
        <f>+$J$41</f>
        <v>0</v>
      </c>
      <c r="V38"/>
      <c r="W38"/>
      <c r="AA38" s="7"/>
      <c r="AB38" s="7"/>
      <c r="AC38" s="7"/>
      <c r="AD38" s="7"/>
      <c r="AE38" s="7"/>
      <c r="AG38" s="1" t="str">
        <f>[1]Inscriptions!C44</f>
        <v>paul</v>
      </c>
    </row>
    <row r="39" spans="1:33" s="1" customFormat="1" ht="35.25" customHeight="1">
      <c r="A39" s="19"/>
      <c r="B39" s="38"/>
      <c r="C39" s="8"/>
      <c r="D39" s="8"/>
      <c r="E39" s="8"/>
      <c r="F39" s="7"/>
      <c r="H39" s="16"/>
      <c r="J39" s="16"/>
      <c r="K39" s="10"/>
      <c r="M39" s="76" t="str">
        <f>TEXT($E$4,"jj/mm")&amp;"/P51"</f>
        <v>05/08/P51</v>
      </c>
      <c r="N39" s="94" t="str">
        <f>F18</f>
        <v>charles</v>
      </c>
      <c r="O39" s="94">
        <f>$J$18</f>
        <v>0</v>
      </c>
      <c r="P39" s="94"/>
      <c r="Q39" s="94"/>
      <c r="R39" s="76" t="str">
        <f>TEXT($E$4,"jj/mm")&amp;"/P52"</f>
        <v>05/08/P52</v>
      </c>
      <c r="S39" s="94" t="str">
        <f>+AG40</f>
        <v>dédé</v>
      </c>
      <c r="T39" s="94">
        <f>+$J$41</f>
        <v>0</v>
      </c>
      <c r="V39"/>
      <c r="W39"/>
      <c r="AA39" s="7"/>
      <c r="AB39" s="7"/>
      <c r="AC39" s="7"/>
      <c r="AD39" s="7"/>
      <c r="AE39" s="7"/>
      <c r="AG39" s="1" t="str">
        <f>[1]Inscriptions!C45</f>
        <v>charles</v>
      </c>
    </row>
    <row r="40" spans="1:33" s="1" customFormat="1" ht="32.25" customHeight="1">
      <c r="A40" s="19"/>
      <c r="B40" s="110"/>
      <c r="C40" s="8" t="str">
        <f>+AG11</f>
        <v>aramis</v>
      </c>
      <c r="D40" s="8" t="str">
        <f>+AG20</f>
        <v>pierre</v>
      </c>
      <c r="E40" s="8" t="str">
        <f>+AG28</f>
        <v>raymond</v>
      </c>
      <c r="F40" s="9" t="str">
        <f>+AG36</f>
        <v>serge</v>
      </c>
      <c r="H40" s="15"/>
      <c r="J40" s="15">
        <f>IF(H40=0,0,(IF(H40&gt;H41,(H40*10)-H41,(IF(H40=H41,50,H40)))))</f>
        <v>0</v>
      </c>
      <c r="K40" s="10"/>
      <c r="M40" s="80"/>
      <c r="N40" s="97"/>
      <c r="O40" s="97"/>
      <c r="P40" s="97"/>
      <c r="Q40" s="97"/>
      <c r="R40" s="80"/>
      <c r="S40" s="97"/>
      <c r="T40" s="97"/>
      <c r="V40"/>
      <c r="W40"/>
      <c r="AA40" s="7"/>
      <c r="AB40" s="7"/>
      <c r="AC40" s="7"/>
      <c r="AD40" s="7"/>
      <c r="AE40" s="7"/>
      <c r="AG40" s="1" t="str">
        <f>[1]Inscriptions!C46</f>
        <v>dédé</v>
      </c>
    </row>
    <row r="41" spans="1:33">
      <c r="B41" s="111"/>
      <c r="C41" s="8" t="str">
        <f>+AG6</f>
        <v>bibi</v>
      </c>
      <c r="D41" s="8" t="str">
        <f>+AG16</f>
        <v>romaric</v>
      </c>
      <c r="E41" s="8" t="str">
        <f>+AG27</f>
        <v>antoinr</v>
      </c>
      <c r="F41" s="9" t="str">
        <f>+AG39</f>
        <v>charles</v>
      </c>
      <c r="G41" s="1"/>
      <c r="H41" s="15"/>
      <c r="I41" s="1"/>
      <c r="J41" s="15">
        <f>IF(H41=0,0,(IF(H41&gt;H40,(H41*10)-H40,(IF(H41=H40,50,H41)))))</f>
        <v>0</v>
      </c>
      <c r="K41" s="10"/>
      <c r="M41" s="76" t="str">
        <f>TEXT($E$4,"jj/mm")&amp;"/P51"</f>
        <v>05/08/P51</v>
      </c>
      <c r="N41" s="94" t="str">
        <f>C20</f>
        <v>brian</v>
      </c>
      <c r="O41" s="94">
        <f>$J$20</f>
        <v>0</v>
      </c>
      <c r="P41" s="94"/>
      <c r="Q41" s="94"/>
      <c r="R41" s="76" t="str">
        <f>TEXT($E$4,"jj/mm")&amp;"/P52"</f>
        <v>05/08/P52</v>
      </c>
      <c r="S41" s="94" t="str">
        <f>+AG9</f>
        <v>bart</v>
      </c>
      <c r="T41" s="94">
        <f>+$J$43</f>
        <v>0</v>
      </c>
      <c r="Z41" s="1"/>
      <c r="AA41" s="7"/>
      <c r="AB41" s="7"/>
      <c r="AC41" s="7"/>
      <c r="AD41" s="7"/>
      <c r="AE41" s="7"/>
      <c r="AF41" s="1"/>
      <c r="AG41" s="1" t="str">
        <f>[1]Inscriptions!C47</f>
        <v>vincent</v>
      </c>
    </row>
    <row r="42" spans="1:33" ht="38.25" customHeight="1">
      <c r="B42" s="38"/>
      <c r="C42" s="8"/>
      <c r="D42" s="8"/>
      <c r="E42" s="8"/>
      <c r="G42" s="1"/>
      <c r="H42" s="16"/>
      <c r="I42" s="1"/>
      <c r="J42" s="16"/>
      <c r="K42" s="10"/>
      <c r="M42" s="76" t="str">
        <f>TEXT($E$4,"jj/mm")&amp;"/P51"</f>
        <v>05/08/P51</v>
      </c>
      <c r="N42" s="94" t="str">
        <f>D20</f>
        <v>pierre</v>
      </c>
      <c r="O42" s="94">
        <f>$J$20</f>
        <v>0</v>
      </c>
      <c r="P42" s="94"/>
      <c r="Q42" s="94"/>
      <c r="R42" s="76" t="str">
        <f>TEXT($E$4,"jj/mm")&amp;"/P52"</f>
        <v>05/08/P52</v>
      </c>
      <c r="S42" s="94" t="str">
        <f>+AG19</f>
        <v>bertrand</v>
      </c>
      <c r="T42" s="94">
        <f>+$J$43</f>
        <v>0</v>
      </c>
      <c r="Z42" s="1"/>
      <c r="AA42" s="7"/>
      <c r="AB42" s="7"/>
      <c r="AC42" s="7"/>
      <c r="AD42" s="7"/>
      <c r="AE42" s="7"/>
      <c r="AF42" s="1"/>
      <c r="AG42" s="1"/>
    </row>
    <row r="43" spans="1:33" ht="38.25" customHeight="1">
      <c r="B43" s="110"/>
      <c r="C43" s="8" t="str">
        <f>+AG9</f>
        <v>bart</v>
      </c>
      <c r="D43" s="8" t="str">
        <f>+AG19</f>
        <v>bertrand</v>
      </c>
      <c r="E43" s="8" t="str">
        <f>+AG30</f>
        <v>benoit</v>
      </c>
      <c r="F43" s="9" t="str">
        <f>+AG40</f>
        <v>dédé</v>
      </c>
      <c r="G43" s="1"/>
      <c r="H43" s="15"/>
      <c r="I43" s="1"/>
      <c r="J43" s="15">
        <f>IF(H43=0,0,(IF(H43&gt;H44,(H43*10)-H44,(IF(H43=H44,50,H43)))))</f>
        <v>0</v>
      </c>
      <c r="K43" s="10"/>
      <c r="M43" s="76" t="str">
        <f>TEXT($E$4,"jj/mm")&amp;"/P51"</f>
        <v>05/08/P51</v>
      </c>
      <c r="N43" s="94" t="str">
        <f>E20</f>
        <v>benoit</v>
      </c>
      <c r="O43" s="94">
        <f>$J$20</f>
        <v>0</v>
      </c>
      <c r="P43" s="94"/>
      <c r="Q43" s="94"/>
      <c r="R43" s="76" t="str">
        <f>TEXT($E$4,"jj/mm")&amp;"/P52"</f>
        <v>05/08/P52</v>
      </c>
      <c r="S43" s="94" t="str">
        <f>+AG30</f>
        <v>benoit</v>
      </c>
      <c r="T43" s="94">
        <f>+$J$43</f>
        <v>0</v>
      </c>
      <c r="Z43" s="1"/>
      <c r="AA43" s="7"/>
      <c r="AB43" s="7"/>
      <c r="AC43" s="7"/>
      <c r="AD43" s="7"/>
      <c r="AE43" s="7"/>
      <c r="AF43" s="1"/>
      <c r="AG43" s="1"/>
    </row>
    <row r="44" spans="1:33" ht="38.25" customHeight="1">
      <c r="B44" s="111"/>
      <c r="C44" s="8" t="str">
        <f>+AG10</f>
        <v>brian</v>
      </c>
      <c r="D44" s="8" t="str">
        <f>+AG21</f>
        <v>jerome</v>
      </c>
      <c r="E44" s="8" t="str">
        <f>+AG31</f>
        <v>donald</v>
      </c>
      <c r="F44" s="9" t="str">
        <f>+AG41</f>
        <v>vincent</v>
      </c>
      <c r="G44" s="1"/>
      <c r="H44" s="15"/>
      <c r="I44" s="1"/>
      <c r="J44" s="15">
        <f>IF(H44=0,0,(IF(H44&gt;H43,(H44*10)-H43,(IF(H44=H43,50,H44)))))</f>
        <v>0</v>
      </c>
      <c r="K44" s="10"/>
      <c r="M44" s="76" t="str">
        <f>TEXT($E$4,"jj/mm")&amp;"/P51"</f>
        <v>05/08/P51</v>
      </c>
      <c r="N44" s="94" t="str">
        <f>F20</f>
        <v>dédé</v>
      </c>
      <c r="O44" s="94">
        <f>$J$20</f>
        <v>0</v>
      </c>
      <c r="P44" s="94"/>
      <c r="Q44" s="94"/>
      <c r="R44" s="76" t="str">
        <f>TEXT($E$4,"jj/mm")&amp;"/P52"</f>
        <v>05/08/P52</v>
      </c>
      <c r="S44" s="94" t="str">
        <f>+AG35</f>
        <v>robert</v>
      </c>
      <c r="T44" s="94">
        <f>+$J$43</f>
        <v>0</v>
      </c>
      <c r="Z44" s="1"/>
      <c r="AA44" s="7"/>
      <c r="AB44" s="7"/>
      <c r="AC44" s="7"/>
      <c r="AD44" s="7"/>
      <c r="AE44" s="7"/>
      <c r="AF44" s="1"/>
      <c r="AG44" s="1"/>
    </row>
    <row r="45" spans="1:33" ht="38.25" customHeight="1">
      <c r="K45" s="10"/>
      <c r="M45" s="76"/>
      <c r="N45" s="94"/>
      <c r="O45" s="94"/>
      <c r="P45" s="94"/>
      <c r="Q45" s="94"/>
      <c r="R45" s="76"/>
      <c r="S45" s="94"/>
      <c r="T45" s="94"/>
      <c r="Z45" s="1"/>
      <c r="AA45" s="1"/>
      <c r="AB45" s="1"/>
      <c r="AC45" s="1"/>
      <c r="AD45" s="1"/>
      <c r="AE45" s="1"/>
      <c r="AF45" s="1"/>
      <c r="AG45" s="1"/>
    </row>
    <row r="46" spans="1:33" ht="38.25" customHeight="1">
      <c r="K46" s="10"/>
      <c r="M46" s="76" t="str">
        <f>TEXT($E$4,"jj/mm")&amp;"/P51"</f>
        <v>05/08/P51</v>
      </c>
      <c r="N46" s="99" t="str">
        <f>C21</f>
        <v>aramis</v>
      </c>
      <c r="O46" s="99">
        <f>$J$21</f>
        <v>0</v>
      </c>
      <c r="P46" s="99"/>
      <c r="Q46" s="99"/>
      <c r="R46" s="76" t="str">
        <f>TEXT($E$4,"jj/mm")&amp;"/P52"</f>
        <v>05/08/P52</v>
      </c>
      <c r="S46" s="94" t="str">
        <f>+AG10</f>
        <v>brian</v>
      </c>
      <c r="T46" s="94">
        <f>+$J$44</f>
        <v>0</v>
      </c>
      <c r="Z46" s="1"/>
      <c r="AA46" s="1"/>
      <c r="AB46" s="1"/>
      <c r="AC46" s="1"/>
      <c r="AD46" s="1"/>
      <c r="AE46" s="1"/>
      <c r="AF46" s="1"/>
      <c r="AG46" s="1"/>
    </row>
    <row r="47" spans="1:33" ht="38.25" customHeight="1">
      <c r="K47" s="10"/>
      <c r="M47" s="76" t="str">
        <f>TEXT($E$4,"jj/mm")&amp;"/P51"</f>
        <v>05/08/P51</v>
      </c>
      <c r="N47" s="99" t="str">
        <f>D21</f>
        <v>jerome</v>
      </c>
      <c r="O47" s="99">
        <f>$J$21</f>
        <v>0</v>
      </c>
      <c r="P47" s="99"/>
      <c r="Q47" s="99"/>
      <c r="R47" s="76" t="str">
        <f>TEXT($E$4,"jj/mm")&amp;"/P52"</f>
        <v>05/08/P52</v>
      </c>
      <c r="S47" s="94" t="str">
        <f>+AG21</f>
        <v>jerome</v>
      </c>
      <c r="T47" s="94">
        <f>+$J$44</f>
        <v>0</v>
      </c>
      <c r="Z47" s="1"/>
      <c r="AA47" s="1"/>
      <c r="AB47" s="1"/>
      <c r="AC47" s="1"/>
      <c r="AD47" s="1"/>
      <c r="AE47" s="1"/>
      <c r="AF47" s="1"/>
      <c r="AG47" s="1"/>
    </row>
    <row r="48" spans="1:33" ht="38.25" customHeight="1">
      <c r="K48" s="10"/>
      <c r="M48" s="76" t="str">
        <f>TEXT($E$4,"jj/mm")&amp;"/P51"</f>
        <v>05/08/P51</v>
      </c>
      <c r="N48" s="99" t="str">
        <f>E21</f>
        <v>donald</v>
      </c>
      <c r="O48" s="99">
        <f>$J$21</f>
        <v>0</v>
      </c>
      <c r="P48" s="99"/>
      <c r="Q48" s="99"/>
      <c r="R48" s="76" t="str">
        <f>TEXT($E$4,"jj/mm")&amp;"/P52"</f>
        <v>05/08/P52</v>
      </c>
      <c r="S48" s="94" t="str">
        <f>+AG31</f>
        <v>donald</v>
      </c>
      <c r="T48" s="94">
        <f>+$J$44</f>
        <v>0</v>
      </c>
      <c r="Z48" s="1"/>
      <c r="AA48" s="1"/>
      <c r="AB48" s="1"/>
      <c r="AC48" s="1"/>
      <c r="AD48" s="1"/>
      <c r="AE48" s="1"/>
      <c r="AF48" s="1"/>
      <c r="AG48" s="1"/>
    </row>
    <row r="49" spans="11:33" ht="38.25" customHeight="1">
      <c r="K49" s="10"/>
      <c r="M49" s="76" t="str">
        <f>TEXT($E$4,"jj/mm")&amp;"/P51"</f>
        <v>05/08/P51</v>
      </c>
      <c r="N49" s="99" t="str">
        <f>F21</f>
        <v>vincent</v>
      </c>
      <c r="O49" s="99">
        <f>$J$21</f>
        <v>0</v>
      </c>
      <c r="P49" s="99"/>
      <c r="Q49" s="99"/>
      <c r="R49" s="76" t="str">
        <f>TEXT($E$4,"jj/mm")&amp;"/P52"</f>
        <v>05/08/P52</v>
      </c>
      <c r="S49" s="94" t="str">
        <f>+AG41</f>
        <v>vincent</v>
      </c>
      <c r="T49" s="94">
        <f>+$J$44</f>
        <v>0</v>
      </c>
      <c r="AG49" s="1"/>
    </row>
    <row r="50" spans="11:33">
      <c r="K50" s="10"/>
      <c r="M50" s="76"/>
      <c r="N50" s="94"/>
      <c r="O50" s="99"/>
      <c r="P50" s="94"/>
      <c r="Q50" s="94"/>
      <c r="R50" s="76"/>
      <c r="S50" s="94"/>
      <c r="T50" s="94"/>
      <c r="AG50" s="1"/>
    </row>
    <row r="51" spans="11:33">
      <c r="K51" s="10"/>
      <c r="O51" s="1"/>
      <c r="AG51" s="1"/>
    </row>
    <row r="52" spans="11:33">
      <c r="K52" s="10"/>
      <c r="O52" s="1"/>
      <c r="AG52" s="1"/>
    </row>
    <row r="53" spans="11:33">
      <c r="K53" s="10"/>
      <c r="O53" s="1"/>
      <c r="AG53" s="1"/>
    </row>
    <row r="54" spans="11:33">
      <c r="K54" s="10"/>
      <c r="O54" s="1"/>
      <c r="AG54" s="1"/>
    </row>
    <row r="55" spans="11:33">
      <c r="K55" s="10"/>
      <c r="O55" s="1"/>
      <c r="AG55" s="1"/>
    </row>
    <row r="56" spans="11:33">
      <c r="K56" s="10"/>
      <c r="O56" s="1"/>
      <c r="AG56" s="1"/>
    </row>
    <row r="57" spans="11:33">
      <c r="K57" s="10"/>
      <c r="O57" s="1"/>
      <c r="AG57" s="1"/>
    </row>
    <row r="58" spans="11:33">
      <c r="K58" s="10"/>
      <c r="AG58" s="1"/>
    </row>
    <row r="59" spans="11:33">
      <c r="K59" s="10"/>
      <c r="AG59" s="1"/>
    </row>
    <row r="60" spans="11:33">
      <c r="K60" s="10"/>
      <c r="AG60" s="1"/>
    </row>
    <row r="61" spans="11:33">
      <c r="K61" s="10"/>
      <c r="AG61" s="1"/>
    </row>
    <row r="62" spans="11:33">
      <c r="K62" s="10"/>
      <c r="AG62" s="1"/>
    </row>
    <row r="63" spans="11:33">
      <c r="K63" s="10"/>
      <c r="AG63" s="1"/>
    </row>
    <row r="64" spans="11:33">
      <c r="K64" s="10"/>
      <c r="AG64" s="1"/>
    </row>
    <row r="65" spans="11:33">
      <c r="K65" s="10"/>
      <c r="AG65" s="1"/>
    </row>
    <row r="66" spans="11:33">
      <c r="K66" s="10"/>
      <c r="AG66" s="1"/>
    </row>
    <row r="67" spans="11:33">
      <c r="K67" s="10"/>
      <c r="AG67" s="1"/>
    </row>
    <row r="68" spans="11:33">
      <c r="K68" s="10"/>
      <c r="AG68" s="1"/>
    </row>
    <row r="69" spans="11:33">
      <c r="K69" s="10"/>
      <c r="AG69" s="1"/>
    </row>
    <row r="70" spans="11:33">
      <c r="K70" s="10"/>
      <c r="AG70" s="1"/>
    </row>
    <row r="71" spans="11:33">
      <c r="K71" s="10"/>
      <c r="AG71" s="1"/>
    </row>
    <row r="72" spans="11:33">
      <c r="K72" s="10"/>
      <c r="AG72" s="1"/>
    </row>
    <row r="73" spans="11:33">
      <c r="K73" s="10"/>
      <c r="AG73" s="1"/>
    </row>
    <row r="74" spans="11:33">
      <c r="K74" s="10"/>
      <c r="AG74" s="1"/>
    </row>
    <row r="75" spans="11:33">
      <c r="K75" s="10"/>
      <c r="AG75" s="1"/>
    </row>
    <row r="76" spans="11:33">
      <c r="K76" s="10"/>
      <c r="AG76" s="1"/>
    </row>
    <row r="77" spans="11:33">
      <c r="K77" s="10"/>
      <c r="AG77" s="1"/>
    </row>
    <row r="78" spans="11:33">
      <c r="K78" s="10"/>
      <c r="AG78" s="1"/>
    </row>
    <row r="79" spans="11:33">
      <c r="K79" s="10"/>
      <c r="AG79" s="1"/>
    </row>
    <row r="80" spans="11:33">
      <c r="K80" s="10"/>
      <c r="AG80" s="1"/>
    </row>
    <row r="81" spans="11:33">
      <c r="K81" s="10"/>
      <c r="AG81" s="1"/>
    </row>
    <row r="82" spans="11:33">
      <c r="K82" s="10"/>
      <c r="AG82" s="1"/>
    </row>
    <row r="83" spans="11:33">
      <c r="K83" s="10"/>
      <c r="AG83" s="1"/>
    </row>
    <row r="84" spans="11:33">
      <c r="K84" s="10"/>
      <c r="AG84" s="1"/>
    </row>
    <row r="85" spans="11:33">
      <c r="K85" s="10"/>
      <c r="AG85" s="1"/>
    </row>
    <row r="86" spans="11:33">
      <c r="K86" s="10"/>
      <c r="AG86" s="1"/>
    </row>
    <row r="87" spans="11:33">
      <c r="K87" s="10"/>
      <c r="AG87" s="1"/>
    </row>
    <row r="88" spans="11:33">
      <c r="K88" s="10"/>
      <c r="AG88" s="1"/>
    </row>
    <row r="89" spans="11:33">
      <c r="K89" s="10"/>
      <c r="AG89" s="1"/>
    </row>
    <row r="90" spans="11:33">
      <c r="K90" s="10"/>
      <c r="AG90" s="1"/>
    </row>
    <row r="91" spans="11:33">
      <c r="K91" s="10"/>
      <c r="AG91" s="1"/>
    </row>
    <row r="92" spans="11:33">
      <c r="K92" s="10"/>
      <c r="AG92" s="1"/>
    </row>
    <row r="93" spans="11:33">
      <c r="K93" s="10"/>
      <c r="AG93" s="1"/>
    </row>
    <row r="94" spans="11:33">
      <c r="K94" s="10"/>
      <c r="AG94" s="1"/>
    </row>
    <row r="95" spans="11:33">
      <c r="K95" s="10"/>
      <c r="AG95" s="1"/>
    </row>
    <row r="96" spans="11:33">
      <c r="K96" s="10"/>
      <c r="AG96" s="1"/>
    </row>
    <row r="97" spans="11:33">
      <c r="K97" s="10"/>
      <c r="AG97" s="1"/>
    </row>
    <row r="98" spans="11:33">
      <c r="K98" s="10"/>
      <c r="AG98" s="1"/>
    </row>
    <row r="99" spans="11:33">
      <c r="K99" s="10"/>
      <c r="AG99" s="1"/>
    </row>
    <row r="100" spans="11:33">
      <c r="K100" s="10"/>
      <c r="AG100" s="1"/>
    </row>
    <row r="101" spans="11:33">
      <c r="K101" s="10"/>
      <c r="AG101" s="1"/>
    </row>
    <row r="102" spans="11:33">
      <c r="K102" s="10"/>
      <c r="AG102" s="1"/>
    </row>
    <row r="103" spans="11:33">
      <c r="K103" s="10"/>
      <c r="AG103" s="1"/>
    </row>
    <row r="104" spans="11:33">
      <c r="K104" s="10"/>
      <c r="AG104" s="1"/>
    </row>
    <row r="105" spans="11:33">
      <c r="K105" s="10"/>
      <c r="AG105" s="1"/>
    </row>
    <row r="106" spans="11:33">
      <c r="AG106" s="1"/>
    </row>
  </sheetData>
  <mergeCells count="13">
    <mergeCell ref="B43:B44"/>
    <mergeCell ref="B37:B38"/>
    <mergeCell ref="B31:B32"/>
    <mergeCell ref="B34:B35"/>
    <mergeCell ref="B40:B41"/>
    <mergeCell ref="B8:B9"/>
    <mergeCell ref="B14:B15"/>
    <mergeCell ref="D25:E25"/>
    <mergeCell ref="D2:E2"/>
    <mergeCell ref="B20:B21"/>
    <mergeCell ref="B11:B12"/>
    <mergeCell ref="B17:B18"/>
    <mergeCell ref="B23:B24"/>
  </mergeCells>
  <phoneticPr fontId="4" type="noConversion"/>
  <pageMargins left="0.7" right="0.7" top="0.31" bottom="0.36" header="0.17" footer="0.3"/>
  <pageSetup paperSize="9" scale="70" orientation="landscape" r:id="rId1"/>
  <headerFooter alignWithMargins="0"/>
  <rowBreaks count="1" manualBreakCount="1">
    <brk id="24" max="8" man="1"/>
  </rowBreaks>
  <colBreaks count="1" manualBreakCount="1">
    <brk id="10" max="1048575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6" enableFormatConditionsCalculation="0">
    <tabColor indexed="14"/>
  </sheetPr>
  <dimension ref="A1:AG73"/>
  <sheetViews>
    <sheetView zoomScale="55" zoomScaleNormal="55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4.42578125" customWidth="1"/>
    <col min="13" max="13" width="15.42578125" customWidth="1"/>
    <col min="14" max="14" width="16.7109375" customWidth="1"/>
    <col min="18" max="18" width="15" customWidth="1"/>
    <col min="19" max="19" width="22.28515625" style="53" customWidth="1"/>
    <col min="33" max="33" width="21.7109375" customWidth="1"/>
  </cols>
  <sheetData>
    <row r="1" spans="2:33" ht="27" thickBot="1">
      <c r="K1" s="10"/>
      <c r="M1" s="76" t="str">
        <f>TEXT($E$4,"jj/mm")&amp;"/P61"</f>
        <v>05/08/P61</v>
      </c>
      <c r="N1" t="str">
        <f>C8</f>
        <v>alain</v>
      </c>
      <c r="O1">
        <f>$J$8</f>
        <v>0</v>
      </c>
      <c r="R1" s="76" t="str">
        <f>TEXT($E$4,"jj/mm")&amp;"/P62"</f>
        <v>05/08/P62</v>
      </c>
      <c r="S1" s="53" t="str">
        <f>+C35</f>
        <v>albert</v>
      </c>
      <c r="T1" s="51">
        <f>+$J$35</f>
        <v>0</v>
      </c>
      <c r="AG1" s="1"/>
    </row>
    <row r="2" spans="2:33" ht="27" thickBot="1">
      <c r="D2" s="108" t="s">
        <v>52</v>
      </c>
      <c r="E2" s="109"/>
      <c r="K2" s="10"/>
      <c r="M2" s="76" t="str">
        <f>TEXT($E$4,"jj/mm")&amp;"/P61"</f>
        <v>05/08/P61</v>
      </c>
      <c r="N2" t="str">
        <f>D8</f>
        <v>sergio</v>
      </c>
      <c r="O2">
        <f>$J$8</f>
        <v>0</v>
      </c>
      <c r="R2" s="76" t="str">
        <f>TEXT($E$4,"jj/mm")&amp;"/P62"</f>
        <v>05/08/P62</v>
      </c>
      <c r="S2" s="53" t="str">
        <f>+D35</f>
        <v>olivier</v>
      </c>
      <c r="T2" s="51">
        <f>+$J$35</f>
        <v>0</v>
      </c>
      <c r="AG2" s="1" t="str">
        <f>+[1]Inscriptions!C8</f>
        <v>alain</v>
      </c>
    </row>
    <row r="3" spans="2:33">
      <c r="K3" s="10"/>
      <c r="M3" s="76" t="str">
        <f>TEXT($E$4,"jj/mm")&amp;"/P61"</f>
        <v>05/08/P61</v>
      </c>
      <c r="N3" t="str">
        <f>E8</f>
        <v>denis</v>
      </c>
      <c r="O3">
        <f>$J$8</f>
        <v>0</v>
      </c>
      <c r="R3" s="76" t="str">
        <f>TEXT($E$4,"jj/mm")&amp;"/P62"</f>
        <v>05/08/P62</v>
      </c>
      <c r="S3" s="53" t="str">
        <f>+E35</f>
        <v>raymond</v>
      </c>
      <c r="T3" s="51">
        <f>+$J$35</f>
        <v>0</v>
      </c>
      <c r="AG3" s="1" t="str">
        <f>+[1]Inscriptions!C9</f>
        <v>baramé</v>
      </c>
    </row>
    <row r="4" spans="2:33">
      <c r="D4" s="7" t="s">
        <v>1</v>
      </c>
      <c r="E4" s="13">
        <f>+[1]Inscriptions!Q7</f>
        <v>41491</v>
      </c>
      <c r="K4" s="10"/>
      <c r="M4" s="76" t="str">
        <f>TEXT($E$4,"jj/mm")&amp;"/P61"</f>
        <v>05/08/P61</v>
      </c>
      <c r="N4" t="str">
        <f>F8</f>
        <v>paul</v>
      </c>
      <c r="O4">
        <f>$J$8</f>
        <v>0</v>
      </c>
      <c r="R4" s="76" t="str">
        <f>TEXT($E$4,"jj/mm")&amp;"/P62"</f>
        <v>05/08/P62</v>
      </c>
      <c r="S4" s="53" t="str">
        <f>+F35</f>
        <v>renaud</v>
      </c>
      <c r="T4" s="51">
        <f>+$J$35</f>
        <v>0</v>
      </c>
      <c r="AG4" s="1" t="str">
        <f>+[1]Inscriptions!C10</f>
        <v>arthur</v>
      </c>
    </row>
    <row r="5" spans="2:33">
      <c r="D5" s="25"/>
      <c r="K5" s="10"/>
      <c r="M5" s="76"/>
      <c r="R5" s="76"/>
      <c r="T5" s="51"/>
      <c r="AG5" s="1" t="str">
        <f>+[1]Inscriptions!C11</f>
        <v>andré</v>
      </c>
    </row>
    <row r="6" spans="2:33">
      <c r="D6" s="7" t="s">
        <v>12</v>
      </c>
      <c r="E6" s="7">
        <v>1</v>
      </c>
      <c r="K6" s="10"/>
      <c r="M6" s="76" t="str">
        <f>TEXT($E$4,"jj/mm")&amp;"/P61"</f>
        <v>05/08/P61</v>
      </c>
      <c r="N6" t="str">
        <f>C9</f>
        <v>baramé</v>
      </c>
      <c r="O6">
        <f>$J$9</f>
        <v>0</v>
      </c>
      <c r="R6" s="76" t="str">
        <f>TEXT($E$4,"jj/mm")&amp;"/P62"</f>
        <v>05/08/P62</v>
      </c>
      <c r="S6" s="53" t="str">
        <f>+C36</f>
        <v>bibi</v>
      </c>
      <c r="T6" s="51">
        <f>+$J$36</f>
        <v>0</v>
      </c>
      <c r="AG6" s="1" t="str">
        <f>+[1]Inscriptions!C12</f>
        <v>bibi</v>
      </c>
    </row>
    <row r="7" spans="2:33">
      <c r="B7" s="22" t="s">
        <v>3</v>
      </c>
      <c r="H7" s="3" t="s">
        <v>0</v>
      </c>
      <c r="I7" s="2"/>
      <c r="J7" s="3" t="s">
        <v>9</v>
      </c>
      <c r="K7" s="10"/>
      <c r="M7" s="76" t="str">
        <f>TEXT($E$4,"jj/mm")&amp;"/P61"</f>
        <v>05/08/P61</v>
      </c>
      <c r="N7" t="str">
        <f>D9</f>
        <v>olivier</v>
      </c>
      <c r="O7">
        <f>$J$9</f>
        <v>0</v>
      </c>
      <c r="R7" s="76" t="str">
        <f>TEXT($E$4,"jj/mm")&amp;"/P62"</f>
        <v>05/08/P62</v>
      </c>
      <c r="S7" s="53" t="str">
        <f>+D36</f>
        <v>xavier</v>
      </c>
      <c r="T7" s="51">
        <f>+$J$36</f>
        <v>0</v>
      </c>
      <c r="AG7" s="1" t="str">
        <f>+[1]Inscriptions!C13</f>
        <v>camille</v>
      </c>
    </row>
    <row r="8" spans="2:33" ht="27.75" customHeight="1">
      <c r="B8" s="110"/>
      <c r="C8" s="8" t="str">
        <f>+AG2</f>
        <v>alain</v>
      </c>
      <c r="D8" s="54" t="str">
        <f>+AG14</f>
        <v>sergio</v>
      </c>
      <c r="E8" s="8" t="str">
        <f>+AG26</f>
        <v>denis</v>
      </c>
      <c r="F8" s="8" t="str">
        <f>+AG38</f>
        <v>paul</v>
      </c>
      <c r="G8" s="1"/>
      <c r="H8" s="45"/>
      <c r="I8" s="1"/>
      <c r="J8" s="45">
        <f>IF(H8=0,0,(IF(H8&gt;H9,(H8*10)-H9,(IF(H8=H9,50,H8)))))</f>
        <v>0</v>
      </c>
      <c r="K8" s="10"/>
      <c r="M8" s="76" t="str">
        <f>TEXT($E$4,"jj/mm")&amp;"/P61"</f>
        <v>05/08/P61</v>
      </c>
      <c r="N8" t="str">
        <f>E9</f>
        <v>antoinr</v>
      </c>
      <c r="O8">
        <f>$J$9</f>
        <v>0</v>
      </c>
      <c r="R8" s="76" t="str">
        <f>TEXT($E$4,"jj/mm")&amp;"/P62"</f>
        <v>05/08/P62</v>
      </c>
      <c r="S8" s="53" t="str">
        <f>+E36</f>
        <v>denis</v>
      </c>
      <c r="T8" s="51">
        <f>+$J$36</f>
        <v>0</v>
      </c>
      <c r="AG8" s="1" t="str">
        <f>+[1]Inscriptions!C14</f>
        <v>albert</v>
      </c>
    </row>
    <row r="9" spans="2:33" ht="28.5" customHeight="1">
      <c r="B9" s="111"/>
      <c r="C9" s="8" t="str">
        <f>+AG3</f>
        <v>baramé</v>
      </c>
      <c r="D9" s="54" t="str">
        <f>+AG15</f>
        <v>olivier</v>
      </c>
      <c r="E9" s="8" t="str">
        <f>+AG27</f>
        <v>antoinr</v>
      </c>
      <c r="F9" s="8" t="str">
        <f>+AG39</f>
        <v>charles</v>
      </c>
      <c r="G9" s="1"/>
      <c r="H9" s="45"/>
      <c r="I9" s="1"/>
      <c r="J9" s="45">
        <f>IF(H9=0,0,(IF(H9&gt;H8,(H9*10)-H8,(IF(H9=H8,50,H9)))))</f>
        <v>0</v>
      </c>
      <c r="K9" s="10"/>
      <c r="M9" s="76" t="str">
        <f>TEXT($E$4,"jj/mm")&amp;"/P61"</f>
        <v>05/08/P61</v>
      </c>
      <c r="N9" t="str">
        <f>F9</f>
        <v>charles</v>
      </c>
      <c r="O9">
        <f>$J$9</f>
        <v>0</v>
      </c>
      <c r="R9" s="76" t="str">
        <f>TEXT($E$4,"jj/mm")&amp;"/P62"</f>
        <v>05/08/P62</v>
      </c>
      <c r="S9" s="53" t="str">
        <f>+F36</f>
        <v>charles</v>
      </c>
      <c r="T9" s="51">
        <f>+$J$36</f>
        <v>0</v>
      </c>
      <c r="AG9" s="1" t="str">
        <f>+[1]Inscriptions!C15</f>
        <v>bart</v>
      </c>
    </row>
    <row r="10" spans="2:33" ht="28.5" customHeight="1">
      <c r="B10" s="38"/>
      <c r="C10" s="8"/>
      <c r="D10" s="54"/>
      <c r="E10" s="8"/>
      <c r="F10" s="8"/>
      <c r="G10" s="1"/>
      <c r="H10" s="46"/>
      <c r="I10" s="1"/>
      <c r="J10" s="46"/>
      <c r="K10" s="10"/>
      <c r="M10" s="80"/>
      <c r="N10" s="79"/>
      <c r="O10" s="79"/>
      <c r="P10" s="79"/>
      <c r="Q10" s="79"/>
      <c r="R10" s="80"/>
      <c r="S10" s="81"/>
      <c r="T10" s="82"/>
      <c r="AG10" s="1" t="str">
        <f>+[1]Inscriptions!C16</f>
        <v>brian</v>
      </c>
    </row>
    <row r="11" spans="2:33" ht="25.5" customHeight="1">
      <c r="B11" s="110"/>
      <c r="C11" s="8" t="str">
        <f>+AG4</f>
        <v>arthur</v>
      </c>
      <c r="D11" s="54" t="str">
        <f>+AG16</f>
        <v>romaric</v>
      </c>
      <c r="E11" s="8" t="str">
        <f>+AG28</f>
        <v>raymond</v>
      </c>
      <c r="F11" s="8" t="str">
        <f>+AG40</f>
        <v>dédé</v>
      </c>
      <c r="G11" s="1"/>
      <c r="H11" s="45"/>
      <c r="I11" s="1"/>
      <c r="J11" s="45">
        <f>IF(H11=0,0,(IF(H11&gt;H12,(H11*10)-H12,(IF(H11=H12,50,H11)))))</f>
        <v>0</v>
      </c>
      <c r="K11" s="10"/>
      <c r="M11" s="76" t="str">
        <f>TEXT($E$4,"jj/mm")&amp;"/P61"</f>
        <v>05/08/P61</v>
      </c>
      <c r="N11" t="str">
        <f>C11</f>
        <v>arthur</v>
      </c>
      <c r="O11">
        <f>$J$11</f>
        <v>0</v>
      </c>
      <c r="R11" s="76" t="str">
        <f>TEXT($E$4,"jj/mm")&amp;"/P62"</f>
        <v>05/08/P62</v>
      </c>
      <c r="S11" s="53" t="str">
        <f>+C38</f>
        <v>alain</v>
      </c>
      <c r="T11" s="51">
        <f>+$J$38</f>
        <v>0</v>
      </c>
      <c r="AG11" s="1" t="str">
        <f>+[1]Inscriptions!C17</f>
        <v>aramis</v>
      </c>
    </row>
    <row r="12" spans="2:33" ht="28.5" customHeight="1">
      <c r="B12" s="111"/>
      <c r="C12" s="8" t="str">
        <f>+AG5</f>
        <v>andré</v>
      </c>
      <c r="D12" s="54" t="str">
        <f>+AG17</f>
        <v>saturnin</v>
      </c>
      <c r="E12" s="8" t="str">
        <f>+AG29</f>
        <v>clement</v>
      </c>
      <c r="F12" s="8" t="str">
        <f>+AG41</f>
        <v>vincent</v>
      </c>
      <c r="G12" s="1"/>
      <c r="H12" s="45"/>
      <c r="I12" s="1"/>
      <c r="J12" s="45">
        <f>IF(H12=0,0,(IF(H12&gt;H11,(H12*10)-H11,(IF(H12=H11,50,H12)))))</f>
        <v>0</v>
      </c>
      <c r="K12" s="10"/>
      <c r="M12" s="76" t="str">
        <f>TEXT($E$4,"jj/mm")&amp;"/P61"</f>
        <v>05/08/P61</v>
      </c>
      <c r="N12" t="str">
        <f>D11</f>
        <v>romaric</v>
      </c>
      <c r="O12">
        <f>$J$11</f>
        <v>0</v>
      </c>
      <c r="R12" s="76" t="str">
        <f>TEXT($E$4,"jj/mm")&amp;"/P62"</f>
        <v>05/08/P62</v>
      </c>
      <c r="S12" s="53" t="str">
        <f>+D38</f>
        <v>jerome</v>
      </c>
      <c r="T12" s="51">
        <f>+$J$38</f>
        <v>0</v>
      </c>
      <c r="AG12" s="1" t="str">
        <f>+[1]Inscriptions!C18</f>
        <v>maurice</v>
      </c>
    </row>
    <row r="13" spans="2:33" ht="28.5" customHeight="1">
      <c r="B13" s="38"/>
      <c r="C13" s="8"/>
      <c r="D13" s="54"/>
      <c r="E13" s="8"/>
      <c r="F13" s="8"/>
      <c r="G13" s="1"/>
      <c r="H13" s="46"/>
      <c r="I13" s="1"/>
      <c r="J13" s="46"/>
      <c r="K13" s="10"/>
      <c r="M13" s="76" t="str">
        <f>TEXT($E$4,"jj/mm")&amp;"/P61"</f>
        <v>05/08/P61</v>
      </c>
      <c r="N13" t="str">
        <f>E11</f>
        <v>raymond</v>
      </c>
      <c r="O13">
        <f>$J$11</f>
        <v>0</v>
      </c>
      <c r="P13" s="5"/>
      <c r="R13" s="76" t="str">
        <f>TEXT($E$4,"jj/mm")&amp;"/P62"</f>
        <v>05/08/P62</v>
      </c>
      <c r="S13" s="53" t="str">
        <f>+E38</f>
        <v>benoit</v>
      </c>
      <c r="T13" s="51">
        <f>+$J$38</f>
        <v>0</v>
      </c>
      <c r="AG13" s="1" t="str">
        <f>+[1]Inscriptions!C19</f>
        <v>jaquo</v>
      </c>
    </row>
    <row r="14" spans="2:33" ht="24.75" customHeight="1">
      <c r="B14" s="110"/>
      <c r="C14" s="8" t="str">
        <f>+AG6</f>
        <v>bibi</v>
      </c>
      <c r="D14" s="54" t="str">
        <f>+AG18</f>
        <v>xavier</v>
      </c>
      <c r="E14" s="8" t="str">
        <f>+AG30</f>
        <v>benoit</v>
      </c>
      <c r="F14" s="8" t="str">
        <f>+AG42</f>
        <v>renaud</v>
      </c>
      <c r="G14" s="1"/>
      <c r="H14" s="45"/>
      <c r="I14" s="1"/>
      <c r="J14" s="45">
        <f>IF(H14=0,0,(IF(H14&gt;H15,(H14*10)-H15,(IF(H14=H15,50,H14)))))</f>
        <v>0</v>
      </c>
      <c r="K14" s="10"/>
      <c r="M14" s="76" t="str">
        <f>TEXT($E$4,"jj/mm")&amp;"/P61"</f>
        <v>05/08/P61</v>
      </c>
      <c r="N14" t="str">
        <f>F11</f>
        <v>dédé</v>
      </c>
      <c r="O14">
        <f>$J$11</f>
        <v>0</v>
      </c>
      <c r="R14" s="76" t="str">
        <f>TEXT($E$4,"jj/mm")&amp;"/P62"</f>
        <v>05/08/P62</v>
      </c>
      <c r="S14" s="53" t="str">
        <f>+F38</f>
        <v>vincent</v>
      </c>
      <c r="T14" s="51">
        <f>+$J$38</f>
        <v>0</v>
      </c>
      <c r="AG14" s="1" t="str">
        <f>+[1]Inscriptions!C20</f>
        <v>sergio</v>
      </c>
    </row>
    <row r="15" spans="2:33" ht="27" customHeight="1">
      <c r="B15" s="111"/>
      <c r="C15" s="8" t="str">
        <f>+AG7</f>
        <v>camille</v>
      </c>
      <c r="D15" s="54" t="str">
        <f>+AG19</f>
        <v>bertrand</v>
      </c>
      <c r="E15" s="8" t="str">
        <f>+AG31</f>
        <v>donald</v>
      </c>
      <c r="F15" s="8" t="str">
        <f>+AG43</f>
        <v>evrard</v>
      </c>
      <c r="G15" s="1"/>
      <c r="H15" s="45"/>
      <c r="I15" s="1"/>
      <c r="J15" s="45">
        <f>IF(H15=0,0,(IF(H15&gt;H14,(H15*10)-H14,(IF(H15=H14,50,H15)))))</f>
        <v>0</v>
      </c>
      <c r="K15" s="10"/>
      <c r="M15" s="76"/>
      <c r="R15" s="76"/>
      <c r="T15" s="51"/>
      <c r="AG15" s="1" t="str">
        <f>+[1]Inscriptions!C21</f>
        <v>olivier</v>
      </c>
    </row>
    <row r="16" spans="2:33" ht="27" customHeight="1">
      <c r="B16" s="38"/>
      <c r="C16" s="8"/>
      <c r="D16" s="8"/>
      <c r="E16" s="8"/>
      <c r="F16" s="8"/>
      <c r="G16" s="1"/>
      <c r="H16" s="46"/>
      <c r="I16" s="1"/>
      <c r="J16" s="46"/>
      <c r="K16" s="10"/>
      <c r="M16" s="76" t="str">
        <f>TEXT($E$4,"jj/mm")&amp;"/P61"</f>
        <v>05/08/P61</v>
      </c>
      <c r="N16" t="str">
        <f>C12</f>
        <v>andré</v>
      </c>
      <c r="O16">
        <f>$J$12</f>
        <v>0</v>
      </c>
      <c r="R16" s="76" t="str">
        <f>TEXT($E$4,"jj/mm")&amp;"/P62"</f>
        <v>05/08/P62</v>
      </c>
      <c r="S16" s="53" t="str">
        <f>+C39</f>
        <v>andré</v>
      </c>
      <c r="T16" s="51">
        <f>+$J$39</f>
        <v>0</v>
      </c>
      <c r="AG16" s="1" t="str">
        <f>+[1]Inscriptions!C22</f>
        <v>romaric</v>
      </c>
    </row>
    <row r="17" spans="1:33" ht="27" customHeight="1">
      <c r="B17" s="110"/>
      <c r="C17" s="8" t="str">
        <f>+AG8</f>
        <v>albert</v>
      </c>
      <c r="D17" s="8" t="str">
        <f>+AG20</f>
        <v>pierre</v>
      </c>
      <c r="E17" s="8" t="str">
        <f>+AG32</f>
        <v>dany</v>
      </c>
      <c r="F17" s="8" t="str">
        <f>+AG44</f>
        <v>daniel</v>
      </c>
      <c r="G17" s="1"/>
      <c r="H17" s="45"/>
      <c r="I17" s="1"/>
      <c r="J17" s="45">
        <f>IF(H17=0,0,(IF(H17&gt;H18,(H17*10)-H18,(IF(H17=H18,50,H17)))))</f>
        <v>0</v>
      </c>
      <c r="K17" s="10"/>
      <c r="M17" s="76" t="str">
        <f>TEXT($E$4,"jj/mm")&amp;"/P61"</f>
        <v>05/08/P61</v>
      </c>
      <c r="N17" t="str">
        <f>D12</f>
        <v>saturnin</v>
      </c>
      <c r="O17">
        <f>$J$12</f>
        <v>0</v>
      </c>
      <c r="R17" s="76" t="str">
        <f>TEXT($E$4,"jj/mm")&amp;"/P62"</f>
        <v>05/08/P62</v>
      </c>
      <c r="S17" s="53" t="str">
        <f>+D39</f>
        <v>romaric</v>
      </c>
      <c r="T17" s="51">
        <f>+$J$39</f>
        <v>0</v>
      </c>
      <c r="AG17" s="1" t="str">
        <f>+[1]Inscriptions!C23</f>
        <v>saturnin</v>
      </c>
    </row>
    <row r="18" spans="1:33" ht="28.5" customHeight="1">
      <c r="B18" s="111"/>
      <c r="C18" s="8" t="str">
        <f>+AG9</f>
        <v>bart</v>
      </c>
      <c r="D18" s="8" t="str">
        <f>+AG21</f>
        <v>jerome</v>
      </c>
      <c r="E18" s="8" t="str">
        <f>+AG33</f>
        <v>thomas</v>
      </c>
      <c r="F18" s="8" t="str">
        <f>+AG45</f>
        <v>polo</v>
      </c>
      <c r="G18" s="1"/>
      <c r="H18" s="45"/>
      <c r="I18" s="1"/>
      <c r="J18" s="45">
        <f>IF(H18=0,0,(IF(H18&gt;H17,(H18*10)-H17,(IF(H18=H17,50,H18)))))</f>
        <v>0</v>
      </c>
      <c r="K18" s="10"/>
      <c r="M18" s="76" t="str">
        <f>TEXT($E$4,"jj/mm")&amp;"/P61"</f>
        <v>05/08/P61</v>
      </c>
      <c r="N18" t="str">
        <f>E12</f>
        <v>clement</v>
      </c>
      <c r="O18">
        <f>$J$12</f>
        <v>0</v>
      </c>
      <c r="R18" s="76" t="str">
        <f>TEXT($E$4,"jj/mm")&amp;"/P62"</f>
        <v>05/08/P62</v>
      </c>
      <c r="S18" s="53" t="str">
        <f>+E39</f>
        <v>antoinr</v>
      </c>
      <c r="T18" s="51">
        <f>+$J$39</f>
        <v>0</v>
      </c>
      <c r="AG18" s="1" t="str">
        <f>+[1]Inscriptions!C24</f>
        <v>xavier</v>
      </c>
    </row>
    <row r="19" spans="1:33" ht="28.5" customHeight="1">
      <c r="B19" s="38"/>
      <c r="C19" s="8"/>
      <c r="D19" s="8"/>
      <c r="E19" s="8"/>
      <c r="F19" s="8"/>
      <c r="G19" s="1"/>
      <c r="H19" s="46"/>
      <c r="I19" s="1"/>
      <c r="J19" s="46"/>
      <c r="K19" s="10"/>
      <c r="M19" s="76" t="str">
        <f>TEXT($E$4,"jj/mm")&amp;"/P61"</f>
        <v>05/08/P61</v>
      </c>
      <c r="N19" t="str">
        <f>F12</f>
        <v>vincent</v>
      </c>
      <c r="O19">
        <f>$J$12</f>
        <v>0</v>
      </c>
      <c r="R19" s="76" t="str">
        <f>TEXT($E$4,"jj/mm")&amp;"/P62"</f>
        <v>05/08/P62</v>
      </c>
      <c r="S19" s="53" t="str">
        <f>+F39</f>
        <v>daniel</v>
      </c>
      <c r="T19" s="51">
        <f>+$J$39</f>
        <v>0</v>
      </c>
      <c r="AG19" s="1" t="str">
        <f>+[1]Inscriptions!C25</f>
        <v>bertrand</v>
      </c>
    </row>
    <row r="20" spans="1:33" ht="26.25" customHeight="1">
      <c r="B20" s="110"/>
      <c r="C20" s="8" t="str">
        <f>+AG10</f>
        <v>brian</v>
      </c>
      <c r="D20" s="8" t="str">
        <f>+AG22</f>
        <v>françois</v>
      </c>
      <c r="E20" s="8" t="str">
        <f>+AG34</f>
        <v>rene</v>
      </c>
      <c r="F20" s="8" t="str">
        <f>+AG46</f>
        <v>florent</v>
      </c>
      <c r="G20" s="1"/>
      <c r="H20" s="45"/>
      <c r="I20" s="1"/>
      <c r="J20" s="45">
        <f>IF(H20=0,0,(IF(H20&gt;H21,(H20*10)-H21,(IF(H20=H21,50,H20)))))</f>
        <v>0</v>
      </c>
      <c r="K20" s="10"/>
      <c r="M20" s="80"/>
      <c r="N20" s="79"/>
      <c r="O20" s="79"/>
      <c r="P20" s="79"/>
      <c r="Q20" s="79"/>
      <c r="R20" s="80"/>
      <c r="S20" s="81"/>
      <c r="T20" s="82"/>
      <c r="AG20" s="1" t="str">
        <f>+[1]Inscriptions!C26</f>
        <v>pierre</v>
      </c>
    </row>
    <row r="21" spans="1:33" ht="25.5" customHeight="1">
      <c r="B21" s="111"/>
      <c r="C21" s="8" t="str">
        <f>+AG11</f>
        <v>aramis</v>
      </c>
      <c r="D21" s="8" t="str">
        <f>+AG23</f>
        <v>georges</v>
      </c>
      <c r="E21" s="8" t="str">
        <f>+AG35</f>
        <v>robert</v>
      </c>
      <c r="F21" s="8" t="str">
        <f>+AG47</f>
        <v>jacques</v>
      </c>
      <c r="G21" s="1"/>
      <c r="H21" s="45"/>
      <c r="I21" s="1"/>
      <c r="J21" s="45">
        <f>IF(H21=0,0,(IF(H21&gt;H20,(H21*10)-H20,(IF(H21=H20,50,H21)))))</f>
        <v>0</v>
      </c>
      <c r="K21" s="10"/>
      <c r="M21" s="76" t="str">
        <f>TEXT($E$4,"jj/mm")&amp;"/P61"</f>
        <v>05/08/P61</v>
      </c>
      <c r="N21" t="str">
        <f>C14</f>
        <v>bibi</v>
      </c>
      <c r="O21">
        <f>$J$14</f>
        <v>0</v>
      </c>
      <c r="R21" s="76" t="str">
        <f>TEXT($E$4,"jj/mm")&amp;"/P62"</f>
        <v>05/08/P62</v>
      </c>
      <c r="S21" s="53" t="str">
        <f>+C41</f>
        <v>baramé</v>
      </c>
      <c r="T21" s="51">
        <f>+$J$41</f>
        <v>0</v>
      </c>
      <c r="AG21" s="1" t="str">
        <f>+[1]Inscriptions!C27</f>
        <v>jerome</v>
      </c>
    </row>
    <row r="22" spans="1:33" ht="25.5" customHeight="1">
      <c r="B22" s="38"/>
      <c r="C22" s="8"/>
      <c r="D22" s="8"/>
      <c r="E22" s="8"/>
      <c r="F22" s="8"/>
      <c r="G22" s="1"/>
      <c r="H22" s="46"/>
      <c r="I22" s="1"/>
      <c r="J22" s="46"/>
      <c r="K22" s="10"/>
      <c r="M22" s="76" t="str">
        <f>TEXT($E$4,"jj/mm")&amp;"/P61"</f>
        <v>05/08/P61</v>
      </c>
      <c r="N22" t="str">
        <f>D14</f>
        <v>xavier</v>
      </c>
      <c r="O22">
        <f>$J$14</f>
        <v>0</v>
      </c>
      <c r="R22" s="76" t="str">
        <f>TEXT($E$4,"jj/mm")&amp;"/P62"</f>
        <v>05/08/P62</v>
      </c>
      <c r="S22" s="53" t="str">
        <f>+D41</f>
        <v>saturnin</v>
      </c>
      <c r="T22" s="51">
        <f>+$J$41</f>
        <v>0</v>
      </c>
      <c r="AG22" s="1" t="str">
        <f>+[1]Inscriptions!C28</f>
        <v>françois</v>
      </c>
    </row>
    <row r="23" spans="1:33" ht="25.5" customHeight="1">
      <c r="B23" s="110"/>
      <c r="C23" s="8" t="str">
        <f>+AG12</f>
        <v>maurice</v>
      </c>
      <c r="D23" s="8" t="str">
        <f>+AG24</f>
        <v>mathieu</v>
      </c>
      <c r="E23" s="8" t="str">
        <f>+AG36</f>
        <v>serge</v>
      </c>
      <c r="F23" s="8" t="str">
        <f>+AG48</f>
        <v>lucas</v>
      </c>
      <c r="G23" s="1"/>
      <c r="H23" s="45"/>
      <c r="I23" s="1"/>
      <c r="J23" s="45">
        <f>IF(H23=0,0,(IF(H23&gt;H24,(H23*10)-H24,(IF(H23=H24,50,H23)))))</f>
        <v>0</v>
      </c>
      <c r="K23" s="10"/>
      <c r="M23" s="76" t="str">
        <f>TEXT($E$4,"jj/mm")&amp;"/P61"</f>
        <v>05/08/P61</v>
      </c>
      <c r="N23" t="str">
        <f>E14</f>
        <v>benoit</v>
      </c>
      <c r="O23">
        <f>$J$14</f>
        <v>0</v>
      </c>
      <c r="R23" s="76" t="str">
        <f>TEXT($E$4,"jj/mm")&amp;"/P62"</f>
        <v>05/08/P62</v>
      </c>
      <c r="S23" s="53" t="str">
        <f>+E41</f>
        <v>clement</v>
      </c>
      <c r="T23" s="51">
        <f>+$J$41</f>
        <v>0</v>
      </c>
      <c r="AG23" s="1" t="str">
        <f>+[1]Inscriptions!C29</f>
        <v>georges</v>
      </c>
    </row>
    <row r="24" spans="1:33" ht="27" customHeight="1">
      <c r="B24" s="111"/>
      <c r="C24" s="8" t="str">
        <f>+AG13</f>
        <v>jaquo</v>
      </c>
      <c r="D24" s="8" t="str">
        <f>+AG25</f>
        <v>brice</v>
      </c>
      <c r="E24" s="8" t="str">
        <f>+AG37</f>
        <v>gregoire</v>
      </c>
      <c r="F24" s="8" t="str">
        <f>+AG49</f>
        <v>romaric</v>
      </c>
      <c r="G24" s="1"/>
      <c r="H24" s="45"/>
      <c r="I24" s="1"/>
      <c r="J24" s="45">
        <f>IF(H24=0,0,(IF(H24&gt;H23,(H24*10)-H23,(IF(H24=H23,50,H24)))))</f>
        <v>0</v>
      </c>
      <c r="K24" s="10"/>
      <c r="M24" s="76" t="str">
        <f>TEXT($E$4,"jj/mm")&amp;"/P61"</f>
        <v>05/08/P61</v>
      </c>
      <c r="N24" t="str">
        <f>F14</f>
        <v>renaud</v>
      </c>
      <c r="O24">
        <f>$J$14</f>
        <v>0</v>
      </c>
      <c r="R24" s="76" t="str">
        <f>TEXT($E$4,"jj/mm")&amp;"/P62"</f>
        <v>05/08/P62</v>
      </c>
      <c r="S24" s="53" t="str">
        <f>+F41</f>
        <v>dédé</v>
      </c>
      <c r="T24" s="51">
        <f>+$J$41</f>
        <v>0</v>
      </c>
      <c r="AG24" s="1" t="str">
        <f>+[1]Inscriptions!C30</f>
        <v>mathieu</v>
      </c>
    </row>
    <row r="25" spans="1:33" ht="27" customHeight="1">
      <c r="C25" s="21"/>
      <c r="D25" s="21"/>
      <c r="E25" s="21"/>
      <c r="G25" s="1"/>
      <c r="H25" s="16"/>
      <c r="I25" s="1"/>
      <c r="J25" s="16"/>
      <c r="K25" s="10"/>
      <c r="M25" s="76"/>
      <c r="R25" s="76"/>
      <c r="T25" s="51"/>
      <c r="AG25" s="1" t="str">
        <f>+[1]Inscriptions!C31</f>
        <v>brice</v>
      </c>
    </row>
    <row r="26" spans="1:33" ht="25.5" customHeight="1">
      <c r="B26" s="112"/>
      <c r="G26" s="1"/>
      <c r="K26" s="10"/>
      <c r="M26" s="76" t="str">
        <f>TEXT($E$4,"jj/mm")&amp;"/P61"</f>
        <v>05/08/P61</v>
      </c>
      <c r="N26" t="str">
        <f>C15</f>
        <v>camille</v>
      </c>
      <c r="O26">
        <f>$J$15</f>
        <v>0</v>
      </c>
      <c r="R26" s="76" t="str">
        <f>TEXT($E$4,"jj/mm")&amp;"/P62"</f>
        <v>05/08/P62</v>
      </c>
      <c r="S26" s="53" t="str">
        <f>+C42</f>
        <v>camille</v>
      </c>
      <c r="T26" s="51">
        <f>+$J$42</f>
        <v>0</v>
      </c>
      <c r="AG26" s="1" t="str">
        <f>+[1]Inscriptions!C32</f>
        <v>denis</v>
      </c>
    </row>
    <row r="27" spans="1:33" ht="26.25" customHeight="1">
      <c r="B27" s="112"/>
      <c r="G27" s="1"/>
      <c r="K27" s="10"/>
      <c r="M27" s="76" t="str">
        <f>TEXT($E$4,"jj/mm")&amp;"/P61"</f>
        <v>05/08/P61</v>
      </c>
      <c r="N27" t="str">
        <f>D15</f>
        <v>bertrand</v>
      </c>
      <c r="O27">
        <f>$J$15</f>
        <v>0</v>
      </c>
      <c r="R27" s="76" t="str">
        <f>TEXT($E$4,"jj/mm")&amp;"/P62"</f>
        <v>05/08/P62</v>
      </c>
      <c r="S27" s="53" t="str">
        <f>+D42</f>
        <v>bertrand</v>
      </c>
      <c r="T27" s="51">
        <f>+$J$42</f>
        <v>0</v>
      </c>
      <c r="AG27" s="1" t="str">
        <f>+[1]Inscriptions!C33</f>
        <v>antoinr</v>
      </c>
    </row>
    <row r="28" spans="1:33" ht="26.25" customHeight="1">
      <c r="G28" s="1"/>
      <c r="K28" s="10"/>
      <c r="M28" s="76" t="str">
        <f>TEXT($E$4,"jj/mm")&amp;"/P61"</f>
        <v>05/08/P61</v>
      </c>
      <c r="N28" t="str">
        <f>E15</f>
        <v>donald</v>
      </c>
      <c r="O28">
        <f>$J$15</f>
        <v>0</v>
      </c>
      <c r="R28" s="76" t="str">
        <f>TEXT($E$4,"jj/mm")&amp;"/P62"</f>
        <v>05/08/P62</v>
      </c>
      <c r="S28" s="53" t="str">
        <f>+E42</f>
        <v>thomas</v>
      </c>
      <c r="T28" s="51">
        <f>+$J$42</f>
        <v>0</v>
      </c>
      <c r="AG28" s="1" t="str">
        <f>+[1]Inscriptions!C34</f>
        <v>raymond</v>
      </c>
    </row>
    <row r="29" spans="1:33" ht="27" customHeight="1">
      <c r="A29" s="19"/>
      <c r="B29" s="112"/>
      <c r="G29" s="1"/>
      <c r="K29" s="10"/>
      <c r="M29" s="76" t="str">
        <f>TEXT($E$4,"jj/mm")&amp;"/P61"</f>
        <v>05/08/P61</v>
      </c>
      <c r="N29" t="str">
        <f>F15</f>
        <v>evrard</v>
      </c>
      <c r="O29">
        <f>$J$15</f>
        <v>0</v>
      </c>
      <c r="R29" s="76" t="str">
        <f>TEXT($E$4,"jj/mm")&amp;"/P62"</f>
        <v>05/08/P62</v>
      </c>
      <c r="S29" s="53" t="str">
        <f>+F42</f>
        <v>paul</v>
      </c>
      <c r="T29" s="51">
        <f>+$J$42</f>
        <v>0</v>
      </c>
      <c r="AG29" s="1" t="str">
        <f>+[1]Inscriptions!C35</f>
        <v>clement</v>
      </c>
    </row>
    <row r="30" spans="1:33" ht="27" customHeight="1" thickBot="1">
      <c r="A30" s="19"/>
      <c r="B30" s="112"/>
      <c r="G30" s="1"/>
      <c r="K30" s="10"/>
      <c r="M30" s="80"/>
      <c r="N30" s="79"/>
      <c r="O30" s="79"/>
      <c r="P30" s="79"/>
      <c r="Q30" s="79"/>
      <c r="R30" s="80"/>
      <c r="S30" s="81"/>
      <c r="T30" s="82"/>
      <c r="AG30" s="1" t="str">
        <f>+[1]Inscriptions!C36</f>
        <v>benoit</v>
      </c>
    </row>
    <row r="31" spans="1:33" ht="27" customHeight="1" thickBot="1">
      <c r="A31" s="19"/>
      <c r="D31" s="108" t="str">
        <f>+D2</f>
        <v>CORBEILLE DE NOEL</v>
      </c>
      <c r="E31" s="109"/>
      <c r="G31" s="1"/>
      <c r="K31" s="10"/>
      <c r="M31" s="76" t="str">
        <f>TEXT($E$4,"jj/mm")&amp;"/P61"</f>
        <v>05/08/P61</v>
      </c>
      <c r="N31" t="str">
        <f>C17</f>
        <v>albert</v>
      </c>
      <c r="O31">
        <f>$J$17</f>
        <v>0</v>
      </c>
      <c r="R31" s="76" t="str">
        <f>TEXT($E$4,"jj/mm")&amp;"/P62"</f>
        <v>05/08/P62</v>
      </c>
      <c r="S31" s="53" t="str">
        <f>+C44</f>
        <v>arthur</v>
      </c>
      <c r="T31" s="51">
        <f>+$J$44</f>
        <v>0</v>
      </c>
      <c r="AG31" s="1" t="str">
        <f>+[1]Inscriptions!C37</f>
        <v>donald</v>
      </c>
    </row>
    <row r="32" spans="1:33" ht="31.5" customHeight="1">
      <c r="A32" s="19"/>
      <c r="B32" s="112"/>
      <c r="D32" s="7" t="s">
        <v>1</v>
      </c>
      <c r="E32" s="13">
        <f>+[1]Inscriptions!Q7</f>
        <v>41491</v>
      </c>
      <c r="G32" s="1"/>
      <c r="K32" s="10"/>
      <c r="M32" s="76" t="str">
        <f>TEXT($E$4,"jj/mm")&amp;"/P61"</f>
        <v>05/08/P61</v>
      </c>
      <c r="N32" t="str">
        <f>D17</f>
        <v>pierre</v>
      </c>
      <c r="O32">
        <f>$J$17</f>
        <v>0</v>
      </c>
      <c r="R32" s="76" t="str">
        <f>TEXT($E$4,"jj/mm")&amp;"/P62"</f>
        <v>05/08/P62</v>
      </c>
      <c r="S32" s="53" t="str">
        <f>+D44</f>
        <v>sergio</v>
      </c>
      <c r="T32" s="51">
        <f>+$J$44</f>
        <v>0</v>
      </c>
      <c r="AG32" s="1" t="str">
        <f>+[1]Inscriptions!C38</f>
        <v>dany</v>
      </c>
    </row>
    <row r="33" spans="1:33" ht="33" customHeight="1">
      <c r="A33" s="19"/>
      <c r="B33" s="112"/>
      <c r="D33" s="7" t="s">
        <v>12</v>
      </c>
      <c r="E33" s="7">
        <v>2</v>
      </c>
      <c r="G33" s="1"/>
      <c r="K33" s="10"/>
      <c r="M33" s="76" t="str">
        <f>TEXT($E$4,"jj/mm")&amp;"/P61"</f>
        <v>05/08/P61</v>
      </c>
      <c r="N33" t="str">
        <f>E17</f>
        <v>dany</v>
      </c>
      <c r="O33">
        <f>$J$17</f>
        <v>0</v>
      </c>
      <c r="R33" s="76" t="str">
        <f>TEXT($E$4,"jj/mm")&amp;"/P62"</f>
        <v>05/08/P62</v>
      </c>
      <c r="S33" s="53" t="str">
        <f>+E44</f>
        <v>dany</v>
      </c>
      <c r="T33" s="51">
        <f>+$J$44</f>
        <v>0</v>
      </c>
      <c r="AG33" s="1" t="str">
        <f>+[1]Inscriptions!C39</f>
        <v>thomas</v>
      </c>
    </row>
    <row r="34" spans="1:33" ht="33" customHeight="1">
      <c r="A34" s="19"/>
      <c r="B34" s="22" t="s">
        <v>3</v>
      </c>
      <c r="H34" s="3" t="s">
        <v>0</v>
      </c>
      <c r="J34" s="3" t="s">
        <v>9</v>
      </c>
      <c r="K34" s="10"/>
      <c r="M34" s="76" t="str">
        <f>TEXT($E$4,"jj/mm")&amp;"/P61"</f>
        <v>05/08/P61</v>
      </c>
      <c r="N34" t="str">
        <f>F17</f>
        <v>daniel</v>
      </c>
      <c r="O34">
        <f>$J$17</f>
        <v>0</v>
      </c>
      <c r="R34" s="76" t="str">
        <f>TEXT($E$4,"jj/mm")&amp;"/P62"</f>
        <v>05/08/P62</v>
      </c>
      <c r="S34" s="53" t="str">
        <f>+F44</f>
        <v>polo</v>
      </c>
      <c r="T34" s="51">
        <f>+$J$44</f>
        <v>0</v>
      </c>
      <c r="Y34" s="1"/>
      <c r="Z34" s="1"/>
      <c r="AA34" s="1"/>
      <c r="AB34" s="1"/>
      <c r="AC34" s="1"/>
      <c r="AD34" s="1"/>
      <c r="AE34" s="1"/>
      <c r="AG34" s="1" t="str">
        <f>+[1]Inscriptions!C40</f>
        <v>rene</v>
      </c>
    </row>
    <row r="35" spans="1:33" ht="33" customHeight="1">
      <c r="A35" s="19"/>
      <c r="B35" s="110"/>
      <c r="C35" s="8" t="str">
        <f>+AG8</f>
        <v>albert</v>
      </c>
      <c r="D35" s="8" t="str">
        <f>+AG15</f>
        <v>olivier</v>
      </c>
      <c r="E35" s="8" t="str">
        <f>+AG28</f>
        <v>raymond</v>
      </c>
      <c r="F35" s="8" t="str">
        <f>+AG42</f>
        <v>renaud</v>
      </c>
      <c r="G35" s="1"/>
      <c r="H35" s="45"/>
      <c r="J35" s="45">
        <f>IF(H35=0,0,(IF(H35&gt;H36,(H35*10)-H36,(IF(H35=H36,50,H35)))))</f>
        <v>0</v>
      </c>
      <c r="K35" s="10"/>
      <c r="M35" s="76"/>
      <c r="R35" s="76"/>
      <c r="T35" s="51"/>
      <c r="Y35" s="1"/>
      <c r="Z35" s="52"/>
      <c r="AA35" s="52"/>
      <c r="AB35" s="7"/>
      <c r="AC35" s="7"/>
      <c r="AD35" s="7"/>
      <c r="AE35" s="7"/>
      <c r="AG35" s="1" t="str">
        <f>+[1]Inscriptions!C41</f>
        <v>robert</v>
      </c>
    </row>
    <row r="36" spans="1:33" ht="33.75" customHeight="1">
      <c r="A36" s="19"/>
      <c r="B36" s="111"/>
      <c r="C36" s="8" t="str">
        <f>+AG6</f>
        <v>bibi</v>
      </c>
      <c r="D36" s="8" t="str">
        <f>+AG18</f>
        <v>xavier</v>
      </c>
      <c r="E36" s="8" t="str">
        <f>+AG26</f>
        <v>denis</v>
      </c>
      <c r="F36" s="8" t="str">
        <f>+AG39</f>
        <v>charles</v>
      </c>
      <c r="G36" s="1"/>
      <c r="H36" s="45"/>
      <c r="J36" s="45">
        <f>IF(H36=0,0,(IF(H36&gt;H35,(H36*10)-H35,(IF(H36=H35,50,H36)))))</f>
        <v>0</v>
      </c>
      <c r="K36" s="10"/>
      <c r="M36" s="76" t="str">
        <f>TEXT($E$4,"jj/mm")&amp;"/P61"</f>
        <v>05/08/P61</v>
      </c>
      <c r="N36" t="str">
        <f>C18</f>
        <v>bart</v>
      </c>
      <c r="O36">
        <f>$J$18</f>
        <v>0</v>
      </c>
      <c r="R36" s="76" t="str">
        <f>TEXT($E$4,"jj/mm")&amp;"/P62"</f>
        <v>05/08/P62</v>
      </c>
      <c r="S36" s="53" t="str">
        <f>+C45</f>
        <v>bart</v>
      </c>
      <c r="T36" s="51">
        <f>+$J$45</f>
        <v>0</v>
      </c>
      <c r="Y36" s="1"/>
      <c r="Z36" s="52"/>
      <c r="AA36" s="52"/>
      <c r="AB36" s="7"/>
      <c r="AC36" s="7"/>
      <c r="AD36" s="7"/>
      <c r="AE36" s="7"/>
      <c r="AG36" s="1" t="str">
        <f>+[1]Inscriptions!C42</f>
        <v>serge</v>
      </c>
    </row>
    <row r="37" spans="1:33" s="1" customFormat="1" ht="33.75" customHeight="1">
      <c r="A37" s="19"/>
      <c r="B37" s="38"/>
      <c r="C37" s="8"/>
      <c r="D37" s="8"/>
      <c r="E37" s="8"/>
      <c r="F37" s="8"/>
      <c r="H37" s="46"/>
      <c r="I37"/>
      <c r="J37" s="46"/>
      <c r="K37" s="10"/>
      <c r="M37" s="76" t="str">
        <f>TEXT($E$4,"jj/mm")&amp;"/P61"</f>
        <v>05/08/P61</v>
      </c>
      <c r="N37" t="str">
        <f>D18</f>
        <v>jerome</v>
      </c>
      <c r="O37">
        <f>$J$18</f>
        <v>0</v>
      </c>
      <c r="P37"/>
      <c r="Q37"/>
      <c r="R37" s="76" t="str">
        <f>TEXT($E$4,"jj/mm")&amp;"/P62"</f>
        <v>05/08/P62</v>
      </c>
      <c r="S37" s="53" t="str">
        <f>+D45</f>
        <v>pierre</v>
      </c>
      <c r="T37" s="51">
        <f>+$J$45</f>
        <v>0</v>
      </c>
      <c r="Z37" s="52"/>
      <c r="AA37" s="52"/>
      <c r="AB37" s="7"/>
      <c r="AC37" s="7"/>
      <c r="AD37" s="7"/>
      <c r="AE37" s="7"/>
      <c r="AG37" s="1" t="str">
        <f>+[1]Inscriptions!C43</f>
        <v>gregoire</v>
      </c>
    </row>
    <row r="38" spans="1:33" s="1" customFormat="1" ht="33.75" customHeight="1">
      <c r="A38" s="19"/>
      <c r="B38" s="110"/>
      <c r="C38" s="8" t="str">
        <f>+AG2</f>
        <v>alain</v>
      </c>
      <c r="D38" s="8" t="str">
        <f>+AG21</f>
        <v>jerome</v>
      </c>
      <c r="E38" s="8" t="str">
        <f>+AG30</f>
        <v>benoit</v>
      </c>
      <c r="F38" s="8" t="str">
        <f>+AG41</f>
        <v>vincent</v>
      </c>
      <c r="H38" s="45"/>
      <c r="I38"/>
      <c r="J38" s="45">
        <f>IF(H38=0,0,(IF(H38&gt;H39,(H38*10)-H39,(IF(H38=H39,50,H38)))))</f>
        <v>0</v>
      </c>
      <c r="K38" s="10"/>
      <c r="M38" s="76" t="str">
        <f>TEXT($E$4,"jj/mm")&amp;"/P61"</f>
        <v>05/08/P61</v>
      </c>
      <c r="N38" t="str">
        <f>E18</f>
        <v>thomas</v>
      </c>
      <c r="O38">
        <f>$J$18</f>
        <v>0</v>
      </c>
      <c r="P38"/>
      <c r="Q38"/>
      <c r="R38" s="76" t="str">
        <f>TEXT($E$4,"jj/mm")&amp;"/P62"</f>
        <v>05/08/P62</v>
      </c>
      <c r="S38" s="53" t="str">
        <f>+E45</f>
        <v>donald</v>
      </c>
      <c r="T38" s="51">
        <f>+$J$45</f>
        <v>0</v>
      </c>
      <c r="Z38" s="52"/>
      <c r="AA38" s="52"/>
      <c r="AB38" s="7"/>
      <c r="AC38" s="7"/>
      <c r="AD38" s="7"/>
      <c r="AE38" s="7"/>
      <c r="AG38" s="1" t="str">
        <f>+[1]Inscriptions!C44</f>
        <v>paul</v>
      </c>
    </row>
    <row r="39" spans="1:33" s="1" customFormat="1" ht="35.25" customHeight="1">
      <c r="A39" s="19"/>
      <c r="B39" s="111"/>
      <c r="C39" s="8" t="str">
        <f>+AG5</f>
        <v>andré</v>
      </c>
      <c r="D39" s="8" t="str">
        <f>+AG16</f>
        <v>romaric</v>
      </c>
      <c r="E39" s="8" t="str">
        <f>+AG27</f>
        <v>antoinr</v>
      </c>
      <c r="F39" s="8" t="str">
        <f>+AG44</f>
        <v>daniel</v>
      </c>
      <c r="H39" s="45"/>
      <c r="I39"/>
      <c r="J39" s="45">
        <f>IF(H39=0,0,(IF(H39&gt;H38,(H39*10)-H38,(IF(H39=H38,50,H39)))))</f>
        <v>0</v>
      </c>
      <c r="K39" s="10"/>
      <c r="M39" s="76" t="str">
        <f>TEXT($E$4,"jj/mm")&amp;"/P61"</f>
        <v>05/08/P61</v>
      </c>
      <c r="N39" t="str">
        <f>F18</f>
        <v>polo</v>
      </c>
      <c r="O39">
        <f>$J$18</f>
        <v>0</v>
      </c>
      <c r="P39"/>
      <c r="Q39"/>
      <c r="R39" s="76" t="str">
        <f>TEXT($E$4,"jj/mm")&amp;"/P62"</f>
        <v>05/08/P62</v>
      </c>
      <c r="S39" s="53" t="str">
        <f>+F45</f>
        <v>evrard</v>
      </c>
      <c r="T39" s="51">
        <f>+$J$45</f>
        <v>0</v>
      </c>
      <c r="Z39" s="52"/>
      <c r="AA39" s="52"/>
      <c r="AB39" s="7"/>
      <c r="AC39" s="7"/>
      <c r="AD39" s="7"/>
      <c r="AE39" s="7"/>
      <c r="AG39" s="1" t="str">
        <f>+[1]Inscriptions!C45</f>
        <v>charles</v>
      </c>
    </row>
    <row r="40" spans="1:33" s="1" customFormat="1" ht="32.25" customHeight="1">
      <c r="A40" s="19"/>
      <c r="B40" s="38"/>
      <c r="C40" s="8"/>
      <c r="D40" s="8"/>
      <c r="E40" s="8"/>
      <c r="F40" s="8"/>
      <c r="H40" s="46"/>
      <c r="I40"/>
      <c r="J40" s="46"/>
      <c r="K40" s="10"/>
      <c r="M40" s="80"/>
      <c r="N40" s="79"/>
      <c r="O40" s="79"/>
      <c r="P40" s="79"/>
      <c r="Q40" s="79"/>
      <c r="R40" s="80"/>
      <c r="S40" s="81"/>
      <c r="T40" s="82"/>
      <c r="Z40" s="52"/>
      <c r="AA40" s="52"/>
      <c r="AB40" s="7"/>
      <c r="AC40" s="7"/>
      <c r="AD40" s="7"/>
      <c r="AE40" s="7"/>
      <c r="AG40" s="1" t="str">
        <f>+[1]Inscriptions!C46</f>
        <v>dédé</v>
      </c>
    </row>
    <row r="41" spans="1:33" ht="34.5" customHeight="1">
      <c r="B41" s="110"/>
      <c r="C41" s="8" t="str">
        <f>+AG3</f>
        <v>baramé</v>
      </c>
      <c r="D41" s="8" t="str">
        <f>+AG17</f>
        <v>saturnin</v>
      </c>
      <c r="E41" s="8" t="str">
        <f>+AG29</f>
        <v>clement</v>
      </c>
      <c r="F41" s="8" t="str">
        <f>+AG40</f>
        <v>dédé</v>
      </c>
      <c r="G41" s="1"/>
      <c r="H41" s="45"/>
      <c r="J41" s="45">
        <f>IF(H41=0,0,(IF(H41&gt;H42,(H41*10)-H42,(IF(H41=H42,50,H41)))))</f>
        <v>0</v>
      </c>
      <c r="K41" s="10"/>
      <c r="M41" s="76" t="str">
        <f>TEXT($E$4,"jj/mm")&amp;"/P61"</f>
        <v>05/08/P61</v>
      </c>
      <c r="N41" t="str">
        <f>C20</f>
        <v>brian</v>
      </c>
      <c r="O41">
        <f>$J$20</f>
        <v>0</v>
      </c>
      <c r="R41" s="76" t="str">
        <f>TEXT($E$4,"jj/mm")&amp;"/P62"</f>
        <v>05/08/P62</v>
      </c>
      <c r="S41" s="53" t="str">
        <f>+C47</f>
        <v>aramis</v>
      </c>
      <c r="T41" s="51">
        <f>+$J$47</f>
        <v>0</v>
      </c>
      <c r="Y41" s="1"/>
      <c r="Z41" s="52"/>
      <c r="AA41" s="52"/>
      <c r="AB41" s="7"/>
      <c r="AC41" s="7"/>
      <c r="AD41" s="7"/>
      <c r="AE41" s="7"/>
      <c r="AG41" s="1" t="str">
        <f>+[1]Inscriptions!C47</f>
        <v>vincent</v>
      </c>
    </row>
    <row r="42" spans="1:33" ht="34.5" customHeight="1">
      <c r="B42" s="111"/>
      <c r="C42" s="8" t="str">
        <f>+AG7</f>
        <v>camille</v>
      </c>
      <c r="D42" s="8" t="str">
        <f>+AG19</f>
        <v>bertrand</v>
      </c>
      <c r="E42" s="8" t="str">
        <f>+AG33</f>
        <v>thomas</v>
      </c>
      <c r="F42" s="8" t="str">
        <f>+AG38</f>
        <v>paul</v>
      </c>
      <c r="G42" s="1"/>
      <c r="H42" s="45"/>
      <c r="J42" s="45">
        <f>IF(H42=0,0,(IF(H42&gt;H41,(H42*10)-H41,(IF(H42=H41,50,H42)))))</f>
        <v>0</v>
      </c>
      <c r="K42" s="10"/>
      <c r="M42" s="76" t="str">
        <f>TEXT($E$4,"jj/mm")&amp;"/P61"</f>
        <v>05/08/P61</v>
      </c>
      <c r="N42" t="str">
        <f>D20</f>
        <v>françois</v>
      </c>
      <c r="O42">
        <f>$J$20</f>
        <v>0</v>
      </c>
      <c r="R42" s="76" t="str">
        <f>TEXT($E$4,"jj/mm")&amp;"/P62"</f>
        <v>05/08/P62</v>
      </c>
      <c r="S42" s="53" t="str">
        <f>+D47</f>
        <v>françois</v>
      </c>
      <c r="T42" s="51">
        <f>+$J$47</f>
        <v>0</v>
      </c>
      <c r="Y42" s="1"/>
      <c r="Z42" s="52"/>
      <c r="AA42" s="52"/>
      <c r="AB42" s="7"/>
      <c r="AC42" s="7"/>
      <c r="AD42" s="7"/>
      <c r="AE42" s="7"/>
      <c r="AG42" s="1" t="str">
        <f>+[1]Inscriptions!C48</f>
        <v>renaud</v>
      </c>
    </row>
    <row r="43" spans="1:33" ht="34.5" customHeight="1">
      <c r="B43" s="38"/>
      <c r="C43" s="8"/>
      <c r="D43" s="8"/>
      <c r="E43" s="8"/>
      <c r="F43" s="8"/>
      <c r="G43" s="1"/>
      <c r="H43" s="46"/>
      <c r="J43" s="46"/>
      <c r="K43" s="10"/>
      <c r="M43" s="76" t="str">
        <f>TEXT($E$4,"jj/mm")&amp;"/P61"</f>
        <v>05/08/P61</v>
      </c>
      <c r="N43" t="str">
        <f>E20</f>
        <v>rene</v>
      </c>
      <c r="O43">
        <f>$J$20</f>
        <v>0</v>
      </c>
      <c r="R43" s="76" t="str">
        <f>TEXT($E$4,"jj/mm")&amp;"/P62"</f>
        <v>05/08/P62</v>
      </c>
      <c r="S43" s="53" t="str">
        <f>+E47</f>
        <v>serge</v>
      </c>
      <c r="T43" s="51">
        <f>+$J$47</f>
        <v>0</v>
      </c>
      <c r="Y43" s="1"/>
      <c r="Z43" s="52"/>
      <c r="AA43" s="52"/>
      <c r="AB43" s="7"/>
      <c r="AC43" s="7"/>
      <c r="AD43" s="7"/>
      <c r="AE43" s="7"/>
      <c r="AG43" s="1" t="str">
        <f>+[1]Inscriptions!C49</f>
        <v>evrard</v>
      </c>
    </row>
    <row r="44" spans="1:33" ht="34.5" customHeight="1">
      <c r="B44" s="110"/>
      <c r="C44" s="8" t="str">
        <f>+AG4</f>
        <v>arthur</v>
      </c>
      <c r="D44" s="8" t="str">
        <f>+AG14</f>
        <v>sergio</v>
      </c>
      <c r="E44" s="8" t="str">
        <f>+AG32</f>
        <v>dany</v>
      </c>
      <c r="F44" s="8" t="str">
        <f>+AG45</f>
        <v>polo</v>
      </c>
      <c r="G44" s="1"/>
      <c r="H44" s="45"/>
      <c r="J44" s="45">
        <f>IF(H44=0,0,(IF(H44&gt;H45,(H44*10)-H45,(IF(H44=H45,50,H44)))))</f>
        <v>0</v>
      </c>
      <c r="K44" s="10"/>
      <c r="M44" s="76" t="str">
        <f>TEXT($E$4,"jj/mm")&amp;"/P61"</f>
        <v>05/08/P61</v>
      </c>
      <c r="N44" t="str">
        <f>F20</f>
        <v>florent</v>
      </c>
      <c r="O44">
        <f>$J$20</f>
        <v>0</v>
      </c>
      <c r="R44" s="76" t="str">
        <f>TEXT($E$4,"jj/mm")&amp;"/P62"</f>
        <v>05/08/P62</v>
      </c>
      <c r="S44" s="53" t="str">
        <f>+F47</f>
        <v>lucas</v>
      </c>
      <c r="T44" s="51">
        <f>+$J$47</f>
        <v>0</v>
      </c>
      <c r="Y44" s="1"/>
      <c r="Z44" s="52"/>
      <c r="AA44" s="52"/>
      <c r="AB44" s="7"/>
      <c r="AC44" s="7"/>
      <c r="AD44" s="7"/>
      <c r="AE44" s="7"/>
      <c r="AG44" s="1" t="str">
        <f>+[1]Inscriptions!C50</f>
        <v>daniel</v>
      </c>
    </row>
    <row r="45" spans="1:33" ht="34.5" customHeight="1">
      <c r="B45" s="111"/>
      <c r="C45" s="8" t="str">
        <f>+AG9</f>
        <v>bart</v>
      </c>
      <c r="D45" s="8" t="str">
        <f>+AG20</f>
        <v>pierre</v>
      </c>
      <c r="E45" s="8" t="str">
        <f>+AG31</f>
        <v>donald</v>
      </c>
      <c r="F45" s="8" t="str">
        <f>+AG43</f>
        <v>evrard</v>
      </c>
      <c r="G45" s="1"/>
      <c r="H45" s="45"/>
      <c r="J45" s="45">
        <f>IF(H45=0,0,(IF(H45&gt;H44,(H45*10)-H44,(IF(H45=H44,50,H45)))))</f>
        <v>0</v>
      </c>
      <c r="K45" s="10"/>
      <c r="M45" s="76"/>
      <c r="R45" s="76"/>
      <c r="T45" s="51"/>
      <c r="Y45" s="1"/>
      <c r="Z45" s="52"/>
      <c r="AA45" s="52"/>
      <c r="AB45" s="7"/>
      <c r="AC45" s="7"/>
      <c r="AD45" s="7"/>
      <c r="AE45" s="7"/>
      <c r="AG45" s="1" t="str">
        <f>+[1]Inscriptions!C51</f>
        <v>polo</v>
      </c>
    </row>
    <row r="46" spans="1:33" ht="34.5" customHeight="1">
      <c r="B46" s="38"/>
      <c r="C46" s="8"/>
      <c r="D46" s="8"/>
      <c r="E46" s="8"/>
      <c r="F46" s="8"/>
      <c r="G46" s="1"/>
      <c r="H46" s="46"/>
      <c r="J46" s="46"/>
      <c r="K46" s="10"/>
      <c r="M46" s="76" t="str">
        <f>TEXT($E$4,"jj/mm")&amp;"/P61"</f>
        <v>05/08/P61</v>
      </c>
      <c r="N46" s="1" t="str">
        <f>C21</f>
        <v>aramis</v>
      </c>
      <c r="O46" s="1">
        <f>$J$21</f>
        <v>0</v>
      </c>
      <c r="P46" s="1"/>
      <c r="Q46" s="1"/>
      <c r="R46" s="76" t="str">
        <f>TEXT($E$4,"jj/mm")&amp;"/P62"</f>
        <v>05/08/P62</v>
      </c>
      <c r="S46" s="53" t="str">
        <f>+C48</f>
        <v>jaquo</v>
      </c>
      <c r="T46" s="51">
        <f>+$J$48</f>
        <v>0</v>
      </c>
      <c r="Y46" s="1"/>
      <c r="Z46" s="52"/>
      <c r="AA46" s="52"/>
      <c r="AB46" s="7"/>
      <c r="AC46" s="7"/>
      <c r="AD46" s="7"/>
      <c r="AE46" s="7"/>
      <c r="AG46" s="1" t="str">
        <f>+[1]Inscriptions!C52</f>
        <v>florent</v>
      </c>
    </row>
    <row r="47" spans="1:33" ht="34.5" customHeight="1">
      <c r="B47" s="110"/>
      <c r="C47" s="8" t="str">
        <f>+AG11</f>
        <v>aramis</v>
      </c>
      <c r="D47" s="8" t="str">
        <f>+AG22</f>
        <v>françois</v>
      </c>
      <c r="E47" s="8" t="str">
        <f>+AG36</f>
        <v>serge</v>
      </c>
      <c r="F47" s="8" t="str">
        <f>+AG48</f>
        <v>lucas</v>
      </c>
      <c r="G47" s="1"/>
      <c r="H47" s="45"/>
      <c r="J47" s="45">
        <f>IF(H47=0,0,(IF(H47&gt;H48,(H47*10)-H48,(IF(H47=H48,50,H47)))))</f>
        <v>0</v>
      </c>
      <c r="K47" s="10"/>
      <c r="M47" s="76" t="str">
        <f>TEXT($E$4,"jj/mm")&amp;"/P61"</f>
        <v>05/08/P61</v>
      </c>
      <c r="N47" s="1" t="str">
        <f>D21</f>
        <v>georges</v>
      </c>
      <c r="O47" s="1">
        <f>$J$21</f>
        <v>0</v>
      </c>
      <c r="P47" s="1"/>
      <c r="Q47" s="1"/>
      <c r="R47" s="76" t="str">
        <f>TEXT($E$4,"jj/mm")&amp;"/P62"</f>
        <v>05/08/P62</v>
      </c>
      <c r="S47" s="53" t="str">
        <f>+D48</f>
        <v>mathieu</v>
      </c>
      <c r="T47" s="51">
        <f>+$J$48</f>
        <v>0</v>
      </c>
      <c r="Y47" s="1"/>
      <c r="Z47" s="52"/>
      <c r="AA47" s="52"/>
      <c r="AB47" s="7"/>
      <c r="AC47" s="7"/>
      <c r="AD47" s="7"/>
      <c r="AE47" s="7"/>
      <c r="AG47" s="1" t="str">
        <f>+[1]Inscriptions!C53</f>
        <v>jacques</v>
      </c>
    </row>
    <row r="48" spans="1:33" ht="34.5" customHeight="1">
      <c r="B48" s="111"/>
      <c r="C48" s="8" t="str">
        <f>+AG13</f>
        <v>jaquo</v>
      </c>
      <c r="D48" s="8" t="str">
        <f>+AG24</f>
        <v>mathieu</v>
      </c>
      <c r="E48" s="8" t="str">
        <f>+AG34</f>
        <v>rene</v>
      </c>
      <c r="F48" s="8" t="str">
        <f>+AG46</f>
        <v>florent</v>
      </c>
      <c r="G48" s="1"/>
      <c r="H48" s="45"/>
      <c r="J48" s="45">
        <f>IF(H48=0,0,(IF(H48&gt;H47,(H48*10)-H47,(IF(H48=H47,50,H48)))))</f>
        <v>0</v>
      </c>
      <c r="K48" s="10"/>
      <c r="M48" s="76" t="str">
        <f>TEXT($E$4,"jj/mm")&amp;"/P61"</f>
        <v>05/08/P61</v>
      </c>
      <c r="N48" s="1" t="str">
        <f>E21</f>
        <v>robert</v>
      </c>
      <c r="O48" s="1">
        <f>$J$21</f>
        <v>0</v>
      </c>
      <c r="P48" s="1"/>
      <c r="Q48" s="1"/>
      <c r="R48" s="76" t="str">
        <f>TEXT($E$4,"jj/mm")&amp;"/P62"</f>
        <v>05/08/P62</v>
      </c>
      <c r="S48" s="53" t="str">
        <f>+E48</f>
        <v>rene</v>
      </c>
      <c r="T48" s="51">
        <f>+$J$48</f>
        <v>0</v>
      </c>
      <c r="Y48" s="1"/>
      <c r="Z48" s="52"/>
      <c r="AA48" s="52"/>
      <c r="AB48" s="7"/>
      <c r="AC48" s="7"/>
      <c r="AD48" s="7"/>
      <c r="AE48" s="7"/>
      <c r="AG48" s="1" t="str">
        <f>+[1]Inscriptions!C54</f>
        <v>lucas</v>
      </c>
    </row>
    <row r="49" spans="2:33" ht="34.5" customHeight="1">
      <c r="B49" s="38"/>
      <c r="C49" s="8"/>
      <c r="D49" s="8"/>
      <c r="E49" s="8"/>
      <c r="F49" s="8"/>
      <c r="G49" s="1"/>
      <c r="H49" s="46"/>
      <c r="J49" s="46"/>
      <c r="K49" s="10"/>
      <c r="M49" s="76" t="str">
        <f>TEXT($E$4,"jj/mm")&amp;"/P61"</f>
        <v>05/08/P61</v>
      </c>
      <c r="N49" s="1" t="str">
        <f>F21</f>
        <v>jacques</v>
      </c>
      <c r="O49" s="1">
        <f>$J$21</f>
        <v>0</v>
      </c>
      <c r="P49" s="1"/>
      <c r="Q49" s="1"/>
      <c r="R49" s="76" t="str">
        <f>TEXT($E$4,"jj/mm")&amp;"/P62"</f>
        <v>05/08/P62</v>
      </c>
      <c r="S49" s="53" t="str">
        <f>+F48</f>
        <v>florent</v>
      </c>
      <c r="T49" s="51">
        <f>+$J$48</f>
        <v>0</v>
      </c>
      <c r="Y49" s="1"/>
      <c r="Z49" s="52"/>
      <c r="AA49" s="52"/>
      <c r="AB49" s="7"/>
      <c r="AC49" s="7"/>
      <c r="AD49" s="7"/>
      <c r="AE49" s="7"/>
      <c r="AG49" s="1" t="str">
        <f>+[1]Inscriptions!C55</f>
        <v>romaric</v>
      </c>
    </row>
    <row r="50" spans="2:33" ht="34.5" customHeight="1">
      <c r="B50" s="110"/>
      <c r="C50" s="8" t="str">
        <f>+AG12</f>
        <v>maurice</v>
      </c>
      <c r="D50" s="8" t="str">
        <f>+AG25</f>
        <v>brice</v>
      </c>
      <c r="E50" s="8" t="str">
        <f>+AG37</f>
        <v>gregoire</v>
      </c>
      <c r="F50" s="8" t="str">
        <f>+AG47</f>
        <v>jacques</v>
      </c>
      <c r="G50" s="1"/>
      <c r="H50" s="45"/>
      <c r="J50" s="45">
        <f>IF(H50=0,0,(IF(H50&gt;H51,(H50*10)-H51,(IF(H50=H51,50,H50)))))</f>
        <v>0</v>
      </c>
      <c r="K50" s="10"/>
      <c r="M50" s="80"/>
      <c r="N50" s="83"/>
      <c r="O50" s="83"/>
      <c r="P50" s="83"/>
      <c r="Q50" s="83"/>
      <c r="R50" s="80"/>
      <c r="S50" s="81"/>
      <c r="T50" s="82"/>
      <c r="Y50" s="1"/>
      <c r="Z50" s="52"/>
      <c r="AA50" s="52"/>
      <c r="AB50" s="7"/>
      <c r="AC50" s="7"/>
      <c r="AD50" s="7"/>
      <c r="AE50" s="7"/>
      <c r="AG50" s="1"/>
    </row>
    <row r="51" spans="2:33" ht="34.5" customHeight="1">
      <c r="B51" s="111"/>
      <c r="C51" s="8" t="str">
        <f>+AG10</f>
        <v>brian</v>
      </c>
      <c r="D51" s="8" t="str">
        <f>+AG23</f>
        <v>georges</v>
      </c>
      <c r="E51" s="8" t="str">
        <f>+AG35</f>
        <v>robert</v>
      </c>
      <c r="F51" s="8" t="str">
        <f>+AG49</f>
        <v>romaric</v>
      </c>
      <c r="G51" s="1"/>
      <c r="H51" s="45"/>
      <c r="J51" s="45">
        <f>IF(H51=0,0,(IF(H51&gt;H50,(H51*10)-H50,(IF(H51=H50,50,H51)))))</f>
        <v>0</v>
      </c>
      <c r="K51" s="10"/>
      <c r="M51" s="76" t="str">
        <f>TEXT($E$4,"jj/mm")&amp;"/P61"</f>
        <v>05/08/P61</v>
      </c>
      <c r="N51" t="str">
        <f>C23</f>
        <v>maurice</v>
      </c>
      <c r="O51" s="1">
        <f>$J$23</f>
        <v>0</v>
      </c>
      <c r="R51" s="76" t="str">
        <f>TEXT($E$4,"jj/mm")&amp;"/P62"</f>
        <v>05/08/P62</v>
      </c>
      <c r="S51" s="53" t="str">
        <f>+C50</f>
        <v>maurice</v>
      </c>
      <c r="T51" s="51">
        <f>+$J$50</f>
        <v>0</v>
      </c>
      <c r="Y51" s="1"/>
      <c r="Z51" s="52"/>
      <c r="AA51" s="52"/>
      <c r="AB51" s="7"/>
      <c r="AC51" s="7"/>
      <c r="AD51" s="7"/>
      <c r="AE51" s="7"/>
      <c r="AG51" s="1"/>
    </row>
    <row r="52" spans="2:33" ht="34.5" customHeight="1">
      <c r="J52" s="16"/>
      <c r="K52" s="10"/>
      <c r="M52" s="76" t="str">
        <f>TEXT($E$4,"jj/mm")&amp;"/P61"</f>
        <v>05/08/P61</v>
      </c>
      <c r="N52" t="str">
        <f>D23</f>
        <v>mathieu</v>
      </c>
      <c r="O52" s="1">
        <f>$J$23</f>
        <v>0</v>
      </c>
      <c r="R52" s="76" t="str">
        <f>TEXT($E$4,"jj/mm")&amp;"/P62"</f>
        <v>05/08/P62</v>
      </c>
      <c r="S52" s="53" t="str">
        <f>+D50</f>
        <v>brice</v>
      </c>
      <c r="T52" s="51">
        <f>+$J$50</f>
        <v>0</v>
      </c>
      <c r="Y52" s="1"/>
      <c r="Z52" s="1"/>
      <c r="AA52" s="1"/>
      <c r="AB52" s="1"/>
      <c r="AC52" s="1"/>
      <c r="AD52" s="1"/>
      <c r="AE52" s="1"/>
      <c r="AG52" s="1"/>
    </row>
    <row r="53" spans="2:33" ht="34.5" customHeight="1">
      <c r="K53" s="10"/>
      <c r="M53" s="76" t="str">
        <f>TEXT($E$4,"jj/mm")&amp;"/P61"</f>
        <v>05/08/P61</v>
      </c>
      <c r="N53" t="str">
        <f>E23</f>
        <v>serge</v>
      </c>
      <c r="O53" s="1">
        <f>$J$23</f>
        <v>0</v>
      </c>
      <c r="R53" s="76" t="str">
        <f>TEXT($E$4,"jj/mm")&amp;"/P62"</f>
        <v>05/08/P62</v>
      </c>
      <c r="S53" s="53" t="str">
        <f>+E50</f>
        <v>gregoire</v>
      </c>
      <c r="T53" s="51">
        <f>+$J$50</f>
        <v>0</v>
      </c>
      <c r="Y53" s="1"/>
      <c r="Z53" s="1"/>
      <c r="AA53" s="1"/>
      <c r="AB53" s="1"/>
      <c r="AC53" s="1"/>
      <c r="AD53" s="1"/>
      <c r="AE53" s="1"/>
      <c r="AG53" s="1"/>
    </row>
    <row r="54" spans="2:33" ht="34.5" customHeight="1">
      <c r="K54" s="10"/>
      <c r="M54" s="76" t="str">
        <f>TEXT($E$4,"jj/mm")&amp;"/P61"</f>
        <v>05/08/P61</v>
      </c>
      <c r="N54" t="str">
        <f>F23</f>
        <v>lucas</v>
      </c>
      <c r="O54" s="1">
        <f>$J$23</f>
        <v>0</v>
      </c>
      <c r="R54" s="76" t="str">
        <f>TEXT($E$4,"jj/mm")&amp;"/P62"</f>
        <v>05/08/P62</v>
      </c>
      <c r="S54" s="53" t="str">
        <f>+F50</f>
        <v>jacques</v>
      </c>
      <c r="T54" s="51">
        <f>+$J$50</f>
        <v>0</v>
      </c>
      <c r="AG54" s="1"/>
    </row>
    <row r="55" spans="2:33" ht="34.5" customHeight="1">
      <c r="K55" s="10"/>
      <c r="M55" s="76"/>
      <c r="O55" s="1"/>
      <c r="R55" s="76"/>
      <c r="T55" s="51"/>
      <c r="AG55" s="1"/>
    </row>
    <row r="56" spans="2:33">
      <c r="K56" s="10"/>
      <c r="M56" s="76" t="str">
        <f>TEXT($E$4,"jj/mm")&amp;"/P61"</f>
        <v>05/08/P61</v>
      </c>
      <c r="N56" t="str">
        <f>C24</f>
        <v>jaquo</v>
      </c>
      <c r="O56" s="1">
        <f>$J$24</f>
        <v>0</v>
      </c>
      <c r="R56" s="76" t="str">
        <f>TEXT($E$4,"jj/mm")&amp;"/P62"</f>
        <v>05/08/P62</v>
      </c>
      <c r="S56" s="53" t="str">
        <f>+C51</f>
        <v>brian</v>
      </c>
      <c r="T56" s="51">
        <f>+$J$51</f>
        <v>0</v>
      </c>
      <c r="AG56" s="1"/>
    </row>
    <row r="57" spans="2:33">
      <c r="K57" s="10"/>
      <c r="M57" s="76" t="str">
        <f>TEXT($E$4,"jj/mm")&amp;"/P61"</f>
        <v>05/08/P61</v>
      </c>
      <c r="N57" t="str">
        <f>D24</f>
        <v>brice</v>
      </c>
      <c r="O57" s="1">
        <f>$J$24</f>
        <v>0</v>
      </c>
      <c r="R57" s="76" t="str">
        <f>TEXT($E$4,"jj/mm")&amp;"/P62"</f>
        <v>05/08/P62</v>
      </c>
      <c r="S57" s="53" t="str">
        <f>+D51</f>
        <v>georges</v>
      </c>
      <c r="T57" s="51">
        <f>+$J$51</f>
        <v>0</v>
      </c>
      <c r="AG57" s="1"/>
    </row>
    <row r="58" spans="2:33">
      <c r="K58" s="10"/>
      <c r="M58" s="76" t="str">
        <f>TEXT($E$4,"jj/mm")&amp;"/P61"</f>
        <v>05/08/P61</v>
      </c>
      <c r="N58" t="str">
        <f>E24</f>
        <v>gregoire</v>
      </c>
      <c r="O58" s="1">
        <f>$J$24</f>
        <v>0</v>
      </c>
      <c r="R58" s="76" t="str">
        <f>TEXT($E$4,"jj/mm")&amp;"/P62"</f>
        <v>05/08/P62</v>
      </c>
      <c r="S58" s="53" t="str">
        <f>+E51</f>
        <v>robert</v>
      </c>
      <c r="T58" s="51">
        <f>+$J$51</f>
        <v>0</v>
      </c>
      <c r="AG58" s="1"/>
    </row>
    <row r="59" spans="2:33">
      <c r="K59" s="10"/>
      <c r="M59" s="76" t="str">
        <f>TEXT($E$4,"jj/mm")&amp;"/P61"</f>
        <v>05/08/P61</v>
      </c>
      <c r="N59" t="str">
        <f>F24</f>
        <v>romaric</v>
      </c>
      <c r="O59" s="1">
        <f>$J$24</f>
        <v>0</v>
      </c>
      <c r="R59" s="76" t="str">
        <f>TEXT($E$4,"jj/mm")&amp;"/P62"</f>
        <v>05/08/P62</v>
      </c>
      <c r="S59" s="53" t="str">
        <f>+F51</f>
        <v>romaric</v>
      </c>
      <c r="T59" s="51">
        <f>+$J$51</f>
        <v>0</v>
      </c>
      <c r="AG59" s="1"/>
    </row>
    <row r="60" spans="2:33">
      <c r="K60" s="10"/>
      <c r="AG60" s="1"/>
    </row>
    <row r="61" spans="2:33">
      <c r="K61" s="10"/>
      <c r="AG61" s="1"/>
    </row>
    <row r="62" spans="2:33">
      <c r="K62" s="10"/>
      <c r="AG62" s="1"/>
    </row>
    <row r="63" spans="2:33">
      <c r="K63" s="10"/>
      <c r="AG63" s="1"/>
    </row>
    <row r="64" spans="2:33">
      <c r="K64" s="10"/>
      <c r="AG64" s="1"/>
    </row>
    <row r="65" spans="11:33">
      <c r="K65" s="10"/>
      <c r="AG65" s="1"/>
    </row>
    <row r="66" spans="11:33">
      <c r="K66" s="10"/>
      <c r="AG66" s="1"/>
    </row>
    <row r="67" spans="11:33">
      <c r="K67" s="10"/>
      <c r="AG67" s="1"/>
    </row>
    <row r="68" spans="11:33">
      <c r="K68" s="10"/>
      <c r="AG68" s="1"/>
    </row>
    <row r="69" spans="11:33">
      <c r="K69" s="10"/>
      <c r="AG69" s="1"/>
    </row>
    <row r="70" spans="11:33">
      <c r="K70" s="10"/>
      <c r="AG70" s="1"/>
    </row>
    <row r="71" spans="11:33">
      <c r="K71" s="10"/>
      <c r="AG71" s="1"/>
    </row>
    <row r="72" spans="11:33">
      <c r="K72" s="10"/>
      <c r="AG72" s="1"/>
    </row>
    <row r="73" spans="11:33">
      <c r="AG73" s="1"/>
    </row>
  </sheetData>
  <mergeCells count="17">
    <mergeCell ref="B41:B42"/>
    <mergeCell ref="B44:B45"/>
    <mergeCell ref="D31:E31"/>
    <mergeCell ref="B26:B27"/>
    <mergeCell ref="B8:B9"/>
    <mergeCell ref="B14:B15"/>
    <mergeCell ref="B23:B24"/>
    <mergeCell ref="D2:E2"/>
    <mergeCell ref="B20:B21"/>
    <mergeCell ref="B11:B12"/>
    <mergeCell ref="B17:B18"/>
    <mergeCell ref="B47:B48"/>
    <mergeCell ref="B50:B51"/>
    <mergeCell ref="B29:B30"/>
    <mergeCell ref="B32:B33"/>
    <mergeCell ref="B35:B36"/>
    <mergeCell ref="B38:B39"/>
  </mergeCells>
  <phoneticPr fontId="4" type="noConversion"/>
  <pageMargins left="0.7" right="0.7" top="0.31" bottom="0.36" header="0.17" footer="0.3"/>
  <pageSetup paperSize="9" scale="70" orientation="landscape" r:id="rId1"/>
  <headerFooter alignWithMargins="0"/>
  <colBreaks count="1" manualBreakCount="1">
    <brk id="10" max="1048575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7" enableFormatConditionsCalculation="0">
    <tabColor indexed="14"/>
  </sheetPr>
  <dimension ref="A1:AE77"/>
  <sheetViews>
    <sheetView zoomScale="55" zoomScaleNormal="55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1.85546875" customWidth="1"/>
    <col min="13" max="13" width="12.42578125" customWidth="1"/>
    <col min="14" max="14" width="19.42578125" customWidth="1"/>
    <col min="18" max="18" width="14.5703125" customWidth="1"/>
    <col min="19" max="19" width="29.140625" style="53" customWidth="1"/>
    <col min="20" max="20" width="14.140625" style="53" customWidth="1"/>
    <col min="31" max="31" width="21.7109375" customWidth="1"/>
  </cols>
  <sheetData>
    <row r="1" spans="2:31" ht="27" thickBot="1">
      <c r="K1" s="10"/>
      <c r="M1" s="76" t="str">
        <f>TEXT($E$4,"jj/mm")&amp;"/P71"</f>
        <v>05/08/P71</v>
      </c>
      <c r="N1" t="str">
        <f>C8</f>
        <v>alain</v>
      </c>
      <c r="O1">
        <f>$J$8</f>
        <v>0</v>
      </c>
      <c r="R1" s="76" t="str">
        <f>TEXT($E$4,"jj/mm")&amp;"/P72"</f>
        <v>05/08/P72</v>
      </c>
      <c r="S1" s="53" t="str">
        <f>+AE9</f>
        <v>bart</v>
      </c>
      <c r="T1" s="53">
        <f>+$J$36</f>
        <v>0</v>
      </c>
      <c r="AE1" s="1"/>
    </row>
    <row r="2" spans="2:31" ht="27" thickBot="1">
      <c r="D2" s="108" t="s">
        <v>52</v>
      </c>
      <c r="E2" s="109"/>
      <c r="K2" s="10"/>
      <c r="M2" s="76" t="str">
        <f>TEXT($E$4,"jj/mm")&amp;"/P71"</f>
        <v>05/08/P71</v>
      </c>
      <c r="N2" t="str">
        <f>D8</f>
        <v>romaric</v>
      </c>
      <c r="O2">
        <f>$J$8</f>
        <v>0</v>
      </c>
      <c r="R2" s="76" t="str">
        <f>TEXT($E$4,"jj/mm")&amp;"/P72"</f>
        <v>05/08/P72</v>
      </c>
      <c r="S2" s="53" t="str">
        <f>+AE16</f>
        <v>romaric</v>
      </c>
      <c r="T2" s="53">
        <f>+$J$36</f>
        <v>0</v>
      </c>
      <c r="AE2" s="1" t="str">
        <f>+[1]Inscriptions!C8</f>
        <v>alain</v>
      </c>
    </row>
    <row r="3" spans="2:31">
      <c r="K3" s="10"/>
      <c r="M3" s="76" t="str">
        <f>TEXT($E$4,"jj/mm")&amp;"/P71"</f>
        <v>05/08/P71</v>
      </c>
      <c r="N3" t="str">
        <f>E8</f>
        <v>benoit</v>
      </c>
      <c r="O3">
        <f>$J$8</f>
        <v>0</v>
      </c>
      <c r="R3" s="76" t="str">
        <f>TEXT($E$4,"jj/mm")&amp;"/P72"</f>
        <v>05/08/P72</v>
      </c>
      <c r="S3" s="53" t="str">
        <f>+AE33</f>
        <v>thomas</v>
      </c>
      <c r="T3" s="53">
        <f>+$J$36</f>
        <v>0</v>
      </c>
      <c r="AE3" s="1" t="str">
        <f>+[1]Inscriptions!C9</f>
        <v>baramé</v>
      </c>
    </row>
    <row r="4" spans="2:31">
      <c r="D4" s="7" t="s">
        <v>1</v>
      </c>
      <c r="E4" s="13">
        <f>+[1]Inscriptions!Q7</f>
        <v>41491</v>
      </c>
      <c r="K4" s="10"/>
      <c r="M4" s="76" t="str">
        <f>TEXT($E$4,"jj/mm")&amp;"/P71"</f>
        <v>05/08/P71</v>
      </c>
      <c r="N4" t="str">
        <f>F8</f>
        <v>daniel</v>
      </c>
      <c r="O4">
        <f>$J$8</f>
        <v>0</v>
      </c>
      <c r="R4" s="76" t="str">
        <f>TEXT($E$4,"jj/mm")&amp;"/P72"</f>
        <v>05/08/P72</v>
      </c>
      <c r="S4" s="53" t="str">
        <f>+AE45</f>
        <v>polo</v>
      </c>
      <c r="T4" s="53">
        <f>+$J$36</f>
        <v>0</v>
      </c>
      <c r="AE4" s="1" t="str">
        <f>+[1]Inscriptions!C10</f>
        <v>arthur</v>
      </c>
    </row>
    <row r="5" spans="2:31">
      <c r="D5" s="25"/>
      <c r="K5" s="10"/>
      <c r="M5" s="76"/>
      <c r="R5" s="76"/>
      <c r="AE5" s="1" t="str">
        <f>+[1]Inscriptions!C11</f>
        <v>andré</v>
      </c>
    </row>
    <row r="6" spans="2:31">
      <c r="D6" s="7" t="s">
        <v>12</v>
      </c>
      <c r="E6" s="7">
        <v>1</v>
      </c>
      <c r="K6" s="10"/>
      <c r="M6" s="76" t="str">
        <f>TEXT($E$4,"jj/mm")&amp;"/P71"</f>
        <v>05/08/P71</v>
      </c>
      <c r="N6" t="str">
        <f>C9</f>
        <v>baramé</v>
      </c>
      <c r="O6">
        <f>$J$9</f>
        <v>0</v>
      </c>
      <c r="R6" s="76" t="str">
        <f>TEXT($E$4,"jj/mm")&amp;"/P72"</f>
        <v>05/08/P72</v>
      </c>
      <c r="S6" s="53" t="str">
        <f>+AE7</f>
        <v>camille</v>
      </c>
      <c r="T6" s="53">
        <f>+$J$37</f>
        <v>0</v>
      </c>
      <c r="AE6" s="1" t="str">
        <f>+[1]Inscriptions!C12</f>
        <v>bibi</v>
      </c>
    </row>
    <row r="7" spans="2:31">
      <c r="B7" s="22" t="s">
        <v>3</v>
      </c>
      <c r="H7" s="3" t="s">
        <v>0</v>
      </c>
      <c r="I7" s="2"/>
      <c r="J7" s="3" t="s">
        <v>9</v>
      </c>
      <c r="K7" s="10"/>
      <c r="M7" s="76" t="str">
        <f>TEXT($E$4,"jj/mm")&amp;"/P71"</f>
        <v>05/08/P71</v>
      </c>
      <c r="N7" t="str">
        <f>D9</f>
        <v>saturnin</v>
      </c>
      <c r="O7">
        <f>$J$9</f>
        <v>0</v>
      </c>
      <c r="R7" s="76" t="str">
        <f>TEXT($E$4,"jj/mm")&amp;"/P72"</f>
        <v>05/08/P72</v>
      </c>
      <c r="S7" s="53" t="str">
        <f>+AE19</f>
        <v>bertrand</v>
      </c>
      <c r="T7" s="53">
        <f>+$J$37</f>
        <v>0</v>
      </c>
      <c r="AE7" s="1" t="str">
        <f>+[1]Inscriptions!C13</f>
        <v>camille</v>
      </c>
    </row>
    <row r="8" spans="2:31" ht="27.75" customHeight="1">
      <c r="B8" s="106"/>
      <c r="C8" s="8" t="str">
        <f>+AE2</f>
        <v>alain</v>
      </c>
      <c r="D8" s="8" t="str">
        <f>+AE16</f>
        <v>romaric</v>
      </c>
      <c r="E8" s="8" t="str">
        <f>+AE30</f>
        <v>benoit</v>
      </c>
      <c r="F8" s="9" t="str">
        <f>+AE44</f>
        <v>daniel</v>
      </c>
      <c r="G8" s="1"/>
      <c r="H8" s="48"/>
      <c r="I8" s="1"/>
      <c r="J8" s="15">
        <f>IF(H8=0,0,(IF(H8&gt;H9,(H8*10)-H9,(IF(H8=H9,50,H8)))))</f>
        <v>0</v>
      </c>
      <c r="K8" s="10"/>
      <c r="M8" s="76" t="str">
        <f>TEXT($E$4,"jj/mm")&amp;"/P71"</f>
        <v>05/08/P71</v>
      </c>
      <c r="N8" t="str">
        <f>E9</f>
        <v>donald</v>
      </c>
      <c r="O8">
        <f>$J$9</f>
        <v>0</v>
      </c>
      <c r="R8" s="76" t="str">
        <f>TEXT($E$4,"jj/mm")&amp;"/P72"</f>
        <v>05/08/P72</v>
      </c>
      <c r="S8" s="53" t="str">
        <f>+AE37</f>
        <v>gregoire</v>
      </c>
      <c r="T8" s="53">
        <f>+$J$37</f>
        <v>0</v>
      </c>
      <c r="AE8" s="1" t="str">
        <f>+[1]Inscriptions!C14</f>
        <v>albert</v>
      </c>
    </row>
    <row r="9" spans="2:31" ht="28.5" customHeight="1">
      <c r="B9" s="107"/>
      <c r="C9" s="8" t="str">
        <f>+AE3</f>
        <v>baramé</v>
      </c>
      <c r="D9" s="8" t="str">
        <f>+AE17</f>
        <v>saturnin</v>
      </c>
      <c r="E9" s="8" t="str">
        <f>+AE31</f>
        <v>donald</v>
      </c>
      <c r="F9" s="9" t="str">
        <f>+AE45</f>
        <v>polo</v>
      </c>
      <c r="G9" s="1"/>
      <c r="H9" s="48"/>
      <c r="I9" s="1"/>
      <c r="J9" s="15">
        <f>IF(H9=0,0,(IF(H9&gt;H8,(H9*10)-H8,(IF(H9=H8,50,H9)))))</f>
        <v>0</v>
      </c>
      <c r="K9" s="10"/>
      <c r="M9" s="76" t="str">
        <f>TEXT($E$4,"jj/mm")&amp;"/P71"</f>
        <v>05/08/P71</v>
      </c>
      <c r="N9" t="str">
        <f>F9</f>
        <v>polo</v>
      </c>
      <c r="O9">
        <f>$J$9</f>
        <v>0</v>
      </c>
      <c r="R9" s="76" t="str">
        <f>TEXT($E$4,"jj/mm")&amp;"/P72"</f>
        <v>05/08/P72</v>
      </c>
      <c r="S9" s="53" t="str">
        <f>+AE47</f>
        <v>jacques</v>
      </c>
      <c r="T9" s="53">
        <f>+$J$37</f>
        <v>0</v>
      </c>
      <c r="AE9" s="1" t="str">
        <f>+[1]Inscriptions!C15</f>
        <v>bart</v>
      </c>
    </row>
    <row r="10" spans="2:31" ht="28.5" customHeight="1">
      <c r="B10" s="47"/>
      <c r="C10" s="8"/>
      <c r="D10" s="8"/>
      <c r="E10" s="8"/>
      <c r="G10" s="1"/>
      <c r="H10" s="49"/>
      <c r="I10" s="1"/>
      <c r="J10" s="16"/>
      <c r="K10" s="10"/>
      <c r="M10" s="80"/>
      <c r="N10" s="79"/>
      <c r="O10" s="79"/>
      <c r="P10" s="79"/>
      <c r="Q10" s="79"/>
      <c r="R10" s="80"/>
      <c r="S10" s="81"/>
      <c r="T10" s="81"/>
      <c r="AE10" s="1" t="str">
        <f>+[1]Inscriptions!C16</f>
        <v>brian</v>
      </c>
    </row>
    <row r="11" spans="2:31" ht="25.5" customHeight="1">
      <c r="B11" s="106"/>
      <c r="C11" s="8" t="str">
        <f>+AE4</f>
        <v>arthur</v>
      </c>
      <c r="D11" s="8" t="str">
        <f>+AE18</f>
        <v>xavier</v>
      </c>
      <c r="E11" s="8" t="str">
        <f>+AE32</f>
        <v>dany</v>
      </c>
      <c r="F11" s="9" t="str">
        <f>+AE46</f>
        <v>florent</v>
      </c>
      <c r="G11" s="1"/>
      <c r="H11" s="48"/>
      <c r="I11" s="1"/>
      <c r="J11" s="15">
        <f>IF(H11=0,0,(IF(H11&gt;H12,(H11*10)-H12,(IF(H11=H12,50,H11)))))</f>
        <v>0</v>
      </c>
      <c r="K11" s="10"/>
      <c r="M11" s="76" t="str">
        <f>TEXT($E$4,"jj/mm")&amp;"/P71"</f>
        <v>05/08/P71</v>
      </c>
      <c r="N11" t="str">
        <f>C11</f>
        <v>arthur</v>
      </c>
      <c r="O11">
        <f>$J$11</f>
        <v>0</v>
      </c>
      <c r="R11" s="76" t="str">
        <f>TEXT($E$4,"jj/mm")&amp;"/P72"</f>
        <v>05/08/P72</v>
      </c>
      <c r="S11" s="53" t="str">
        <f>+AE3</f>
        <v>baramé</v>
      </c>
      <c r="T11" s="53">
        <f>+$J$39</f>
        <v>0</v>
      </c>
      <c r="AE11" s="1" t="str">
        <f>+[1]Inscriptions!C17</f>
        <v>aramis</v>
      </c>
    </row>
    <row r="12" spans="2:31" ht="28.5" customHeight="1">
      <c r="B12" s="107"/>
      <c r="C12" s="8" t="str">
        <f>+AE5</f>
        <v>andré</v>
      </c>
      <c r="D12" s="8" t="str">
        <f>+AE19</f>
        <v>bertrand</v>
      </c>
      <c r="E12" s="8" t="str">
        <f>+AE33</f>
        <v>thomas</v>
      </c>
      <c r="F12" s="9" t="str">
        <f>+AE47</f>
        <v>jacques</v>
      </c>
      <c r="G12" s="1"/>
      <c r="H12" s="48"/>
      <c r="I12" s="1"/>
      <c r="J12" s="15">
        <f>IF(H12=0,0,(IF(H12&gt;H11,(H12*10)-H11,(IF(H12=H11,50,H12)))))</f>
        <v>0</v>
      </c>
      <c r="K12" s="10"/>
      <c r="M12" s="76" t="str">
        <f>TEXT($E$4,"jj/mm")&amp;"/P71"</f>
        <v>05/08/P71</v>
      </c>
      <c r="N12" t="str">
        <f>D11</f>
        <v>xavier</v>
      </c>
      <c r="O12">
        <f>$J$11</f>
        <v>0</v>
      </c>
      <c r="R12" s="76" t="str">
        <f>TEXT($E$4,"jj/mm")&amp;"/P72"</f>
        <v>05/08/P72</v>
      </c>
      <c r="S12" s="53" t="str">
        <f>+AE23</f>
        <v>georges</v>
      </c>
      <c r="T12" s="53">
        <f>+$J$39</f>
        <v>0</v>
      </c>
      <c r="AE12" s="1" t="str">
        <f>+[1]Inscriptions!C18</f>
        <v>maurice</v>
      </c>
    </row>
    <row r="13" spans="2:31" ht="28.5" customHeight="1">
      <c r="B13" s="47"/>
      <c r="C13" s="8"/>
      <c r="D13" s="8"/>
      <c r="E13" s="8"/>
      <c r="G13" s="1"/>
      <c r="H13" s="49"/>
      <c r="I13" s="1"/>
      <c r="J13" s="16"/>
      <c r="K13" s="10"/>
      <c r="M13" s="76" t="str">
        <f>TEXT($E$4,"jj/mm")&amp;"/P71"</f>
        <v>05/08/P71</v>
      </c>
      <c r="N13" t="str">
        <f>E11</f>
        <v>dany</v>
      </c>
      <c r="O13">
        <f>$J$11</f>
        <v>0</v>
      </c>
      <c r="P13" s="5"/>
      <c r="R13" s="76" t="str">
        <f>TEXT($E$4,"jj/mm")&amp;"/P72"</f>
        <v>05/08/P72</v>
      </c>
      <c r="S13" s="53" t="str">
        <f>+AE31</f>
        <v>donald</v>
      </c>
      <c r="T13" s="53">
        <f>+$J$39</f>
        <v>0</v>
      </c>
      <c r="AE13" s="1" t="str">
        <f>+[1]Inscriptions!C19</f>
        <v>jaquo</v>
      </c>
    </row>
    <row r="14" spans="2:31" ht="24.75" customHeight="1">
      <c r="B14" s="106"/>
      <c r="C14" s="8" t="str">
        <f>+AE6</f>
        <v>bibi</v>
      </c>
      <c r="D14" s="8" t="str">
        <f>+AE20</f>
        <v>pierre</v>
      </c>
      <c r="E14" s="8" t="str">
        <f>+AE34</f>
        <v>rene</v>
      </c>
      <c r="F14" s="9" t="str">
        <f>+AE48</f>
        <v>lucas</v>
      </c>
      <c r="G14" s="1"/>
      <c r="H14" s="48"/>
      <c r="I14" s="1"/>
      <c r="J14" s="15">
        <f>IF(H14=0,0,(IF(H14&gt;H15,(H14*10)-H15,(IF(H14=H15,50,H14)))))</f>
        <v>0</v>
      </c>
      <c r="K14" s="10"/>
      <c r="M14" s="76" t="str">
        <f>TEXT($E$4,"jj/mm")&amp;"/P71"</f>
        <v>05/08/P71</v>
      </c>
      <c r="N14" t="str">
        <f>F11</f>
        <v>florent</v>
      </c>
      <c r="O14">
        <f>$J$11</f>
        <v>0</v>
      </c>
      <c r="R14" s="76" t="str">
        <f>TEXT($E$4,"jj/mm")&amp;"/P72"</f>
        <v>05/08/P72</v>
      </c>
      <c r="S14" s="53" t="str">
        <f>+AE48</f>
        <v>lucas</v>
      </c>
      <c r="T14" s="53">
        <f>+$J$39</f>
        <v>0</v>
      </c>
      <c r="AE14" s="1" t="str">
        <f>+[1]Inscriptions!C20</f>
        <v>sergio</v>
      </c>
    </row>
    <row r="15" spans="2:31" ht="27" customHeight="1">
      <c r="B15" s="107"/>
      <c r="C15" s="8" t="str">
        <f>+AE7</f>
        <v>camille</v>
      </c>
      <c r="D15" s="8" t="str">
        <f>+AE21</f>
        <v>jerome</v>
      </c>
      <c r="E15" s="8" t="str">
        <f>+AE35</f>
        <v>robert</v>
      </c>
      <c r="F15" s="9" t="str">
        <f>+AE49</f>
        <v>romaric</v>
      </c>
      <c r="G15" s="1"/>
      <c r="H15" s="48"/>
      <c r="I15" s="1"/>
      <c r="J15" s="15">
        <f>IF(H15=0,0,(IF(H15&gt;H14,(H15*10)-H14,(IF(H15=H14,50,H15)))))</f>
        <v>0</v>
      </c>
      <c r="K15" s="10"/>
      <c r="M15" s="76"/>
      <c r="R15" s="76"/>
      <c r="AE15" s="1" t="str">
        <f>+[1]Inscriptions!C21</f>
        <v>olivier</v>
      </c>
    </row>
    <row r="16" spans="2:31" ht="27" customHeight="1">
      <c r="B16" s="47"/>
      <c r="C16" s="8"/>
      <c r="D16" s="8"/>
      <c r="E16" s="8"/>
      <c r="G16" s="1"/>
      <c r="H16" s="49"/>
      <c r="I16" s="1"/>
      <c r="J16" s="16"/>
      <c r="K16" s="10"/>
      <c r="M16" s="76" t="str">
        <f>TEXT($E$4,"jj/mm")&amp;"/P71"</f>
        <v>05/08/P71</v>
      </c>
      <c r="N16" t="str">
        <f>C12</f>
        <v>andré</v>
      </c>
      <c r="O16">
        <f>$J$12</f>
        <v>0</v>
      </c>
      <c r="R16" s="76" t="str">
        <f>TEXT($E$4,"jj/mm")&amp;"/P72"</f>
        <v>05/08/P72</v>
      </c>
      <c r="S16" s="53" t="str">
        <f>+AE6</f>
        <v>bibi</v>
      </c>
      <c r="T16" s="53">
        <f>+$J$40</f>
        <v>0</v>
      </c>
      <c r="AE16" s="1" t="str">
        <f>+[1]Inscriptions!C22</f>
        <v>romaric</v>
      </c>
    </row>
    <row r="17" spans="1:31" ht="27" customHeight="1">
      <c r="B17" s="106"/>
      <c r="C17" s="8" t="str">
        <f>+AE8</f>
        <v>albert</v>
      </c>
      <c r="D17" s="8" t="str">
        <f>+AE22</f>
        <v>françois</v>
      </c>
      <c r="E17" s="8" t="str">
        <f>+AE36</f>
        <v>serge</v>
      </c>
      <c r="F17" s="9" t="str">
        <f>+AE50</f>
        <v>roger</v>
      </c>
      <c r="G17" s="1"/>
      <c r="H17" s="48"/>
      <c r="I17" s="1"/>
      <c r="J17" s="15">
        <f>IF(H17=0,0,(IF(H17&gt;H18,(H17*10)-H18,(IF(H17=H18,50,H17)))))</f>
        <v>0</v>
      </c>
      <c r="K17" s="10"/>
      <c r="M17" s="76" t="str">
        <f>TEXT($E$4,"jj/mm")&amp;"/P71"</f>
        <v>05/08/P71</v>
      </c>
      <c r="N17" t="str">
        <f>D12</f>
        <v>bertrand</v>
      </c>
      <c r="O17">
        <f>$J$12</f>
        <v>0</v>
      </c>
      <c r="R17" s="76" t="str">
        <f>TEXT($E$4,"jj/mm")&amp;"/P72"</f>
        <v>05/08/P72</v>
      </c>
      <c r="S17" s="53" t="str">
        <f>+AE17</f>
        <v>saturnin</v>
      </c>
      <c r="T17" s="53">
        <f>+$J$40</f>
        <v>0</v>
      </c>
      <c r="AE17" s="1" t="str">
        <f>+[1]Inscriptions!C23</f>
        <v>saturnin</v>
      </c>
    </row>
    <row r="18" spans="1:31" ht="28.5" customHeight="1">
      <c r="B18" s="107"/>
      <c r="C18" s="8" t="str">
        <f>+AE9</f>
        <v>bart</v>
      </c>
      <c r="D18" s="8" t="str">
        <f>+AE23</f>
        <v>georges</v>
      </c>
      <c r="E18" s="8" t="str">
        <f>+AE37</f>
        <v>gregoire</v>
      </c>
      <c r="F18" s="9" t="str">
        <f>+AE51</f>
        <v>catherine</v>
      </c>
      <c r="G18" s="1"/>
      <c r="H18" s="48"/>
      <c r="I18" s="1"/>
      <c r="J18" s="15">
        <f>IF(H18=0,0,(IF(H18&gt;H17,(H18*10)-H17,(IF(H18=H17,50,H18)))))</f>
        <v>0</v>
      </c>
      <c r="K18" s="10"/>
      <c r="M18" s="76" t="str">
        <f>TEXT($E$4,"jj/mm")&amp;"/P71"</f>
        <v>05/08/P71</v>
      </c>
      <c r="N18" t="str">
        <f>E12</f>
        <v>thomas</v>
      </c>
      <c r="O18">
        <f>$J$12</f>
        <v>0</v>
      </c>
      <c r="R18" s="76" t="str">
        <f>TEXT($E$4,"jj/mm")&amp;"/P72"</f>
        <v>05/08/P72</v>
      </c>
      <c r="S18" s="53" t="str">
        <f>+AE36</f>
        <v>serge</v>
      </c>
      <c r="T18" s="53">
        <f>+$J$40</f>
        <v>0</v>
      </c>
      <c r="AE18" s="1" t="str">
        <f>+[1]Inscriptions!C24</f>
        <v>xavier</v>
      </c>
    </row>
    <row r="19" spans="1:31" ht="28.5" customHeight="1">
      <c r="B19" s="47"/>
      <c r="C19" s="8"/>
      <c r="D19" s="8"/>
      <c r="E19" s="8"/>
      <c r="G19" s="1"/>
      <c r="H19" s="49"/>
      <c r="I19" s="1"/>
      <c r="J19" s="16"/>
      <c r="K19" s="10"/>
      <c r="M19" s="76" t="str">
        <f>TEXT($E$4,"jj/mm")&amp;"/P71"</f>
        <v>05/08/P71</v>
      </c>
      <c r="N19" t="str">
        <f>F12</f>
        <v>jacques</v>
      </c>
      <c r="O19">
        <f>$J$12</f>
        <v>0</v>
      </c>
      <c r="R19" s="76" t="str">
        <f>TEXT($E$4,"jj/mm")&amp;"/P72"</f>
        <v>05/08/P72</v>
      </c>
      <c r="S19" s="53" t="str">
        <f>+AE49</f>
        <v>romaric</v>
      </c>
      <c r="T19" s="53">
        <f>+$J$40</f>
        <v>0</v>
      </c>
      <c r="AE19" s="1" t="str">
        <f>+[1]Inscriptions!C25</f>
        <v>bertrand</v>
      </c>
    </row>
    <row r="20" spans="1:31" ht="26.25" customHeight="1">
      <c r="B20" s="106"/>
      <c r="C20" s="8" t="str">
        <f>+AE10</f>
        <v>brian</v>
      </c>
      <c r="D20" s="8" t="str">
        <f>+AE24</f>
        <v>mathieu</v>
      </c>
      <c r="E20" s="8" t="str">
        <f>+AE38</f>
        <v>paul</v>
      </c>
      <c r="F20" s="9" t="str">
        <f>+AE52</f>
        <v>berthe</v>
      </c>
      <c r="G20" s="1"/>
      <c r="H20" s="48"/>
      <c r="I20" s="1"/>
      <c r="J20" s="15">
        <f>IF(H20=0,0,(IF(H20&gt;H21,(H20*10)-H21,(IF(H20=H21,50,H20)))))</f>
        <v>0</v>
      </c>
      <c r="K20" s="10"/>
      <c r="M20" s="80"/>
      <c r="N20" s="79"/>
      <c r="O20" s="79"/>
      <c r="P20" s="79"/>
      <c r="Q20" s="79"/>
      <c r="R20" s="80"/>
      <c r="S20" s="81"/>
      <c r="T20" s="81"/>
      <c r="AE20" s="1" t="str">
        <f>+[1]Inscriptions!C26</f>
        <v>pierre</v>
      </c>
    </row>
    <row r="21" spans="1:31" ht="25.5" customHeight="1">
      <c r="B21" s="107"/>
      <c r="C21" s="8" t="str">
        <f>+AE11</f>
        <v>aramis</v>
      </c>
      <c r="D21" s="8" t="str">
        <f>+AE25</f>
        <v>brice</v>
      </c>
      <c r="E21" s="8" t="str">
        <f>+AE39</f>
        <v>charles</v>
      </c>
      <c r="F21" s="9" t="str">
        <f>+AE53</f>
        <v>eliane</v>
      </c>
      <c r="G21" s="1"/>
      <c r="H21" s="48"/>
      <c r="I21" s="1"/>
      <c r="J21" s="15">
        <f>IF(H21=0,0,(IF(H21&gt;H20,(H21*10)-H20,(IF(H21=H20,50,H21)))))</f>
        <v>0</v>
      </c>
      <c r="K21" s="10"/>
      <c r="M21" s="76" t="str">
        <f>TEXT($E$4,"jj/mm")&amp;"/P71"</f>
        <v>05/08/P71</v>
      </c>
      <c r="N21" t="str">
        <f>C14</f>
        <v>bibi</v>
      </c>
      <c r="O21">
        <f>$J$14</f>
        <v>0</v>
      </c>
      <c r="R21" s="76" t="str">
        <f>TEXT($E$4,"jj/mm")&amp;"/P72"</f>
        <v>05/08/P72</v>
      </c>
      <c r="S21" s="53" t="str">
        <f>+AE4</f>
        <v>arthur</v>
      </c>
      <c r="T21" s="53">
        <f>+$J$42</f>
        <v>0</v>
      </c>
      <c r="AE21" s="1" t="str">
        <f>+[1]Inscriptions!C27</f>
        <v>jerome</v>
      </c>
    </row>
    <row r="22" spans="1:31" ht="25.5" customHeight="1">
      <c r="B22" s="47"/>
      <c r="C22" s="8"/>
      <c r="D22" s="8"/>
      <c r="E22" s="8"/>
      <c r="G22" s="1"/>
      <c r="H22" s="49"/>
      <c r="I22" s="1"/>
      <c r="J22" s="16"/>
      <c r="K22" s="10"/>
      <c r="M22" s="76" t="str">
        <f>TEXT($E$4,"jj/mm")&amp;"/P71"</f>
        <v>05/08/P71</v>
      </c>
      <c r="N22" t="str">
        <f>D14</f>
        <v>pierre</v>
      </c>
      <c r="O22">
        <f>$J$14</f>
        <v>0</v>
      </c>
      <c r="R22" s="76" t="str">
        <f>TEXT($E$4,"jj/mm")&amp;"/P72"</f>
        <v>05/08/P72</v>
      </c>
      <c r="S22" s="53" t="str">
        <f>+AE18</f>
        <v>xavier</v>
      </c>
      <c r="T22" s="53">
        <f>+$J$42</f>
        <v>0</v>
      </c>
      <c r="AE22" s="1" t="str">
        <f>+[1]Inscriptions!C28</f>
        <v>françois</v>
      </c>
    </row>
    <row r="23" spans="1:31" ht="25.5" customHeight="1">
      <c r="B23" s="106"/>
      <c r="C23" s="8" t="str">
        <f>+AE12</f>
        <v>maurice</v>
      </c>
      <c r="D23" s="8" t="str">
        <f>+AE26</f>
        <v>denis</v>
      </c>
      <c r="E23" s="8" t="str">
        <f>+AE40</f>
        <v>dédé</v>
      </c>
      <c r="F23" s="9" t="str">
        <f>+AE54</f>
        <v>marie</v>
      </c>
      <c r="G23" s="1"/>
      <c r="H23" s="48"/>
      <c r="I23" s="1"/>
      <c r="J23" s="15">
        <f>IF(H23=0,0,(IF(H23&gt;H24,(H23*10)-H24,(IF(H23=H24,50,H23)))))</f>
        <v>0</v>
      </c>
      <c r="K23" s="10"/>
      <c r="M23" s="76" t="str">
        <f>TEXT($E$4,"jj/mm")&amp;"/P71"</f>
        <v>05/08/P71</v>
      </c>
      <c r="N23" t="str">
        <f>E14</f>
        <v>rene</v>
      </c>
      <c r="O23">
        <f>$J$14</f>
        <v>0</v>
      </c>
      <c r="R23" s="76" t="str">
        <f>TEXT($E$4,"jj/mm")&amp;"/P72"</f>
        <v>05/08/P72</v>
      </c>
      <c r="S23" s="53" t="str">
        <f>+AE30</f>
        <v>benoit</v>
      </c>
      <c r="T23" s="53">
        <f>+$J$42</f>
        <v>0</v>
      </c>
      <c r="AE23" s="1" t="str">
        <f>+[1]Inscriptions!C29</f>
        <v>georges</v>
      </c>
    </row>
    <row r="24" spans="1:31" ht="27" customHeight="1">
      <c r="B24" s="107"/>
      <c r="C24" s="8" t="str">
        <f>+AE13</f>
        <v>jaquo</v>
      </c>
      <c r="D24" s="8" t="str">
        <f>+AE27</f>
        <v>antoinr</v>
      </c>
      <c r="E24" s="8" t="str">
        <f>+AE41</f>
        <v>vincent</v>
      </c>
      <c r="F24" s="9" t="str">
        <f>+AE55</f>
        <v>cathy</v>
      </c>
      <c r="G24" s="1"/>
      <c r="H24" s="48"/>
      <c r="I24" s="1"/>
      <c r="J24" s="15">
        <f>IF(H24=0,0,(IF(H24&gt;H23,(H24*10)-H23,(IF(H24=H23,50,H24)))))</f>
        <v>0</v>
      </c>
      <c r="K24" s="10"/>
      <c r="M24" s="76" t="str">
        <f>TEXT($E$4,"jj/mm")&amp;"/P71"</f>
        <v>05/08/P71</v>
      </c>
      <c r="N24" t="str">
        <f>F14</f>
        <v>lucas</v>
      </c>
      <c r="O24">
        <f>$J$14</f>
        <v>0</v>
      </c>
      <c r="R24" s="76" t="str">
        <f>TEXT($E$4,"jj/mm")&amp;"/P72"</f>
        <v>05/08/P72</v>
      </c>
      <c r="S24" s="53" t="str">
        <f>+AE51</f>
        <v>catherine</v>
      </c>
      <c r="T24" s="53">
        <f>+$J$42</f>
        <v>0</v>
      </c>
      <c r="AE24" s="1" t="str">
        <f>+[1]Inscriptions!C30</f>
        <v>mathieu</v>
      </c>
    </row>
    <row r="25" spans="1:31" ht="27" customHeight="1">
      <c r="B25" s="47"/>
      <c r="C25" s="8"/>
      <c r="D25" s="8"/>
      <c r="E25" s="8"/>
      <c r="G25" s="1"/>
      <c r="H25" s="49"/>
      <c r="I25" s="1"/>
      <c r="J25" s="16"/>
      <c r="K25" s="10"/>
      <c r="M25" s="76"/>
      <c r="R25" s="76"/>
      <c r="AE25" s="1" t="str">
        <f>+[1]Inscriptions!C31</f>
        <v>brice</v>
      </c>
    </row>
    <row r="26" spans="1:31" ht="25.5" customHeight="1">
      <c r="B26" s="106"/>
      <c r="C26" s="8" t="str">
        <f>+AE14</f>
        <v>sergio</v>
      </c>
      <c r="D26" s="8" t="str">
        <f>+AE28</f>
        <v>raymond</v>
      </c>
      <c r="E26" s="8" t="str">
        <f>+AE42</f>
        <v>renaud</v>
      </c>
      <c r="F26" s="9" t="str">
        <f>+AE56</f>
        <v>anne</v>
      </c>
      <c r="G26" s="1"/>
      <c r="H26" s="48"/>
      <c r="I26" s="1"/>
      <c r="J26" s="15">
        <f>IF(H26=0,0,(IF(H26&gt;H27,(H26*10)-H27,(IF(H26=H27,50,H26)))))</f>
        <v>0</v>
      </c>
      <c r="K26" s="10"/>
      <c r="M26" s="76" t="str">
        <f>TEXT($E$4,"jj/mm")&amp;"/P71"</f>
        <v>05/08/P71</v>
      </c>
      <c r="N26" t="str">
        <f>C15</f>
        <v>camille</v>
      </c>
      <c r="O26">
        <f>$J$15</f>
        <v>0</v>
      </c>
      <c r="R26" s="76" t="str">
        <f>TEXT($E$4,"jj/mm")&amp;"/P72"</f>
        <v>05/08/P72</v>
      </c>
      <c r="S26" s="53" t="str">
        <f>+AE8</f>
        <v>albert</v>
      </c>
      <c r="T26" s="53">
        <f>+$J$43</f>
        <v>0</v>
      </c>
      <c r="AE26" s="1" t="str">
        <f>+[1]Inscriptions!C32</f>
        <v>denis</v>
      </c>
    </row>
    <row r="27" spans="1:31" ht="26.25" customHeight="1">
      <c r="B27" s="107"/>
      <c r="C27" s="8" t="str">
        <f>+AE15</f>
        <v>olivier</v>
      </c>
      <c r="D27" s="8" t="str">
        <f>+AE29</f>
        <v>clement</v>
      </c>
      <c r="E27" s="8" t="str">
        <f>+AE43</f>
        <v>evrard</v>
      </c>
      <c r="F27" s="9" t="str">
        <f>+AE57</f>
        <v>aulne</v>
      </c>
      <c r="G27" s="1"/>
      <c r="H27" s="48"/>
      <c r="I27" s="1"/>
      <c r="J27" s="15">
        <f>IF(H27=0,0,(IF(H27&gt;H26,(H27*10)-H26,(IF(H27=H26,50,H27)))))</f>
        <v>0</v>
      </c>
      <c r="K27" s="10"/>
      <c r="M27" s="76" t="str">
        <f>TEXT($E$4,"jj/mm")&amp;"/P71"</f>
        <v>05/08/P71</v>
      </c>
      <c r="N27" t="str">
        <f>D15</f>
        <v>jerome</v>
      </c>
      <c r="O27">
        <f>$J$15</f>
        <v>0</v>
      </c>
      <c r="R27" s="76" t="str">
        <f>TEXT($E$4,"jj/mm")&amp;"/P72"</f>
        <v>05/08/P72</v>
      </c>
      <c r="S27" s="53" t="str">
        <f>+AE20</f>
        <v>pierre</v>
      </c>
      <c r="T27" s="53">
        <f>+$J$43</f>
        <v>0</v>
      </c>
      <c r="AE27" s="1" t="str">
        <f>+[1]Inscriptions!C33</f>
        <v>antoinr</v>
      </c>
    </row>
    <row r="28" spans="1:31" ht="26.25" customHeight="1">
      <c r="C28" s="21"/>
      <c r="D28" s="21"/>
      <c r="E28" s="21"/>
      <c r="G28" s="1"/>
      <c r="H28" s="16"/>
      <c r="I28" s="1"/>
      <c r="J28" s="16"/>
      <c r="K28" s="10"/>
      <c r="M28" s="76" t="str">
        <f>TEXT($E$4,"jj/mm")&amp;"/P71"</f>
        <v>05/08/P71</v>
      </c>
      <c r="N28" t="str">
        <f>E15</f>
        <v>robert</v>
      </c>
      <c r="O28">
        <f>$J$15</f>
        <v>0</v>
      </c>
      <c r="R28" s="76" t="str">
        <f>TEXT($E$4,"jj/mm")&amp;"/P72"</f>
        <v>05/08/P72</v>
      </c>
      <c r="S28" s="53" t="str">
        <f>+AE34</f>
        <v>rene</v>
      </c>
      <c r="T28" s="53">
        <f>+$J$43</f>
        <v>0</v>
      </c>
      <c r="AE28" s="1" t="str">
        <f>+[1]Inscriptions!C34</f>
        <v>raymond</v>
      </c>
    </row>
    <row r="29" spans="1:31" ht="27" customHeight="1" thickBot="1">
      <c r="B29" s="112"/>
      <c r="G29" s="1"/>
      <c r="H29" s="16"/>
      <c r="I29" s="1"/>
      <c r="J29" s="16"/>
      <c r="K29" s="10"/>
      <c r="M29" s="76" t="str">
        <f>TEXT($E$4,"jj/mm")&amp;"/P71"</f>
        <v>05/08/P71</v>
      </c>
      <c r="N29" t="str">
        <f>F15</f>
        <v>romaric</v>
      </c>
      <c r="O29">
        <f>$J$15</f>
        <v>0</v>
      </c>
      <c r="R29" s="76" t="str">
        <f>TEXT($E$4,"jj/mm")&amp;"/P72"</f>
        <v>05/08/P72</v>
      </c>
      <c r="S29" s="53" t="str">
        <f>+AE44</f>
        <v>daniel</v>
      </c>
      <c r="T29" s="53">
        <f>+$J$43</f>
        <v>0</v>
      </c>
      <c r="AE29" s="1" t="str">
        <f>+[1]Inscriptions!C35</f>
        <v>clement</v>
      </c>
    </row>
    <row r="30" spans="1:31" ht="27" customHeight="1" thickBot="1">
      <c r="B30" s="112"/>
      <c r="D30" s="108" t="str">
        <f>+D2</f>
        <v>CORBEILLE DE NOEL</v>
      </c>
      <c r="E30" s="109"/>
      <c r="G30" s="1"/>
      <c r="H30" s="16"/>
      <c r="I30" s="1"/>
      <c r="J30" s="16"/>
      <c r="K30" s="10"/>
      <c r="M30" s="80"/>
      <c r="N30" s="79"/>
      <c r="O30" s="79"/>
      <c r="P30" s="79"/>
      <c r="Q30" s="79"/>
      <c r="R30" s="80"/>
      <c r="S30" s="81"/>
      <c r="T30" s="81"/>
      <c r="AE30" s="1" t="str">
        <f>+[1]Inscriptions!C36</f>
        <v>benoit</v>
      </c>
    </row>
    <row r="31" spans="1:31" ht="27" customHeight="1">
      <c r="G31" s="1"/>
      <c r="H31" s="16"/>
      <c r="I31" s="1"/>
      <c r="J31" s="16"/>
      <c r="K31" s="10"/>
      <c r="M31" s="76" t="str">
        <f>TEXT($E$4,"jj/mm")&amp;"/P71"</f>
        <v>05/08/P71</v>
      </c>
      <c r="N31" t="str">
        <f>C17</f>
        <v>albert</v>
      </c>
      <c r="O31">
        <f>$J$17</f>
        <v>0</v>
      </c>
      <c r="R31" s="76" t="str">
        <f>TEXT($E$4,"jj/mm")&amp;"/P72"</f>
        <v>05/08/P72</v>
      </c>
      <c r="S31" s="53" t="str">
        <f>+AE5</f>
        <v>andré</v>
      </c>
      <c r="T31" s="53">
        <f>+$J$45</f>
        <v>0</v>
      </c>
      <c r="AE31" s="1" t="str">
        <f>+[1]Inscriptions!C37</f>
        <v>donald</v>
      </c>
    </row>
    <row r="32" spans="1:31" ht="31.5" customHeight="1">
      <c r="A32" s="19"/>
      <c r="B32" s="112"/>
      <c r="D32" s="7" t="s">
        <v>1</v>
      </c>
      <c r="E32" s="13">
        <f>+[1]Inscriptions!Q7</f>
        <v>41491</v>
      </c>
      <c r="G32" s="1"/>
      <c r="H32" s="16"/>
      <c r="I32" s="1"/>
      <c r="J32" s="16"/>
      <c r="K32" s="10"/>
      <c r="M32" s="76" t="str">
        <f>TEXT($E$4,"jj/mm")&amp;"/P71"</f>
        <v>05/08/P71</v>
      </c>
      <c r="N32" t="str">
        <f>D17</f>
        <v>françois</v>
      </c>
      <c r="O32">
        <f>$J$17</f>
        <v>0</v>
      </c>
      <c r="R32" s="76" t="str">
        <f>TEXT($E$4,"jj/mm")&amp;"/P72"</f>
        <v>05/08/P72</v>
      </c>
      <c r="S32" s="53" t="str">
        <f>+AE22</f>
        <v>françois</v>
      </c>
      <c r="T32" s="53">
        <f>+$J$45</f>
        <v>0</v>
      </c>
      <c r="AE32" s="1" t="str">
        <f>+[1]Inscriptions!C38</f>
        <v>dany</v>
      </c>
    </row>
    <row r="33" spans="1:31" ht="33" customHeight="1">
      <c r="A33" s="19"/>
      <c r="B33" s="112"/>
      <c r="D33" s="25"/>
      <c r="G33" s="1"/>
      <c r="H33" s="16"/>
      <c r="I33" s="1"/>
      <c r="J33" s="16"/>
      <c r="K33" s="10"/>
      <c r="M33" s="76" t="str">
        <f>TEXT($E$4,"jj/mm")&amp;"/P71"</f>
        <v>05/08/P71</v>
      </c>
      <c r="N33" t="str">
        <f>E17</f>
        <v>serge</v>
      </c>
      <c r="O33">
        <f>$J$17</f>
        <v>0</v>
      </c>
      <c r="R33" s="76" t="str">
        <f>TEXT($E$4,"jj/mm")&amp;"/P72"</f>
        <v>05/08/P72</v>
      </c>
      <c r="S33" s="53" t="str">
        <f>+AE35</f>
        <v>robert</v>
      </c>
      <c r="T33" s="53">
        <f>+$J$45</f>
        <v>0</v>
      </c>
      <c r="AE33" s="1" t="str">
        <f>+[1]Inscriptions!C39</f>
        <v>thomas</v>
      </c>
    </row>
    <row r="34" spans="1:31" ht="33" customHeight="1">
      <c r="A34" s="19"/>
      <c r="D34" s="7" t="s">
        <v>12</v>
      </c>
      <c r="E34" s="7">
        <v>2</v>
      </c>
      <c r="G34" s="1"/>
      <c r="H34" s="16"/>
      <c r="I34" s="1"/>
      <c r="J34" s="16"/>
      <c r="K34" s="10"/>
      <c r="M34" s="76" t="str">
        <f>TEXT($E$4,"jj/mm")&amp;"/P71"</f>
        <v>05/08/P71</v>
      </c>
      <c r="N34" t="str">
        <f>F17</f>
        <v>roger</v>
      </c>
      <c r="O34">
        <f>$J$17</f>
        <v>0</v>
      </c>
      <c r="R34" s="76" t="str">
        <f>TEXT($E$4,"jj/mm")&amp;"/P72"</f>
        <v>05/08/P72</v>
      </c>
      <c r="S34" s="53" t="str">
        <f>+AE46</f>
        <v>florent</v>
      </c>
      <c r="T34" s="53">
        <f>+$J$45</f>
        <v>0</v>
      </c>
      <c r="AE34" s="1" t="str">
        <f>+[1]Inscriptions!C40</f>
        <v>rene</v>
      </c>
    </row>
    <row r="35" spans="1:31" ht="33" customHeight="1">
      <c r="A35" s="19"/>
      <c r="B35" s="22" t="s">
        <v>3</v>
      </c>
      <c r="H35" s="3" t="s">
        <v>0</v>
      </c>
      <c r="I35" s="1"/>
      <c r="J35" s="3" t="s">
        <v>9</v>
      </c>
      <c r="K35" s="10"/>
      <c r="M35" s="76"/>
      <c r="R35" s="76"/>
      <c r="AE35" s="1" t="str">
        <f>+[1]Inscriptions!C41</f>
        <v>robert</v>
      </c>
    </row>
    <row r="36" spans="1:31" ht="33.75" customHeight="1">
      <c r="A36" s="19"/>
      <c r="B36" s="110"/>
      <c r="C36" s="8" t="str">
        <f>+AE9</f>
        <v>bart</v>
      </c>
      <c r="D36" s="8" t="str">
        <f>+AE16</f>
        <v>romaric</v>
      </c>
      <c r="E36" s="8" t="str">
        <f>+AE33</f>
        <v>thomas</v>
      </c>
      <c r="F36" s="8" t="str">
        <f>+AE45</f>
        <v>polo</v>
      </c>
      <c r="G36" s="1"/>
      <c r="H36" s="45"/>
      <c r="I36" s="1"/>
      <c r="J36" s="15">
        <f>IF(H36=0,0,(IF(H36&gt;H37,(H36*10)-H37,(IF(H36=H37,50,H36)))))</f>
        <v>0</v>
      </c>
      <c r="K36" s="10"/>
      <c r="M36" s="76" t="str">
        <f>TEXT($E$4,"jj/mm")&amp;"/P71"</f>
        <v>05/08/P71</v>
      </c>
      <c r="N36" t="str">
        <f>C18</f>
        <v>bart</v>
      </c>
      <c r="O36">
        <f>$J$18</f>
        <v>0</v>
      </c>
      <c r="R36" s="76" t="str">
        <f>TEXT($E$4,"jj/mm")&amp;"/P72"</f>
        <v>05/08/P72</v>
      </c>
      <c r="S36" s="53" t="str">
        <f>+AE2</f>
        <v>alain</v>
      </c>
      <c r="T36" s="53">
        <f>+$J$46</f>
        <v>0</v>
      </c>
      <c r="Z36" s="7"/>
      <c r="AA36" s="7"/>
      <c r="AB36" s="7"/>
      <c r="AC36" s="7"/>
      <c r="AE36" s="1" t="str">
        <f>+[1]Inscriptions!C42</f>
        <v>serge</v>
      </c>
    </row>
    <row r="37" spans="1:31" s="1" customFormat="1" ht="33.75" customHeight="1">
      <c r="A37" s="19"/>
      <c r="B37" s="111"/>
      <c r="C37" s="8" t="str">
        <f>+AE7</f>
        <v>camille</v>
      </c>
      <c r="D37" s="8" t="str">
        <f>+AE19</f>
        <v>bertrand</v>
      </c>
      <c r="E37" s="8" t="str">
        <f>+AE37</f>
        <v>gregoire</v>
      </c>
      <c r="F37" s="8" t="str">
        <f>+AE48</f>
        <v>lucas</v>
      </c>
      <c r="H37" s="45"/>
      <c r="J37" s="15">
        <f>IF(H37=0,0,(IF(H37&gt;H36,(H37*10)-H36,(IF(H37=H36,50,H37)))))</f>
        <v>0</v>
      </c>
      <c r="K37" s="10"/>
      <c r="M37" s="76" t="str">
        <f>TEXT($E$4,"jj/mm")&amp;"/P71"</f>
        <v>05/08/P71</v>
      </c>
      <c r="N37" t="str">
        <f>D18</f>
        <v>georges</v>
      </c>
      <c r="O37">
        <f>$J$18</f>
        <v>0</v>
      </c>
      <c r="P37"/>
      <c r="Q37"/>
      <c r="R37" s="76" t="str">
        <f>TEXT($E$4,"jj/mm")&amp;"/P72"</f>
        <v>05/08/P72</v>
      </c>
      <c r="S37" s="53" t="str">
        <f>+AE21</f>
        <v>jerome</v>
      </c>
      <c r="T37" s="53">
        <f>+$J$46</f>
        <v>0</v>
      </c>
      <c r="Z37" s="7"/>
      <c r="AA37" s="7"/>
      <c r="AB37" s="7"/>
      <c r="AC37" s="7"/>
      <c r="AE37" s="1" t="str">
        <f>+[1]Inscriptions!C43</f>
        <v>gregoire</v>
      </c>
    </row>
    <row r="38" spans="1:31" s="1" customFormat="1" ht="33.75" customHeight="1">
      <c r="A38" s="19"/>
      <c r="B38" s="38"/>
      <c r="C38" s="8"/>
      <c r="D38" s="8"/>
      <c r="E38" s="8"/>
      <c r="F38" s="8"/>
      <c r="H38" s="46"/>
      <c r="J38" s="16"/>
      <c r="K38" s="10"/>
      <c r="M38" s="76" t="str">
        <f>TEXT($E$4,"jj/mm")&amp;"/P71"</f>
        <v>05/08/P71</v>
      </c>
      <c r="N38" t="str">
        <f>E18</f>
        <v>gregoire</v>
      </c>
      <c r="O38">
        <f>$J$18</f>
        <v>0</v>
      </c>
      <c r="P38"/>
      <c r="Q38"/>
      <c r="R38" s="76" t="str">
        <f>TEXT($E$4,"jj/mm")&amp;"/P72"</f>
        <v>05/08/P72</v>
      </c>
      <c r="S38" s="53" t="str">
        <f>+AE32</f>
        <v>dany</v>
      </c>
      <c r="T38" s="53">
        <f>+$J$46</f>
        <v>0</v>
      </c>
      <c r="Z38" s="7"/>
      <c r="AA38" s="7"/>
      <c r="AB38" s="7"/>
      <c r="AC38" s="7"/>
      <c r="AE38" s="1" t="str">
        <f>+[1]Inscriptions!C44</f>
        <v>paul</v>
      </c>
    </row>
    <row r="39" spans="1:31" s="1" customFormat="1" ht="35.25" customHeight="1">
      <c r="A39" s="19"/>
      <c r="B39" s="110"/>
      <c r="C39" s="8" t="str">
        <f>+AE3</f>
        <v>baramé</v>
      </c>
      <c r="D39" s="8" t="str">
        <f>+AE23</f>
        <v>georges</v>
      </c>
      <c r="E39" s="8" t="str">
        <f>+AE31</f>
        <v>donald</v>
      </c>
      <c r="F39" s="8" t="str">
        <f>+AE47</f>
        <v>jacques</v>
      </c>
      <c r="H39" s="45"/>
      <c r="J39" s="15">
        <f>IF(H39=0,0,(IF(H39&gt;H40,(H39*10)-H40,(IF(H39=H40,50,H39)))))</f>
        <v>0</v>
      </c>
      <c r="K39" s="10"/>
      <c r="M39" s="76" t="str">
        <f>TEXT($E$4,"jj/mm")&amp;"/P71"</f>
        <v>05/08/P71</v>
      </c>
      <c r="N39" t="str">
        <f>F18</f>
        <v>catherine</v>
      </c>
      <c r="O39">
        <f>$J$18</f>
        <v>0</v>
      </c>
      <c r="P39"/>
      <c r="Q39"/>
      <c r="R39" s="76" t="str">
        <f>TEXT($E$4,"jj/mm")&amp;"/P72"</f>
        <v>05/08/P72</v>
      </c>
      <c r="S39" s="53" t="str">
        <f>+AE50</f>
        <v>roger</v>
      </c>
      <c r="T39" s="53">
        <f>+$J$46</f>
        <v>0</v>
      </c>
      <c r="Z39" s="7"/>
      <c r="AA39" s="7"/>
      <c r="AB39" s="7"/>
      <c r="AC39" s="7"/>
      <c r="AE39" s="1" t="str">
        <f>+[1]Inscriptions!C45</f>
        <v>charles</v>
      </c>
    </row>
    <row r="40" spans="1:31" s="1" customFormat="1" ht="32.25" customHeight="1">
      <c r="A40" s="19"/>
      <c r="B40" s="111"/>
      <c r="C40" s="8" t="str">
        <f>+AE6</f>
        <v>bibi</v>
      </c>
      <c r="D40" s="8" t="str">
        <f>+AE17</f>
        <v>saturnin</v>
      </c>
      <c r="E40" s="8" t="str">
        <f>+AE36</f>
        <v>serge</v>
      </c>
      <c r="F40" s="8" t="str">
        <f>+AE49</f>
        <v>romaric</v>
      </c>
      <c r="H40" s="45"/>
      <c r="J40" s="15">
        <f>IF(H40=0,0,(IF(H40&gt;H39,(H40*10)-H39,(IF(H40=H39,50,H40)))))</f>
        <v>0</v>
      </c>
      <c r="K40" s="10"/>
      <c r="M40" s="80"/>
      <c r="N40" s="79"/>
      <c r="O40" s="79"/>
      <c r="P40" s="79"/>
      <c r="Q40" s="79"/>
      <c r="R40" s="80"/>
      <c r="S40" s="81"/>
      <c r="T40" s="81"/>
      <c r="Z40" s="7"/>
      <c r="AA40" s="7"/>
      <c r="AB40" s="7"/>
      <c r="AC40" s="7"/>
      <c r="AE40" s="1" t="str">
        <f>+[1]Inscriptions!C46</f>
        <v>dédé</v>
      </c>
    </row>
    <row r="41" spans="1:31">
      <c r="B41" s="38"/>
      <c r="C41" s="8"/>
      <c r="D41" s="8"/>
      <c r="E41" s="8"/>
      <c r="F41" s="8"/>
      <c r="G41" s="1"/>
      <c r="H41" s="46"/>
      <c r="J41" s="16"/>
      <c r="K41" s="10"/>
      <c r="M41" s="76" t="str">
        <f>TEXT($E$4,"jj/mm")&amp;"/P71"</f>
        <v>05/08/P71</v>
      </c>
      <c r="N41" t="str">
        <f>C20</f>
        <v>brian</v>
      </c>
      <c r="O41">
        <f>$J$20</f>
        <v>0</v>
      </c>
      <c r="R41" s="76" t="str">
        <f>TEXT($E$4,"jj/mm")&amp;"/P72"</f>
        <v>05/08/P72</v>
      </c>
      <c r="S41" s="53" t="str">
        <f>+AE12</f>
        <v>maurice</v>
      </c>
      <c r="T41" s="53">
        <f>+$J$48</f>
        <v>0</v>
      </c>
      <c r="Z41" s="7"/>
      <c r="AA41" s="7"/>
      <c r="AB41" s="7"/>
      <c r="AC41" s="7"/>
      <c r="AE41" s="1" t="str">
        <f>+[1]Inscriptions!C47</f>
        <v>vincent</v>
      </c>
    </row>
    <row r="42" spans="1:31" ht="34.5" customHeight="1">
      <c r="B42" s="110"/>
      <c r="C42" s="8" t="str">
        <f>+AE4</f>
        <v>arthur</v>
      </c>
      <c r="D42" s="8" t="str">
        <f>+AE18</f>
        <v>xavier</v>
      </c>
      <c r="E42" s="8" t="str">
        <f>+AE30</f>
        <v>benoit</v>
      </c>
      <c r="F42" s="8" t="str">
        <f>+AE51</f>
        <v>catherine</v>
      </c>
      <c r="G42" s="1"/>
      <c r="H42" s="45"/>
      <c r="J42" s="15">
        <f>IF(H42=0,0,(IF(H42&gt;H43,(H42*10)-H43,(IF(H42=H43,50,H42)))))</f>
        <v>0</v>
      </c>
      <c r="K42" s="10"/>
      <c r="M42" s="76" t="str">
        <f>TEXT($E$4,"jj/mm")&amp;"/P71"</f>
        <v>05/08/P71</v>
      </c>
      <c r="N42" t="str">
        <f>D20</f>
        <v>mathieu</v>
      </c>
      <c r="O42">
        <f>$J$20</f>
        <v>0</v>
      </c>
      <c r="R42" s="76" t="str">
        <f>TEXT($E$4,"jj/mm")&amp;"/P72"</f>
        <v>05/08/P72</v>
      </c>
      <c r="S42" s="53" t="str">
        <f>+AE25</f>
        <v>brice</v>
      </c>
      <c r="T42" s="53">
        <f>+$J$48</f>
        <v>0</v>
      </c>
      <c r="Z42" s="7"/>
      <c r="AA42" s="7"/>
      <c r="AB42" s="7"/>
      <c r="AC42" s="7"/>
      <c r="AE42" s="1" t="str">
        <f>+[1]Inscriptions!C48</f>
        <v>renaud</v>
      </c>
    </row>
    <row r="43" spans="1:31" ht="34.5" customHeight="1">
      <c r="B43" s="111"/>
      <c r="C43" s="8" t="str">
        <f>+AE8</f>
        <v>albert</v>
      </c>
      <c r="D43" s="8" t="str">
        <f>+AE20</f>
        <v>pierre</v>
      </c>
      <c r="E43" s="8" t="str">
        <f>+AE34</f>
        <v>rene</v>
      </c>
      <c r="F43" s="8" t="str">
        <f>+AE44</f>
        <v>daniel</v>
      </c>
      <c r="G43" s="1"/>
      <c r="H43" s="45"/>
      <c r="J43" s="15">
        <f>IF(H43=0,0,(IF(H43&gt;H42,(H43*10)-H42,(IF(H43=H42,50,H43)))))</f>
        <v>0</v>
      </c>
      <c r="K43" s="10"/>
      <c r="M43" s="76" t="str">
        <f>TEXT($E$4,"jj/mm")&amp;"/P71"</f>
        <v>05/08/P71</v>
      </c>
      <c r="N43" t="str">
        <f>E20</f>
        <v>paul</v>
      </c>
      <c r="O43">
        <f>$J$20</f>
        <v>0</v>
      </c>
      <c r="R43" s="76" t="str">
        <f>TEXT($E$4,"jj/mm")&amp;"/P72"</f>
        <v>05/08/P72</v>
      </c>
      <c r="S43" s="53" t="str">
        <f>+AE38</f>
        <v>paul</v>
      </c>
      <c r="T43" s="53">
        <f>+$J$48</f>
        <v>0</v>
      </c>
      <c r="Z43" s="7"/>
      <c r="AA43" s="7"/>
      <c r="AB43" s="7"/>
      <c r="AC43" s="7"/>
      <c r="AE43" s="1" t="str">
        <f>+[1]Inscriptions!C49</f>
        <v>evrard</v>
      </c>
    </row>
    <row r="44" spans="1:31" ht="34.5" customHeight="1">
      <c r="B44" s="38"/>
      <c r="C44" s="8"/>
      <c r="D44" s="8"/>
      <c r="E44" s="8"/>
      <c r="F44" s="8"/>
      <c r="G44" s="1"/>
      <c r="H44" s="46"/>
      <c r="J44" s="16"/>
      <c r="K44" s="10"/>
      <c r="M44" s="76" t="str">
        <f>TEXT($E$4,"jj/mm")&amp;"/P71"</f>
        <v>05/08/P71</v>
      </c>
      <c r="N44" t="str">
        <f>F20</f>
        <v>berthe</v>
      </c>
      <c r="O44">
        <f>$J$20</f>
        <v>0</v>
      </c>
      <c r="R44" s="76" t="str">
        <f>TEXT($E$4,"jj/mm")&amp;"/P72"</f>
        <v>05/08/P72</v>
      </c>
      <c r="S44" s="53" t="str">
        <f>+AE53</f>
        <v>eliane</v>
      </c>
      <c r="T44" s="53">
        <f>+$J$48</f>
        <v>0</v>
      </c>
      <c r="Z44" s="7"/>
      <c r="AA44" s="7"/>
      <c r="AB44" s="7"/>
      <c r="AC44" s="7"/>
      <c r="AE44" s="1" t="str">
        <f>+[1]Inscriptions!C50</f>
        <v>daniel</v>
      </c>
    </row>
    <row r="45" spans="1:31" ht="34.5" customHeight="1">
      <c r="B45" s="110"/>
      <c r="C45" s="8" t="str">
        <f>+AE5</f>
        <v>andré</v>
      </c>
      <c r="D45" s="8" t="str">
        <f>+AE22</f>
        <v>françois</v>
      </c>
      <c r="E45" s="8" t="str">
        <f>+AE35</f>
        <v>robert</v>
      </c>
      <c r="F45" s="8" t="str">
        <f>+AE46</f>
        <v>florent</v>
      </c>
      <c r="G45" s="1"/>
      <c r="H45" s="45"/>
      <c r="J45" s="15">
        <f>IF(H45=0,0,(IF(H45&gt;H46,(H45*10)-H46,(IF(H45=H46,50,H45)))))</f>
        <v>0</v>
      </c>
      <c r="K45" s="10"/>
      <c r="M45" s="76"/>
      <c r="R45" s="76"/>
      <c r="Z45" s="7"/>
      <c r="AA45" s="7"/>
      <c r="AB45" s="7"/>
      <c r="AC45" s="7"/>
      <c r="AE45" s="1" t="str">
        <f>+[1]Inscriptions!C51</f>
        <v>polo</v>
      </c>
    </row>
    <row r="46" spans="1:31" ht="34.5" customHeight="1">
      <c r="B46" s="111"/>
      <c r="C46" s="8" t="str">
        <f>+AE2</f>
        <v>alain</v>
      </c>
      <c r="D46" s="8" t="str">
        <f>+AE21</f>
        <v>jerome</v>
      </c>
      <c r="E46" s="8" t="str">
        <f>+AE32</f>
        <v>dany</v>
      </c>
      <c r="F46" s="8" t="str">
        <f>+AE50</f>
        <v>roger</v>
      </c>
      <c r="G46" s="1"/>
      <c r="H46" s="45"/>
      <c r="J46" s="15">
        <f>IF(H46=0,0,(IF(H46&gt;H45,(H46*10)-H45,(IF(H46=H45,50,H46)))))</f>
        <v>0</v>
      </c>
      <c r="K46" s="10"/>
      <c r="M46" s="76" t="str">
        <f>TEXT($E$4,"jj/mm")&amp;"/P71"</f>
        <v>05/08/P71</v>
      </c>
      <c r="N46" s="1" t="str">
        <f>C21</f>
        <v>aramis</v>
      </c>
      <c r="O46" s="1">
        <f>$J$21</f>
        <v>0</v>
      </c>
      <c r="P46" s="1"/>
      <c r="Q46" s="1"/>
      <c r="R46" s="76" t="str">
        <f>TEXT($E$4,"jj/mm")&amp;"/P72"</f>
        <v>05/08/P72</v>
      </c>
      <c r="S46" s="53" t="str">
        <f>+AE13</f>
        <v>jaquo</v>
      </c>
      <c r="T46" s="53">
        <f>+$J$49</f>
        <v>0</v>
      </c>
      <c r="Z46" s="7"/>
      <c r="AA46" s="7"/>
      <c r="AB46" s="7"/>
      <c r="AC46" s="7"/>
      <c r="AE46" s="1" t="str">
        <f>+[1]Inscriptions!C52</f>
        <v>florent</v>
      </c>
    </row>
    <row r="47" spans="1:31" ht="34.5" customHeight="1">
      <c r="B47" s="38"/>
      <c r="C47" s="8"/>
      <c r="D47" s="8"/>
      <c r="E47" s="8"/>
      <c r="F47" s="8"/>
      <c r="G47" s="1"/>
      <c r="H47" s="46"/>
      <c r="J47" s="16"/>
      <c r="K47" s="10"/>
      <c r="M47" s="76" t="str">
        <f>TEXT($E$4,"jj/mm")&amp;"/P71"</f>
        <v>05/08/P71</v>
      </c>
      <c r="N47" s="1" t="str">
        <f>D21</f>
        <v>brice</v>
      </c>
      <c r="O47" s="1">
        <f>$J$21</f>
        <v>0</v>
      </c>
      <c r="P47" s="1"/>
      <c r="Q47" s="1"/>
      <c r="R47" s="76" t="str">
        <f>TEXT($E$4,"jj/mm")&amp;"/P72"</f>
        <v>05/08/P72</v>
      </c>
      <c r="S47" s="53" t="str">
        <f>+AE25</f>
        <v>brice</v>
      </c>
      <c r="T47" s="53">
        <f>+$J$49</f>
        <v>0</v>
      </c>
      <c r="Z47" s="7"/>
      <c r="AA47" s="7"/>
      <c r="AB47" s="7"/>
      <c r="AC47" s="7"/>
      <c r="AE47" s="1" t="str">
        <f>+[1]Inscriptions!C53</f>
        <v>jacques</v>
      </c>
    </row>
    <row r="48" spans="1:31" ht="34.5" customHeight="1">
      <c r="B48" s="110"/>
      <c r="C48" s="8" t="str">
        <f>+AE12</f>
        <v>maurice</v>
      </c>
      <c r="D48" s="8" t="str">
        <f>+AE28</f>
        <v>raymond</v>
      </c>
      <c r="E48" s="8" t="str">
        <f>+AE43</f>
        <v>evrard</v>
      </c>
      <c r="F48" s="8" t="str">
        <f>+AE52</f>
        <v>berthe</v>
      </c>
      <c r="G48" s="1"/>
      <c r="H48" s="45"/>
      <c r="J48" s="15">
        <f>IF(H48=0,0,(IF(H48&gt;H49,(H48*10)-H49,(IF(H48=H49,50,H48)))))</f>
        <v>0</v>
      </c>
      <c r="K48" s="10"/>
      <c r="M48" s="76" t="str">
        <f>TEXT($E$4,"jj/mm")&amp;"/P71"</f>
        <v>05/08/P71</v>
      </c>
      <c r="N48" s="1" t="str">
        <f>E21</f>
        <v>charles</v>
      </c>
      <c r="O48" s="1">
        <f>$J$21</f>
        <v>0</v>
      </c>
      <c r="P48" s="1"/>
      <c r="Q48" s="1"/>
      <c r="R48" s="76" t="str">
        <f>TEXT($E$4,"jj/mm")&amp;"/P72"</f>
        <v>05/08/P72</v>
      </c>
      <c r="S48" s="53" t="str">
        <f>+AE40</f>
        <v>dédé</v>
      </c>
      <c r="T48" s="53">
        <f>+$J$49</f>
        <v>0</v>
      </c>
      <c r="Z48" s="7"/>
      <c r="AA48" s="7"/>
      <c r="AB48" s="7"/>
      <c r="AC48" s="7"/>
      <c r="AE48" s="1" t="str">
        <f>+[1]Inscriptions!C54</f>
        <v>lucas</v>
      </c>
    </row>
    <row r="49" spans="2:31" ht="34.5" customHeight="1">
      <c r="B49" s="111"/>
      <c r="C49" s="8" t="str">
        <f>+AE13</f>
        <v>jaquo</v>
      </c>
      <c r="D49" s="8" t="str">
        <f>+AE25</f>
        <v>brice</v>
      </c>
      <c r="E49" s="8" t="str">
        <f>+AE40</f>
        <v>dédé</v>
      </c>
      <c r="F49" s="8" t="str">
        <f>+AE54</f>
        <v>marie</v>
      </c>
      <c r="G49" s="1"/>
      <c r="H49" s="45"/>
      <c r="J49" s="15">
        <f>IF(H49=0,0,(IF(H49&gt;H48,(H49*10)-H48,(IF(H49=H48,50,H49)))))</f>
        <v>0</v>
      </c>
      <c r="K49" s="10"/>
      <c r="M49" s="76" t="str">
        <f>TEXT($E$4,"jj/mm")&amp;"/P71"</f>
        <v>05/08/P71</v>
      </c>
      <c r="N49" s="1" t="str">
        <f>F21</f>
        <v>eliane</v>
      </c>
      <c r="O49" s="1">
        <f>$J$21</f>
        <v>0</v>
      </c>
      <c r="P49" s="1"/>
      <c r="Q49" s="1"/>
      <c r="R49" s="76" t="str">
        <f>TEXT($E$4,"jj/mm")&amp;"/P72"</f>
        <v>05/08/P72</v>
      </c>
      <c r="S49" s="53" t="str">
        <f>+AE54</f>
        <v>marie</v>
      </c>
      <c r="T49" s="53">
        <f>+$J$49</f>
        <v>0</v>
      </c>
      <c r="Z49" s="7"/>
      <c r="AA49" s="7"/>
      <c r="AB49" s="7"/>
      <c r="AC49" s="7"/>
      <c r="AE49" s="1" t="str">
        <f>+[1]Inscriptions!C55</f>
        <v>romaric</v>
      </c>
    </row>
    <row r="50" spans="2:31" ht="34.5" customHeight="1">
      <c r="B50" s="38"/>
      <c r="C50" s="8"/>
      <c r="D50" s="8"/>
      <c r="E50" s="8"/>
      <c r="F50" s="8"/>
      <c r="G50" s="1"/>
      <c r="H50" s="46"/>
      <c r="J50" s="16"/>
      <c r="K50" s="10"/>
      <c r="M50" s="80"/>
      <c r="N50" s="83"/>
      <c r="O50" s="83"/>
      <c r="P50" s="83"/>
      <c r="Q50" s="83"/>
      <c r="R50" s="80"/>
      <c r="S50" s="81"/>
      <c r="T50" s="81"/>
      <c r="Z50" s="7"/>
      <c r="AA50" s="7"/>
      <c r="AB50" s="7"/>
      <c r="AC50" s="7"/>
      <c r="AE50" s="1" t="str">
        <f>+[1]Inscriptions!C56</f>
        <v>roger</v>
      </c>
    </row>
    <row r="51" spans="2:31" ht="34.5" customHeight="1">
      <c r="B51" s="110"/>
      <c r="C51" s="8" t="str">
        <f>+AE15</f>
        <v>olivier</v>
      </c>
      <c r="D51" s="8" t="str">
        <f>+AE26</f>
        <v>denis</v>
      </c>
      <c r="E51" s="8" t="str">
        <f>+AE38</f>
        <v>paul</v>
      </c>
      <c r="F51" s="8" t="str">
        <f>+AE53</f>
        <v>eliane</v>
      </c>
      <c r="G51" s="1"/>
      <c r="H51" s="45"/>
      <c r="J51" s="15">
        <f>IF(H51=0,0,(IF(H51&gt;H52,(H51*10)-H52,(IF(H51=H52,50,H51)))))</f>
        <v>0</v>
      </c>
      <c r="K51" s="10"/>
      <c r="M51" s="76" t="str">
        <f>TEXT($E$4,"jj/mm")&amp;"/P71"</f>
        <v>05/08/P71</v>
      </c>
      <c r="N51" t="str">
        <f>C23</f>
        <v>maurice</v>
      </c>
      <c r="O51" s="1">
        <f>$J$23</f>
        <v>0</v>
      </c>
      <c r="R51" s="76" t="str">
        <f>TEXT($E$4,"jj/mm")&amp;"/P72"</f>
        <v>05/08/P72</v>
      </c>
      <c r="S51" s="53" t="str">
        <f>+AE15</f>
        <v>olivier</v>
      </c>
      <c r="T51" s="53">
        <f>+$J$51</f>
        <v>0</v>
      </c>
      <c r="Z51" s="7"/>
      <c r="AA51" s="7"/>
      <c r="AB51" s="7"/>
      <c r="AC51" s="7"/>
      <c r="AE51" s="1" t="str">
        <f>+[1]Inscriptions!C57</f>
        <v>catherine</v>
      </c>
    </row>
    <row r="52" spans="2:31" ht="34.5" customHeight="1">
      <c r="B52" s="111"/>
      <c r="C52" s="8" t="str">
        <f>+AE11</f>
        <v>aramis</v>
      </c>
      <c r="D52" s="8" t="str">
        <f>+AE24</f>
        <v>mathieu</v>
      </c>
      <c r="E52" s="8" t="str">
        <f>+AE42</f>
        <v>renaud</v>
      </c>
      <c r="F52" s="8" t="str">
        <f>+AE57</f>
        <v>aulne</v>
      </c>
      <c r="G52" s="1"/>
      <c r="H52" s="45"/>
      <c r="J52" s="15">
        <f>IF(H52=0,0,(IF(H52&gt;H51,(H52*10)-H51,(IF(H52=H51,50,H52)))))</f>
        <v>0</v>
      </c>
      <c r="K52" s="10"/>
      <c r="M52" s="76" t="str">
        <f>TEXT($E$4,"jj/mm")&amp;"/P71"</f>
        <v>05/08/P71</v>
      </c>
      <c r="N52" t="str">
        <f>D23</f>
        <v>denis</v>
      </c>
      <c r="O52" s="1">
        <f>$J$23</f>
        <v>0</v>
      </c>
      <c r="R52" s="76" t="str">
        <f>TEXT($E$4,"jj/mm")&amp;"/P72"</f>
        <v>05/08/P72</v>
      </c>
      <c r="S52" s="53" t="str">
        <f>+AE26</f>
        <v>denis</v>
      </c>
      <c r="T52" s="53">
        <f>+$J$51</f>
        <v>0</v>
      </c>
      <c r="Z52" s="7"/>
      <c r="AA52" s="7"/>
      <c r="AB52" s="7"/>
      <c r="AC52" s="7"/>
      <c r="AE52" s="1" t="str">
        <f>+[1]Inscriptions!C58</f>
        <v>berthe</v>
      </c>
    </row>
    <row r="53" spans="2:31" ht="34.5" customHeight="1">
      <c r="J53" s="16"/>
      <c r="K53" s="10"/>
      <c r="M53" s="76" t="str">
        <f>TEXT($E$4,"jj/mm")&amp;"/P71"</f>
        <v>05/08/P71</v>
      </c>
      <c r="N53" t="str">
        <f>E23</f>
        <v>dédé</v>
      </c>
      <c r="O53" s="1">
        <f>$J$23</f>
        <v>0</v>
      </c>
      <c r="R53" s="76" t="str">
        <f>TEXT($E$4,"jj/mm")&amp;"/P72"</f>
        <v>05/08/P72</v>
      </c>
      <c r="S53" s="53" t="str">
        <f>+AE38</f>
        <v>paul</v>
      </c>
      <c r="T53" s="53">
        <f>+$J$51</f>
        <v>0</v>
      </c>
      <c r="Z53" s="7"/>
      <c r="AA53" s="7"/>
      <c r="AB53" s="7"/>
      <c r="AC53" s="7"/>
      <c r="AE53" s="1" t="str">
        <f>+[1]Inscriptions!C59</f>
        <v>eliane</v>
      </c>
    </row>
    <row r="54" spans="2:31" ht="34.5" customHeight="1">
      <c r="B54" s="110"/>
      <c r="C54" s="8" t="str">
        <f>+AE10</f>
        <v>brian</v>
      </c>
      <c r="D54" s="8" t="str">
        <f>+AE29</f>
        <v>clement</v>
      </c>
      <c r="E54" s="8" t="str">
        <f>+AE41</f>
        <v>vincent</v>
      </c>
      <c r="F54" s="8" t="str">
        <f>+AE55</f>
        <v>cathy</v>
      </c>
      <c r="G54" s="1"/>
      <c r="H54" s="45"/>
      <c r="J54" s="15">
        <f>IF(H54=0,0,(IF(H54&gt;H55,(H54*10)-H55,(IF(H54=H55,50,H54)))))</f>
        <v>0</v>
      </c>
      <c r="K54" s="10"/>
      <c r="M54" s="76" t="str">
        <f>TEXT($E$4,"jj/mm")&amp;"/P71"</f>
        <v>05/08/P71</v>
      </c>
      <c r="N54" t="str">
        <f>F23</f>
        <v>marie</v>
      </c>
      <c r="O54" s="1">
        <f>$J$23</f>
        <v>0</v>
      </c>
      <c r="R54" s="76" t="str">
        <f>TEXT($E$4,"jj/mm")&amp;"/P72"</f>
        <v>05/08/P72</v>
      </c>
      <c r="S54" s="53" t="str">
        <f>+AE53</f>
        <v>eliane</v>
      </c>
      <c r="T54" s="53">
        <f>+$J$51</f>
        <v>0</v>
      </c>
      <c r="Z54" s="7"/>
      <c r="AA54" s="7"/>
      <c r="AB54" s="7"/>
      <c r="AC54" s="7"/>
      <c r="AE54" s="1" t="str">
        <f>+[1]Inscriptions!C60</f>
        <v>marie</v>
      </c>
    </row>
    <row r="55" spans="2:31" ht="34.5" customHeight="1">
      <c r="B55" s="111"/>
      <c r="C55" s="8" t="str">
        <f>+AE14</f>
        <v>sergio</v>
      </c>
      <c r="D55" s="8" t="str">
        <f>+AE27</f>
        <v>antoinr</v>
      </c>
      <c r="E55" s="8" t="str">
        <f>+AE39</f>
        <v>charles</v>
      </c>
      <c r="F55" s="8" t="str">
        <f>+AE56</f>
        <v>anne</v>
      </c>
      <c r="G55" s="1"/>
      <c r="H55" s="45"/>
      <c r="J55" s="15">
        <f>IF(H55=0,0,(IF(H55&gt;H54,(H55*10)-H54,(IF(H55=H54,50,H55)))))</f>
        <v>0</v>
      </c>
      <c r="K55" s="10"/>
      <c r="M55" s="76"/>
      <c r="O55" s="1"/>
      <c r="R55" s="76"/>
      <c r="Z55" s="7"/>
      <c r="AA55" s="7"/>
      <c r="AB55" s="7"/>
      <c r="AC55" s="7"/>
      <c r="AE55" s="1" t="str">
        <f>+[1]Inscriptions!C61</f>
        <v>cathy</v>
      </c>
    </row>
    <row r="56" spans="2:31">
      <c r="K56" s="10"/>
      <c r="M56" s="76" t="str">
        <f>TEXT($E$4,"jj/mm")&amp;"/P71"</f>
        <v>05/08/P71</v>
      </c>
      <c r="N56" t="str">
        <f>C24</f>
        <v>jaquo</v>
      </c>
      <c r="O56" s="1">
        <f>$J$24</f>
        <v>0</v>
      </c>
      <c r="R56" s="76" t="str">
        <f>TEXT($E$4,"jj/mm")&amp;"/P72"</f>
        <v>05/08/P72</v>
      </c>
      <c r="S56" s="53" t="str">
        <f>+AE11</f>
        <v>aramis</v>
      </c>
      <c r="T56" s="53">
        <f>+$J$52</f>
        <v>0</v>
      </c>
      <c r="Z56" s="1"/>
      <c r="AA56" s="1"/>
      <c r="AB56" s="1"/>
      <c r="AC56" s="1"/>
      <c r="AE56" s="1" t="str">
        <f>+[1]Inscriptions!C62</f>
        <v>anne</v>
      </c>
    </row>
    <row r="57" spans="2:31">
      <c r="K57" s="10"/>
      <c r="M57" s="76" t="str">
        <f>TEXT($E$4,"jj/mm")&amp;"/P71"</f>
        <v>05/08/P71</v>
      </c>
      <c r="N57" t="str">
        <f>D24</f>
        <v>antoinr</v>
      </c>
      <c r="O57" s="1">
        <f>$J$24</f>
        <v>0</v>
      </c>
      <c r="R57" s="76" t="str">
        <f>TEXT($E$4,"jj/mm")&amp;"/P72"</f>
        <v>05/08/P72</v>
      </c>
      <c r="S57" s="53" t="str">
        <f>+AE24</f>
        <v>mathieu</v>
      </c>
      <c r="T57" s="53">
        <f>+$J$52</f>
        <v>0</v>
      </c>
      <c r="AE57" s="1" t="str">
        <f>+[1]Inscriptions!C63</f>
        <v>aulne</v>
      </c>
    </row>
    <row r="58" spans="2:31">
      <c r="K58" s="10"/>
      <c r="M58" s="76" t="str">
        <f>TEXT($E$4,"jj/mm")&amp;"/P71"</f>
        <v>05/08/P71</v>
      </c>
      <c r="N58" t="str">
        <f>E24</f>
        <v>vincent</v>
      </c>
      <c r="O58" s="1">
        <f>$J$24</f>
        <v>0</v>
      </c>
      <c r="R58" s="76" t="str">
        <f>TEXT($E$4,"jj/mm")&amp;"/P72"</f>
        <v>05/08/P72</v>
      </c>
      <c r="S58" s="53" t="str">
        <f>+AE42</f>
        <v>renaud</v>
      </c>
      <c r="T58" s="53">
        <f>+$J$52</f>
        <v>0</v>
      </c>
      <c r="AE58" s="1"/>
    </row>
    <row r="59" spans="2:31">
      <c r="K59" s="10"/>
      <c r="M59" s="76" t="str">
        <f>TEXT($E$4,"jj/mm")&amp;"/P71"</f>
        <v>05/08/P71</v>
      </c>
      <c r="N59" t="str">
        <f>F24</f>
        <v>cathy</v>
      </c>
      <c r="O59" s="1">
        <f>$J$24</f>
        <v>0</v>
      </c>
      <c r="R59" s="76" t="str">
        <f>TEXT($E$4,"jj/mm")&amp;"/P72"</f>
        <v>05/08/P72</v>
      </c>
      <c r="S59" s="53" t="str">
        <f>+AE57</f>
        <v>aulne</v>
      </c>
      <c r="T59" s="53">
        <f>+$J$52</f>
        <v>0</v>
      </c>
      <c r="AE59" s="1"/>
    </row>
    <row r="60" spans="2:31">
      <c r="K60" s="10"/>
      <c r="M60" s="80"/>
      <c r="N60" s="79"/>
      <c r="O60" s="83"/>
      <c r="P60" s="79"/>
      <c r="Q60" s="79"/>
      <c r="R60" s="80"/>
      <c r="S60" s="81"/>
      <c r="T60" s="81"/>
      <c r="AE60" s="1"/>
    </row>
    <row r="61" spans="2:31">
      <c r="K61" s="10"/>
      <c r="M61" s="76" t="str">
        <f>TEXT($E$4,"jj/mm")&amp;"/P71"</f>
        <v>05/08/P71</v>
      </c>
      <c r="N61" t="str">
        <f>C26</f>
        <v>sergio</v>
      </c>
      <c r="O61">
        <f>$J$26</f>
        <v>0</v>
      </c>
      <c r="R61" s="76" t="str">
        <f>TEXT($E$4,"jj/mm")&amp;"/P72"</f>
        <v>05/08/P72</v>
      </c>
      <c r="S61" s="53" t="str">
        <f>+AE10</f>
        <v>brian</v>
      </c>
      <c r="T61" s="53">
        <f>+$J$54</f>
        <v>0</v>
      </c>
      <c r="AE61" s="1"/>
    </row>
    <row r="62" spans="2:31">
      <c r="K62" s="10"/>
      <c r="M62" s="76" t="str">
        <f>TEXT($E$4,"jj/mm")&amp;"/P71"</f>
        <v>05/08/P71</v>
      </c>
      <c r="N62" t="str">
        <f>D26</f>
        <v>raymond</v>
      </c>
      <c r="O62">
        <f>$J$26</f>
        <v>0</v>
      </c>
      <c r="R62" s="76" t="str">
        <f>TEXT($E$4,"jj/mm")&amp;"/P72"</f>
        <v>05/08/P72</v>
      </c>
      <c r="S62" s="53" t="str">
        <f>+AE29</f>
        <v>clement</v>
      </c>
      <c r="T62" s="53">
        <f>+$J$54</f>
        <v>0</v>
      </c>
      <c r="AE62" s="1"/>
    </row>
    <row r="63" spans="2:31">
      <c r="K63" s="10"/>
      <c r="M63" s="76" t="str">
        <f>TEXT($E$4,"jj/mm")&amp;"/P71"</f>
        <v>05/08/P71</v>
      </c>
      <c r="N63" t="str">
        <f>E26</f>
        <v>renaud</v>
      </c>
      <c r="O63">
        <f>$J$26</f>
        <v>0</v>
      </c>
      <c r="R63" s="76" t="str">
        <f>TEXT($E$4,"jj/mm")&amp;"/P72"</f>
        <v>05/08/P72</v>
      </c>
      <c r="S63" s="53" t="str">
        <f>+AE41</f>
        <v>vincent</v>
      </c>
      <c r="T63" s="53">
        <f>+$J$54</f>
        <v>0</v>
      </c>
      <c r="AE63" s="1"/>
    </row>
    <row r="64" spans="2:31">
      <c r="K64" s="10"/>
      <c r="M64" s="76" t="str">
        <f>TEXT($E$4,"jj/mm")&amp;"/P71"</f>
        <v>05/08/P71</v>
      </c>
      <c r="N64" t="str">
        <f>F26</f>
        <v>anne</v>
      </c>
      <c r="O64">
        <f>$J$26</f>
        <v>0</v>
      </c>
      <c r="R64" s="76" t="str">
        <f>TEXT($E$4,"jj/mm")&amp;"/P72"</f>
        <v>05/08/P72</v>
      </c>
      <c r="S64" s="53" t="str">
        <f>+AE55</f>
        <v>cathy</v>
      </c>
      <c r="T64" s="53">
        <f>+$J$54</f>
        <v>0</v>
      </c>
      <c r="AE64" s="1"/>
    </row>
    <row r="65" spans="11:31">
      <c r="K65" s="10"/>
      <c r="M65" s="76"/>
      <c r="R65" s="76"/>
      <c r="AE65" s="1"/>
    </row>
    <row r="66" spans="11:31">
      <c r="K66" s="10"/>
      <c r="M66" s="76" t="str">
        <f>TEXT($E$4,"jj/mm")&amp;"/P71"</f>
        <v>05/08/P71</v>
      </c>
      <c r="N66" t="str">
        <f>C27</f>
        <v>olivier</v>
      </c>
      <c r="O66">
        <f>$J$27</f>
        <v>0</v>
      </c>
      <c r="R66" s="76" t="str">
        <f>TEXT($E$4,"jj/mm")&amp;"/P72"</f>
        <v>05/08/P72</v>
      </c>
      <c r="S66" s="53" t="str">
        <f>+AE14</f>
        <v>sergio</v>
      </c>
      <c r="T66" s="53">
        <f>+$J$55</f>
        <v>0</v>
      </c>
      <c r="AE66" s="1"/>
    </row>
    <row r="67" spans="11:31">
      <c r="K67" s="10"/>
      <c r="M67" s="76" t="str">
        <f>TEXT($E$4,"jj/mm")&amp;"/P71"</f>
        <v>05/08/P71</v>
      </c>
      <c r="N67" t="str">
        <f>D27</f>
        <v>clement</v>
      </c>
      <c r="O67">
        <f>$J$27</f>
        <v>0</v>
      </c>
      <c r="R67" s="76" t="str">
        <f>TEXT($E$4,"jj/mm")&amp;"/P72"</f>
        <v>05/08/P72</v>
      </c>
      <c r="S67" s="53" t="str">
        <f>+AE27</f>
        <v>antoinr</v>
      </c>
      <c r="T67" s="53">
        <f>+$J$55</f>
        <v>0</v>
      </c>
      <c r="AE67" s="1"/>
    </row>
    <row r="68" spans="11:31">
      <c r="K68" s="10"/>
      <c r="M68" s="76" t="str">
        <f>TEXT($E$4,"jj/mm")&amp;"/P71"</f>
        <v>05/08/P71</v>
      </c>
      <c r="N68" t="str">
        <f>E27</f>
        <v>evrard</v>
      </c>
      <c r="O68">
        <f>$J$27</f>
        <v>0</v>
      </c>
      <c r="R68" s="76" t="str">
        <f>TEXT($E$4,"jj/mm")&amp;"/P72"</f>
        <v>05/08/P72</v>
      </c>
      <c r="S68" s="53" t="str">
        <f>+AE39</f>
        <v>charles</v>
      </c>
      <c r="T68" s="53">
        <f>+$J$55</f>
        <v>0</v>
      </c>
      <c r="AE68" s="1"/>
    </row>
    <row r="69" spans="11:31">
      <c r="K69" s="10"/>
      <c r="M69" s="76" t="str">
        <f>TEXT($E$4,"jj/mm")&amp;"/P71"</f>
        <v>05/08/P71</v>
      </c>
      <c r="N69" t="str">
        <f>F27</f>
        <v>aulne</v>
      </c>
      <c r="O69">
        <f>$J$27</f>
        <v>0</v>
      </c>
      <c r="R69" s="76" t="str">
        <f>TEXT($E$4,"jj/mm")&amp;"/P72"</f>
        <v>05/08/P72</v>
      </c>
      <c r="S69" s="53" t="str">
        <f>+AE56</f>
        <v>anne</v>
      </c>
      <c r="T69" s="53">
        <f>+$J$55</f>
        <v>0</v>
      </c>
      <c r="AE69" s="1"/>
    </row>
    <row r="70" spans="11:31">
      <c r="K70" s="10"/>
      <c r="AE70" s="1"/>
    </row>
    <row r="71" spans="11:31">
      <c r="K71" s="10"/>
      <c r="AE71" s="1"/>
    </row>
    <row r="72" spans="11:31">
      <c r="K72" s="10"/>
      <c r="AE72" s="1"/>
    </row>
    <row r="73" spans="11:31">
      <c r="K73" s="10"/>
      <c r="AE73" s="1"/>
    </row>
    <row r="74" spans="11:31">
      <c r="K74" s="10"/>
      <c r="AE74" s="1"/>
    </row>
    <row r="75" spans="11:31">
      <c r="K75" s="10"/>
      <c r="AE75" s="1"/>
    </row>
    <row r="76" spans="11:31">
      <c r="K76" s="10"/>
      <c r="AE76" s="1"/>
    </row>
    <row r="77" spans="11:31">
      <c r="K77" s="10"/>
      <c r="AE77" s="1"/>
    </row>
  </sheetData>
  <mergeCells count="18">
    <mergeCell ref="D2:E2"/>
    <mergeCell ref="B20:B21"/>
    <mergeCell ref="B11:B12"/>
    <mergeCell ref="B17:B18"/>
    <mergeCell ref="B23:B24"/>
    <mergeCell ref="B26:B27"/>
    <mergeCell ref="B8:B9"/>
    <mergeCell ref="B14:B15"/>
    <mergeCell ref="B54:B55"/>
    <mergeCell ref="D30:E30"/>
    <mergeCell ref="B42:B43"/>
    <mergeCell ref="B45:B46"/>
    <mergeCell ref="B48:B49"/>
    <mergeCell ref="B51:B52"/>
    <mergeCell ref="B29:B30"/>
    <mergeCell ref="B32:B33"/>
    <mergeCell ref="B39:B40"/>
    <mergeCell ref="B36:B37"/>
  </mergeCells>
  <phoneticPr fontId="4" type="noConversion"/>
  <pageMargins left="0.43" right="0.7" top="0.31" bottom="0.36" header="0.17" footer="0.3"/>
  <pageSetup paperSize="9" scale="70" orientation="landscape" r:id="rId1"/>
  <headerFooter alignWithMargins="0"/>
  <rowBreaks count="1" manualBreakCount="1">
    <brk id="29" max="8" man="1"/>
  </rowBreaks>
  <colBreaks count="1" manualBreakCount="1">
    <brk id="10" max="1048575" man="1"/>
  </col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8" enableFormatConditionsCalculation="0">
    <tabColor indexed="14"/>
  </sheetPr>
  <dimension ref="A1:AE105"/>
  <sheetViews>
    <sheetView zoomScale="55" zoomScaleNormal="70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4.7109375" customWidth="1"/>
    <col min="13" max="13" width="15.42578125" customWidth="1"/>
    <col min="14" max="14" width="20.140625" customWidth="1"/>
    <col min="18" max="18" width="14.28515625" customWidth="1"/>
    <col min="19" max="19" width="34.85546875" style="53" customWidth="1"/>
    <col min="20" max="20" width="19.28515625" style="53" customWidth="1"/>
    <col min="31" max="31" width="21.7109375" customWidth="1"/>
  </cols>
  <sheetData>
    <row r="1" spans="2:31" ht="27" thickBot="1">
      <c r="K1" s="10"/>
      <c r="M1" s="76" t="str">
        <f t="shared" ref="M1:M39" si="0">TEXT($E$4,"jj/mm")&amp;"/P81"</f>
        <v>05/08/P81</v>
      </c>
      <c r="N1" t="str">
        <f>C8</f>
        <v>alain</v>
      </c>
      <c r="O1">
        <f>$J$8</f>
        <v>0</v>
      </c>
      <c r="R1" s="76" t="str">
        <f t="shared" ref="R1:R39" si="1">TEXT($E$4,"jj/mm")&amp;"/P82"</f>
        <v>05/08/P82</v>
      </c>
      <c r="S1" s="53" t="str">
        <f>+C40</f>
        <v>camille</v>
      </c>
      <c r="T1" s="53">
        <f>+$J$40</f>
        <v>0</v>
      </c>
    </row>
    <row r="2" spans="2:31" ht="27" thickBot="1">
      <c r="D2" s="108" t="s">
        <v>52</v>
      </c>
      <c r="E2" s="109"/>
      <c r="K2" s="10"/>
      <c r="M2" s="76" t="str">
        <f t="shared" si="0"/>
        <v>05/08/P81</v>
      </c>
      <c r="N2" t="str">
        <f>D8</f>
        <v>xavier</v>
      </c>
      <c r="O2">
        <f>$J$8</f>
        <v>0</v>
      </c>
      <c r="R2" s="76" t="str">
        <f t="shared" si="1"/>
        <v>05/08/P82</v>
      </c>
      <c r="S2" s="53" t="str">
        <f>+D40</f>
        <v>pierre</v>
      </c>
      <c r="T2" s="53">
        <f>+$J$40</f>
        <v>0</v>
      </c>
      <c r="AE2" s="1" t="str">
        <f>+[1]Inscriptions!C8</f>
        <v>alain</v>
      </c>
    </row>
    <row r="3" spans="2:31">
      <c r="K3" s="10"/>
      <c r="M3" s="76" t="str">
        <f t="shared" si="0"/>
        <v>05/08/P81</v>
      </c>
      <c r="N3" t="str">
        <f>E8</f>
        <v>rene</v>
      </c>
      <c r="O3">
        <f>$J$8</f>
        <v>0</v>
      </c>
      <c r="R3" s="76" t="str">
        <f t="shared" si="1"/>
        <v>05/08/P82</v>
      </c>
      <c r="S3" s="53" t="str">
        <f>+E40</f>
        <v>gregoire</v>
      </c>
      <c r="T3" s="53">
        <f>+$J$40</f>
        <v>0</v>
      </c>
      <c r="AE3" s="1" t="str">
        <f>+[1]Inscriptions!C9</f>
        <v>baramé</v>
      </c>
    </row>
    <row r="4" spans="2:31">
      <c r="D4" s="7" t="s">
        <v>1</v>
      </c>
      <c r="E4" s="13">
        <f>+[1]Inscriptions!Q7</f>
        <v>41491</v>
      </c>
      <c r="K4" s="10"/>
      <c r="M4" s="76" t="str">
        <f t="shared" si="0"/>
        <v>05/08/P81</v>
      </c>
      <c r="N4" t="str">
        <f>F8</f>
        <v>roger</v>
      </c>
      <c r="O4">
        <f>$J$8</f>
        <v>0</v>
      </c>
      <c r="R4" s="76" t="str">
        <f t="shared" si="1"/>
        <v>05/08/P82</v>
      </c>
      <c r="S4" s="53" t="str">
        <f>+F40</f>
        <v>anne</v>
      </c>
      <c r="T4" s="53">
        <f>+$J$40</f>
        <v>0</v>
      </c>
      <c r="AE4" s="1" t="str">
        <f>+[1]Inscriptions!C10</f>
        <v>arthur</v>
      </c>
    </row>
    <row r="5" spans="2:31">
      <c r="D5" s="25"/>
      <c r="K5" s="10"/>
      <c r="M5" s="76"/>
      <c r="R5" s="76"/>
      <c r="AE5" s="1" t="str">
        <f>+[1]Inscriptions!C11</f>
        <v>andré</v>
      </c>
    </row>
    <row r="6" spans="2:31">
      <c r="D6" s="7" t="s">
        <v>12</v>
      </c>
      <c r="E6" s="7">
        <v>1</v>
      </c>
      <c r="K6" s="10"/>
      <c r="M6" s="76" t="str">
        <f t="shared" si="0"/>
        <v>05/08/P81</v>
      </c>
      <c r="N6" t="str">
        <f>C9</f>
        <v>baramé</v>
      </c>
      <c r="O6">
        <f>$J$9</f>
        <v>0</v>
      </c>
      <c r="R6" s="76" t="str">
        <f t="shared" si="1"/>
        <v>05/08/P82</v>
      </c>
      <c r="S6" s="53" t="str">
        <f>+C41</f>
        <v>arthur</v>
      </c>
      <c r="T6" s="53">
        <f>+$J$41</f>
        <v>0</v>
      </c>
      <c r="AE6" s="1" t="str">
        <f>+[1]Inscriptions!C12</f>
        <v>bibi</v>
      </c>
    </row>
    <row r="7" spans="2:31">
      <c r="B7" s="22" t="s">
        <v>3</v>
      </c>
      <c r="H7" s="3" t="s">
        <v>0</v>
      </c>
      <c r="I7" s="2"/>
      <c r="J7" s="14" t="s">
        <v>9</v>
      </c>
      <c r="K7" s="10"/>
      <c r="M7" s="76" t="str">
        <f t="shared" si="0"/>
        <v>05/08/P81</v>
      </c>
      <c r="N7" t="str">
        <f>D9</f>
        <v>bertrand</v>
      </c>
      <c r="O7">
        <f>$J$9</f>
        <v>0</v>
      </c>
      <c r="R7" s="76" t="str">
        <f t="shared" si="1"/>
        <v>05/08/P82</v>
      </c>
      <c r="S7" s="53" t="str">
        <f>+D41</f>
        <v>georges</v>
      </c>
      <c r="T7" s="53">
        <f>+$J$41</f>
        <v>0</v>
      </c>
      <c r="AE7" s="1" t="str">
        <f>+[1]Inscriptions!C13</f>
        <v>camille</v>
      </c>
    </row>
    <row r="8" spans="2:31" ht="27.75" customHeight="1">
      <c r="B8" s="106"/>
      <c r="C8" s="8" t="str">
        <f>+AE2</f>
        <v>alain</v>
      </c>
      <c r="D8" s="8" t="str">
        <f>+AE18</f>
        <v>xavier</v>
      </c>
      <c r="E8" s="8" t="str">
        <f>+AE34</f>
        <v>rene</v>
      </c>
      <c r="F8" s="9" t="str">
        <f>+AE50</f>
        <v>roger</v>
      </c>
      <c r="G8" s="1"/>
      <c r="H8" s="48"/>
      <c r="I8" s="1"/>
      <c r="J8" s="15">
        <f>IF(H8=0,0,(IF(H8&gt;H9,(H8*10)-H9,(IF(H8=H9,50,H8)))))</f>
        <v>0</v>
      </c>
      <c r="K8" s="10"/>
      <c r="M8" s="76" t="str">
        <f t="shared" si="0"/>
        <v>05/08/P81</v>
      </c>
      <c r="N8" t="str">
        <f>E9</f>
        <v>robert</v>
      </c>
      <c r="O8">
        <f>$J$9</f>
        <v>0</v>
      </c>
      <c r="R8" s="76" t="str">
        <f t="shared" si="1"/>
        <v>05/08/P82</v>
      </c>
      <c r="S8" s="53" t="str">
        <f>+E41</f>
        <v>vincent</v>
      </c>
      <c r="T8" s="53">
        <f>+$J$41</f>
        <v>0</v>
      </c>
      <c r="AE8" s="1" t="str">
        <f>+[1]Inscriptions!C14</f>
        <v>albert</v>
      </c>
    </row>
    <row r="9" spans="2:31" ht="28.5" customHeight="1">
      <c r="B9" s="107"/>
      <c r="C9" s="8" t="str">
        <f>+AE3</f>
        <v>baramé</v>
      </c>
      <c r="D9" s="8" t="str">
        <f>+AE19</f>
        <v>bertrand</v>
      </c>
      <c r="E9" s="8" t="str">
        <f>+AE35</f>
        <v>robert</v>
      </c>
      <c r="F9" s="9" t="str">
        <f>+AE51</f>
        <v>catherine</v>
      </c>
      <c r="G9" s="1"/>
      <c r="H9" s="48"/>
      <c r="I9" s="1"/>
      <c r="J9" s="15">
        <f>IF(H9=0,0,(IF(H9&gt;H8,(H9*10)-H8,(IF(H9=H8,50,H9)))))</f>
        <v>0</v>
      </c>
      <c r="K9" s="10"/>
      <c r="M9" s="76" t="str">
        <f t="shared" si="0"/>
        <v>05/08/P81</v>
      </c>
      <c r="N9" t="str">
        <f>F9</f>
        <v>catherine</v>
      </c>
      <c r="O9">
        <f>$J$9</f>
        <v>0</v>
      </c>
      <c r="R9" s="76" t="str">
        <f t="shared" si="1"/>
        <v>05/08/P82</v>
      </c>
      <c r="S9" s="53" t="str">
        <f>+F41</f>
        <v>catherine</v>
      </c>
      <c r="T9" s="53">
        <f>+$J$41</f>
        <v>0</v>
      </c>
      <c r="AE9" s="1" t="str">
        <f>+[1]Inscriptions!C15</f>
        <v>bart</v>
      </c>
    </row>
    <row r="10" spans="2:31" ht="28.5" customHeight="1">
      <c r="B10" s="47"/>
      <c r="C10" s="8"/>
      <c r="D10" s="8"/>
      <c r="E10" s="8"/>
      <c r="G10" s="1"/>
      <c r="H10" s="49"/>
      <c r="I10" s="1"/>
      <c r="K10" s="10"/>
      <c r="M10" s="80"/>
      <c r="N10" s="79"/>
      <c r="O10" s="79"/>
      <c r="P10" s="79"/>
      <c r="Q10" s="79"/>
      <c r="R10" s="80"/>
      <c r="S10" s="81"/>
      <c r="T10" s="81"/>
      <c r="AE10" s="1" t="str">
        <f>+[1]Inscriptions!C16</f>
        <v>brian</v>
      </c>
    </row>
    <row r="11" spans="2:31" ht="25.5" customHeight="1">
      <c r="B11" s="106"/>
      <c r="C11" s="8" t="str">
        <f>+AE4</f>
        <v>arthur</v>
      </c>
      <c r="D11" s="8" t="str">
        <f>+AE20</f>
        <v>pierre</v>
      </c>
      <c r="E11" s="8" t="str">
        <f>+AE36</f>
        <v>serge</v>
      </c>
      <c r="F11" s="9" t="str">
        <f>+AE52</f>
        <v>berthe</v>
      </c>
      <c r="G11" s="1"/>
      <c r="H11" s="48"/>
      <c r="I11" s="1"/>
      <c r="J11" s="15">
        <f>IF(H11=0,0,(IF(H11&gt;H12,(H11*10)-H12,(IF(H11=H12,50,H11)))))</f>
        <v>0</v>
      </c>
      <c r="K11" s="10"/>
      <c r="M11" s="76" t="str">
        <f t="shared" si="0"/>
        <v>05/08/P81</v>
      </c>
      <c r="N11" t="str">
        <f>C11</f>
        <v>arthur</v>
      </c>
      <c r="O11">
        <f>$J$11</f>
        <v>0</v>
      </c>
      <c r="R11" s="76" t="str">
        <f t="shared" si="1"/>
        <v>05/08/P82</v>
      </c>
      <c r="S11" s="53" t="str">
        <f>+C43</f>
        <v>alain</v>
      </c>
      <c r="T11" s="53">
        <f>+$J$43</f>
        <v>0</v>
      </c>
      <c r="AE11" s="1" t="str">
        <f>+[1]Inscriptions!C17</f>
        <v>aramis</v>
      </c>
    </row>
    <row r="12" spans="2:31" ht="28.5" customHeight="1">
      <c r="B12" s="107"/>
      <c r="C12" s="8" t="str">
        <f>+AE5</f>
        <v>andré</v>
      </c>
      <c r="D12" s="8" t="str">
        <f>+AE21</f>
        <v>jerome</v>
      </c>
      <c r="E12" s="8" t="str">
        <f>+AE37</f>
        <v>gregoire</v>
      </c>
      <c r="F12" s="9" t="str">
        <f>+AE53</f>
        <v>eliane</v>
      </c>
      <c r="G12" s="1"/>
      <c r="H12" s="48"/>
      <c r="I12" s="1"/>
      <c r="J12" s="15">
        <f>IF(H12=0,0,(IF(H12&gt;H11,(H12*10)-H11,(IF(H12=H11,50,H12)))))</f>
        <v>0</v>
      </c>
      <c r="K12" s="10"/>
      <c r="M12" s="76" t="str">
        <f t="shared" si="0"/>
        <v>05/08/P81</v>
      </c>
      <c r="N12" t="str">
        <f>D11</f>
        <v>pierre</v>
      </c>
      <c r="O12">
        <f>$J$11</f>
        <v>0</v>
      </c>
      <c r="R12" s="76" t="str">
        <f t="shared" si="1"/>
        <v>05/08/P82</v>
      </c>
      <c r="S12" s="53" t="str">
        <f>+D43</f>
        <v>xavier</v>
      </c>
      <c r="T12" s="53">
        <f>+$J$43</f>
        <v>0</v>
      </c>
      <c r="AE12" s="1" t="str">
        <f>+[1]Inscriptions!C18</f>
        <v>maurice</v>
      </c>
    </row>
    <row r="13" spans="2:31" ht="28.5" customHeight="1">
      <c r="B13" s="47"/>
      <c r="C13" s="8"/>
      <c r="D13" s="8"/>
      <c r="E13" s="8"/>
      <c r="G13" s="1"/>
      <c r="H13" s="49"/>
      <c r="I13" s="1"/>
      <c r="K13" s="10"/>
      <c r="M13" s="76" t="str">
        <f t="shared" si="0"/>
        <v>05/08/P81</v>
      </c>
      <c r="N13" t="str">
        <f>E11</f>
        <v>serge</v>
      </c>
      <c r="O13">
        <f>$J$11</f>
        <v>0</v>
      </c>
      <c r="P13" s="5"/>
      <c r="R13" s="76" t="str">
        <f t="shared" si="1"/>
        <v>05/08/P82</v>
      </c>
      <c r="S13" s="53" t="str">
        <f>+E43</f>
        <v>robert</v>
      </c>
      <c r="T13" s="53">
        <f>+$J$43</f>
        <v>0</v>
      </c>
      <c r="AE13" s="1" t="str">
        <f>+[1]Inscriptions!C19</f>
        <v>jaquo</v>
      </c>
    </row>
    <row r="14" spans="2:31" ht="24.75" customHeight="1">
      <c r="B14" s="106"/>
      <c r="C14" s="8" t="str">
        <f>+AE6</f>
        <v>bibi</v>
      </c>
      <c r="D14" s="8" t="str">
        <f>+AE22</f>
        <v>françois</v>
      </c>
      <c r="E14" s="8" t="str">
        <f>+AE38</f>
        <v>paul</v>
      </c>
      <c r="F14" s="9" t="str">
        <f>+AE54</f>
        <v>marie</v>
      </c>
      <c r="G14" s="1"/>
      <c r="H14" s="48"/>
      <c r="I14" s="1"/>
      <c r="J14" s="15">
        <f>IF(H14=0,0,(IF(H14&gt;H15,(H14*10)-H15,(IF(H14=H15,50,H14)))))</f>
        <v>0</v>
      </c>
      <c r="K14" s="10"/>
      <c r="M14" s="76" t="str">
        <f t="shared" si="0"/>
        <v>05/08/P81</v>
      </c>
      <c r="N14" t="str">
        <f>F11</f>
        <v>berthe</v>
      </c>
      <c r="O14">
        <f>$J$11</f>
        <v>0</v>
      </c>
      <c r="R14" s="76" t="str">
        <f t="shared" si="1"/>
        <v>05/08/P82</v>
      </c>
      <c r="S14" s="53" t="str">
        <f>+F43</f>
        <v>berthe</v>
      </c>
      <c r="T14" s="53">
        <f>+$J$43</f>
        <v>0</v>
      </c>
      <c r="AE14" s="1" t="str">
        <f>+[1]Inscriptions!C20</f>
        <v>sergio</v>
      </c>
    </row>
    <row r="15" spans="2:31" ht="27" customHeight="1">
      <c r="B15" s="107"/>
      <c r="C15" s="8" t="str">
        <f>+AE7</f>
        <v>camille</v>
      </c>
      <c r="D15" s="8" t="str">
        <f>+AE23</f>
        <v>georges</v>
      </c>
      <c r="E15" s="8" t="str">
        <f>+AE39</f>
        <v>charles</v>
      </c>
      <c r="F15" s="9" t="str">
        <f>+AE55</f>
        <v>cathy</v>
      </c>
      <c r="G15" s="1"/>
      <c r="H15" s="48"/>
      <c r="I15" s="1"/>
      <c r="J15" s="15">
        <f>IF(H15=0,0,(IF(H15&gt;H14,(H15*10)-H14,(IF(H15=H14,50,H15)))))</f>
        <v>0</v>
      </c>
      <c r="K15" s="10"/>
      <c r="M15" s="76"/>
      <c r="R15" s="76"/>
      <c r="AE15" s="1" t="str">
        <f>+[1]Inscriptions!C21</f>
        <v>olivier</v>
      </c>
    </row>
    <row r="16" spans="2:31" ht="27" customHeight="1">
      <c r="B16" s="47"/>
      <c r="C16" s="8"/>
      <c r="D16" s="8"/>
      <c r="E16" s="8"/>
      <c r="G16" s="1"/>
      <c r="H16" s="49"/>
      <c r="I16" s="1"/>
      <c r="K16" s="10"/>
      <c r="M16" s="76" t="str">
        <f t="shared" si="0"/>
        <v>05/08/P81</v>
      </c>
      <c r="N16" t="str">
        <f>C12</f>
        <v>andré</v>
      </c>
      <c r="O16">
        <f>$J$12</f>
        <v>0</v>
      </c>
      <c r="R16" s="76" t="str">
        <f t="shared" si="1"/>
        <v>05/08/P82</v>
      </c>
      <c r="S16" s="53" t="str">
        <f>+C44</f>
        <v>andré</v>
      </c>
      <c r="T16" s="53">
        <f>+$J$44</f>
        <v>0</v>
      </c>
      <c r="AE16" s="1" t="str">
        <f>+[1]Inscriptions!C22</f>
        <v>romaric</v>
      </c>
    </row>
    <row r="17" spans="1:31" ht="27" customHeight="1">
      <c r="B17" s="106"/>
      <c r="C17" s="8" t="str">
        <f>+AE8</f>
        <v>albert</v>
      </c>
      <c r="D17" s="8" t="str">
        <f>+AE24</f>
        <v>mathieu</v>
      </c>
      <c r="E17" s="8" t="str">
        <f>+AE40</f>
        <v>dédé</v>
      </c>
      <c r="F17" s="9" t="str">
        <f>+AE56</f>
        <v>anne</v>
      </c>
      <c r="G17" s="1"/>
      <c r="H17" s="48"/>
      <c r="I17" s="1"/>
      <c r="J17" s="15">
        <f>IF(H17=0,0,(IF(H17&gt;H18,(H17*10)-H18,(IF(H17=H18,50,H17)))))</f>
        <v>0</v>
      </c>
      <c r="K17" s="10"/>
      <c r="M17" s="76" t="str">
        <f t="shared" si="0"/>
        <v>05/08/P81</v>
      </c>
      <c r="N17" t="str">
        <f>D12</f>
        <v>jerome</v>
      </c>
      <c r="O17">
        <f>$J$12</f>
        <v>0</v>
      </c>
      <c r="R17" s="76" t="str">
        <f t="shared" si="1"/>
        <v>05/08/P82</v>
      </c>
      <c r="S17" s="53" t="str">
        <f>+D44</f>
        <v>jerome</v>
      </c>
      <c r="T17" s="53">
        <f>+$J$44</f>
        <v>0</v>
      </c>
      <c r="AE17" s="1" t="str">
        <f>+[1]Inscriptions!C23</f>
        <v>saturnin</v>
      </c>
    </row>
    <row r="18" spans="1:31" ht="28.5" customHeight="1">
      <c r="B18" s="107"/>
      <c r="C18" s="8" t="str">
        <f>+AE9</f>
        <v>bart</v>
      </c>
      <c r="D18" s="8" t="str">
        <f>+AE25</f>
        <v>brice</v>
      </c>
      <c r="E18" s="8" t="str">
        <f>+AE41</f>
        <v>vincent</v>
      </c>
      <c r="F18" s="9" t="str">
        <f>+AE57</f>
        <v>aulne</v>
      </c>
      <c r="G18" s="1"/>
      <c r="H18" s="48"/>
      <c r="I18" s="1"/>
      <c r="J18" s="15">
        <f>IF(H18=0,0,(IF(H18&gt;H17,(H18*10)-H17,(IF(H18=H17,50,H18)))))</f>
        <v>0</v>
      </c>
      <c r="K18" s="10"/>
      <c r="M18" s="76" t="str">
        <f t="shared" si="0"/>
        <v>05/08/P81</v>
      </c>
      <c r="N18" t="str">
        <f>E12</f>
        <v>gregoire</v>
      </c>
      <c r="O18">
        <f>$J$12</f>
        <v>0</v>
      </c>
      <c r="R18" s="76" t="str">
        <f t="shared" si="1"/>
        <v>05/08/P82</v>
      </c>
      <c r="S18" s="53" t="str">
        <f>+E44</f>
        <v>dédé</v>
      </c>
      <c r="T18" s="53">
        <f>+$J$44</f>
        <v>0</v>
      </c>
      <c r="AE18" s="1" t="str">
        <f>+[1]Inscriptions!C24</f>
        <v>xavier</v>
      </c>
    </row>
    <row r="19" spans="1:31" ht="28.5" customHeight="1">
      <c r="B19" s="47"/>
      <c r="C19" s="8"/>
      <c r="D19" s="8"/>
      <c r="E19" s="8"/>
      <c r="G19" s="1"/>
      <c r="H19" s="49"/>
      <c r="I19" s="1"/>
      <c r="K19" s="10"/>
      <c r="M19" s="76" t="str">
        <f t="shared" si="0"/>
        <v>05/08/P81</v>
      </c>
      <c r="N19" t="str">
        <f>F12</f>
        <v>eliane</v>
      </c>
      <c r="O19">
        <f>$J$12</f>
        <v>0</v>
      </c>
      <c r="R19" s="76" t="str">
        <f t="shared" si="1"/>
        <v>05/08/P82</v>
      </c>
      <c r="S19" s="53" t="str">
        <f>+F44</f>
        <v>eliane</v>
      </c>
      <c r="T19" s="53">
        <f>+$J$44</f>
        <v>0</v>
      </c>
      <c r="AE19" s="1" t="str">
        <f>+[1]Inscriptions!C25</f>
        <v>bertrand</v>
      </c>
    </row>
    <row r="20" spans="1:31" ht="26.25" customHeight="1">
      <c r="B20" s="106"/>
      <c r="C20" s="8" t="str">
        <f>+AE10</f>
        <v>brian</v>
      </c>
      <c r="D20" s="8" t="str">
        <f>+AE26</f>
        <v>denis</v>
      </c>
      <c r="E20" s="8" t="str">
        <f>+AE42</f>
        <v>renaud</v>
      </c>
      <c r="F20" s="9">
        <f>+AE58</f>
        <v>0</v>
      </c>
      <c r="G20" s="1"/>
      <c r="H20" s="48"/>
      <c r="I20" s="1"/>
      <c r="J20" s="15">
        <f>IF(H20=0,0,(IF(H20&gt;H21,(H20*10)-H21,(IF(H20=H21,50,H20)))))</f>
        <v>0</v>
      </c>
      <c r="K20" s="10"/>
      <c r="M20" s="80"/>
      <c r="N20" s="79"/>
      <c r="O20" s="79"/>
      <c r="P20" s="79"/>
      <c r="Q20" s="79"/>
      <c r="R20" s="80"/>
      <c r="S20" s="81"/>
      <c r="T20" s="81"/>
      <c r="AE20" s="1" t="str">
        <f>+[1]Inscriptions!C26</f>
        <v>pierre</v>
      </c>
    </row>
    <row r="21" spans="1:31" ht="25.5" customHeight="1">
      <c r="B21" s="107"/>
      <c r="C21" s="8" t="str">
        <f>+AE11</f>
        <v>aramis</v>
      </c>
      <c r="D21" s="8" t="str">
        <f>+AE27</f>
        <v>antoinr</v>
      </c>
      <c r="E21" s="8" t="str">
        <f>+AE43</f>
        <v>evrard</v>
      </c>
      <c r="F21" s="9">
        <f>+AE59</f>
        <v>0</v>
      </c>
      <c r="G21" s="1"/>
      <c r="H21" s="48"/>
      <c r="I21" s="1"/>
      <c r="J21" s="15">
        <f>IF(H21=0,0,(IF(H21&gt;H20,(H21*10)-H20,(IF(H21=H20,50,H21)))))</f>
        <v>0</v>
      </c>
      <c r="K21" s="10"/>
      <c r="M21" s="76" t="str">
        <f t="shared" si="0"/>
        <v>05/08/P81</v>
      </c>
      <c r="N21" t="str">
        <f>C14</f>
        <v>bibi</v>
      </c>
      <c r="O21">
        <f>$J$14</f>
        <v>0</v>
      </c>
      <c r="R21" s="76" t="str">
        <f t="shared" si="1"/>
        <v>05/08/P82</v>
      </c>
      <c r="S21" s="53" t="str">
        <f>+C46</f>
        <v>albert</v>
      </c>
      <c r="T21" s="53">
        <f>+$J$46</f>
        <v>0</v>
      </c>
      <c r="AE21" s="1" t="str">
        <f>+[1]Inscriptions!C27</f>
        <v>jerome</v>
      </c>
    </row>
    <row r="22" spans="1:31" ht="25.5" customHeight="1">
      <c r="B22" s="47"/>
      <c r="C22" s="8"/>
      <c r="D22" s="8"/>
      <c r="E22" s="8"/>
      <c r="G22" s="1"/>
      <c r="H22" s="49"/>
      <c r="I22" s="1"/>
      <c r="K22" s="10"/>
      <c r="M22" s="76" t="str">
        <f t="shared" si="0"/>
        <v>05/08/P81</v>
      </c>
      <c r="N22" t="str">
        <f>D14</f>
        <v>françois</v>
      </c>
      <c r="O22">
        <f>$J$14</f>
        <v>0</v>
      </c>
      <c r="R22" s="76" t="str">
        <f t="shared" si="1"/>
        <v>05/08/P82</v>
      </c>
      <c r="S22" s="53" t="str">
        <f>+D46</f>
        <v>françois</v>
      </c>
      <c r="T22" s="53">
        <f>+$J$46</f>
        <v>0</v>
      </c>
      <c r="AE22" s="1" t="str">
        <f>+[1]Inscriptions!C28</f>
        <v>françois</v>
      </c>
    </row>
    <row r="23" spans="1:31" ht="25.5" customHeight="1">
      <c r="B23" s="106"/>
      <c r="C23" s="8" t="str">
        <f>+AE12</f>
        <v>maurice</v>
      </c>
      <c r="D23" s="8" t="str">
        <f>+AE28</f>
        <v>raymond</v>
      </c>
      <c r="E23" s="8" t="str">
        <f>+AE44</f>
        <v>daniel</v>
      </c>
      <c r="F23" s="9">
        <f>+AE60</f>
        <v>0</v>
      </c>
      <c r="G23" s="1"/>
      <c r="H23" s="48"/>
      <c r="I23" s="1"/>
      <c r="J23" s="15">
        <f>IF(H23=0,0,(IF(H23&gt;H24,(H23*10)-H24,(IF(H23=H24,50,H23)))))</f>
        <v>0</v>
      </c>
      <c r="K23" s="10"/>
      <c r="M23" s="76" t="str">
        <f t="shared" si="0"/>
        <v>05/08/P81</v>
      </c>
      <c r="N23" t="str">
        <f>E14</f>
        <v>paul</v>
      </c>
      <c r="O23">
        <f>$J$14</f>
        <v>0</v>
      </c>
      <c r="R23" s="76" t="str">
        <f t="shared" si="1"/>
        <v>05/08/P82</v>
      </c>
      <c r="S23" s="53" t="str">
        <f>+E46</f>
        <v>rene</v>
      </c>
      <c r="T23" s="53">
        <f>+$J$46</f>
        <v>0</v>
      </c>
      <c r="AE23" s="1" t="str">
        <f>+[1]Inscriptions!C29</f>
        <v>georges</v>
      </c>
    </row>
    <row r="24" spans="1:31" ht="27" customHeight="1">
      <c r="B24" s="107"/>
      <c r="C24" s="8" t="str">
        <f>+AE13</f>
        <v>jaquo</v>
      </c>
      <c r="D24" s="8" t="str">
        <f>+AE29</f>
        <v>clement</v>
      </c>
      <c r="E24" s="8" t="str">
        <f>+AE45</f>
        <v>polo</v>
      </c>
      <c r="F24" s="9">
        <f>+AE61</f>
        <v>0</v>
      </c>
      <c r="G24" s="1"/>
      <c r="H24" s="48"/>
      <c r="I24" s="1"/>
      <c r="J24" s="15">
        <f>IF(H24=0,0,(IF(H24&gt;H23,(H24*10)-H23,(IF(H24=H23,50,H24)))))</f>
        <v>0</v>
      </c>
      <c r="K24" s="10"/>
      <c r="M24" s="76" t="str">
        <f t="shared" si="0"/>
        <v>05/08/P81</v>
      </c>
      <c r="N24" t="str">
        <f>F14</f>
        <v>marie</v>
      </c>
      <c r="O24">
        <f>$J$14</f>
        <v>0</v>
      </c>
      <c r="R24" s="76" t="str">
        <f t="shared" si="1"/>
        <v>05/08/P82</v>
      </c>
      <c r="S24" s="53" t="str">
        <f>+F46</f>
        <v>cathy</v>
      </c>
      <c r="T24" s="53">
        <f>+$J$46</f>
        <v>0</v>
      </c>
      <c r="AE24" s="1" t="str">
        <f>+[1]Inscriptions!C30</f>
        <v>mathieu</v>
      </c>
    </row>
    <row r="25" spans="1:31" ht="27" customHeight="1">
      <c r="B25" s="47"/>
      <c r="C25" s="8"/>
      <c r="D25" s="8"/>
      <c r="E25" s="8"/>
      <c r="G25" s="1"/>
      <c r="H25" s="49"/>
      <c r="I25" s="1"/>
      <c r="K25" s="10"/>
      <c r="M25" s="76"/>
      <c r="R25" s="76"/>
      <c r="AE25" s="1" t="str">
        <f>+[1]Inscriptions!C31</f>
        <v>brice</v>
      </c>
    </row>
    <row r="26" spans="1:31" ht="25.5" customHeight="1">
      <c r="B26" s="106"/>
      <c r="C26" s="8" t="str">
        <f>+AE14</f>
        <v>sergio</v>
      </c>
      <c r="D26" s="8" t="str">
        <f>+AE30</f>
        <v>benoit</v>
      </c>
      <c r="E26" s="8" t="str">
        <f>+AE46</f>
        <v>florent</v>
      </c>
      <c r="F26" s="9">
        <f>+AE62</f>
        <v>0</v>
      </c>
      <c r="G26" s="1"/>
      <c r="H26" s="48"/>
      <c r="I26" s="1"/>
      <c r="J26" s="15">
        <f>IF(H26=0,0,(IF(H26&gt;H27,(H26*10)-H27,(IF(H26=H27,50,H26)))))</f>
        <v>0</v>
      </c>
      <c r="K26" s="10"/>
      <c r="M26" s="76" t="str">
        <f t="shared" si="0"/>
        <v>05/08/P81</v>
      </c>
      <c r="N26" t="str">
        <f>C15</f>
        <v>camille</v>
      </c>
      <c r="O26">
        <f>$J$15</f>
        <v>0</v>
      </c>
      <c r="R26" s="76" t="str">
        <f t="shared" si="1"/>
        <v>05/08/P82</v>
      </c>
      <c r="S26" s="53" t="str">
        <f>+C47</f>
        <v>baramé</v>
      </c>
      <c r="T26" s="53">
        <f>+$J$47</f>
        <v>0</v>
      </c>
      <c r="AE26" s="1" t="str">
        <f>+[1]Inscriptions!C32</f>
        <v>denis</v>
      </c>
    </row>
    <row r="27" spans="1:31" ht="26.25" customHeight="1">
      <c r="B27" s="107"/>
      <c r="C27" s="8" t="str">
        <f>+AE15</f>
        <v>olivier</v>
      </c>
      <c r="D27" s="8" t="str">
        <f>+AE31</f>
        <v>donald</v>
      </c>
      <c r="E27" s="8" t="str">
        <f>+AE47</f>
        <v>jacques</v>
      </c>
      <c r="F27" s="9">
        <f>+AE63</f>
        <v>0</v>
      </c>
      <c r="G27" s="1"/>
      <c r="H27" s="48"/>
      <c r="I27" s="1"/>
      <c r="J27" s="15">
        <f>IF(H27=0,0,(IF(H27&gt;H26,(H27*10)-H26,(IF(H27=H26,50,H27)))))</f>
        <v>0</v>
      </c>
      <c r="K27" s="10"/>
      <c r="M27" s="76" t="str">
        <f t="shared" si="0"/>
        <v>05/08/P81</v>
      </c>
      <c r="N27" t="str">
        <f>D15</f>
        <v>georges</v>
      </c>
      <c r="O27">
        <f>$J$15</f>
        <v>0</v>
      </c>
      <c r="R27" s="76" t="str">
        <f t="shared" si="1"/>
        <v>05/08/P82</v>
      </c>
      <c r="S27" s="53" t="str">
        <f>+D47</f>
        <v>mathieu</v>
      </c>
      <c r="T27" s="53">
        <f>+$J$47</f>
        <v>0</v>
      </c>
      <c r="AE27" s="1" t="str">
        <f>+[1]Inscriptions!C33</f>
        <v>antoinr</v>
      </c>
    </row>
    <row r="28" spans="1:31" ht="26.25" customHeight="1">
      <c r="B28" s="47"/>
      <c r="C28" s="8"/>
      <c r="D28" s="8"/>
      <c r="E28" s="8"/>
      <c r="G28" s="1"/>
      <c r="H28" s="49"/>
      <c r="I28" s="1"/>
      <c r="K28" s="10"/>
      <c r="M28" s="76" t="str">
        <f t="shared" si="0"/>
        <v>05/08/P81</v>
      </c>
      <c r="N28" t="str">
        <f>E15</f>
        <v>charles</v>
      </c>
      <c r="O28">
        <f>$J$15</f>
        <v>0</v>
      </c>
      <c r="R28" s="76" t="str">
        <f t="shared" si="1"/>
        <v>05/08/P82</v>
      </c>
      <c r="S28" s="53" t="str">
        <f>+E47</f>
        <v>paul</v>
      </c>
      <c r="T28" s="53">
        <f>+$J$47</f>
        <v>0</v>
      </c>
      <c r="AE28" s="1" t="str">
        <f>+[1]Inscriptions!C34</f>
        <v>raymond</v>
      </c>
    </row>
    <row r="29" spans="1:31" ht="27" customHeight="1">
      <c r="B29" s="106"/>
      <c r="C29" s="8" t="str">
        <f>+AE16</f>
        <v>romaric</v>
      </c>
      <c r="D29" s="8" t="str">
        <f>+AE32</f>
        <v>dany</v>
      </c>
      <c r="E29" s="8" t="str">
        <f>+AE48</f>
        <v>lucas</v>
      </c>
      <c r="F29" s="9">
        <f>+AE64</f>
        <v>0</v>
      </c>
      <c r="G29" s="1"/>
      <c r="H29" s="48"/>
      <c r="I29" s="1"/>
      <c r="J29" s="15">
        <f>IF(H29=0,0,(IF(H29&gt;H30,(H29*10)-H30,(IF(H29=H30,50,H29)))))</f>
        <v>0</v>
      </c>
      <c r="K29" s="10"/>
      <c r="M29" s="76" t="str">
        <f t="shared" si="0"/>
        <v>05/08/P81</v>
      </c>
      <c r="N29" t="str">
        <f>F15</f>
        <v>cathy</v>
      </c>
      <c r="O29">
        <f>$J$15</f>
        <v>0</v>
      </c>
      <c r="R29" s="76" t="str">
        <f t="shared" si="1"/>
        <v>05/08/P82</v>
      </c>
      <c r="S29" s="53" t="str">
        <f>+F47</f>
        <v>aulne</v>
      </c>
      <c r="T29" s="53">
        <f>+$J$47</f>
        <v>0</v>
      </c>
      <c r="AE29" s="1" t="str">
        <f>+[1]Inscriptions!C35</f>
        <v>clement</v>
      </c>
    </row>
    <row r="30" spans="1:31" ht="27" customHeight="1">
      <c r="B30" s="107"/>
      <c r="C30" s="8" t="str">
        <f>+AE17</f>
        <v>saturnin</v>
      </c>
      <c r="D30" s="8" t="str">
        <f>+AE33</f>
        <v>thomas</v>
      </c>
      <c r="E30" s="8" t="str">
        <f>+AE49</f>
        <v>romaric</v>
      </c>
      <c r="F30" s="9">
        <f>+AE65</f>
        <v>0</v>
      </c>
      <c r="G30" s="1"/>
      <c r="H30" s="48"/>
      <c r="I30" s="1"/>
      <c r="J30" s="15">
        <f>IF(H30=0,0,(IF(H30&gt;H29,(H30*10)-H29,(IF(H30=H29,50,H30)))))</f>
        <v>0</v>
      </c>
      <c r="K30" s="10"/>
      <c r="M30" s="80"/>
      <c r="N30" s="79"/>
      <c r="O30" s="79"/>
      <c r="P30" s="79"/>
      <c r="Q30" s="79"/>
      <c r="R30" s="80"/>
      <c r="S30" s="81"/>
      <c r="T30" s="81"/>
      <c r="AE30" s="1" t="str">
        <f>+[1]Inscriptions!C36</f>
        <v>benoit</v>
      </c>
    </row>
    <row r="31" spans="1:31" ht="27" customHeight="1">
      <c r="B31" s="47"/>
      <c r="C31" s="21"/>
      <c r="D31" s="21"/>
      <c r="E31" s="21"/>
      <c r="G31" s="1"/>
      <c r="H31" s="49"/>
      <c r="I31" s="1"/>
      <c r="J31" s="16"/>
      <c r="K31" s="10"/>
      <c r="M31" s="76" t="str">
        <f t="shared" si="0"/>
        <v>05/08/P81</v>
      </c>
      <c r="N31" t="str">
        <f>C17</f>
        <v>albert</v>
      </c>
      <c r="O31">
        <f>$J$17</f>
        <v>0</v>
      </c>
      <c r="R31" s="76" t="str">
        <f t="shared" si="1"/>
        <v>05/08/P82</v>
      </c>
      <c r="S31" s="53" t="str">
        <f>+C49</f>
        <v>bart</v>
      </c>
      <c r="T31" s="53">
        <f>+$J$49</f>
        <v>0</v>
      </c>
      <c r="AE31" s="1" t="str">
        <f>+[1]Inscriptions!C37</f>
        <v>donald</v>
      </c>
    </row>
    <row r="32" spans="1:31" ht="31.5" customHeight="1">
      <c r="A32" s="19"/>
      <c r="B32" s="121"/>
      <c r="G32" s="1"/>
      <c r="H32" s="16"/>
      <c r="I32" s="1"/>
      <c r="J32" s="16"/>
      <c r="K32" s="10"/>
      <c r="M32" s="76" t="str">
        <f t="shared" si="0"/>
        <v>05/08/P81</v>
      </c>
      <c r="N32" t="str">
        <f>D17</f>
        <v>mathieu</v>
      </c>
      <c r="O32">
        <f>$J$17</f>
        <v>0</v>
      </c>
      <c r="R32" s="76" t="str">
        <f t="shared" si="1"/>
        <v>05/08/P82</v>
      </c>
      <c r="S32" s="53" t="str">
        <f>+D49</f>
        <v>bertrand</v>
      </c>
      <c r="T32" s="53">
        <f>+$J$49</f>
        <v>0</v>
      </c>
      <c r="AE32" s="1" t="str">
        <f>+[1]Inscriptions!C38</f>
        <v>dany</v>
      </c>
    </row>
    <row r="33" spans="1:31" ht="33" customHeight="1" thickBot="1">
      <c r="A33" s="19"/>
      <c r="B33" s="121"/>
      <c r="G33" s="1"/>
      <c r="H33" s="16"/>
      <c r="I33" s="1"/>
      <c r="J33" s="16"/>
      <c r="K33" s="10"/>
      <c r="M33" s="76" t="str">
        <f t="shared" si="0"/>
        <v>05/08/P81</v>
      </c>
      <c r="N33" t="str">
        <f>E17</f>
        <v>dédé</v>
      </c>
      <c r="O33">
        <f>$J$17</f>
        <v>0</v>
      </c>
      <c r="R33" s="76" t="str">
        <f t="shared" si="1"/>
        <v>05/08/P82</v>
      </c>
      <c r="S33" s="53" t="str">
        <f>+E49</f>
        <v>charles</v>
      </c>
      <c r="T33" s="53">
        <f>+$J$49</f>
        <v>0</v>
      </c>
      <c r="AE33" s="1" t="str">
        <f>+[1]Inscriptions!C39</f>
        <v>thomas</v>
      </c>
    </row>
    <row r="34" spans="1:31" ht="33" customHeight="1" thickBot="1">
      <c r="A34" s="19"/>
      <c r="B34" s="47"/>
      <c r="D34" s="108" t="str">
        <f>+D2</f>
        <v>CORBEILLE DE NOEL</v>
      </c>
      <c r="E34" s="109"/>
      <c r="G34" s="1"/>
      <c r="H34" s="16"/>
      <c r="I34" s="1"/>
      <c r="J34" s="16"/>
      <c r="K34" s="10"/>
      <c r="M34" s="76" t="str">
        <f t="shared" si="0"/>
        <v>05/08/P81</v>
      </c>
      <c r="N34" t="str">
        <f>F17</f>
        <v>anne</v>
      </c>
      <c r="O34">
        <f>$J$17</f>
        <v>0</v>
      </c>
      <c r="R34" s="76" t="str">
        <f t="shared" si="1"/>
        <v>05/08/P82</v>
      </c>
      <c r="S34" s="53" t="str">
        <f>+F49</f>
        <v>roger</v>
      </c>
      <c r="T34" s="53">
        <f>+$J$49</f>
        <v>0</v>
      </c>
      <c r="AE34" s="1" t="str">
        <f>+[1]Inscriptions!C40</f>
        <v>rene</v>
      </c>
    </row>
    <row r="35" spans="1:31" ht="33" customHeight="1">
      <c r="A35" s="19"/>
      <c r="B35" s="121"/>
      <c r="G35" s="1"/>
      <c r="H35" s="16"/>
      <c r="I35" s="1"/>
      <c r="J35" s="16"/>
      <c r="K35" s="10"/>
      <c r="M35" s="76"/>
      <c r="R35" s="76"/>
      <c r="AE35" s="1" t="str">
        <f>+[1]Inscriptions!C41</f>
        <v>robert</v>
      </c>
    </row>
    <row r="36" spans="1:31" ht="33.75" customHeight="1">
      <c r="A36" s="19"/>
      <c r="B36" s="121"/>
      <c r="D36" s="7" t="s">
        <v>1</v>
      </c>
      <c r="E36" s="13">
        <f>+[1]Inscriptions!Q7</f>
        <v>41491</v>
      </c>
      <c r="G36" s="1"/>
      <c r="H36" s="16"/>
      <c r="I36" s="1"/>
      <c r="K36" s="10"/>
      <c r="M36" s="76" t="str">
        <f t="shared" si="0"/>
        <v>05/08/P81</v>
      </c>
      <c r="N36" t="str">
        <f>C18</f>
        <v>bart</v>
      </c>
      <c r="O36">
        <f>$J$18</f>
        <v>0</v>
      </c>
      <c r="R36" s="76" t="str">
        <f t="shared" si="1"/>
        <v>05/08/P82</v>
      </c>
      <c r="S36" s="53" t="str">
        <f>+C50</f>
        <v>bibi</v>
      </c>
      <c r="T36" s="53">
        <f>+$J$50</f>
        <v>0</v>
      </c>
      <c r="AE36" s="1" t="str">
        <f>+[1]Inscriptions!C42</f>
        <v>serge</v>
      </c>
    </row>
    <row r="37" spans="1:31" s="1" customFormat="1" ht="33.75" customHeight="1">
      <c r="A37" s="19"/>
      <c r="B37" s="112"/>
      <c r="C37" s="7"/>
      <c r="D37" s="25"/>
      <c r="E37" s="7"/>
      <c r="F37" s="7"/>
      <c r="H37" s="16"/>
      <c r="J37" s="14"/>
      <c r="K37" s="10"/>
      <c r="M37" s="76" t="str">
        <f t="shared" si="0"/>
        <v>05/08/P81</v>
      </c>
      <c r="N37" t="str">
        <f>D18</f>
        <v>brice</v>
      </c>
      <c r="O37">
        <f>$J$18</f>
        <v>0</v>
      </c>
      <c r="P37"/>
      <c r="Q37"/>
      <c r="R37" s="76" t="str">
        <f t="shared" si="1"/>
        <v>05/08/P82</v>
      </c>
      <c r="S37" s="53" t="str">
        <f>+D50</f>
        <v>brice</v>
      </c>
      <c r="T37" s="53">
        <f>+$J$50</f>
        <v>0</v>
      </c>
      <c r="AE37" s="1" t="str">
        <f>+[1]Inscriptions!C43</f>
        <v>gregoire</v>
      </c>
    </row>
    <row r="38" spans="1:31" s="1" customFormat="1" ht="33.75" customHeight="1">
      <c r="A38" s="19"/>
      <c r="B38" s="112"/>
      <c r="C38" s="7"/>
      <c r="D38" s="7" t="s">
        <v>12</v>
      </c>
      <c r="E38" s="7">
        <v>2</v>
      </c>
      <c r="F38" s="7"/>
      <c r="H38" s="16"/>
      <c r="J38" s="14"/>
      <c r="K38" s="10"/>
      <c r="M38" s="76" t="str">
        <f t="shared" si="0"/>
        <v>05/08/P81</v>
      </c>
      <c r="N38" t="str">
        <f>E18</f>
        <v>vincent</v>
      </c>
      <c r="O38">
        <f>$J$18</f>
        <v>0</v>
      </c>
      <c r="P38"/>
      <c r="Q38"/>
      <c r="R38" s="76" t="str">
        <f t="shared" si="1"/>
        <v>05/08/P82</v>
      </c>
      <c r="S38" s="53" t="str">
        <f>+E50</f>
        <v>serge</v>
      </c>
      <c r="T38" s="53">
        <f>+$J$50</f>
        <v>0</v>
      </c>
      <c r="AE38" s="1" t="str">
        <f>+[1]Inscriptions!C44</f>
        <v>paul</v>
      </c>
    </row>
    <row r="39" spans="1:31" s="1" customFormat="1" ht="35.25" customHeight="1">
      <c r="A39" s="19"/>
      <c r="B39" s="22" t="s">
        <v>3</v>
      </c>
      <c r="C39" s="7"/>
      <c r="D39" s="7"/>
      <c r="E39" s="7"/>
      <c r="F39" s="7"/>
      <c r="G39"/>
      <c r="H39" s="3" t="s">
        <v>0</v>
      </c>
      <c r="J39" s="14" t="s">
        <v>9</v>
      </c>
      <c r="K39" s="10"/>
      <c r="M39" s="76" t="str">
        <f t="shared" si="0"/>
        <v>05/08/P81</v>
      </c>
      <c r="N39" t="str">
        <f>F18</f>
        <v>aulne</v>
      </c>
      <c r="O39">
        <f>$J$18</f>
        <v>0</v>
      </c>
      <c r="P39"/>
      <c r="Q39"/>
      <c r="R39" s="76" t="str">
        <f t="shared" si="1"/>
        <v>05/08/P82</v>
      </c>
      <c r="S39" s="53" t="str">
        <f>+F50</f>
        <v>marie</v>
      </c>
      <c r="T39" s="53">
        <f>+$J$50</f>
        <v>0</v>
      </c>
      <c r="AE39" s="1" t="str">
        <f>+[1]Inscriptions!C45</f>
        <v>charles</v>
      </c>
    </row>
    <row r="40" spans="1:31" s="1" customFormat="1" ht="32.25" customHeight="1">
      <c r="A40" s="19"/>
      <c r="B40" s="110"/>
      <c r="C40" s="8" t="str">
        <f>+AE7</f>
        <v>camille</v>
      </c>
      <c r="D40" s="8" t="str">
        <f>+AE20</f>
        <v>pierre</v>
      </c>
      <c r="E40" s="8" t="str">
        <f>+AE37</f>
        <v>gregoire</v>
      </c>
      <c r="F40" s="8" t="str">
        <f>+AE56</f>
        <v>anne</v>
      </c>
      <c r="H40" s="45"/>
      <c r="J40" s="15">
        <f>IF(H40=0,0,(IF(H40&gt;H41,(H40*10)-H41,(IF(H40=H41,50,H40)))))</f>
        <v>0</v>
      </c>
      <c r="K40" s="10"/>
      <c r="M40" s="80"/>
      <c r="N40" s="79"/>
      <c r="O40" s="79"/>
      <c r="P40" s="79"/>
      <c r="Q40" s="79"/>
      <c r="R40" s="80"/>
      <c r="S40" s="81"/>
      <c r="T40" s="81"/>
      <c r="Z40" s="7"/>
      <c r="AA40" s="7"/>
      <c r="AB40" s="7"/>
      <c r="AC40" s="7"/>
      <c r="AE40" s="1" t="str">
        <f>+[1]Inscriptions!C46</f>
        <v>dédé</v>
      </c>
    </row>
    <row r="41" spans="1:31">
      <c r="B41" s="111"/>
      <c r="C41" s="8" t="str">
        <f>+AE4</f>
        <v>arthur</v>
      </c>
      <c r="D41" s="8" t="str">
        <f>+AE23</f>
        <v>georges</v>
      </c>
      <c r="E41" s="8" t="str">
        <f>+AE41</f>
        <v>vincent</v>
      </c>
      <c r="F41" s="8" t="str">
        <f>+AE51</f>
        <v>catherine</v>
      </c>
      <c r="G41" s="1"/>
      <c r="H41" s="45"/>
      <c r="J41" s="15">
        <f>IF(H41=0,0,(IF(H41&gt;H40,(H41*10)-H40,(IF(H41=H40,50,H41)))))</f>
        <v>0</v>
      </c>
      <c r="K41" s="10"/>
      <c r="M41" s="76" t="str">
        <f t="shared" ref="M41:M79" si="2">TEXT($E$4,"jj/mm")&amp;"/P81"</f>
        <v>05/08/P81</v>
      </c>
      <c r="N41" t="str">
        <f>C20</f>
        <v>brian</v>
      </c>
      <c r="O41">
        <f>$J$20</f>
        <v>0</v>
      </c>
      <c r="R41" s="76" t="str">
        <f t="shared" ref="R41:R79" si="3">TEXT($E$4,"jj/mm")&amp;"/P82"</f>
        <v>05/08/P82</v>
      </c>
      <c r="S41" s="53" t="str">
        <f>+C52</f>
        <v>jaquo</v>
      </c>
      <c r="T41" s="53">
        <f>+$J$52</f>
        <v>0</v>
      </c>
      <c r="Z41" s="7"/>
      <c r="AA41" s="7"/>
      <c r="AB41" s="7"/>
      <c r="AC41" s="7"/>
      <c r="AE41" s="1" t="str">
        <f>+[1]Inscriptions!C47</f>
        <v>vincent</v>
      </c>
    </row>
    <row r="42" spans="1:31">
      <c r="B42" s="38"/>
      <c r="C42" s="8"/>
      <c r="D42" s="8"/>
      <c r="E42" s="8"/>
      <c r="F42" s="8"/>
      <c r="G42" s="1"/>
      <c r="H42" s="46"/>
      <c r="K42" s="10"/>
      <c r="M42" s="76" t="str">
        <f t="shared" si="2"/>
        <v>05/08/P81</v>
      </c>
      <c r="N42" t="str">
        <f>D20</f>
        <v>denis</v>
      </c>
      <c r="O42">
        <f>$J$20</f>
        <v>0</v>
      </c>
      <c r="R42" s="76" t="str">
        <f t="shared" si="3"/>
        <v>05/08/P82</v>
      </c>
      <c r="S42" s="53" t="str">
        <f>+D52</f>
        <v>dany</v>
      </c>
      <c r="T42" s="53">
        <f>+$J$52</f>
        <v>0</v>
      </c>
      <c r="Z42" s="7"/>
      <c r="AA42" s="7"/>
      <c r="AB42" s="7"/>
      <c r="AC42" s="7"/>
      <c r="AE42" s="1" t="str">
        <f>+[1]Inscriptions!C48</f>
        <v>renaud</v>
      </c>
    </row>
    <row r="43" spans="1:31">
      <c r="B43" s="110"/>
      <c r="C43" s="8" t="str">
        <f>+AE2</f>
        <v>alain</v>
      </c>
      <c r="D43" s="8" t="str">
        <f>+AE18</f>
        <v>xavier</v>
      </c>
      <c r="E43" s="8" t="str">
        <f>+AE35</f>
        <v>robert</v>
      </c>
      <c r="F43" s="8" t="str">
        <f>+AE52</f>
        <v>berthe</v>
      </c>
      <c r="G43" s="1"/>
      <c r="H43" s="45"/>
      <c r="J43" s="15">
        <f>IF(H43=0,0,(IF(H43&gt;H44,(H43*10)-H44,(IF(H43=H44,50,H43)))))</f>
        <v>0</v>
      </c>
      <c r="K43" s="10"/>
      <c r="M43" s="76" t="str">
        <f t="shared" si="2"/>
        <v>05/08/P81</v>
      </c>
      <c r="N43" t="str">
        <f>E20</f>
        <v>renaud</v>
      </c>
      <c r="O43">
        <f>$J$20</f>
        <v>0</v>
      </c>
      <c r="R43" s="76" t="str">
        <f t="shared" si="3"/>
        <v>05/08/P82</v>
      </c>
      <c r="S43" s="53" t="str">
        <f>+E52</f>
        <v>jacques</v>
      </c>
      <c r="T43" s="53">
        <f>+$J$52</f>
        <v>0</v>
      </c>
      <c r="Z43" s="7"/>
      <c r="AA43" s="7"/>
      <c r="AB43" s="7"/>
      <c r="AC43" s="7"/>
      <c r="AE43" s="1" t="str">
        <f>+[1]Inscriptions!C49</f>
        <v>evrard</v>
      </c>
    </row>
    <row r="44" spans="1:31">
      <c r="B44" s="111"/>
      <c r="C44" s="8" t="str">
        <f>+AE5</f>
        <v>andré</v>
      </c>
      <c r="D44" s="8" t="str">
        <f>+AE21</f>
        <v>jerome</v>
      </c>
      <c r="E44" s="8" t="str">
        <f>+AE40</f>
        <v>dédé</v>
      </c>
      <c r="F44" s="8" t="str">
        <f>+AE53</f>
        <v>eliane</v>
      </c>
      <c r="G44" s="1"/>
      <c r="H44" s="45"/>
      <c r="J44" s="15">
        <f>IF(H44=0,0,(IF(H44&gt;H43,(H44*10)-H43,(IF(H44=H43,50,H44)))))</f>
        <v>0</v>
      </c>
      <c r="K44" s="10"/>
      <c r="M44" s="76" t="str">
        <f t="shared" si="2"/>
        <v>05/08/P81</v>
      </c>
      <c r="N44">
        <f>F20</f>
        <v>0</v>
      </c>
      <c r="O44">
        <f>$J$20</f>
        <v>0</v>
      </c>
      <c r="R44" s="76" t="str">
        <f t="shared" si="3"/>
        <v>05/08/P82</v>
      </c>
      <c r="S44" s="53">
        <f>+F52</f>
        <v>0</v>
      </c>
      <c r="T44" s="53">
        <f>+$J$52</f>
        <v>0</v>
      </c>
      <c r="Z44" s="7"/>
      <c r="AA44" s="7"/>
      <c r="AB44" s="7"/>
      <c r="AC44" s="7"/>
      <c r="AE44" s="1" t="str">
        <f>+[1]Inscriptions!C50</f>
        <v>daniel</v>
      </c>
    </row>
    <row r="45" spans="1:31">
      <c r="B45" s="38"/>
      <c r="C45" s="8"/>
      <c r="D45" s="8"/>
      <c r="E45" s="8"/>
      <c r="F45" s="8"/>
      <c r="G45" s="1"/>
      <c r="H45" s="46"/>
      <c r="K45" s="10"/>
      <c r="M45" s="76"/>
      <c r="R45" s="76"/>
      <c r="Z45" s="7"/>
      <c r="AA45" s="7"/>
      <c r="AB45" s="7"/>
      <c r="AC45" s="7"/>
      <c r="AE45" s="1" t="str">
        <f>+[1]Inscriptions!C51</f>
        <v>polo</v>
      </c>
    </row>
    <row r="46" spans="1:31">
      <c r="B46" s="110"/>
      <c r="C46" s="8" t="str">
        <f>+AE8</f>
        <v>albert</v>
      </c>
      <c r="D46" s="8" t="str">
        <f>+AE22</f>
        <v>françois</v>
      </c>
      <c r="E46" s="8" t="str">
        <f>+AE34</f>
        <v>rene</v>
      </c>
      <c r="F46" s="8" t="str">
        <f>+AE55</f>
        <v>cathy</v>
      </c>
      <c r="G46" s="1"/>
      <c r="H46" s="45"/>
      <c r="J46" s="15">
        <f>IF(H46=0,0,(IF(H46&gt;H47,(H46*10)-H47,(IF(H46=H47,50,H46)))))</f>
        <v>0</v>
      </c>
      <c r="K46" s="10"/>
      <c r="M46" s="76" t="str">
        <f t="shared" si="2"/>
        <v>05/08/P81</v>
      </c>
      <c r="N46" s="1" t="str">
        <f>C21</f>
        <v>aramis</v>
      </c>
      <c r="O46" s="1">
        <f>$J$21</f>
        <v>0</v>
      </c>
      <c r="P46" s="1"/>
      <c r="Q46" s="1"/>
      <c r="R46" s="76" t="str">
        <f t="shared" si="3"/>
        <v>05/08/P82</v>
      </c>
      <c r="S46" s="53" t="str">
        <f>+C53</f>
        <v>saturnin</v>
      </c>
      <c r="T46" s="53">
        <f>+$J$53</f>
        <v>0</v>
      </c>
      <c r="Z46" s="7"/>
      <c r="AA46" s="7"/>
      <c r="AB46" s="7"/>
      <c r="AC46" s="7"/>
      <c r="AE46" s="1" t="str">
        <f>+[1]Inscriptions!C52</f>
        <v>florent</v>
      </c>
    </row>
    <row r="47" spans="1:31">
      <c r="B47" s="111"/>
      <c r="C47" s="8" t="str">
        <f>+AE3</f>
        <v>baramé</v>
      </c>
      <c r="D47" s="8" t="str">
        <f>+AE24</f>
        <v>mathieu</v>
      </c>
      <c r="E47" s="8" t="str">
        <f>+AE38</f>
        <v>paul</v>
      </c>
      <c r="F47" s="8" t="str">
        <f>+AE57</f>
        <v>aulne</v>
      </c>
      <c r="G47" s="1"/>
      <c r="H47" s="45"/>
      <c r="J47" s="15">
        <f>IF(H47=0,0,(IF(H47&gt;H46,(H47*10)-H46,(IF(H47=H46,50,H47)))))</f>
        <v>0</v>
      </c>
      <c r="K47" s="10"/>
      <c r="M47" s="76" t="str">
        <f t="shared" si="2"/>
        <v>05/08/P81</v>
      </c>
      <c r="N47" s="1" t="str">
        <f>D21</f>
        <v>antoinr</v>
      </c>
      <c r="O47" s="1">
        <f>$J$21</f>
        <v>0</v>
      </c>
      <c r="P47" s="1"/>
      <c r="Q47" s="1"/>
      <c r="R47" s="76" t="str">
        <f t="shared" si="3"/>
        <v>05/08/P82</v>
      </c>
      <c r="S47" s="53" t="str">
        <f>+D53</f>
        <v>antoinr</v>
      </c>
      <c r="T47" s="53">
        <f>+$J$53</f>
        <v>0</v>
      </c>
      <c r="Z47" s="7"/>
      <c r="AA47" s="7"/>
      <c r="AB47" s="7"/>
      <c r="AC47" s="7"/>
      <c r="AE47" s="1" t="str">
        <f>+[1]Inscriptions!C53</f>
        <v>jacques</v>
      </c>
    </row>
    <row r="48" spans="1:31">
      <c r="B48" s="38"/>
      <c r="C48" s="8"/>
      <c r="D48" s="8"/>
      <c r="E48" s="8"/>
      <c r="F48" s="8"/>
      <c r="G48" s="1"/>
      <c r="H48" s="46"/>
      <c r="K48" s="10"/>
      <c r="M48" s="76" t="str">
        <f t="shared" si="2"/>
        <v>05/08/P81</v>
      </c>
      <c r="N48" s="1" t="str">
        <f>E21</f>
        <v>evrard</v>
      </c>
      <c r="O48" s="1">
        <f>$J$21</f>
        <v>0</v>
      </c>
      <c r="P48" s="1"/>
      <c r="Q48" s="1"/>
      <c r="R48" s="76" t="str">
        <f t="shared" si="3"/>
        <v>05/08/P82</v>
      </c>
      <c r="S48" s="53" t="str">
        <f>+E53</f>
        <v>daniel</v>
      </c>
      <c r="T48" s="53">
        <f>+$J$53</f>
        <v>0</v>
      </c>
      <c r="Z48" s="7"/>
      <c r="AA48" s="7"/>
      <c r="AB48" s="7"/>
      <c r="AC48" s="7"/>
      <c r="AE48" s="1" t="str">
        <f>+[1]Inscriptions!C54</f>
        <v>lucas</v>
      </c>
    </row>
    <row r="49" spans="2:31">
      <c r="B49" s="110"/>
      <c r="C49" s="8" t="str">
        <f>+AE9</f>
        <v>bart</v>
      </c>
      <c r="D49" s="8" t="str">
        <f>+AE19</f>
        <v>bertrand</v>
      </c>
      <c r="E49" s="8" t="str">
        <f>+AE39</f>
        <v>charles</v>
      </c>
      <c r="F49" s="8" t="str">
        <f>+AE50</f>
        <v>roger</v>
      </c>
      <c r="G49" s="1"/>
      <c r="H49" s="45"/>
      <c r="J49" s="15">
        <f>IF(H49=0,0,(IF(H49&gt;H50,(H49*10)-H50,(IF(H49=H50,50,H49)))))</f>
        <v>0</v>
      </c>
      <c r="K49" s="10"/>
      <c r="M49" s="76" t="str">
        <f t="shared" si="2"/>
        <v>05/08/P81</v>
      </c>
      <c r="N49" s="1">
        <f>F21</f>
        <v>0</v>
      </c>
      <c r="O49" s="1">
        <f>$J$21</f>
        <v>0</v>
      </c>
      <c r="P49" s="1"/>
      <c r="Q49" s="1"/>
      <c r="R49" s="76" t="str">
        <f t="shared" si="3"/>
        <v>05/08/P82</v>
      </c>
      <c r="S49" s="53">
        <f>+F53</f>
        <v>0</v>
      </c>
      <c r="T49" s="53">
        <f>+$J$53</f>
        <v>0</v>
      </c>
      <c r="Z49" s="7"/>
      <c r="AA49" s="7"/>
      <c r="AB49" s="7"/>
      <c r="AC49" s="7"/>
      <c r="AE49" s="1" t="str">
        <f>+[1]Inscriptions!C55</f>
        <v>romaric</v>
      </c>
    </row>
    <row r="50" spans="2:31">
      <c r="B50" s="111"/>
      <c r="C50" s="8" t="str">
        <f>+AE6</f>
        <v>bibi</v>
      </c>
      <c r="D50" s="8" t="str">
        <f>+AE25</f>
        <v>brice</v>
      </c>
      <c r="E50" s="8" t="str">
        <f>+AE36</f>
        <v>serge</v>
      </c>
      <c r="F50" s="8" t="str">
        <f>+AE54</f>
        <v>marie</v>
      </c>
      <c r="G50" s="1"/>
      <c r="H50" s="45"/>
      <c r="J50" s="15">
        <f>IF(H50=0,0,(IF(H50&gt;H49,(H50*10)-H49,(IF(H50=H49,50,H50)))))</f>
        <v>0</v>
      </c>
      <c r="K50" s="10"/>
      <c r="M50" s="80"/>
      <c r="N50" s="83"/>
      <c r="O50" s="83"/>
      <c r="P50" s="83"/>
      <c r="Q50" s="83"/>
      <c r="R50" s="80"/>
      <c r="S50" s="81"/>
      <c r="T50" s="81"/>
      <c r="Z50" s="7"/>
      <c r="AA50" s="7"/>
      <c r="AB50" s="7"/>
      <c r="AC50" s="7"/>
      <c r="AE50" s="1" t="str">
        <f>+[1]Inscriptions!C56</f>
        <v>roger</v>
      </c>
    </row>
    <row r="51" spans="2:31">
      <c r="B51" s="38"/>
      <c r="C51" s="8"/>
      <c r="D51" s="8"/>
      <c r="E51" s="8"/>
      <c r="F51" s="8"/>
      <c r="G51" s="1"/>
      <c r="H51" s="46"/>
      <c r="K51" s="10"/>
      <c r="M51" s="76" t="str">
        <f t="shared" si="2"/>
        <v>05/08/P81</v>
      </c>
      <c r="N51" t="str">
        <f>C23</f>
        <v>maurice</v>
      </c>
      <c r="O51" s="1">
        <f>$J$23</f>
        <v>0</v>
      </c>
      <c r="R51" s="76" t="str">
        <f t="shared" si="3"/>
        <v>05/08/P82</v>
      </c>
      <c r="S51" s="53" t="str">
        <f>+C55</f>
        <v>aramis</v>
      </c>
      <c r="T51" s="53">
        <f>+$J$55</f>
        <v>0</v>
      </c>
      <c r="Z51" s="7"/>
      <c r="AA51" s="7"/>
      <c r="AB51" s="7"/>
      <c r="AC51" s="7"/>
      <c r="AE51" s="1" t="str">
        <f>+[1]Inscriptions!C57</f>
        <v>catherine</v>
      </c>
    </row>
    <row r="52" spans="2:31">
      <c r="B52" s="110"/>
      <c r="C52" s="8" t="str">
        <f>+AE13</f>
        <v>jaquo</v>
      </c>
      <c r="D52" s="8" t="str">
        <f>+AE32</f>
        <v>dany</v>
      </c>
      <c r="E52" s="8" t="str">
        <f>+AE47</f>
        <v>jacques</v>
      </c>
      <c r="F52" s="8">
        <f>+AE60</f>
        <v>0</v>
      </c>
      <c r="G52" s="1"/>
      <c r="H52" s="45"/>
      <c r="J52" s="15">
        <f>IF(H52=0,0,(IF(H52&gt;H53,(H52*10)-H53,(IF(H52=H53,50,H52)))))</f>
        <v>0</v>
      </c>
      <c r="K52" s="10"/>
      <c r="M52" s="76" t="str">
        <f t="shared" si="2"/>
        <v>05/08/P81</v>
      </c>
      <c r="N52" t="str">
        <f>D23</f>
        <v>raymond</v>
      </c>
      <c r="O52" s="1">
        <f>$J$23</f>
        <v>0</v>
      </c>
      <c r="R52" s="76" t="str">
        <f t="shared" si="3"/>
        <v>05/08/P82</v>
      </c>
      <c r="S52" s="53" t="str">
        <f>+D55</f>
        <v>raymond</v>
      </c>
      <c r="T52" s="53">
        <f>+$J$55</f>
        <v>0</v>
      </c>
      <c r="Z52" s="7"/>
      <c r="AA52" s="7"/>
      <c r="AB52" s="7"/>
      <c r="AC52" s="7"/>
      <c r="AE52" s="1" t="str">
        <f>+[1]Inscriptions!C58</f>
        <v>berthe</v>
      </c>
    </row>
    <row r="53" spans="2:31">
      <c r="B53" s="111"/>
      <c r="C53" s="8" t="str">
        <f>+AE17</f>
        <v>saturnin</v>
      </c>
      <c r="D53" s="8" t="str">
        <f>+AE27</f>
        <v>antoinr</v>
      </c>
      <c r="E53" s="8" t="str">
        <f>+AE44</f>
        <v>daniel</v>
      </c>
      <c r="F53" s="8">
        <f>+AE58</f>
        <v>0</v>
      </c>
      <c r="G53" s="1"/>
      <c r="H53" s="45"/>
      <c r="J53" s="15">
        <f>IF(H53=0,0,(IF(H53&gt;H52,(H53*10)-H52,(IF(H53=H52,50,H53)))))</f>
        <v>0</v>
      </c>
      <c r="K53" s="10"/>
      <c r="M53" s="76" t="str">
        <f t="shared" si="2"/>
        <v>05/08/P81</v>
      </c>
      <c r="N53" t="str">
        <f>E23</f>
        <v>daniel</v>
      </c>
      <c r="O53" s="1">
        <f>$J$23</f>
        <v>0</v>
      </c>
      <c r="R53" s="76" t="str">
        <f t="shared" si="3"/>
        <v>05/08/P82</v>
      </c>
      <c r="S53" s="53" t="str">
        <f>+E55</f>
        <v>renaud</v>
      </c>
      <c r="T53" s="53">
        <f>+$J$55</f>
        <v>0</v>
      </c>
      <c r="Z53" s="7"/>
      <c r="AA53" s="7"/>
      <c r="AB53" s="7"/>
      <c r="AC53" s="7"/>
      <c r="AE53" s="1" t="str">
        <f>+[1]Inscriptions!C59</f>
        <v>eliane</v>
      </c>
    </row>
    <row r="54" spans="2:31">
      <c r="B54" s="38"/>
      <c r="C54" s="8"/>
      <c r="D54" s="8"/>
      <c r="E54" s="8"/>
      <c r="F54" s="8"/>
      <c r="G54" s="1"/>
      <c r="H54" s="46"/>
      <c r="K54" s="10"/>
      <c r="M54" s="76" t="str">
        <f t="shared" si="2"/>
        <v>05/08/P81</v>
      </c>
      <c r="N54">
        <f>F23</f>
        <v>0</v>
      </c>
      <c r="O54" s="1">
        <f>$J$23</f>
        <v>0</v>
      </c>
      <c r="R54" s="76" t="str">
        <f t="shared" si="3"/>
        <v>05/08/P82</v>
      </c>
      <c r="S54" s="53">
        <f>+F55</f>
        <v>0</v>
      </c>
      <c r="T54" s="53">
        <f>+$J$55</f>
        <v>0</v>
      </c>
      <c r="Z54" s="7"/>
      <c r="AA54" s="7"/>
      <c r="AB54" s="7"/>
      <c r="AC54" s="7"/>
      <c r="AE54" s="1" t="str">
        <f>+[1]Inscriptions!C60</f>
        <v>marie</v>
      </c>
    </row>
    <row r="55" spans="2:31">
      <c r="B55" s="110"/>
      <c r="C55" s="8" t="str">
        <f>+AE11</f>
        <v>aramis</v>
      </c>
      <c r="D55" s="8" t="str">
        <f>+AE28</f>
        <v>raymond</v>
      </c>
      <c r="E55" s="8" t="str">
        <f>+AE42</f>
        <v>renaud</v>
      </c>
      <c r="F55" s="8">
        <f>+AE59</f>
        <v>0</v>
      </c>
      <c r="G55" s="1"/>
      <c r="H55" s="45"/>
      <c r="J55" s="15">
        <f>IF(H55=0,0,(IF(H55&gt;H56,(H55*10)-H56,(IF(H55=H56,50,H55)))))</f>
        <v>0</v>
      </c>
      <c r="K55" s="10"/>
      <c r="M55" s="76"/>
      <c r="O55" s="1"/>
      <c r="R55" s="76"/>
      <c r="Z55" s="7"/>
      <c r="AA55" s="7"/>
      <c r="AB55" s="7"/>
      <c r="AC55" s="7"/>
      <c r="AE55" s="1" t="str">
        <f>+[1]Inscriptions!C61</f>
        <v>cathy</v>
      </c>
    </row>
    <row r="56" spans="2:31">
      <c r="B56" s="111"/>
      <c r="C56" s="8" t="str">
        <f>+AE15</f>
        <v>olivier</v>
      </c>
      <c r="D56" s="8" t="str">
        <f>+AE31</f>
        <v>donald</v>
      </c>
      <c r="E56" s="8" t="str">
        <f>+AE49</f>
        <v>romaric</v>
      </c>
      <c r="F56" s="8">
        <f>+AE61</f>
        <v>0</v>
      </c>
      <c r="G56" s="1"/>
      <c r="H56" s="45"/>
      <c r="J56" s="15">
        <f>IF(H56=0,0,(IF(H56&gt;H55,(H56*10)-H55,(IF(H56=H55,50,H56)))))</f>
        <v>0</v>
      </c>
      <c r="K56" s="10"/>
      <c r="M56" s="76" t="str">
        <f t="shared" si="2"/>
        <v>05/08/P81</v>
      </c>
      <c r="N56" t="str">
        <f>C24</f>
        <v>jaquo</v>
      </c>
      <c r="O56" s="1">
        <f>$J$24</f>
        <v>0</v>
      </c>
      <c r="R56" s="76" t="str">
        <f t="shared" si="3"/>
        <v>05/08/P82</v>
      </c>
      <c r="S56" s="53" t="str">
        <f>+C56</f>
        <v>olivier</v>
      </c>
      <c r="T56" s="53">
        <f>+$J$56</f>
        <v>0</v>
      </c>
      <c r="Z56" s="7"/>
      <c r="AA56" s="7"/>
      <c r="AB56" s="7"/>
      <c r="AC56" s="7"/>
      <c r="AE56" s="1" t="str">
        <f>+[1]Inscriptions!C62</f>
        <v>anne</v>
      </c>
    </row>
    <row r="57" spans="2:31">
      <c r="K57" s="10"/>
      <c r="M57" s="76" t="str">
        <f t="shared" si="2"/>
        <v>05/08/P81</v>
      </c>
      <c r="N57" t="str">
        <f>D24</f>
        <v>clement</v>
      </c>
      <c r="O57" s="1">
        <f>$J$24</f>
        <v>0</v>
      </c>
      <c r="R57" s="76" t="str">
        <f t="shared" si="3"/>
        <v>05/08/P82</v>
      </c>
      <c r="S57" s="53" t="str">
        <f>+D56</f>
        <v>donald</v>
      </c>
      <c r="T57" s="53">
        <f>+$J$56</f>
        <v>0</v>
      </c>
      <c r="Z57" s="7"/>
      <c r="AA57" s="7"/>
      <c r="AB57" s="7"/>
      <c r="AC57" s="7"/>
      <c r="AE57" s="1" t="str">
        <f>+[1]Inscriptions!C63</f>
        <v>aulne</v>
      </c>
    </row>
    <row r="58" spans="2:31">
      <c r="B58" s="110"/>
      <c r="C58" s="8" t="str">
        <f>+AE14</f>
        <v>sergio</v>
      </c>
      <c r="D58" s="8" t="str">
        <f>+AE33</f>
        <v>thomas</v>
      </c>
      <c r="E58" s="8" t="str">
        <f>+AE45</f>
        <v>polo</v>
      </c>
      <c r="F58" s="8">
        <f>+AE65</f>
        <v>0</v>
      </c>
      <c r="G58" s="1"/>
      <c r="H58" s="45"/>
      <c r="J58" s="15">
        <f>IF(H58=0,0,(IF(H58&gt;H59,(H58*10)-H59,(IF(H58=H59,50,H58)))))</f>
        <v>0</v>
      </c>
      <c r="K58" s="10"/>
      <c r="M58" s="76" t="str">
        <f t="shared" si="2"/>
        <v>05/08/P81</v>
      </c>
      <c r="N58" t="str">
        <f>E24</f>
        <v>polo</v>
      </c>
      <c r="O58" s="1">
        <f>$J$24</f>
        <v>0</v>
      </c>
      <c r="R58" s="76" t="str">
        <f t="shared" si="3"/>
        <v>05/08/P82</v>
      </c>
      <c r="S58" s="53" t="str">
        <f>+E56</f>
        <v>romaric</v>
      </c>
      <c r="T58" s="53">
        <f>+$J$56</f>
        <v>0</v>
      </c>
      <c r="Z58" s="7"/>
      <c r="AA58" s="7"/>
      <c r="AB58" s="7"/>
      <c r="AC58" s="7"/>
      <c r="AE58" s="1">
        <f>+[1]Inscriptions!C64</f>
        <v>0</v>
      </c>
    </row>
    <row r="59" spans="2:31">
      <c r="B59" s="111"/>
      <c r="C59" s="8" t="str">
        <f>+AE16</f>
        <v>romaric</v>
      </c>
      <c r="D59" s="8" t="str">
        <f>+AE29</f>
        <v>clement</v>
      </c>
      <c r="E59" s="8" t="str">
        <f>+AE43</f>
        <v>evrard</v>
      </c>
      <c r="F59" s="8">
        <f>+AE63</f>
        <v>0</v>
      </c>
      <c r="G59" s="1"/>
      <c r="H59" s="45"/>
      <c r="J59" s="15">
        <f>IF(H59=0,0,(IF(H59&gt;H58,(H59*10)-H58,(IF(H59=H58,50,H59)))))</f>
        <v>0</v>
      </c>
      <c r="K59" s="10"/>
      <c r="M59" s="76" t="str">
        <f t="shared" si="2"/>
        <v>05/08/P81</v>
      </c>
      <c r="N59">
        <f>F24</f>
        <v>0</v>
      </c>
      <c r="O59" s="1">
        <f>$J$24</f>
        <v>0</v>
      </c>
      <c r="R59" s="76" t="str">
        <f t="shared" si="3"/>
        <v>05/08/P82</v>
      </c>
      <c r="S59" s="53">
        <f>+F56</f>
        <v>0</v>
      </c>
      <c r="T59" s="53">
        <f>+$J$56</f>
        <v>0</v>
      </c>
      <c r="Z59" s="7"/>
      <c r="AA59" s="7"/>
      <c r="AB59" s="7"/>
      <c r="AC59" s="7"/>
      <c r="AE59" s="1">
        <f>+[1]Inscriptions!C65</f>
        <v>0</v>
      </c>
    </row>
    <row r="60" spans="2:31">
      <c r="K60" s="10"/>
      <c r="M60" s="80"/>
      <c r="N60" s="79"/>
      <c r="O60" s="83"/>
      <c r="P60" s="79"/>
      <c r="Q60" s="79"/>
      <c r="R60" s="80"/>
      <c r="S60" s="81"/>
      <c r="T60" s="81"/>
      <c r="Z60" s="7"/>
      <c r="AA60" s="7"/>
      <c r="AB60" s="7"/>
      <c r="AC60" s="7"/>
      <c r="AE60" s="1">
        <f>+[1]Inscriptions!C66</f>
        <v>0</v>
      </c>
    </row>
    <row r="61" spans="2:31">
      <c r="B61" s="110"/>
      <c r="C61" s="8" t="str">
        <f>+AE12</f>
        <v>maurice</v>
      </c>
      <c r="D61" s="8" t="str">
        <f>+AE30</f>
        <v>benoit</v>
      </c>
      <c r="E61" s="8" t="str">
        <f>+AE48</f>
        <v>lucas</v>
      </c>
      <c r="F61" s="8">
        <f>+AE62</f>
        <v>0</v>
      </c>
      <c r="G61" s="1"/>
      <c r="H61" s="45"/>
      <c r="J61" s="15">
        <f>IF(H61=0,0,(IF(H61&gt;H62,(H61*10)-H62,(IF(H61=H62,50,H61)))))</f>
        <v>0</v>
      </c>
      <c r="K61" s="10"/>
      <c r="M61" s="76" t="str">
        <f t="shared" si="2"/>
        <v>05/08/P81</v>
      </c>
      <c r="N61" t="str">
        <f>C26</f>
        <v>sergio</v>
      </c>
      <c r="O61">
        <f>$J$26</f>
        <v>0</v>
      </c>
      <c r="R61" s="76" t="str">
        <f t="shared" si="3"/>
        <v>05/08/P82</v>
      </c>
      <c r="S61" s="53" t="str">
        <f>+C58</f>
        <v>sergio</v>
      </c>
      <c r="T61" s="53">
        <f>+$J$58</f>
        <v>0</v>
      </c>
      <c r="Z61" s="7"/>
      <c r="AA61" s="7"/>
      <c r="AB61" s="7"/>
      <c r="AC61" s="7"/>
      <c r="AE61" s="1">
        <f>+[1]Inscriptions!C67</f>
        <v>0</v>
      </c>
    </row>
    <row r="62" spans="2:31">
      <c r="B62" s="111"/>
      <c r="C62" s="8" t="str">
        <f>+AE10</f>
        <v>brian</v>
      </c>
      <c r="D62" s="8" t="str">
        <f>+AE26</f>
        <v>denis</v>
      </c>
      <c r="E62" s="8" t="str">
        <f>+AE46</f>
        <v>florent</v>
      </c>
      <c r="F62" s="8">
        <f>+AE64</f>
        <v>0</v>
      </c>
      <c r="G62" s="1"/>
      <c r="H62" s="45"/>
      <c r="J62" s="15">
        <f>IF(H62=0,0,(IF(H62&gt;H61,(H62*10)-H61,(IF(H62=H61,50,H62)))))</f>
        <v>0</v>
      </c>
      <c r="K62" s="10"/>
      <c r="M62" s="76" t="str">
        <f t="shared" si="2"/>
        <v>05/08/P81</v>
      </c>
      <c r="N62" t="str">
        <f>D26</f>
        <v>benoit</v>
      </c>
      <c r="O62">
        <f>$J$26</f>
        <v>0</v>
      </c>
      <c r="R62" s="76" t="str">
        <f t="shared" si="3"/>
        <v>05/08/P82</v>
      </c>
      <c r="S62" s="53" t="str">
        <f>+D58</f>
        <v>thomas</v>
      </c>
      <c r="T62" s="53">
        <f>+$J$58</f>
        <v>0</v>
      </c>
      <c r="Z62" s="7"/>
      <c r="AA62" s="7"/>
      <c r="AB62" s="7"/>
      <c r="AC62" s="7"/>
      <c r="AE62" s="1">
        <f>+[1]Inscriptions!C68</f>
        <v>0</v>
      </c>
    </row>
    <row r="63" spans="2:31">
      <c r="K63" s="10"/>
      <c r="M63" s="76" t="str">
        <f t="shared" si="2"/>
        <v>05/08/P81</v>
      </c>
      <c r="N63" t="str">
        <f>E26</f>
        <v>florent</v>
      </c>
      <c r="O63">
        <f>$J$26</f>
        <v>0</v>
      </c>
      <c r="R63" s="76" t="str">
        <f t="shared" si="3"/>
        <v>05/08/P82</v>
      </c>
      <c r="S63" s="53" t="str">
        <f>+E58</f>
        <v>polo</v>
      </c>
      <c r="T63" s="53">
        <f>+$J$58</f>
        <v>0</v>
      </c>
      <c r="AE63" s="1">
        <f>+[1]Inscriptions!C69</f>
        <v>0</v>
      </c>
    </row>
    <row r="64" spans="2:31">
      <c r="K64" s="10"/>
      <c r="M64" s="76" t="str">
        <f t="shared" si="2"/>
        <v>05/08/P81</v>
      </c>
      <c r="N64">
        <f>F26</f>
        <v>0</v>
      </c>
      <c r="O64">
        <f>$J$26</f>
        <v>0</v>
      </c>
      <c r="R64" s="76" t="str">
        <f t="shared" si="3"/>
        <v>05/08/P82</v>
      </c>
      <c r="S64" s="53">
        <f>+F58</f>
        <v>0</v>
      </c>
      <c r="T64" s="53">
        <f>+$J$58</f>
        <v>0</v>
      </c>
      <c r="AE64" s="1">
        <f>+[1]Inscriptions!C70</f>
        <v>0</v>
      </c>
    </row>
    <row r="65" spans="11:31">
      <c r="K65" s="10"/>
      <c r="M65" s="76"/>
      <c r="R65" s="76"/>
      <c r="AE65" s="1">
        <f>+[1]Inscriptions!C71</f>
        <v>0</v>
      </c>
    </row>
    <row r="66" spans="11:31">
      <c r="K66" s="10"/>
      <c r="M66" s="76" t="str">
        <f t="shared" si="2"/>
        <v>05/08/P81</v>
      </c>
      <c r="N66" t="str">
        <f>C27</f>
        <v>olivier</v>
      </c>
      <c r="O66">
        <f>$J$27</f>
        <v>0</v>
      </c>
      <c r="R66" s="76" t="str">
        <f t="shared" si="3"/>
        <v>05/08/P82</v>
      </c>
      <c r="S66" s="53" t="str">
        <f>+C59</f>
        <v>romaric</v>
      </c>
      <c r="T66" s="53">
        <f>+$J$59</f>
        <v>0</v>
      </c>
      <c r="AE66" s="1"/>
    </row>
    <row r="67" spans="11:31">
      <c r="K67" s="10"/>
      <c r="M67" s="76" t="str">
        <f t="shared" si="2"/>
        <v>05/08/P81</v>
      </c>
      <c r="N67" t="str">
        <f>D27</f>
        <v>donald</v>
      </c>
      <c r="O67">
        <f>$J$27</f>
        <v>0</v>
      </c>
      <c r="R67" s="76" t="str">
        <f t="shared" si="3"/>
        <v>05/08/P82</v>
      </c>
      <c r="S67" s="53" t="str">
        <f>+D59</f>
        <v>clement</v>
      </c>
      <c r="T67" s="53">
        <f>+$J$59</f>
        <v>0</v>
      </c>
      <c r="AE67" s="1"/>
    </row>
    <row r="68" spans="11:31">
      <c r="K68" s="10"/>
      <c r="M68" s="76" t="str">
        <f t="shared" si="2"/>
        <v>05/08/P81</v>
      </c>
      <c r="N68" t="str">
        <f>E27</f>
        <v>jacques</v>
      </c>
      <c r="O68">
        <f>$J$27</f>
        <v>0</v>
      </c>
      <c r="R68" s="76" t="str">
        <f t="shared" si="3"/>
        <v>05/08/P82</v>
      </c>
      <c r="S68" s="53" t="str">
        <f>+E59</f>
        <v>evrard</v>
      </c>
      <c r="T68" s="53">
        <f>+$J$59</f>
        <v>0</v>
      </c>
      <c r="AE68" s="1"/>
    </row>
    <row r="69" spans="11:31">
      <c r="K69" s="10"/>
      <c r="M69" s="76" t="str">
        <f t="shared" si="2"/>
        <v>05/08/P81</v>
      </c>
      <c r="N69">
        <f>F27</f>
        <v>0</v>
      </c>
      <c r="O69">
        <f>$J$27</f>
        <v>0</v>
      </c>
      <c r="R69" s="76" t="str">
        <f t="shared" si="3"/>
        <v>05/08/P82</v>
      </c>
      <c r="S69" s="53">
        <f>+F59</f>
        <v>0</v>
      </c>
      <c r="T69" s="53">
        <f>+$J$59</f>
        <v>0</v>
      </c>
      <c r="AE69" s="1"/>
    </row>
    <row r="70" spans="11:31">
      <c r="K70" s="10"/>
      <c r="M70" s="80"/>
      <c r="N70" s="79"/>
      <c r="O70" s="79"/>
      <c r="P70" s="79"/>
      <c r="Q70" s="79"/>
      <c r="R70" s="80"/>
      <c r="S70" s="81"/>
      <c r="T70" s="81"/>
      <c r="AE70" s="1"/>
    </row>
    <row r="71" spans="11:31">
      <c r="K71" s="10"/>
      <c r="M71" s="76" t="str">
        <f t="shared" si="2"/>
        <v>05/08/P81</v>
      </c>
      <c r="N71" t="str">
        <f>C29</f>
        <v>romaric</v>
      </c>
      <c r="O71">
        <f>$J$29</f>
        <v>0</v>
      </c>
      <c r="R71" s="76" t="str">
        <f t="shared" si="3"/>
        <v>05/08/P82</v>
      </c>
      <c r="S71" s="53" t="str">
        <f>+C61</f>
        <v>maurice</v>
      </c>
      <c r="T71" s="53">
        <f>+$J$61</f>
        <v>0</v>
      </c>
      <c r="AE71" s="1"/>
    </row>
    <row r="72" spans="11:31">
      <c r="K72" s="10"/>
      <c r="M72" s="76" t="str">
        <f t="shared" si="2"/>
        <v>05/08/P81</v>
      </c>
      <c r="N72" t="str">
        <f>D29</f>
        <v>dany</v>
      </c>
      <c r="O72">
        <f>$J$29</f>
        <v>0</v>
      </c>
      <c r="R72" s="76" t="str">
        <f t="shared" si="3"/>
        <v>05/08/P82</v>
      </c>
      <c r="S72" s="53" t="str">
        <f>+D61</f>
        <v>benoit</v>
      </c>
      <c r="T72" s="53">
        <f>+$J$61</f>
        <v>0</v>
      </c>
      <c r="AE72" s="1"/>
    </row>
    <row r="73" spans="11:31">
      <c r="K73" s="10"/>
      <c r="M73" s="76" t="str">
        <f t="shared" si="2"/>
        <v>05/08/P81</v>
      </c>
      <c r="N73" t="str">
        <f>E29</f>
        <v>lucas</v>
      </c>
      <c r="O73">
        <f>$J$29</f>
        <v>0</v>
      </c>
      <c r="R73" s="76" t="str">
        <f t="shared" si="3"/>
        <v>05/08/P82</v>
      </c>
      <c r="S73" s="53" t="str">
        <f>+E61</f>
        <v>lucas</v>
      </c>
      <c r="T73" s="53">
        <f>+$J$61</f>
        <v>0</v>
      </c>
      <c r="AE73" s="1"/>
    </row>
    <row r="74" spans="11:31">
      <c r="K74" s="10"/>
      <c r="M74" s="76" t="str">
        <f t="shared" si="2"/>
        <v>05/08/P81</v>
      </c>
      <c r="N74">
        <f>F29</f>
        <v>0</v>
      </c>
      <c r="O74">
        <f>$J$29</f>
        <v>0</v>
      </c>
      <c r="R74" s="76" t="str">
        <f t="shared" si="3"/>
        <v>05/08/P82</v>
      </c>
      <c r="S74" s="53">
        <f>+F61</f>
        <v>0</v>
      </c>
      <c r="T74" s="53">
        <f>+$J$61</f>
        <v>0</v>
      </c>
      <c r="AE74" s="1"/>
    </row>
    <row r="75" spans="11:31">
      <c r="K75" s="10"/>
      <c r="M75" s="76"/>
      <c r="R75" s="76"/>
      <c r="AE75" s="1"/>
    </row>
    <row r="76" spans="11:31">
      <c r="K76" s="10"/>
      <c r="M76" s="76" t="str">
        <f t="shared" si="2"/>
        <v>05/08/P81</v>
      </c>
      <c r="N76" t="str">
        <f>C30</f>
        <v>saturnin</v>
      </c>
      <c r="O76">
        <f>$J$30</f>
        <v>0</v>
      </c>
      <c r="R76" s="76" t="str">
        <f t="shared" si="3"/>
        <v>05/08/P82</v>
      </c>
      <c r="S76" s="53" t="str">
        <f>+C62</f>
        <v>brian</v>
      </c>
      <c r="T76" s="53">
        <f>+$J$62</f>
        <v>0</v>
      </c>
      <c r="AE76" s="1"/>
    </row>
    <row r="77" spans="11:31">
      <c r="K77" s="10"/>
      <c r="M77" s="76" t="str">
        <f t="shared" si="2"/>
        <v>05/08/P81</v>
      </c>
      <c r="N77" t="str">
        <f>D30</f>
        <v>thomas</v>
      </c>
      <c r="O77">
        <f>$J$30</f>
        <v>0</v>
      </c>
      <c r="R77" s="76" t="str">
        <f t="shared" si="3"/>
        <v>05/08/P82</v>
      </c>
      <c r="S77" s="53" t="str">
        <f>+D62</f>
        <v>denis</v>
      </c>
      <c r="T77" s="53">
        <f>+$J$62</f>
        <v>0</v>
      </c>
      <c r="AE77" s="1"/>
    </row>
    <row r="78" spans="11:31">
      <c r="K78" s="10"/>
      <c r="M78" s="76" t="str">
        <f t="shared" si="2"/>
        <v>05/08/P81</v>
      </c>
      <c r="N78" t="str">
        <f>E30</f>
        <v>romaric</v>
      </c>
      <c r="O78">
        <f>$J$30</f>
        <v>0</v>
      </c>
      <c r="R78" s="76" t="str">
        <f t="shared" si="3"/>
        <v>05/08/P82</v>
      </c>
      <c r="S78" s="53" t="str">
        <f>+E62</f>
        <v>florent</v>
      </c>
      <c r="T78" s="53">
        <f>+$J$62</f>
        <v>0</v>
      </c>
      <c r="AE78" s="1"/>
    </row>
    <row r="79" spans="11:31">
      <c r="K79" s="10"/>
      <c r="M79" s="76" t="str">
        <f t="shared" si="2"/>
        <v>05/08/P81</v>
      </c>
      <c r="N79">
        <f>F30</f>
        <v>0</v>
      </c>
      <c r="O79">
        <f>$J$30</f>
        <v>0</v>
      </c>
      <c r="R79" s="76" t="str">
        <f t="shared" si="3"/>
        <v>05/08/P82</v>
      </c>
      <c r="S79" s="53">
        <f>+F62</f>
        <v>0</v>
      </c>
      <c r="T79" s="53">
        <f>+$J$62</f>
        <v>0</v>
      </c>
      <c r="AE79" s="1"/>
    </row>
    <row r="80" spans="11:31">
      <c r="K80" s="10"/>
      <c r="AE80" s="1"/>
    </row>
    <row r="81" spans="11:31">
      <c r="K81" s="10"/>
      <c r="AE81" s="1"/>
    </row>
    <row r="82" spans="11:31">
      <c r="K82" s="10"/>
      <c r="AE82" s="1"/>
    </row>
    <row r="83" spans="11:31">
      <c r="K83" s="10"/>
      <c r="AE83" s="1"/>
    </row>
    <row r="84" spans="11:31">
      <c r="K84" s="10"/>
      <c r="AE84" s="1"/>
    </row>
    <row r="85" spans="11:31">
      <c r="K85" s="10"/>
      <c r="AE85" s="1"/>
    </row>
    <row r="86" spans="11:31">
      <c r="K86" s="10"/>
      <c r="AE86" s="1"/>
    </row>
    <row r="87" spans="11:31">
      <c r="K87" s="10"/>
      <c r="AE87" s="1"/>
    </row>
    <row r="88" spans="11:31">
      <c r="K88" s="10"/>
      <c r="AE88" s="1"/>
    </row>
    <row r="89" spans="11:31">
      <c r="K89" s="10"/>
      <c r="AE89" s="1"/>
    </row>
    <row r="90" spans="11:31">
      <c r="K90" s="10"/>
      <c r="AE90" s="1"/>
    </row>
    <row r="91" spans="11:31">
      <c r="K91" s="10"/>
      <c r="AE91" s="1"/>
    </row>
    <row r="92" spans="11:31">
      <c r="K92" s="10"/>
      <c r="AE92" s="1"/>
    </row>
    <row r="93" spans="11:31">
      <c r="K93" s="10"/>
      <c r="AE93" s="1"/>
    </row>
    <row r="94" spans="11:31">
      <c r="K94" s="10"/>
      <c r="AE94" s="1"/>
    </row>
    <row r="95" spans="11:31">
      <c r="K95" s="10"/>
      <c r="AE95" s="1"/>
    </row>
    <row r="96" spans="11:31">
      <c r="K96" s="10"/>
      <c r="AE96" s="1"/>
    </row>
    <row r="97" spans="11:31">
      <c r="K97" s="10"/>
      <c r="AE97" s="1"/>
    </row>
    <row r="98" spans="11:31">
      <c r="K98" s="10"/>
      <c r="AE98" s="1"/>
    </row>
    <row r="99" spans="11:31">
      <c r="K99" s="10"/>
      <c r="AE99" s="1"/>
    </row>
    <row r="100" spans="11:31">
      <c r="K100" s="10"/>
      <c r="AE100" s="1"/>
    </row>
    <row r="101" spans="11:31">
      <c r="K101" s="10"/>
      <c r="AE101" s="1"/>
    </row>
    <row r="102" spans="11:31">
      <c r="K102" s="10"/>
      <c r="AE102" s="1"/>
    </row>
    <row r="103" spans="11:31">
      <c r="K103" s="10"/>
      <c r="AE103" s="1"/>
    </row>
    <row r="104" spans="11:31">
      <c r="K104" s="10"/>
      <c r="AE104" s="1"/>
    </row>
    <row r="105" spans="11:31">
      <c r="K105" s="10"/>
      <c r="AE105" s="1"/>
    </row>
  </sheetData>
  <mergeCells count="21">
    <mergeCell ref="B35:B36"/>
    <mergeCell ref="B37:B38"/>
    <mergeCell ref="B40:B41"/>
    <mergeCell ref="B29:B30"/>
    <mergeCell ref="D2:E2"/>
    <mergeCell ref="B20:B21"/>
    <mergeCell ref="B11:B12"/>
    <mergeCell ref="B17:B18"/>
    <mergeCell ref="B26:B27"/>
    <mergeCell ref="B8:B9"/>
    <mergeCell ref="B14:B15"/>
    <mergeCell ref="D34:E34"/>
    <mergeCell ref="B32:B33"/>
    <mergeCell ref="B23:B24"/>
    <mergeCell ref="B61:B62"/>
    <mergeCell ref="B43:B44"/>
    <mergeCell ref="B46:B47"/>
    <mergeCell ref="B49:B50"/>
    <mergeCell ref="B52:B53"/>
    <mergeCell ref="B55:B56"/>
    <mergeCell ref="B58:B59"/>
  </mergeCells>
  <phoneticPr fontId="4" type="noConversion"/>
  <pageMargins left="0.7" right="0.7" top="0.31" bottom="0.36" header="0.17" footer="0.3"/>
  <pageSetup paperSize="9" scale="65" orientation="landscape" r:id="rId1"/>
  <headerFooter alignWithMargins="0"/>
  <colBreaks count="1" manualBreakCount="1">
    <brk id="10" max="1048575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9" enableFormatConditionsCalculation="0">
    <tabColor indexed="14"/>
    <pageSetUpPr fitToPage="1"/>
  </sheetPr>
  <dimension ref="A1:AG105"/>
  <sheetViews>
    <sheetView zoomScale="55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3" max="13" width="4" customWidth="1"/>
    <col min="14" max="14" width="17.42578125" customWidth="1"/>
    <col min="17" max="18" width="0" hidden="1" customWidth="1"/>
    <col min="33" max="33" width="21.7109375" customWidth="1"/>
  </cols>
  <sheetData>
    <row r="1" spans="2:33" ht="27" thickBot="1">
      <c r="K1" s="10"/>
      <c r="N1" t="str">
        <f>C8</f>
        <v>alain</v>
      </c>
      <c r="O1">
        <f>$J$8</f>
        <v>0</v>
      </c>
      <c r="Q1" t="str">
        <f>F8</f>
        <v>anne</v>
      </c>
      <c r="R1">
        <f>$J$8</f>
        <v>0</v>
      </c>
      <c r="AG1" s="1"/>
    </row>
    <row r="2" spans="2:33" ht="27" thickBot="1">
      <c r="D2" s="108" t="s">
        <v>52</v>
      </c>
      <c r="E2" s="109"/>
      <c r="K2" s="10"/>
      <c r="N2" t="str">
        <f>D8</f>
        <v>pierre</v>
      </c>
      <c r="O2">
        <f>$J$8</f>
        <v>0</v>
      </c>
      <c r="Q2">
        <f>G8</f>
        <v>0</v>
      </c>
      <c r="R2">
        <f>$J$8</f>
        <v>0</v>
      </c>
      <c r="AG2" s="1" t="str">
        <f>+[1]Inscriptions!C8</f>
        <v>alain</v>
      </c>
    </row>
    <row r="3" spans="2:33">
      <c r="K3" s="10"/>
      <c r="N3" t="str">
        <f>E8</f>
        <v>paul</v>
      </c>
      <c r="O3">
        <f>$J$8</f>
        <v>0</v>
      </c>
      <c r="Q3">
        <f>H8</f>
        <v>0</v>
      </c>
      <c r="R3">
        <f>$J$8</f>
        <v>0</v>
      </c>
      <c r="AG3" s="1" t="str">
        <f>+[1]Inscriptions!C9</f>
        <v>baramé</v>
      </c>
    </row>
    <row r="4" spans="2:33">
      <c r="D4" s="7" t="s">
        <v>1</v>
      </c>
      <c r="E4" s="13">
        <f>+[1]Inscriptions!Q7</f>
        <v>41491</v>
      </c>
      <c r="K4" s="10"/>
      <c r="N4" t="str">
        <f>F8</f>
        <v>anne</v>
      </c>
      <c r="O4">
        <f>$J$8</f>
        <v>0</v>
      </c>
      <c r="Q4">
        <f>I8</f>
        <v>0</v>
      </c>
      <c r="R4">
        <f>$J$8</f>
        <v>0</v>
      </c>
      <c r="AG4" s="1" t="str">
        <f>+[1]Inscriptions!C10</f>
        <v>arthur</v>
      </c>
    </row>
    <row r="5" spans="2:33">
      <c r="D5" s="25"/>
      <c r="K5" s="10"/>
      <c r="N5" t="str">
        <f>C9</f>
        <v>baramé</v>
      </c>
      <c r="O5">
        <f>$J$9</f>
        <v>0</v>
      </c>
      <c r="Q5" t="str">
        <f>F9</f>
        <v>aulne</v>
      </c>
      <c r="R5">
        <f>$J$9</f>
        <v>0</v>
      </c>
      <c r="AG5" s="1" t="str">
        <f>+[1]Inscriptions!C11</f>
        <v>andré</v>
      </c>
    </row>
    <row r="6" spans="2:33">
      <c r="D6" s="7" t="s">
        <v>12</v>
      </c>
      <c r="K6" s="10"/>
      <c r="N6" t="str">
        <f>D9</f>
        <v>jerome</v>
      </c>
      <c r="O6">
        <f>$J$9</f>
        <v>0</v>
      </c>
      <c r="Q6">
        <f>G9</f>
        <v>0</v>
      </c>
      <c r="R6">
        <f>$J$9</f>
        <v>0</v>
      </c>
      <c r="AG6" s="1" t="str">
        <f>+[1]Inscriptions!C12</f>
        <v>bibi</v>
      </c>
    </row>
    <row r="7" spans="2:33">
      <c r="B7" s="22" t="s">
        <v>3</v>
      </c>
      <c r="H7" s="3" t="s">
        <v>0</v>
      </c>
      <c r="I7" s="2"/>
      <c r="J7" s="3" t="s">
        <v>9</v>
      </c>
      <c r="K7" s="10"/>
      <c r="N7" t="str">
        <f>E9</f>
        <v>charles</v>
      </c>
      <c r="O7">
        <f>$J$9</f>
        <v>0</v>
      </c>
      <c r="Q7">
        <f>H9</f>
        <v>0</v>
      </c>
      <c r="R7">
        <f>$J$9</f>
        <v>0</v>
      </c>
      <c r="AG7" s="1" t="str">
        <f>+[1]Inscriptions!C13</f>
        <v>camille</v>
      </c>
    </row>
    <row r="8" spans="2:33" ht="27.75" customHeight="1">
      <c r="B8" s="110"/>
      <c r="C8" s="8" t="str">
        <f>+AG2</f>
        <v>alain</v>
      </c>
      <c r="D8" s="8" t="str">
        <f>+AG20</f>
        <v>pierre</v>
      </c>
      <c r="E8" s="8" t="str">
        <f>+AG38</f>
        <v>paul</v>
      </c>
      <c r="F8" s="9" t="str">
        <f>+AG56</f>
        <v>anne</v>
      </c>
      <c r="G8" s="1"/>
      <c r="H8" s="95"/>
      <c r="I8" s="1"/>
      <c r="J8" s="15">
        <f>IF(H8=0,0,(IF(H8&gt;H9,(H8*10)-H9,(IF(H8=H9,50,H8)))))</f>
        <v>0</v>
      </c>
      <c r="K8" s="10"/>
      <c r="N8" t="str">
        <f>F9</f>
        <v>aulne</v>
      </c>
      <c r="O8">
        <f>$J$9</f>
        <v>0</v>
      </c>
      <c r="Q8">
        <f>I9</f>
        <v>0</v>
      </c>
      <c r="R8">
        <f>$J$9</f>
        <v>0</v>
      </c>
      <c r="AG8" s="1" t="str">
        <f>+[1]Inscriptions!C14</f>
        <v>albert</v>
      </c>
    </row>
    <row r="9" spans="2:33" ht="28.5" customHeight="1">
      <c r="B9" s="111"/>
      <c r="C9" s="8" t="str">
        <f>+AG3</f>
        <v>baramé</v>
      </c>
      <c r="D9" s="8" t="str">
        <f>+AG21</f>
        <v>jerome</v>
      </c>
      <c r="E9" s="8" t="str">
        <f>+AG39</f>
        <v>charles</v>
      </c>
      <c r="F9" s="9" t="str">
        <f>+AG57</f>
        <v>aulne</v>
      </c>
      <c r="G9" s="1"/>
      <c r="H9" s="95"/>
      <c r="I9" s="1"/>
      <c r="J9" s="15">
        <f>IF(H9=0,0,(IF(H9&gt;H8,(H9*10)-H8,(IF(H9=H8,50,H9)))))</f>
        <v>0</v>
      </c>
      <c r="K9" s="10"/>
      <c r="N9" t="str">
        <f>C11</f>
        <v>arthur</v>
      </c>
      <c r="O9">
        <f>$J$11</f>
        <v>0</v>
      </c>
      <c r="Q9">
        <f>F11</f>
        <v>0</v>
      </c>
      <c r="R9">
        <f>$J$11</f>
        <v>0</v>
      </c>
      <c r="AG9" s="1" t="str">
        <f>+[1]Inscriptions!C15</f>
        <v>bart</v>
      </c>
    </row>
    <row r="10" spans="2:33" ht="28.5" customHeight="1">
      <c r="B10" s="38"/>
      <c r="C10" s="8"/>
      <c r="D10" s="8"/>
      <c r="E10" s="8"/>
      <c r="G10" s="1"/>
      <c r="H10" s="96"/>
      <c r="I10" s="1"/>
      <c r="J10" s="16"/>
      <c r="K10" s="10"/>
      <c r="N10" t="str">
        <f>D11</f>
        <v>françois</v>
      </c>
      <c r="O10">
        <f>$J$11</f>
        <v>0</v>
      </c>
      <c r="Q10">
        <f>G11</f>
        <v>0</v>
      </c>
      <c r="R10">
        <f>$J$11</f>
        <v>0</v>
      </c>
      <c r="AG10" s="1" t="str">
        <f>+[1]Inscriptions!C16</f>
        <v>brian</v>
      </c>
    </row>
    <row r="11" spans="2:33" ht="25.5" customHeight="1">
      <c r="B11" s="110"/>
      <c r="C11" s="8" t="str">
        <f>+AG4</f>
        <v>arthur</v>
      </c>
      <c r="D11" s="8" t="str">
        <f>+AG22</f>
        <v>françois</v>
      </c>
      <c r="E11" s="8" t="str">
        <f>+AG40</f>
        <v>dédé</v>
      </c>
      <c r="F11" s="9">
        <f>+AG58</f>
        <v>0</v>
      </c>
      <c r="G11" s="1"/>
      <c r="H11" s="95"/>
      <c r="I11" s="1"/>
      <c r="J11" s="15">
        <f>IF(H11=0,0,(IF(H11&gt;H12,(H11*10)-H12,(IF(H11=H12,50,H11)))))</f>
        <v>0</v>
      </c>
      <c r="K11" s="10"/>
      <c r="N11" t="str">
        <f>E11</f>
        <v>dédé</v>
      </c>
      <c r="O11">
        <f>$J$11</f>
        <v>0</v>
      </c>
      <c r="P11" s="5"/>
      <c r="Q11">
        <f>H11</f>
        <v>0</v>
      </c>
      <c r="R11">
        <f>$J$11</f>
        <v>0</v>
      </c>
      <c r="AG11" s="1" t="str">
        <f>+[1]Inscriptions!C17</f>
        <v>aramis</v>
      </c>
    </row>
    <row r="12" spans="2:33" ht="28.5" customHeight="1">
      <c r="B12" s="111"/>
      <c r="C12" s="8" t="str">
        <f>+AG5</f>
        <v>andré</v>
      </c>
      <c r="D12" s="8" t="str">
        <f>+AG23</f>
        <v>georges</v>
      </c>
      <c r="E12" s="8" t="str">
        <f>+AG41</f>
        <v>vincent</v>
      </c>
      <c r="F12" s="9">
        <f>+AG59</f>
        <v>0</v>
      </c>
      <c r="G12" s="1"/>
      <c r="H12" s="95"/>
      <c r="I12" s="1"/>
      <c r="J12" s="15">
        <f>IF(H12=0,0,(IF(H12&gt;H11,(H12*10)-H11,(IF(H12=H11,50,H12)))))</f>
        <v>0</v>
      </c>
      <c r="K12" s="10"/>
      <c r="N12">
        <f>F11</f>
        <v>0</v>
      </c>
      <c r="O12">
        <f>$J$11</f>
        <v>0</v>
      </c>
      <c r="Q12">
        <f>I11</f>
        <v>0</v>
      </c>
      <c r="R12">
        <f>$J$11</f>
        <v>0</v>
      </c>
      <c r="AG12" s="1" t="str">
        <f>+[1]Inscriptions!C18</f>
        <v>maurice</v>
      </c>
    </row>
    <row r="13" spans="2:33" ht="28.5" customHeight="1">
      <c r="B13" s="38"/>
      <c r="C13" s="8"/>
      <c r="D13" s="8"/>
      <c r="E13" s="8"/>
      <c r="G13" s="1"/>
      <c r="H13" s="96"/>
      <c r="I13" s="1"/>
      <c r="J13" s="16"/>
      <c r="K13" s="10"/>
      <c r="N13" t="str">
        <f>C12</f>
        <v>andré</v>
      </c>
      <c r="O13">
        <f>$J$12</f>
        <v>0</v>
      </c>
      <c r="Q13">
        <f>F12</f>
        <v>0</v>
      </c>
      <c r="R13">
        <f>$J$12</f>
        <v>0</v>
      </c>
      <c r="AG13" s="1" t="str">
        <f>+[1]Inscriptions!C19</f>
        <v>jaquo</v>
      </c>
    </row>
    <row r="14" spans="2:33" ht="24.75" customHeight="1">
      <c r="B14" s="110"/>
      <c r="C14" s="8" t="str">
        <f>+AG6</f>
        <v>bibi</v>
      </c>
      <c r="D14" s="8" t="str">
        <f>+AG24</f>
        <v>mathieu</v>
      </c>
      <c r="E14" s="8" t="str">
        <f>+AG42</f>
        <v>renaud</v>
      </c>
      <c r="F14" s="9">
        <f>+AG60</f>
        <v>0</v>
      </c>
      <c r="G14" s="1"/>
      <c r="H14" s="95"/>
      <c r="I14" s="1"/>
      <c r="J14" s="15">
        <f>IF(H14=0,0,(IF(H14&gt;H15,(H14*10)-H15,(IF(H14=H15,50,H14)))))</f>
        <v>0</v>
      </c>
      <c r="K14" s="10"/>
      <c r="N14" t="str">
        <f>D12</f>
        <v>georges</v>
      </c>
      <c r="O14">
        <f>$J$12</f>
        <v>0</v>
      </c>
      <c r="Q14">
        <f>G12</f>
        <v>0</v>
      </c>
      <c r="R14">
        <f>$J$12</f>
        <v>0</v>
      </c>
      <c r="AG14" s="1" t="str">
        <f>+[1]Inscriptions!C20</f>
        <v>sergio</v>
      </c>
    </row>
    <row r="15" spans="2:33" ht="27" customHeight="1">
      <c r="B15" s="111"/>
      <c r="C15" s="8" t="str">
        <f>+AG7</f>
        <v>camille</v>
      </c>
      <c r="D15" s="8" t="str">
        <f>+AG25</f>
        <v>brice</v>
      </c>
      <c r="E15" s="8" t="str">
        <f>+AG43</f>
        <v>evrard</v>
      </c>
      <c r="F15" s="9">
        <f>+AG61</f>
        <v>0</v>
      </c>
      <c r="G15" s="1"/>
      <c r="H15" s="95"/>
      <c r="I15" s="1"/>
      <c r="J15" s="15">
        <f>IF(H15=0,0,(IF(H15&gt;H14,(H15*10)-H14,(IF(H15=H14,50,H15)))))</f>
        <v>0</v>
      </c>
      <c r="K15" s="10"/>
      <c r="N15" t="str">
        <f>E12</f>
        <v>vincent</v>
      </c>
      <c r="O15">
        <f>$J$12</f>
        <v>0</v>
      </c>
      <c r="Q15">
        <f>H12</f>
        <v>0</v>
      </c>
      <c r="R15">
        <f>$J$12</f>
        <v>0</v>
      </c>
      <c r="AG15" s="1" t="str">
        <f>+[1]Inscriptions!C21</f>
        <v>olivier</v>
      </c>
    </row>
    <row r="16" spans="2:33" ht="27" customHeight="1">
      <c r="B16" s="38"/>
      <c r="C16" s="8"/>
      <c r="D16" s="8"/>
      <c r="E16" s="8"/>
      <c r="G16" s="1"/>
      <c r="H16" s="96"/>
      <c r="I16" s="1"/>
      <c r="J16" s="16"/>
      <c r="K16" s="10"/>
      <c r="N16">
        <f>F12</f>
        <v>0</v>
      </c>
      <c r="O16">
        <f>$J$12</f>
        <v>0</v>
      </c>
      <c r="Q16">
        <f>I12</f>
        <v>0</v>
      </c>
      <c r="R16">
        <f>$J$12</f>
        <v>0</v>
      </c>
      <c r="AG16" s="1" t="str">
        <f>+[1]Inscriptions!C22</f>
        <v>romaric</v>
      </c>
    </row>
    <row r="17" spans="2:33" ht="27" customHeight="1">
      <c r="B17" s="110"/>
      <c r="C17" s="8" t="str">
        <f>+AG8</f>
        <v>albert</v>
      </c>
      <c r="D17" s="8" t="str">
        <f>+AG26</f>
        <v>denis</v>
      </c>
      <c r="E17" s="8" t="str">
        <f>+AG44</f>
        <v>daniel</v>
      </c>
      <c r="F17" s="9">
        <f>+AG62</f>
        <v>0</v>
      </c>
      <c r="G17" s="1"/>
      <c r="H17" s="95"/>
      <c r="I17" s="1"/>
      <c r="J17" s="15">
        <f>IF(H17=0,0,(IF(H17&gt;H18,(H17*10)-H18,(IF(H17=H18,50,H17)))))</f>
        <v>0</v>
      </c>
      <c r="K17" s="10"/>
      <c r="N17" t="str">
        <f>C14</f>
        <v>bibi</v>
      </c>
      <c r="O17">
        <f>$J$14</f>
        <v>0</v>
      </c>
      <c r="Q17">
        <f>F14</f>
        <v>0</v>
      </c>
      <c r="R17">
        <f>$J$14</f>
        <v>0</v>
      </c>
      <c r="AG17" s="1" t="str">
        <f>+[1]Inscriptions!C23</f>
        <v>saturnin</v>
      </c>
    </row>
    <row r="18" spans="2:33" ht="28.5" customHeight="1">
      <c r="B18" s="111"/>
      <c r="C18" s="8" t="str">
        <f>+AG9</f>
        <v>bart</v>
      </c>
      <c r="D18" s="8" t="str">
        <f>+AG27</f>
        <v>antoinr</v>
      </c>
      <c r="E18" s="8" t="str">
        <f>+AG45</f>
        <v>polo</v>
      </c>
      <c r="F18" s="9">
        <f>+AG63</f>
        <v>0</v>
      </c>
      <c r="G18" s="1"/>
      <c r="H18" s="95"/>
      <c r="I18" s="1"/>
      <c r="J18" s="15">
        <f>IF(H18=0,0,(IF(H18&gt;H17,(H18*10)-H17,(IF(H18=H17,50,H18)))))</f>
        <v>0</v>
      </c>
      <c r="K18" s="10"/>
      <c r="N18" t="str">
        <f>D14</f>
        <v>mathieu</v>
      </c>
      <c r="O18">
        <f>$J$14</f>
        <v>0</v>
      </c>
      <c r="Q18">
        <f>G14</f>
        <v>0</v>
      </c>
      <c r="R18">
        <f>$J$14</f>
        <v>0</v>
      </c>
      <c r="AG18" s="1" t="str">
        <f>+[1]Inscriptions!C24</f>
        <v>xavier</v>
      </c>
    </row>
    <row r="19" spans="2:33" ht="28.5" customHeight="1">
      <c r="B19" s="38"/>
      <c r="C19" s="8"/>
      <c r="D19" s="8"/>
      <c r="E19" s="8"/>
      <c r="G19" s="1"/>
      <c r="H19" s="96"/>
      <c r="I19" s="1"/>
      <c r="J19" s="16"/>
      <c r="K19" s="10"/>
      <c r="N19" t="str">
        <f>E14</f>
        <v>renaud</v>
      </c>
      <c r="O19">
        <f>$J$14</f>
        <v>0</v>
      </c>
      <c r="Q19">
        <f>H14</f>
        <v>0</v>
      </c>
      <c r="R19">
        <f>$J$14</f>
        <v>0</v>
      </c>
      <c r="AG19" s="1" t="str">
        <f>+[1]Inscriptions!C25</f>
        <v>bertrand</v>
      </c>
    </row>
    <row r="20" spans="2:33" ht="26.25" customHeight="1">
      <c r="B20" s="110"/>
      <c r="C20" s="8" t="str">
        <f>+AG10</f>
        <v>brian</v>
      </c>
      <c r="D20" s="8" t="str">
        <f>+AG28</f>
        <v>raymond</v>
      </c>
      <c r="E20" s="8" t="str">
        <f>+AG46</f>
        <v>florent</v>
      </c>
      <c r="F20" s="9">
        <f>+AG64</f>
        <v>0</v>
      </c>
      <c r="G20" s="1"/>
      <c r="H20" s="95"/>
      <c r="I20" s="1"/>
      <c r="J20" s="15">
        <f>IF(H20=0,0,(IF(H20&gt;H21,(H20*10)-H21,(IF(H20=H21,50,H20)))))</f>
        <v>0</v>
      </c>
      <c r="K20" s="10"/>
      <c r="N20">
        <f>F14</f>
        <v>0</v>
      </c>
      <c r="O20">
        <f>$J$14</f>
        <v>0</v>
      </c>
      <c r="Q20">
        <f>I14</f>
        <v>0</v>
      </c>
      <c r="R20">
        <f>$J$14</f>
        <v>0</v>
      </c>
      <c r="AG20" s="1" t="str">
        <f>+[1]Inscriptions!C26</f>
        <v>pierre</v>
      </c>
    </row>
    <row r="21" spans="2:33" ht="25.5" customHeight="1">
      <c r="B21" s="111"/>
      <c r="C21" s="8" t="str">
        <f>+AG11</f>
        <v>aramis</v>
      </c>
      <c r="D21" s="8" t="str">
        <f>+AG29</f>
        <v>clement</v>
      </c>
      <c r="E21" s="8" t="str">
        <f>+AG47</f>
        <v>jacques</v>
      </c>
      <c r="F21" s="9">
        <f>+AG65</f>
        <v>0</v>
      </c>
      <c r="G21" s="1"/>
      <c r="H21" s="95"/>
      <c r="I21" s="1"/>
      <c r="J21" s="15">
        <f>IF(H21=0,0,(IF(H21&gt;H20,(H21*10)-H20,(IF(H21=H20,50,H21)))))</f>
        <v>0</v>
      </c>
      <c r="K21" s="10"/>
      <c r="N21" t="str">
        <f>C15</f>
        <v>camille</v>
      </c>
      <c r="O21">
        <f>$J$15</f>
        <v>0</v>
      </c>
      <c r="Q21">
        <f>F15</f>
        <v>0</v>
      </c>
      <c r="R21">
        <f>$J$15</f>
        <v>0</v>
      </c>
      <c r="AG21" s="1" t="str">
        <f>+[1]Inscriptions!C27</f>
        <v>jerome</v>
      </c>
    </row>
    <row r="22" spans="2:33" ht="25.5" customHeight="1">
      <c r="B22" s="38"/>
      <c r="C22" s="8"/>
      <c r="D22" s="8"/>
      <c r="E22" s="8"/>
      <c r="G22" s="1"/>
      <c r="H22" s="96"/>
      <c r="I22" s="1"/>
      <c r="J22" s="16"/>
      <c r="K22" s="10"/>
      <c r="N22" t="str">
        <f>D15</f>
        <v>brice</v>
      </c>
      <c r="O22">
        <f>$J$15</f>
        <v>0</v>
      </c>
      <c r="Q22">
        <f>G15</f>
        <v>0</v>
      </c>
      <c r="R22">
        <f>$J$15</f>
        <v>0</v>
      </c>
      <c r="AG22" s="1" t="str">
        <f>+[1]Inscriptions!C28</f>
        <v>françois</v>
      </c>
    </row>
    <row r="23" spans="2:33" ht="25.5" customHeight="1">
      <c r="B23" s="110"/>
      <c r="C23" s="8" t="str">
        <f>+AG12</f>
        <v>maurice</v>
      </c>
      <c r="D23" s="8" t="str">
        <f>+AG30</f>
        <v>benoit</v>
      </c>
      <c r="E23" s="8" t="str">
        <f>+AG48</f>
        <v>lucas</v>
      </c>
      <c r="F23" s="9">
        <f>+AG66</f>
        <v>0</v>
      </c>
      <c r="G23" s="1"/>
      <c r="H23" s="95"/>
      <c r="I23" s="1"/>
      <c r="J23" s="15">
        <f>IF(H23=0,0,(IF(H23&gt;H24,(H23*10)-H24,(IF(H23=H24,50,H23)))))</f>
        <v>0</v>
      </c>
      <c r="K23" s="10"/>
      <c r="N23" t="str">
        <f>E15</f>
        <v>evrard</v>
      </c>
      <c r="O23">
        <f>$J$15</f>
        <v>0</v>
      </c>
      <c r="Q23">
        <f>H15</f>
        <v>0</v>
      </c>
      <c r="R23">
        <f>$J$15</f>
        <v>0</v>
      </c>
      <c r="AG23" s="1" t="str">
        <f>+[1]Inscriptions!C29</f>
        <v>georges</v>
      </c>
    </row>
    <row r="24" spans="2:33" ht="27" customHeight="1">
      <c r="B24" s="111"/>
      <c r="C24" s="8" t="str">
        <f>+AG13</f>
        <v>jaquo</v>
      </c>
      <c r="D24" s="8" t="str">
        <f>+AG31</f>
        <v>donald</v>
      </c>
      <c r="E24" s="8" t="str">
        <f>+AG49</f>
        <v>romaric</v>
      </c>
      <c r="F24" s="9">
        <f>+AG67</f>
        <v>0</v>
      </c>
      <c r="G24" s="1"/>
      <c r="H24" s="95"/>
      <c r="I24" s="1"/>
      <c r="J24" s="15">
        <f>IF(H24=0,0,(IF(H24&gt;H23,(H24*10)-H23,(IF(H24=H23,50,H24)))))</f>
        <v>0</v>
      </c>
      <c r="K24" s="10"/>
      <c r="N24">
        <f>F15</f>
        <v>0</v>
      </c>
      <c r="O24">
        <f>$J$15</f>
        <v>0</v>
      </c>
      <c r="Q24">
        <f>I15</f>
        <v>0</v>
      </c>
      <c r="R24">
        <f>$J$15</f>
        <v>0</v>
      </c>
      <c r="AG24" s="1" t="str">
        <f>+[1]Inscriptions!C30</f>
        <v>mathieu</v>
      </c>
    </row>
    <row r="25" spans="2:33" ht="27" customHeight="1">
      <c r="B25" s="38"/>
      <c r="C25" s="8"/>
      <c r="D25" s="8"/>
      <c r="E25" s="8"/>
      <c r="G25" s="1"/>
      <c r="H25" s="96"/>
      <c r="I25" s="1"/>
      <c r="J25" s="16"/>
      <c r="K25" s="10"/>
      <c r="N25" t="str">
        <f>C17</f>
        <v>albert</v>
      </c>
      <c r="O25">
        <f>$J$17</f>
        <v>0</v>
      </c>
      <c r="Q25">
        <f>F17</f>
        <v>0</v>
      </c>
      <c r="R25">
        <f>$J$17</f>
        <v>0</v>
      </c>
      <c r="AG25" s="1" t="str">
        <f>+[1]Inscriptions!C31</f>
        <v>brice</v>
      </c>
    </row>
    <row r="26" spans="2:33" ht="25.5" customHeight="1">
      <c r="B26" s="110"/>
      <c r="C26" s="8" t="str">
        <f>+AG14</f>
        <v>sergio</v>
      </c>
      <c r="D26" s="8" t="str">
        <f>+AG32</f>
        <v>dany</v>
      </c>
      <c r="E26" s="8" t="str">
        <f>+AG50</f>
        <v>roger</v>
      </c>
      <c r="F26" s="9">
        <f>+AG68</f>
        <v>0</v>
      </c>
      <c r="G26" s="1"/>
      <c r="H26" s="95"/>
      <c r="I26" s="1"/>
      <c r="J26" s="15">
        <f>IF(H26=0,0,(IF(H26&gt;H27,(H26*10)-H27,(IF(H26=H27,50,H26)))))</f>
        <v>0</v>
      </c>
      <c r="K26" s="10"/>
      <c r="N26" t="str">
        <f>D17</f>
        <v>denis</v>
      </c>
      <c r="O26">
        <f>$J$17</f>
        <v>0</v>
      </c>
      <c r="Q26">
        <f>G17</f>
        <v>0</v>
      </c>
      <c r="R26">
        <f>$J$17</f>
        <v>0</v>
      </c>
      <c r="AG26" s="1" t="str">
        <f>+[1]Inscriptions!C32</f>
        <v>denis</v>
      </c>
    </row>
    <row r="27" spans="2:33" ht="26.25" customHeight="1">
      <c r="B27" s="111"/>
      <c r="C27" s="8" t="str">
        <f>+AG15</f>
        <v>olivier</v>
      </c>
      <c r="D27" s="8" t="str">
        <f>+AG33</f>
        <v>thomas</v>
      </c>
      <c r="E27" s="8" t="str">
        <f>+AG51</f>
        <v>catherine</v>
      </c>
      <c r="F27" s="9">
        <f>+AG69</f>
        <v>0</v>
      </c>
      <c r="G27" s="1"/>
      <c r="H27" s="95"/>
      <c r="I27" s="1"/>
      <c r="J27" s="15">
        <f>IF(H27=0,0,(IF(H27&gt;H26,(H27*10)-H26,(IF(H27=H26,50,H27)))))</f>
        <v>0</v>
      </c>
      <c r="K27" s="10"/>
      <c r="N27" t="str">
        <f>E17</f>
        <v>daniel</v>
      </c>
      <c r="O27">
        <f>$J$17</f>
        <v>0</v>
      </c>
      <c r="Q27">
        <f>H17</f>
        <v>0</v>
      </c>
      <c r="R27">
        <f>$J$17</f>
        <v>0</v>
      </c>
      <c r="AG27" s="1" t="str">
        <f>+[1]Inscriptions!C33</f>
        <v>antoinr</v>
      </c>
    </row>
    <row r="28" spans="2:33" ht="26.25" customHeight="1">
      <c r="B28" s="38"/>
      <c r="C28" s="8"/>
      <c r="D28" s="8"/>
      <c r="E28" s="8"/>
      <c r="G28" s="1"/>
      <c r="H28" s="96"/>
      <c r="I28" s="1"/>
      <c r="J28" s="16"/>
      <c r="K28" s="10"/>
      <c r="N28">
        <f>F17</f>
        <v>0</v>
      </c>
      <c r="O28">
        <f>$J$17</f>
        <v>0</v>
      </c>
      <c r="Q28">
        <f>I17</f>
        <v>0</v>
      </c>
      <c r="R28">
        <f>$J$17</f>
        <v>0</v>
      </c>
      <c r="AG28" s="1" t="str">
        <f>+[1]Inscriptions!C34</f>
        <v>raymond</v>
      </c>
    </row>
    <row r="29" spans="2:33" ht="27" customHeight="1">
      <c r="B29" s="110"/>
      <c r="C29" s="8" t="str">
        <f>+AG16</f>
        <v>romaric</v>
      </c>
      <c r="D29" s="8" t="str">
        <f>+AG34</f>
        <v>rene</v>
      </c>
      <c r="E29" s="8" t="str">
        <f>+AG52</f>
        <v>berthe</v>
      </c>
      <c r="F29" s="9">
        <f>+AG70</f>
        <v>0</v>
      </c>
      <c r="G29" s="1"/>
      <c r="H29" s="95"/>
      <c r="I29" s="1"/>
      <c r="J29" s="15">
        <f>IF(H29=0,0,(IF(H29&gt;H30,(H29*10)-H30,(IF(H29=H30,50,H29)))))</f>
        <v>0</v>
      </c>
      <c r="K29" s="10"/>
      <c r="N29" t="str">
        <f>C18</f>
        <v>bart</v>
      </c>
      <c r="O29">
        <f>$J$18</f>
        <v>0</v>
      </c>
      <c r="Q29">
        <f>F18</f>
        <v>0</v>
      </c>
      <c r="R29">
        <f>$J$18</f>
        <v>0</v>
      </c>
      <c r="AG29" s="1" t="str">
        <f>+[1]Inscriptions!C35</f>
        <v>clement</v>
      </c>
    </row>
    <row r="30" spans="2:33" ht="27" customHeight="1">
      <c r="B30" s="111"/>
      <c r="C30" s="8" t="str">
        <f>+AG17</f>
        <v>saturnin</v>
      </c>
      <c r="D30" s="8" t="str">
        <f>+AG35</f>
        <v>robert</v>
      </c>
      <c r="E30" s="8" t="str">
        <f>+AG53</f>
        <v>eliane</v>
      </c>
      <c r="F30" s="9">
        <f>+AG71</f>
        <v>0</v>
      </c>
      <c r="G30" s="1"/>
      <c r="H30" s="95"/>
      <c r="I30" s="1"/>
      <c r="J30" s="15">
        <f>IF(H30=0,0,(IF(H30&gt;H29,(H30*10)-H29,(IF(H30=H29,50,H30)))))</f>
        <v>0</v>
      </c>
      <c r="K30" s="10"/>
      <c r="N30" t="str">
        <f>D18</f>
        <v>antoinr</v>
      </c>
      <c r="O30">
        <f>$J$18</f>
        <v>0</v>
      </c>
      <c r="Q30">
        <f>G18</f>
        <v>0</v>
      </c>
      <c r="R30">
        <f>$J$18</f>
        <v>0</v>
      </c>
      <c r="AG30" s="1" t="str">
        <f>+[1]Inscriptions!C36</f>
        <v>benoit</v>
      </c>
    </row>
    <row r="31" spans="2:33" ht="27" customHeight="1">
      <c r="B31" s="38"/>
      <c r="C31" s="8"/>
      <c r="D31" s="8"/>
      <c r="E31" s="8"/>
      <c r="G31" s="1"/>
      <c r="H31" s="96"/>
      <c r="I31" s="1"/>
      <c r="J31" s="16"/>
      <c r="K31" s="10"/>
      <c r="N31" t="str">
        <f>E18</f>
        <v>polo</v>
      </c>
      <c r="O31">
        <f>$J$18</f>
        <v>0</v>
      </c>
      <c r="Q31">
        <f>H18</f>
        <v>0</v>
      </c>
      <c r="R31">
        <f>$J$18</f>
        <v>0</v>
      </c>
      <c r="AG31" s="1" t="str">
        <f>+[1]Inscriptions!C37</f>
        <v>donald</v>
      </c>
    </row>
    <row r="32" spans="2:33" ht="31.5" customHeight="1">
      <c r="B32" s="110"/>
      <c r="C32" s="8" t="str">
        <f>+AG18</f>
        <v>xavier</v>
      </c>
      <c r="D32" s="8" t="str">
        <f>+AG36</f>
        <v>serge</v>
      </c>
      <c r="E32" s="8" t="str">
        <f>+AG54</f>
        <v>marie</v>
      </c>
      <c r="F32" s="9">
        <f>+AG72</f>
        <v>0</v>
      </c>
      <c r="G32" s="1"/>
      <c r="H32" s="95"/>
      <c r="I32" s="1"/>
      <c r="J32" s="15">
        <f>IF(H32=0,0,(IF(H32&gt;H33,(H32*10)-H33,(IF(H32=H33,50,H32)))))</f>
        <v>0</v>
      </c>
      <c r="K32" s="10"/>
      <c r="N32">
        <f>F18</f>
        <v>0</v>
      </c>
      <c r="O32">
        <f>$J$18</f>
        <v>0</v>
      </c>
      <c r="Q32">
        <f>I18</f>
        <v>0</v>
      </c>
      <c r="R32">
        <f>$J$18</f>
        <v>0</v>
      </c>
      <c r="AG32" s="1" t="str">
        <f>+[1]Inscriptions!C38</f>
        <v>dany</v>
      </c>
    </row>
    <row r="33" spans="1:33" ht="33" customHeight="1">
      <c r="B33" s="111"/>
      <c r="C33" s="8" t="str">
        <f>+AG19</f>
        <v>bertrand</v>
      </c>
      <c r="D33" s="8" t="str">
        <f>+AG37</f>
        <v>gregoire</v>
      </c>
      <c r="E33" s="8" t="str">
        <f>+AG55</f>
        <v>cathy</v>
      </c>
      <c r="F33" s="9">
        <f>+AG73</f>
        <v>0</v>
      </c>
      <c r="G33" s="1"/>
      <c r="H33" s="95"/>
      <c r="I33" s="1"/>
      <c r="J33" s="15">
        <f>IF(H33=0,0,(IF(H33&gt;H32,(H33*10)-H32,(IF(H33=H32,50,H33)))))</f>
        <v>0</v>
      </c>
      <c r="K33" s="10"/>
      <c r="N33" t="str">
        <f>C20</f>
        <v>brian</v>
      </c>
      <c r="O33">
        <f>$J$20</f>
        <v>0</v>
      </c>
      <c r="Q33">
        <f>F20</f>
        <v>0</v>
      </c>
      <c r="R33">
        <f>$J$20</f>
        <v>0</v>
      </c>
      <c r="AG33" s="1" t="str">
        <f>+[1]Inscriptions!C39</f>
        <v>thomas</v>
      </c>
    </row>
    <row r="34" spans="1:33" ht="33" customHeight="1">
      <c r="C34" s="21"/>
      <c r="D34" s="21"/>
      <c r="E34" s="21"/>
      <c r="G34" s="1"/>
      <c r="H34" s="16"/>
      <c r="I34" s="1"/>
      <c r="J34" s="16"/>
      <c r="K34" s="10"/>
      <c r="N34" t="str">
        <f>D20</f>
        <v>raymond</v>
      </c>
      <c r="O34">
        <f>$J$20</f>
        <v>0</v>
      </c>
      <c r="Q34">
        <f>G20</f>
        <v>0</v>
      </c>
      <c r="R34">
        <f>$J$20</f>
        <v>0</v>
      </c>
      <c r="AG34" s="1" t="str">
        <f>+[1]Inscriptions!C40</f>
        <v>rene</v>
      </c>
    </row>
    <row r="35" spans="1:33" ht="33" customHeight="1">
      <c r="B35" s="112"/>
      <c r="G35" s="1"/>
      <c r="H35" s="16"/>
      <c r="I35" s="1"/>
      <c r="J35" s="16"/>
      <c r="K35" s="10"/>
      <c r="N35" t="str">
        <f>E20</f>
        <v>florent</v>
      </c>
      <c r="O35">
        <f>$J$20</f>
        <v>0</v>
      </c>
      <c r="Q35">
        <f>H20</f>
        <v>0</v>
      </c>
      <c r="R35">
        <f>$J$20</f>
        <v>0</v>
      </c>
      <c r="AG35" s="1" t="str">
        <f>+[1]Inscriptions!C41</f>
        <v>robert</v>
      </c>
    </row>
    <row r="36" spans="1:33" ht="33.75" customHeight="1">
      <c r="B36" s="112"/>
      <c r="G36" s="1"/>
      <c r="H36" s="16"/>
      <c r="I36" s="1"/>
      <c r="J36" s="16"/>
      <c r="K36" s="10"/>
      <c r="N36">
        <f>F20</f>
        <v>0</v>
      </c>
      <c r="O36">
        <f>$J$20</f>
        <v>0</v>
      </c>
      <c r="Q36">
        <f>I20</f>
        <v>0</v>
      </c>
      <c r="R36">
        <f>$J$20</f>
        <v>0</v>
      </c>
      <c r="AG36" s="1" t="str">
        <f>+[1]Inscriptions!C42</f>
        <v>serge</v>
      </c>
    </row>
    <row r="37" spans="1:33" s="1" customFormat="1" ht="33.75" customHeight="1">
      <c r="A37" s="19"/>
      <c r="B37" s="112"/>
      <c r="C37" s="7"/>
      <c r="D37" s="7"/>
      <c r="E37" s="7"/>
      <c r="F37" s="7"/>
      <c r="H37" s="16"/>
      <c r="J37" s="16"/>
      <c r="K37" s="10"/>
      <c r="N37" s="1" t="str">
        <f>C21</f>
        <v>aramis</v>
      </c>
      <c r="O37" s="1">
        <f>$J$21</f>
        <v>0</v>
      </c>
      <c r="Q37" s="1">
        <f>F21</f>
        <v>0</v>
      </c>
      <c r="R37" s="1">
        <f>$J$21</f>
        <v>0</v>
      </c>
      <c r="AG37" s="1" t="str">
        <f>+[1]Inscriptions!C43</f>
        <v>gregoire</v>
      </c>
    </row>
    <row r="38" spans="1:33" s="1" customFormat="1" ht="33.75" customHeight="1">
      <c r="A38" s="19"/>
      <c r="B38" s="112"/>
      <c r="C38" s="7"/>
      <c r="D38" s="7"/>
      <c r="E38" s="7"/>
      <c r="F38" s="7"/>
      <c r="H38" s="16"/>
      <c r="J38" s="16"/>
      <c r="K38" s="10"/>
      <c r="N38" s="1" t="str">
        <f>D21</f>
        <v>clement</v>
      </c>
      <c r="O38" s="1">
        <f>$J$21</f>
        <v>0</v>
      </c>
      <c r="Q38" s="1">
        <f>G21</f>
        <v>0</v>
      </c>
      <c r="R38" s="1">
        <f>$J$21</f>
        <v>0</v>
      </c>
      <c r="AG38" s="1" t="str">
        <f>+[1]Inscriptions!C44</f>
        <v>paul</v>
      </c>
    </row>
    <row r="39" spans="1:33" s="1" customFormat="1" ht="35.25" customHeight="1">
      <c r="A39" s="19"/>
      <c r="B39" s="112"/>
      <c r="C39" s="7"/>
      <c r="D39" s="7"/>
      <c r="E39" s="7"/>
      <c r="F39" s="7"/>
      <c r="H39" s="16"/>
      <c r="J39" s="14"/>
      <c r="K39" s="10"/>
      <c r="N39" s="1" t="str">
        <f>E21</f>
        <v>jacques</v>
      </c>
      <c r="O39" s="1">
        <f>$J$21</f>
        <v>0</v>
      </c>
      <c r="Q39" s="1">
        <f>H21</f>
        <v>0</v>
      </c>
      <c r="R39" s="1">
        <f>$J$21</f>
        <v>0</v>
      </c>
      <c r="AG39" s="1" t="str">
        <f>+[1]Inscriptions!C45</f>
        <v>charles</v>
      </c>
    </row>
    <row r="40" spans="1:33" s="1" customFormat="1" ht="32.25" customHeight="1">
      <c r="A40" s="19"/>
      <c r="B40" s="112"/>
      <c r="C40" s="7"/>
      <c r="D40" s="7"/>
      <c r="E40" s="7"/>
      <c r="F40" s="7"/>
      <c r="H40" s="16"/>
      <c r="J40" s="14"/>
      <c r="K40" s="10"/>
      <c r="N40" s="1">
        <f>F21</f>
        <v>0</v>
      </c>
      <c r="O40" s="1">
        <f>$J$21</f>
        <v>0</v>
      </c>
      <c r="Q40" s="1">
        <f>I21</f>
        <v>0</v>
      </c>
      <c r="R40" s="1">
        <f>$J$21</f>
        <v>0</v>
      </c>
      <c r="AG40" s="1" t="str">
        <f>+[1]Inscriptions!C46</f>
        <v>dédé</v>
      </c>
    </row>
    <row r="41" spans="1:33">
      <c r="K41" s="10"/>
      <c r="N41" t="str">
        <f>C23</f>
        <v>maurice</v>
      </c>
      <c r="O41" s="1">
        <f>$J$23</f>
        <v>0</v>
      </c>
      <c r="Q41">
        <f>F23</f>
        <v>0</v>
      </c>
      <c r="R41" s="1">
        <f>$J$23</f>
        <v>0</v>
      </c>
      <c r="AG41" s="1" t="str">
        <f>+[1]Inscriptions!C47</f>
        <v>vincent</v>
      </c>
    </row>
    <row r="42" spans="1:33">
      <c r="K42" s="10"/>
      <c r="N42" t="str">
        <f>D23</f>
        <v>benoit</v>
      </c>
      <c r="O42" s="1">
        <f>$J$23</f>
        <v>0</v>
      </c>
      <c r="Q42">
        <f>G23</f>
        <v>0</v>
      </c>
      <c r="R42" s="1">
        <f>$J$23</f>
        <v>0</v>
      </c>
      <c r="AG42" s="1" t="str">
        <f>+[1]Inscriptions!C48</f>
        <v>renaud</v>
      </c>
    </row>
    <row r="43" spans="1:33">
      <c r="K43" s="10"/>
      <c r="N43" t="str">
        <f>E23</f>
        <v>lucas</v>
      </c>
      <c r="O43" s="1">
        <f>$J$23</f>
        <v>0</v>
      </c>
      <c r="Q43">
        <f>H23</f>
        <v>0</v>
      </c>
      <c r="R43" s="1">
        <f>$J$23</f>
        <v>0</v>
      </c>
      <c r="AG43" s="1" t="str">
        <f>+[1]Inscriptions!C49</f>
        <v>evrard</v>
      </c>
    </row>
    <row r="44" spans="1:33">
      <c r="K44" s="10"/>
      <c r="N44">
        <f>F23</f>
        <v>0</v>
      </c>
      <c r="O44" s="1">
        <f>$J$23</f>
        <v>0</v>
      </c>
      <c r="Q44">
        <f>I23</f>
        <v>0</v>
      </c>
      <c r="R44" s="1">
        <f>$J$23</f>
        <v>0</v>
      </c>
      <c r="AG44" s="1" t="str">
        <f>+[1]Inscriptions!C50</f>
        <v>daniel</v>
      </c>
    </row>
    <row r="45" spans="1:33">
      <c r="K45" s="10"/>
      <c r="N45" t="str">
        <f>C24</f>
        <v>jaquo</v>
      </c>
      <c r="O45" s="1">
        <f>$J$24</f>
        <v>0</v>
      </c>
      <c r="Q45">
        <f>F24</f>
        <v>0</v>
      </c>
      <c r="R45" s="1">
        <f>$J$24</f>
        <v>0</v>
      </c>
      <c r="AG45" s="1" t="str">
        <f>+[1]Inscriptions!C51</f>
        <v>polo</v>
      </c>
    </row>
    <row r="46" spans="1:33">
      <c r="K46" s="10"/>
      <c r="N46" t="str">
        <f>D24</f>
        <v>donald</v>
      </c>
      <c r="O46" s="1">
        <f>$J$24</f>
        <v>0</v>
      </c>
      <c r="Q46">
        <f>G24</f>
        <v>0</v>
      </c>
      <c r="R46" s="1">
        <f>$J$24</f>
        <v>0</v>
      </c>
      <c r="AG46" s="1" t="str">
        <f>+[1]Inscriptions!C52</f>
        <v>florent</v>
      </c>
    </row>
    <row r="47" spans="1:33">
      <c r="K47" s="10"/>
      <c r="N47" t="str">
        <f>E24</f>
        <v>romaric</v>
      </c>
      <c r="O47" s="1">
        <f>$J$24</f>
        <v>0</v>
      </c>
      <c r="Q47">
        <f>H24</f>
        <v>0</v>
      </c>
      <c r="R47" s="1">
        <f>$J$24</f>
        <v>0</v>
      </c>
      <c r="AG47" s="1" t="str">
        <f>+[1]Inscriptions!C53</f>
        <v>jacques</v>
      </c>
    </row>
    <row r="48" spans="1:33">
      <c r="K48" s="10"/>
      <c r="N48">
        <f>F24</f>
        <v>0</v>
      </c>
      <c r="O48" s="1">
        <f>$J$24</f>
        <v>0</v>
      </c>
      <c r="Q48">
        <f>I24</f>
        <v>0</v>
      </c>
      <c r="R48" s="1">
        <f>$J$24</f>
        <v>0</v>
      </c>
      <c r="AG48" s="1" t="str">
        <f>+[1]Inscriptions!C54</f>
        <v>lucas</v>
      </c>
    </row>
    <row r="49" spans="11:33">
      <c r="K49" s="10"/>
      <c r="N49" t="str">
        <f>C26</f>
        <v>sergio</v>
      </c>
      <c r="O49">
        <f>$J$26</f>
        <v>0</v>
      </c>
      <c r="Q49">
        <f>F26</f>
        <v>0</v>
      </c>
      <c r="R49">
        <f>$J$26</f>
        <v>0</v>
      </c>
      <c r="AG49" s="1" t="str">
        <f>+[1]Inscriptions!C55</f>
        <v>romaric</v>
      </c>
    </row>
    <row r="50" spans="11:33">
      <c r="K50" s="10"/>
      <c r="N50" t="str">
        <f>D26</f>
        <v>dany</v>
      </c>
      <c r="O50">
        <f>$J$26</f>
        <v>0</v>
      </c>
      <c r="Q50">
        <f>G26</f>
        <v>0</v>
      </c>
      <c r="R50">
        <f>$J$26</f>
        <v>0</v>
      </c>
      <c r="AG50" s="1" t="str">
        <f>+[1]Inscriptions!C56</f>
        <v>roger</v>
      </c>
    </row>
    <row r="51" spans="11:33">
      <c r="K51" s="10"/>
      <c r="N51" t="str">
        <f>E26</f>
        <v>roger</v>
      </c>
      <c r="O51">
        <f>$J$26</f>
        <v>0</v>
      </c>
      <c r="Q51">
        <f>H26</f>
        <v>0</v>
      </c>
      <c r="R51">
        <f>$J$26</f>
        <v>0</v>
      </c>
      <c r="AG51" s="1" t="str">
        <f>+[1]Inscriptions!C57</f>
        <v>catherine</v>
      </c>
    </row>
    <row r="52" spans="11:33">
      <c r="K52" s="10"/>
      <c r="N52">
        <f>F26</f>
        <v>0</v>
      </c>
      <c r="O52">
        <f>$J$26</f>
        <v>0</v>
      </c>
      <c r="Q52">
        <f>I26</f>
        <v>0</v>
      </c>
      <c r="R52">
        <f>$J$26</f>
        <v>0</v>
      </c>
      <c r="AG52" s="1" t="str">
        <f>+[1]Inscriptions!C58</f>
        <v>berthe</v>
      </c>
    </row>
    <row r="53" spans="11:33">
      <c r="K53" s="10"/>
      <c r="N53" t="str">
        <f>C27</f>
        <v>olivier</v>
      </c>
      <c r="O53">
        <f>$J$27</f>
        <v>0</v>
      </c>
      <c r="Q53">
        <f>F27</f>
        <v>0</v>
      </c>
      <c r="R53">
        <f>$J$27</f>
        <v>0</v>
      </c>
      <c r="AG53" s="1" t="str">
        <f>+[1]Inscriptions!C59</f>
        <v>eliane</v>
      </c>
    </row>
    <row r="54" spans="11:33">
      <c r="K54" s="10"/>
      <c r="N54" t="str">
        <f>D27</f>
        <v>thomas</v>
      </c>
      <c r="O54">
        <f>$J$27</f>
        <v>0</v>
      </c>
      <c r="Q54">
        <f>G27</f>
        <v>0</v>
      </c>
      <c r="R54">
        <f>$J$27</f>
        <v>0</v>
      </c>
      <c r="AG54" s="1" t="str">
        <f>+[1]Inscriptions!C60</f>
        <v>marie</v>
      </c>
    </row>
    <row r="55" spans="11:33">
      <c r="K55" s="10"/>
      <c r="N55" t="str">
        <f>E27</f>
        <v>catherine</v>
      </c>
      <c r="O55">
        <f>$J$27</f>
        <v>0</v>
      </c>
      <c r="Q55">
        <f>H27</f>
        <v>0</v>
      </c>
      <c r="R55">
        <f>$J$27</f>
        <v>0</v>
      </c>
      <c r="AG55" s="1" t="str">
        <f>+[1]Inscriptions!C61</f>
        <v>cathy</v>
      </c>
    </row>
    <row r="56" spans="11:33">
      <c r="K56" s="10"/>
      <c r="N56">
        <f>F27</f>
        <v>0</v>
      </c>
      <c r="O56">
        <f>$J$27</f>
        <v>0</v>
      </c>
      <c r="Q56">
        <f>I27</f>
        <v>0</v>
      </c>
      <c r="R56">
        <f>$J$27</f>
        <v>0</v>
      </c>
      <c r="AG56" s="1" t="str">
        <f>+[1]Inscriptions!C62</f>
        <v>anne</v>
      </c>
    </row>
    <row r="57" spans="11:33">
      <c r="K57" s="10"/>
      <c r="N57" t="str">
        <f>C29</f>
        <v>romaric</v>
      </c>
      <c r="O57">
        <f>$J$29</f>
        <v>0</v>
      </c>
      <c r="Q57">
        <f>F29</f>
        <v>0</v>
      </c>
      <c r="R57">
        <f>$J$29</f>
        <v>0</v>
      </c>
      <c r="AG57" s="1" t="str">
        <f>+[1]Inscriptions!C63</f>
        <v>aulne</v>
      </c>
    </row>
    <row r="58" spans="11:33">
      <c r="K58" s="10"/>
      <c r="N58" t="str">
        <f>D29</f>
        <v>rene</v>
      </c>
      <c r="O58">
        <f>$J$29</f>
        <v>0</v>
      </c>
      <c r="Q58">
        <f>G29</f>
        <v>0</v>
      </c>
      <c r="R58">
        <f>$J$29</f>
        <v>0</v>
      </c>
      <c r="AG58" s="1">
        <f>+[1]Inscriptions!C64</f>
        <v>0</v>
      </c>
    </row>
    <row r="59" spans="11:33">
      <c r="K59" s="10"/>
      <c r="N59" t="str">
        <f>E29</f>
        <v>berthe</v>
      </c>
      <c r="O59">
        <f>$J$29</f>
        <v>0</v>
      </c>
      <c r="Q59">
        <f>H29</f>
        <v>0</v>
      </c>
      <c r="R59">
        <f>$J$29</f>
        <v>0</v>
      </c>
      <c r="AG59" s="1">
        <f>+[1]Inscriptions!C65</f>
        <v>0</v>
      </c>
    </row>
    <row r="60" spans="11:33">
      <c r="K60" s="10"/>
      <c r="N60">
        <f>F29</f>
        <v>0</v>
      </c>
      <c r="O60">
        <f>$J$29</f>
        <v>0</v>
      </c>
      <c r="Q60">
        <f>I29</f>
        <v>0</v>
      </c>
      <c r="R60">
        <f>$J$29</f>
        <v>0</v>
      </c>
      <c r="AG60" s="1">
        <f>+[1]Inscriptions!C66</f>
        <v>0</v>
      </c>
    </row>
    <row r="61" spans="11:33">
      <c r="K61" s="10"/>
      <c r="N61" t="str">
        <f>C30</f>
        <v>saturnin</v>
      </c>
      <c r="O61">
        <f>$J$30</f>
        <v>0</v>
      </c>
      <c r="Q61">
        <f>F30</f>
        <v>0</v>
      </c>
      <c r="R61">
        <f>$J$30</f>
        <v>0</v>
      </c>
      <c r="AG61" s="1">
        <f>+[1]Inscriptions!C67</f>
        <v>0</v>
      </c>
    </row>
    <row r="62" spans="11:33">
      <c r="K62" s="10"/>
      <c r="N62" t="str">
        <f>D30</f>
        <v>robert</v>
      </c>
      <c r="O62">
        <f>$J$30</f>
        <v>0</v>
      </c>
      <c r="Q62">
        <f>G30</f>
        <v>0</v>
      </c>
      <c r="R62">
        <f>$J$30</f>
        <v>0</v>
      </c>
      <c r="AG62" s="1">
        <f>+[1]Inscriptions!C68</f>
        <v>0</v>
      </c>
    </row>
    <row r="63" spans="11:33">
      <c r="K63" s="10"/>
      <c r="N63" t="str">
        <f>E30</f>
        <v>eliane</v>
      </c>
      <c r="O63">
        <f>$J$30</f>
        <v>0</v>
      </c>
      <c r="Q63">
        <f>H30</f>
        <v>0</v>
      </c>
      <c r="R63">
        <f>$J$30</f>
        <v>0</v>
      </c>
      <c r="AG63" s="1">
        <f>+[1]Inscriptions!C69</f>
        <v>0</v>
      </c>
    </row>
    <row r="64" spans="11:33">
      <c r="K64" s="10"/>
      <c r="N64">
        <f>F30</f>
        <v>0</v>
      </c>
      <c r="O64">
        <f>$J$30</f>
        <v>0</v>
      </c>
      <c r="Q64">
        <f>I30</f>
        <v>0</v>
      </c>
      <c r="R64">
        <f>$J$30</f>
        <v>0</v>
      </c>
      <c r="AG64" s="1">
        <f>+[1]Inscriptions!C70</f>
        <v>0</v>
      </c>
    </row>
    <row r="65" spans="11:33">
      <c r="K65" s="10"/>
      <c r="N65" t="str">
        <f>C32</f>
        <v>xavier</v>
      </c>
      <c r="O65">
        <f>$J$32</f>
        <v>0</v>
      </c>
      <c r="Q65">
        <f>F32</f>
        <v>0</v>
      </c>
      <c r="R65">
        <f>$J$32</f>
        <v>0</v>
      </c>
      <c r="AG65" s="1">
        <f>+[1]Inscriptions!C71</f>
        <v>0</v>
      </c>
    </row>
    <row r="66" spans="11:33">
      <c r="K66" s="10"/>
      <c r="N66" t="str">
        <f>D32</f>
        <v>serge</v>
      </c>
      <c r="O66">
        <f>$J$32</f>
        <v>0</v>
      </c>
      <c r="Q66">
        <f>G32</f>
        <v>0</v>
      </c>
      <c r="R66">
        <f>$J$32</f>
        <v>0</v>
      </c>
      <c r="AG66" s="1">
        <f>+[1]Inscriptions!C72</f>
        <v>0</v>
      </c>
    </row>
    <row r="67" spans="11:33">
      <c r="K67" s="10"/>
      <c r="N67" t="str">
        <f>E32</f>
        <v>marie</v>
      </c>
      <c r="O67">
        <f>$J$32</f>
        <v>0</v>
      </c>
      <c r="Q67">
        <f>H32</f>
        <v>0</v>
      </c>
      <c r="R67">
        <f>$J$32</f>
        <v>0</v>
      </c>
      <c r="AG67" s="1">
        <f>+[1]Inscriptions!C73</f>
        <v>0</v>
      </c>
    </row>
    <row r="68" spans="11:33">
      <c r="K68" s="10"/>
      <c r="N68">
        <f>F32</f>
        <v>0</v>
      </c>
      <c r="O68">
        <f>$J$32</f>
        <v>0</v>
      </c>
      <c r="Q68">
        <f>I32</f>
        <v>0</v>
      </c>
      <c r="R68">
        <f>$J$32</f>
        <v>0</v>
      </c>
      <c r="AG68" s="1">
        <f>+[1]Inscriptions!C74</f>
        <v>0</v>
      </c>
    </row>
    <row r="69" spans="11:33">
      <c r="K69" s="10"/>
      <c r="N69" t="str">
        <f>C33</f>
        <v>bertrand</v>
      </c>
      <c r="O69">
        <f>$J$33</f>
        <v>0</v>
      </c>
      <c r="Q69">
        <f>F33</f>
        <v>0</v>
      </c>
      <c r="R69">
        <f>$J$33</f>
        <v>0</v>
      </c>
      <c r="AG69" s="1">
        <f>+[1]Inscriptions!C75</f>
        <v>0</v>
      </c>
    </row>
    <row r="70" spans="11:33">
      <c r="K70" s="10"/>
      <c r="N70" t="str">
        <f>D33</f>
        <v>gregoire</v>
      </c>
      <c r="O70">
        <f>$J$33</f>
        <v>0</v>
      </c>
      <c r="Q70">
        <f>G33</f>
        <v>0</v>
      </c>
      <c r="R70">
        <f>$J$33</f>
        <v>0</v>
      </c>
      <c r="AG70" s="1">
        <f>+[1]Inscriptions!C76</f>
        <v>0</v>
      </c>
    </row>
    <row r="71" spans="11:33">
      <c r="K71" s="10"/>
      <c r="N71" t="str">
        <f>E33</f>
        <v>cathy</v>
      </c>
      <c r="O71">
        <f>$J$33</f>
        <v>0</v>
      </c>
      <c r="Q71">
        <f>H33</f>
        <v>0</v>
      </c>
      <c r="R71">
        <f>$J$33</f>
        <v>0</v>
      </c>
      <c r="AG71" s="1">
        <f>+[1]Inscriptions!C77</f>
        <v>0</v>
      </c>
    </row>
    <row r="72" spans="11:33">
      <c r="K72" s="10"/>
      <c r="N72">
        <f>F33</f>
        <v>0</v>
      </c>
      <c r="O72">
        <f>$J$33</f>
        <v>0</v>
      </c>
      <c r="Q72">
        <f>I33</f>
        <v>0</v>
      </c>
      <c r="R72">
        <f>$J$33</f>
        <v>0</v>
      </c>
      <c r="AG72" s="1">
        <f>+[1]Inscriptions!C78</f>
        <v>0</v>
      </c>
    </row>
    <row r="73" spans="11:33">
      <c r="K73" s="10"/>
      <c r="AG73" s="1">
        <f>+[1]Inscriptions!C79</f>
        <v>0</v>
      </c>
    </row>
    <row r="74" spans="11:33">
      <c r="K74" s="10"/>
      <c r="AG74" s="1"/>
    </row>
    <row r="75" spans="11:33">
      <c r="K75" s="10"/>
      <c r="AG75" s="1"/>
    </row>
    <row r="76" spans="11:33">
      <c r="K76" s="10"/>
      <c r="AG76" s="1"/>
    </row>
    <row r="77" spans="11:33">
      <c r="K77" s="10"/>
      <c r="AG77" s="1"/>
    </row>
    <row r="78" spans="11:33">
      <c r="K78" s="10"/>
      <c r="AG78" s="1"/>
    </row>
    <row r="79" spans="11:33">
      <c r="K79" s="10"/>
      <c r="AG79" s="1"/>
    </row>
    <row r="80" spans="11:33">
      <c r="K80" s="10"/>
      <c r="AG80" s="1"/>
    </row>
    <row r="81" spans="11:33">
      <c r="K81" s="10"/>
      <c r="AG81" s="1"/>
    </row>
    <row r="82" spans="11:33">
      <c r="K82" s="10"/>
      <c r="AG82" s="1"/>
    </row>
    <row r="83" spans="11:33">
      <c r="K83" s="10"/>
      <c r="AG83" s="1"/>
    </row>
    <row r="84" spans="11:33">
      <c r="K84" s="10"/>
      <c r="AG84" s="1"/>
    </row>
    <row r="85" spans="11:33">
      <c r="K85" s="10"/>
      <c r="AG85" s="1"/>
    </row>
    <row r="86" spans="11:33">
      <c r="K86" s="10"/>
      <c r="AG86" s="1"/>
    </row>
    <row r="87" spans="11:33">
      <c r="K87" s="10"/>
      <c r="AG87" s="1"/>
    </row>
    <row r="88" spans="11:33">
      <c r="K88" s="10"/>
      <c r="AG88" s="1"/>
    </row>
    <row r="89" spans="11:33">
      <c r="K89" s="10"/>
      <c r="AG89" s="1"/>
    </row>
    <row r="90" spans="11:33">
      <c r="K90" s="10"/>
      <c r="AG90" s="1"/>
    </row>
    <row r="91" spans="11:33">
      <c r="K91" s="10"/>
      <c r="AG91" s="1"/>
    </row>
    <row r="92" spans="11:33">
      <c r="K92" s="10"/>
      <c r="AG92" s="1"/>
    </row>
    <row r="93" spans="11:33">
      <c r="K93" s="10"/>
      <c r="AG93" s="1"/>
    </row>
    <row r="94" spans="11:33">
      <c r="K94" s="10"/>
      <c r="AG94" s="1"/>
    </row>
    <row r="95" spans="11:33">
      <c r="K95" s="10"/>
      <c r="AG95" s="1"/>
    </row>
    <row r="96" spans="11:33">
      <c r="K96" s="10"/>
      <c r="AG96" s="1"/>
    </row>
    <row r="97" spans="11:33">
      <c r="K97" s="10"/>
      <c r="AG97" s="1"/>
    </row>
    <row r="98" spans="11:33">
      <c r="K98" s="10"/>
      <c r="AG98" s="1"/>
    </row>
    <row r="99" spans="11:33">
      <c r="K99" s="10"/>
      <c r="AG99" s="1"/>
    </row>
    <row r="100" spans="11:33">
      <c r="K100" s="10"/>
      <c r="AG100" s="1"/>
    </row>
    <row r="101" spans="11:33">
      <c r="K101" s="10"/>
      <c r="AG101" s="1"/>
    </row>
    <row r="102" spans="11:33">
      <c r="K102" s="10"/>
      <c r="AG102" s="1"/>
    </row>
    <row r="103" spans="11:33">
      <c r="K103" s="10"/>
      <c r="AG103" s="1"/>
    </row>
    <row r="104" spans="11:33">
      <c r="K104" s="10"/>
      <c r="AG104" s="1"/>
    </row>
    <row r="105" spans="11:33">
      <c r="K105" s="10"/>
      <c r="AG105" s="1"/>
    </row>
  </sheetData>
  <mergeCells count="13">
    <mergeCell ref="B37:B38"/>
    <mergeCell ref="B39:B40"/>
    <mergeCell ref="B29:B30"/>
    <mergeCell ref="D2:E2"/>
    <mergeCell ref="B20:B21"/>
    <mergeCell ref="B11:B12"/>
    <mergeCell ref="B17:B18"/>
    <mergeCell ref="B26:B27"/>
    <mergeCell ref="B8:B9"/>
    <mergeCell ref="B14:B15"/>
    <mergeCell ref="B32:B33"/>
    <mergeCell ref="B23:B24"/>
    <mergeCell ref="B35:B36"/>
  </mergeCells>
  <phoneticPr fontId="4" type="noConversion"/>
  <pageMargins left="0.7" right="0.7" top="0.31" bottom="0.36" header="0.17" footer="0.3"/>
  <pageSetup paperSize="9" scale="47" orientation="portrait" r:id="rId1"/>
  <headerFooter alignWithMargins="0"/>
  <colBreaks count="1" manualBreakCount="1">
    <brk id="10" max="1048575" man="1"/>
  </col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 enableFormatConditionsCalculation="0">
    <tabColor indexed="14"/>
    <pageSetUpPr fitToPage="1"/>
  </sheetPr>
  <dimension ref="A1:AG105"/>
  <sheetViews>
    <sheetView zoomScale="55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3" max="13" width="4.140625" customWidth="1"/>
    <col min="14" max="14" width="17.85546875" customWidth="1"/>
    <col min="17" max="18" width="0" hidden="1" customWidth="1"/>
    <col min="33" max="33" width="21.7109375" customWidth="1"/>
  </cols>
  <sheetData>
    <row r="1" spans="2:33" ht="27" thickBot="1">
      <c r="K1" s="10"/>
      <c r="N1" t="str">
        <f>C8</f>
        <v>alain</v>
      </c>
      <c r="O1">
        <f>$J$8</f>
        <v>0</v>
      </c>
      <c r="Q1">
        <f>F8</f>
        <v>0</v>
      </c>
      <c r="R1">
        <f>$J$8</f>
        <v>0</v>
      </c>
      <c r="AG1" s="1"/>
    </row>
    <row r="2" spans="2:33" ht="27" thickBot="1">
      <c r="D2" s="108" t="s">
        <v>52</v>
      </c>
      <c r="E2" s="109"/>
      <c r="K2" s="10"/>
      <c r="N2" t="str">
        <f>D8</f>
        <v>françois</v>
      </c>
      <c r="O2">
        <f>$J$8</f>
        <v>0</v>
      </c>
      <c r="Q2">
        <f>G8</f>
        <v>0</v>
      </c>
      <c r="R2">
        <f>$J$8</f>
        <v>0</v>
      </c>
      <c r="AG2" s="1" t="str">
        <f>+[1]Inscriptions!C8</f>
        <v>alain</v>
      </c>
    </row>
    <row r="3" spans="2:33">
      <c r="K3" s="10"/>
      <c r="N3" t="str">
        <f>E8</f>
        <v>renaud</v>
      </c>
      <c r="O3">
        <f>$J$8</f>
        <v>0</v>
      </c>
      <c r="Q3">
        <f>H8</f>
        <v>0</v>
      </c>
      <c r="R3">
        <f>$J$8</f>
        <v>0</v>
      </c>
      <c r="AG3" s="1" t="str">
        <f>+[1]Inscriptions!C9</f>
        <v>baramé</v>
      </c>
    </row>
    <row r="4" spans="2:33">
      <c r="D4" s="7" t="s">
        <v>1</v>
      </c>
      <c r="E4" s="13">
        <f>+[1]Inscriptions!Q7</f>
        <v>41491</v>
      </c>
      <c r="K4" s="10"/>
      <c r="N4">
        <f>F8</f>
        <v>0</v>
      </c>
      <c r="O4">
        <f>$J$8</f>
        <v>0</v>
      </c>
      <c r="Q4">
        <f>I8</f>
        <v>0</v>
      </c>
      <c r="R4">
        <f>$J$8</f>
        <v>0</v>
      </c>
      <c r="AG4" s="1" t="str">
        <f>+[1]Inscriptions!C10</f>
        <v>arthur</v>
      </c>
    </row>
    <row r="5" spans="2:33">
      <c r="D5" s="25"/>
      <c r="K5" s="10"/>
      <c r="N5" t="str">
        <f>C9</f>
        <v>baramé</v>
      </c>
      <c r="O5">
        <f>$J$9</f>
        <v>0</v>
      </c>
      <c r="Q5">
        <f>F9</f>
        <v>0</v>
      </c>
      <c r="R5">
        <f>$J$9</f>
        <v>0</v>
      </c>
      <c r="AG5" s="1" t="str">
        <f>+[1]Inscriptions!C11</f>
        <v>andré</v>
      </c>
    </row>
    <row r="6" spans="2:33">
      <c r="D6" s="7" t="s">
        <v>12</v>
      </c>
      <c r="K6" s="10"/>
      <c r="N6" t="str">
        <f>D9</f>
        <v>georges</v>
      </c>
      <c r="O6">
        <f>$J$9</f>
        <v>0</v>
      </c>
      <c r="Q6">
        <f>G9</f>
        <v>0</v>
      </c>
      <c r="R6">
        <f>$J$9</f>
        <v>0</v>
      </c>
      <c r="AG6" s="1" t="str">
        <f>+[1]Inscriptions!C12</f>
        <v>bibi</v>
      </c>
    </row>
    <row r="7" spans="2:33">
      <c r="B7" s="22" t="s">
        <v>3</v>
      </c>
      <c r="H7" s="3" t="s">
        <v>0</v>
      </c>
      <c r="I7" s="2"/>
      <c r="J7" s="3" t="s">
        <v>9</v>
      </c>
      <c r="K7" s="10"/>
      <c r="N7" t="str">
        <f>E9</f>
        <v>evrard</v>
      </c>
      <c r="O7">
        <f>$J$9</f>
        <v>0</v>
      </c>
      <c r="Q7">
        <f>H9</f>
        <v>0</v>
      </c>
      <c r="R7">
        <f>$J$9</f>
        <v>0</v>
      </c>
      <c r="AG7" s="1" t="str">
        <f>+[1]Inscriptions!C13</f>
        <v>camille</v>
      </c>
    </row>
    <row r="8" spans="2:33" ht="27.75" customHeight="1">
      <c r="B8" s="122"/>
      <c r="C8" s="8" t="str">
        <f>+AG2</f>
        <v>alain</v>
      </c>
      <c r="D8" s="8" t="str">
        <f>+AG22</f>
        <v>françois</v>
      </c>
      <c r="E8" s="8" t="str">
        <f>+AG42</f>
        <v>renaud</v>
      </c>
      <c r="F8" s="9">
        <f>+AG62</f>
        <v>0</v>
      </c>
      <c r="G8" s="1"/>
      <c r="H8" s="15"/>
      <c r="I8" s="1"/>
      <c r="J8" s="15">
        <f>IF(H8=0,0,(IF(H8&gt;H9,(H8*10)-H9,(IF(H8=H9,50,H8)))))</f>
        <v>0</v>
      </c>
      <c r="K8" s="10"/>
      <c r="N8">
        <f>F9</f>
        <v>0</v>
      </c>
      <c r="O8">
        <f>$J$9</f>
        <v>0</v>
      </c>
      <c r="Q8">
        <f>I9</f>
        <v>0</v>
      </c>
      <c r="R8">
        <f>$J$9</f>
        <v>0</v>
      </c>
      <c r="AG8" s="1" t="str">
        <f>+[1]Inscriptions!C14</f>
        <v>albert</v>
      </c>
    </row>
    <row r="9" spans="2:33" ht="28.5" customHeight="1">
      <c r="B9" s="123"/>
      <c r="C9" s="8" t="str">
        <f>+AG3</f>
        <v>baramé</v>
      </c>
      <c r="D9" s="8" t="str">
        <f>+AG23</f>
        <v>georges</v>
      </c>
      <c r="E9" s="8" t="str">
        <f>+AG43</f>
        <v>evrard</v>
      </c>
      <c r="F9" s="9">
        <f>+AG63</f>
        <v>0</v>
      </c>
      <c r="G9" s="1"/>
      <c r="H9" s="15"/>
      <c r="I9" s="1"/>
      <c r="J9" s="15">
        <f>IF(H9=0,0,(IF(H9&gt;H8,(H9*10)-H8,(IF(H9=H8,50,H9)))))</f>
        <v>0</v>
      </c>
      <c r="K9" s="10"/>
      <c r="N9" t="str">
        <f>C11</f>
        <v>arthur</v>
      </c>
      <c r="O9">
        <f>$J$11</f>
        <v>0</v>
      </c>
      <c r="Q9">
        <f>F11</f>
        <v>0</v>
      </c>
      <c r="R9">
        <f>$J$11</f>
        <v>0</v>
      </c>
      <c r="AG9" s="1" t="str">
        <f>+[1]Inscriptions!C15</f>
        <v>bart</v>
      </c>
    </row>
    <row r="10" spans="2:33" ht="28.5" customHeight="1">
      <c r="C10" s="8"/>
      <c r="D10" s="8"/>
      <c r="E10" s="8"/>
      <c r="G10" s="1"/>
      <c r="H10" s="16"/>
      <c r="I10" s="1"/>
      <c r="J10" s="16"/>
      <c r="K10" s="10"/>
      <c r="N10" t="str">
        <f>D11</f>
        <v>mathieu</v>
      </c>
      <c r="O10">
        <f>$J$11</f>
        <v>0</v>
      </c>
      <c r="Q10">
        <f>G11</f>
        <v>0</v>
      </c>
      <c r="R10">
        <f>$J$11</f>
        <v>0</v>
      </c>
      <c r="AG10" s="1" t="str">
        <f>+[1]Inscriptions!C16</f>
        <v>brian</v>
      </c>
    </row>
    <row r="11" spans="2:33" ht="25.5" customHeight="1">
      <c r="B11" s="122"/>
      <c r="C11" s="8" t="str">
        <f>+AG4</f>
        <v>arthur</v>
      </c>
      <c r="D11" s="8" t="str">
        <f>+AG24</f>
        <v>mathieu</v>
      </c>
      <c r="E11" s="8" t="str">
        <f>+AG44</f>
        <v>daniel</v>
      </c>
      <c r="F11" s="9">
        <f>+AG64</f>
        <v>0</v>
      </c>
      <c r="G11" s="1"/>
      <c r="H11" s="15"/>
      <c r="I11" s="1"/>
      <c r="J11" s="15">
        <f>IF(H11=0,0,(IF(H11&gt;H12,(H11*10)-H12,(IF(H11=H12,50,H11)))))</f>
        <v>0</v>
      </c>
      <c r="K11" s="10"/>
      <c r="N11" t="str">
        <f>E11</f>
        <v>daniel</v>
      </c>
      <c r="O11">
        <f>$J$11</f>
        <v>0</v>
      </c>
      <c r="P11" s="5"/>
      <c r="Q11">
        <f>H11</f>
        <v>0</v>
      </c>
      <c r="R11">
        <f>$J$11</f>
        <v>0</v>
      </c>
      <c r="AG11" s="1" t="str">
        <f>+[1]Inscriptions!C17</f>
        <v>aramis</v>
      </c>
    </row>
    <row r="12" spans="2:33" ht="28.5" customHeight="1">
      <c r="B12" s="123"/>
      <c r="C12" s="8" t="str">
        <f>+AG5</f>
        <v>andré</v>
      </c>
      <c r="D12" s="8" t="str">
        <f>+AG25</f>
        <v>brice</v>
      </c>
      <c r="E12" s="8" t="str">
        <f>+AG45</f>
        <v>polo</v>
      </c>
      <c r="F12" s="9">
        <f>+AG65</f>
        <v>0</v>
      </c>
      <c r="G12" s="1"/>
      <c r="H12" s="15"/>
      <c r="I12" s="1"/>
      <c r="J12" s="15">
        <f>IF(H12=0,0,(IF(H12&gt;H11,(H12*10)-H11,(IF(H12=H11,50,H12)))))</f>
        <v>0</v>
      </c>
      <c r="K12" s="10"/>
      <c r="N12">
        <f>F11</f>
        <v>0</v>
      </c>
      <c r="O12">
        <f>$J$11</f>
        <v>0</v>
      </c>
      <c r="Q12">
        <f>I11</f>
        <v>0</v>
      </c>
      <c r="R12">
        <f>$J$11</f>
        <v>0</v>
      </c>
      <c r="AG12" s="1" t="str">
        <f>+[1]Inscriptions!C18</f>
        <v>maurice</v>
      </c>
    </row>
    <row r="13" spans="2:33" ht="28.5" customHeight="1">
      <c r="C13" s="8"/>
      <c r="D13" s="8"/>
      <c r="E13" s="8"/>
      <c r="G13" s="1"/>
      <c r="H13" s="16"/>
      <c r="I13" s="1"/>
      <c r="J13" s="16"/>
      <c r="K13" s="10"/>
      <c r="N13" t="str">
        <f>C12</f>
        <v>andré</v>
      </c>
      <c r="O13">
        <f>$J$12</f>
        <v>0</v>
      </c>
      <c r="Q13">
        <f>F12</f>
        <v>0</v>
      </c>
      <c r="R13">
        <f>$J$12</f>
        <v>0</v>
      </c>
      <c r="AG13" s="1" t="str">
        <f>+[1]Inscriptions!C19</f>
        <v>jaquo</v>
      </c>
    </row>
    <row r="14" spans="2:33" ht="24.75" customHeight="1">
      <c r="B14" s="122"/>
      <c r="C14" s="8" t="str">
        <f>+AG6</f>
        <v>bibi</v>
      </c>
      <c r="D14" s="8" t="str">
        <f>+AG26</f>
        <v>denis</v>
      </c>
      <c r="E14" s="8" t="str">
        <f>+AG46</f>
        <v>florent</v>
      </c>
      <c r="F14" s="9">
        <f>+AG66</f>
        <v>0</v>
      </c>
      <c r="G14" s="1"/>
      <c r="H14" s="15"/>
      <c r="I14" s="1"/>
      <c r="J14" s="15">
        <f>IF(H14=0,0,(IF(H14&gt;H15,(H14*10)-H15,(IF(H14=H15,50,H14)))))</f>
        <v>0</v>
      </c>
      <c r="K14" s="10"/>
      <c r="N14" t="str">
        <f>D12</f>
        <v>brice</v>
      </c>
      <c r="O14">
        <f>$J$12</f>
        <v>0</v>
      </c>
      <c r="Q14">
        <f>G12</f>
        <v>0</v>
      </c>
      <c r="R14">
        <f>$J$12</f>
        <v>0</v>
      </c>
      <c r="AG14" s="1" t="str">
        <f>+[1]Inscriptions!C20</f>
        <v>sergio</v>
      </c>
    </row>
    <row r="15" spans="2:33" ht="27" customHeight="1">
      <c r="B15" s="123"/>
      <c r="C15" s="8" t="str">
        <f>+AG7</f>
        <v>camille</v>
      </c>
      <c r="D15" s="8" t="str">
        <f>+AG27</f>
        <v>antoinr</v>
      </c>
      <c r="E15" s="8" t="str">
        <f>+AG47</f>
        <v>jacques</v>
      </c>
      <c r="F15" s="9">
        <f>+AG67</f>
        <v>0</v>
      </c>
      <c r="G15" s="1"/>
      <c r="H15" s="15"/>
      <c r="I15" s="1"/>
      <c r="J15" s="15">
        <f>IF(H15=0,0,(IF(H15&gt;H14,(H15*10)-H14,(IF(H15=H14,50,H15)))))</f>
        <v>0</v>
      </c>
      <c r="K15" s="10"/>
      <c r="N15" t="str">
        <f>E12</f>
        <v>polo</v>
      </c>
      <c r="O15">
        <f>$J$12</f>
        <v>0</v>
      </c>
      <c r="Q15">
        <f>H12</f>
        <v>0</v>
      </c>
      <c r="R15">
        <f>$J$12</f>
        <v>0</v>
      </c>
      <c r="AG15" s="1" t="str">
        <f>+[1]Inscriptions!C21</f>
        <v>olivier</v>
      </c>
    </row>
    <row r="16" spans="2:33" ht="27" customHeight="1">
      <c r="C16" s="8"/>
      <c r="D16" s="8"/>
      <c r="E16" s="8"/>
      <c r="G16" s="1"/>
      <c r="H16" s="16"/>
      <c r="I16" s="1"/>
      <c r="J16" s="16"/>
      <c r="K16" s="10"/>
      <c r="N16">
        <f>F12</f>
        <v>0</v>
      </c>
      <c r="O16">
        <f>$J$12</f>
        <v>0</v>
      </c>
      <c r="Q16">
        <f>I12</f>
        <v>0</v>
      </c>
      <c r="R16">
        <f>$J$12</f>
        <v>0</v>
      </c>
      <c r="AG16" s="1" t="str">
        <f>+[1]Inscriptions!C22</f>
        <v>romaric</v>
      </c>
    </row>
    <row r="17" spans="2:33" ht="27" customHeight="1">
      <c r="B17" s="122"/>
      <c r="C17" s="8" t="str">
        <f>+AG8</f>
        <v>albert</v>
      </c>
      <c r="D17" s="8" t="str">
        <f>+AG28</f>
        <v>raymond</v>
      </c>
      <c r="E17" s="8" t="str">
        <f>+AG48</f>
        <v>lucas</v>
      </c>
      <c r="F17" s="9">
        <f>+AG68</f>
        <v>0</v>
      </c>
      <c r="G17" s="1"/>
      <c r="H17" s="15"/>
      <c r="I17" s="1"/>
      <c r="J17" s="15">
        <f>IF(H17=0,0,(IF(H17&gt;H18,(H17*10)-H18,(IF(H17=H18,50,H17)))))</f>
        <v>0</v>
      </c>
      <c r="K17" s="10"/>
      <c r="N17" t="str">
        <f>C14</f>
        <v>bibi</v>
      </c>
      <c r="O17">
        <f>$J$14</f>
        <v>0</v>
      </c>
      <c r="Q17">
        <f>F14</f>
        <v>0</v>
      </c>
      <c r="R17">
        <f>$J$14</f>
        <v>0</v>
      </c>
      <c r="AG17" s="1" t="str">
        <f>+[1]Inscriptions!C23</f>
        <v>saturnin</v>
      </c>
    </row>
    <row r="18" spans="2:33" ht="28.5" customHeight="1">
      <c r="B18" s="123"/>
      <c r="C18" s="8" t="str">
        <f>+AG9</f>
        <v>bart</v>
      </c>
      <c r="D18" s="8" t="str">
        <f>+AG29</f>
        <v>clement</v>
      </c>
      <c r="E18" s="8" t="str">
        <f>+AG49</f>
        <v>romaric</v>
      </c>
      <c r="F18" s="9">
        <f>+AG69</f>
        <v>0</v>
      </c>
      <c r="G18" s="1"/>
      <c r="H18" s="15"/>
      <c r="I18" s="1"/>
      <c r="J18" s="15">
        <f>IF(H18=0,0,(IF(H18&gt;H17,(H18*10)-H17,(IF(H18=H17,50,H18)))))</f>
        <v>0</v>
      </c>
      <c r="K18" s="10"/>
      <c r="N18" t="str">
        <f>D14</f>
        <v>denis</v>
      </c>
      <c r="O18">
        <f>$J$14</f>
        <v>0</v>
      </c>
      <c r="Q18">
        <f>G14</f>
        <v>0</v>
      </c>
      <c r="R18">
        <f>$J$14</f>
        <v>0</v>
      </c>
      <c r="AG18" s="1" t="str">
        <f>+[1]Inscriptions!C24</f>
        <v>xavier</v>
      </c>
    </row>
    <row r="19" spans="2:33" ht="28.5" customHeight="1">
      <c r="C19" s="8"/>
      <c r="D19" s="8"/>
      <c r="E19" s="8"/>
      <c r="G19" s="1"/>
      <c r="H19" s="16"/>
      <c r="I19" s="1"/>
      <c r="J19" s="16"/>
      <c r="K19" s="10"/>
      <c r="N19" t="str">
        <f>E14</f>
        <v>florent</v>
      </c>
      <c r="O19">
        <f>$J$14</f>
        <v>0</v>
      </c>
      <c r="Q19">
        <f>H14</f>
        <v>0</v>
      </c>
      <c r="R19">
        <f>$J$14</f>
        <v>0</v>
      </c>
      <c r="AG19" s="1" t="str">
        <f>+[1]Inscriptions!C25</f>
        <v>bertrand</v>
      </c>
    </row>
    <row r="20" spans="2:33" ht="26.25" customHeight="1">
      <c r="B20" s="122"/>
      <c r="C20" s="8" t="str">
        <f>+AG10</f>
        <v>brian</v>
      </c>
      <c r="D20" s="8" t="str">
        <f>+AG30</f>
        <v>benoit</v>
      </c>
      <c r="E20" s="8" t="str">
        <f>+AG50</f>
        <v>roger</v>
      </c>
      <c r="F20" s="9">
        <f>+AG70</f>
        <v>0</v>
      </c>
      <c r="G20" s="1"/>
      <c r="H20" s="15"/>
      <c r="I20" s="1"/>
      <c r="J20" s="15">
        <f>IF(H20=0,0,(IF(H20&gt;H21,(H20*10)-H21,(IF(H20=H21,50,H20)))))</f>
        <v>0</v>
      </c>
      <c r="K20" s="10"/>
      <c r="N20">
        <f>F14</f>
        <v>0</v>
      </c>
      <c r="O20">
        <f>$J$14</f>
        <v>0</v>
      </c>
      <c r="Q20">
        <f>I14</f>
        <v>0</v>
      </c>
      <c r="R20">
        <f>$J$14</f>
        <v>0</v>
      </c>
      <c r="AG20" s="1" t="str">
        <f>+[1]Inscriptions!C26</f>
        <v>pierre</v>
      </c>
    </row>
    <row r="21" spans="2:33" ht="25.5" customHeight="1">
      <c r="B21" s="123"/>
      <c r="C21" s="8" t="str">
        <f>+AG11</f>
        <v>aramis</v>
      </c>
      <c r="D21" s="8" t="str">
        <f>+AG31</f>
        <v>donald</v>
      </c>
      <c r="E21" s="8" t="str">
        <f>+AG51</f>
        <v>catherine</v>
      </c>
      <c r="F21" s="9">
        <f>+AG71</f>
        <v>0</v>
      </c>
      <c r="G21" s="1"/>
      <c r="H21" s="15"/>
      <c r="I21" s="1"/>
      <c r="J21" s="15">
        <f>IF(H21=0,0,(IF(H21&gt;H20,(H21*10)-H20,(IF(H21=H20,50,H21)))))</f>
        <v>0</v>
      </c>
      <c r="K21" s="10"/>
      <c r="N21" t="str">
        <f>C15</f>
        <v>camille</v>
      </c>
      <c r="O21">
        <f>$J$15</f>
        <v>0</v>
      </c>
      <c r="Q21">
        <f>F15</f>
        <v>0</v>
      </c>
      <c r="R21">
        <f>$J$15</f>
        <v>0</v>
      </c>
      <c r="AG21" s="1" t="str">
        <f>+[1]Inscriptions!C27</f>
        <v>jerome</v>
      </c>
    </row>
    <row r="22" spans="2:33" ht="25.5" customHeight="1">
      <c r="C22" s="8"/>
      <c r="D22" s="8"/>
      <c r="E22" s="8"/>
      <c r="G22" s="1"/>
      <c r="H22" s="16"/>
      <c r="I22" s="1"/>
      <c r="J22" s="16"/>
      <c r="K22" s="10"/>
      <c r="N22" t="str">
        <f>D15</f>
        <v>antoinr</v>
      </c>
      <c r="O22">
        <f>$J$15</f>
        <v>0</v>
      </c>
      <c r="Q22">
        <f>G15</f>
        <v>0</v>
      </c>
      <c r="R22">
        <f>$J$15</f>
        <v>0</v>
      </c>
      <c r="AG22" s="1" t="str">
        <f>+[1]Inscriptions!C28</f>
        <v>françois</v>
      </c>
    </row>
    <row r="23" spans="2:33" ht="25.5" customHeight="1">
      <c r="B23" s="122"/>
      <c r="C23" s="8" t="str">
        <f>+AG12</f>
        <v>maurice</v>
      </c>
      <c r="D23" s="8" t="str">
        <f>+AG32</f>
        <v>dany</v>
      </c>
      <c r="E23" s="8" t="str">
        <f>+AG52</f>
        <v>berthe</v>
      </c>
      <c r="F23" s="9">
        <f>+AG72</f>
        <v>0</v>
      </c>
      <c r="G23" s="1"/>
      <c r="H23" s="15"/>
      <c r="I23" s="1"/>
      <c r="J23" s="15">
        <f>IF(H23=0,0,(IF(H23&gt;H24,(H23*10)-H24,(IF(H23=H24,50,H23)))))</f>
        <v>0</v>
      </c>
      <c r="K23" s="10"/>
      <c r="N23" t="str">
        <f>E15</f>
        <v>jacques</v>
      </c>
      <c r="O23">
        <f>$J$15</f>
        <v>0</v>
      </c>
      <c r="Q23">
        <f>H15</f>
        <v>0</v>
      </c>
      <c r="R23">
        <f>$J$15</f>
        <v>0</v>
      </c>
      <c r="AG23" s="1" t="str">
        <f>+[1]Inscriptions!C29</f>
        <v>georges</v>
      </c>
    </row>
    <row r="24" spans="2:33" ht="27" customHeight="1">
      <c r="B24" s="123"/>
      <c r="C24" s="8" t="str">
        <f>+AG13</f>
        <v>jaquo</v>
      </c>
      <c r="D24" s="8" t="str">
        <f>+AG33</f>
        <v>thomas</v>
      </c>
      <c r="E24" s="8" t="str">
        <f>+AG53</f>
        <v>eliane</v>
      </c>
      <c r="F24" s="9">
        <f>+AG73</f>
        <v>0</v>
      </c>
      <c r="G24" s="1"/>
      <c r="H24" s="15"/>
      <c r="I24" s="1"/>
      <c r="J24" s="15">
        <f>IF(H24=0,0,(IF(H24&gt;H23,(H24*10)-H23,(IF(H24=H23,50,H24)))))</f>
        <v>0</v>
      </c>
      <c r="K24" s="10"/>
      <c r="N24">
        <f>F15</f>
        <v>0</v>
      </c>
      <c r="O24">
        <f>$J$15</f>
        <v>0</v>
      </c>
      <c r="Q24">
        <f>I15</f>
        <v>0</v>
      </c>
      <c r="R24">
        <f>$J$15</f>
        <v>0</v>
      </c>
      <c r="AG24" s="1" t="str">
        <f>+[1]Inscriptions!C30</f>
        <v>mathieu</v>
      </c>
    </row>
    <row r="25" spans="2:33" ht="27" customHeight="1">
      <c r="C25" s="8"/>
      <c r="D25" s="8"/>
      <c r="E25" s="8"/>
      <c r="G25" s="1"/>
      <c r="H25" s="16"/>
      <c r="I25" s="1"/>
      <c r="J25" s="16"/>
      <c r="K25" s="10"/>
      <c r="N25" t="str">
        <f>C17</f>
        <v>albert</v>
      </c>
      <c r="O25">
        <f>$J$17</f>
        <v>0</v>
      </c>
      <c r="Q25">
        <f>F17</f>
        <v>0</v>
      </c>
      <c r="R25">
        <f>$J$17</f>
        <v>0</v>
      </c>
      <c r="AG25" s="1" t="str">
        <f>+[1]Inscriptions!C31</f>
        <v>brice</v>
      </c>
    </row>
    <row r="26" spans="2:33" ht="25.5" customHeight="1">
      <c r="B26" s="122"/>
      <c r="C26" s="8" t="str">
        <f>+AG14</f>
        <v>sergio</v>
      </c>
      <c r="D26" s="8" t="str">
        <f>+AG34</f>
        <v>rene</v>
      </c>
      <c r="E26" s="8" t="str">
        <f>+AG54</f>
        <v>marie</v>
      </c>
      <c r="F26" s="9">
        <f>+AG74</f>
        <v>0</v>
      </c>
      <c r="G26" s="1"/>
      <c r="H26" s="15"/>
      <c r="I26" s="1"/>
      <c r="J26" s="15">
        <f>IF(H26=0,0,(IF(H26&gt;H27,(H26*10)-H27,(IF(H26=H27,50,H26)))))</f>
        <v>0</v>
      </c>
      <c r="K26" s="10"/>
      <c r="N26" t="str">
        <f>D17</f>
        <v>raymond</v>
      </c>
      <c r="O26">
        <f>$J$17</f>
        <v>0</v>
      </c>
      <c r="Q26">
        <f>G17</f>
        <v>0</v>
      </c>
      <c r="R26">
        <f>$J$17</f>
        <v>0</v>
      </c>
      <c r="AG26" s="1" t="str">
        <f>+[1]Inscriptions!C32</f>
        <v>denis</v>
      </c>
    </row>
    <row r="27" spans="2:33" ht="26.25" customHeight="1">
      <c r="B27" s="123"/>
      <c r="C27" s="8" t="str">
        <f>+AG15</f>
        <v>olivier</v>
      </c>
      <c r="D27" s="8" t="str">
        <f>+AG35</f>
        <v>robert</v>
      </c>
      <c r="E27" s="8" t="str">
        <f>+AG55</f>
        <v>cathy</v>
      </c>
      <c r="F27" s="9">
        <f>+AG75</f>
        <v>0</v>
      </c>
      <c r="G27" s="1"/>
      <c r="H27" s="15"/>
      <c r="I27" s="1"/>
      <c r="J27" s="15">
        <f>IF(H27=0,0,(IF(H27&gt;H26,(H27*10)-H26,(IF(H27=H26,50,H27)))))</f>
        <v>0</v>
      </c>
      <c r="K27" s="10"/>
      <c r="N27" t="str">
        <f>E17</f>
        <v>lucas</v>
      </c>
      <c r="O27">
        <f>$J$17</f>
        <v>0</v>
      </c>
      <c r="Q27">
        <f>H17</f>
        <v>0</v>
      </c>
      <c r="R27">
        <f>$J$17</f>
        <v>0</v>
      </c>
      <c r="AG27" s="1" t="str">
        <f>+[1]Inscriptions!C33</f>
        <v>antoinr</v>
      </c>
    </row>
    <row r="28" spans="2:33" ht="26.25" customHeight="1">
      <c r="C28" s="8"/>
      <c r="D28" s="8"/>
      <c r="E28" s="8"/>
      <c r="G28" s="1"/>
      <c r="H28" s="16"/>
      <c r="I28" s="1"/>
      <c r="J28" s="16"/>
      <c r="K28" s="10"/>
      <c r="N28">
        <f>F17</f>
        <v>0</v>
      </c>
      <c r="O28">
        <f>$J$17</f>
        <v>0</v>
      </c>
      <c r="Q28">
        <f>I17</f>
        <v>0</v>
      </c>
      <c r="R28">
        <f>$J$17</f>
        <v>0</v>
      </c>
      <c r="AG28" s="1" t="str">
        <f>+[1]Inscriptions!C34</f>
        <v>raymond</v>
      </c>
    </row>
    <row r="29" spans="2:33" ht="27" customHeight="1">
      <c r="B29" s="122"/>
      <c r="C29" s="8" t="str">
        <f>+AG16</f>
        <v>romaric</v>
      </c>
      <c r="D29" s="8" t="str">
        <f>+AG36</f>
        <v>serge</v>
      </c>
      <c r="E29" s="8" t="str">
        <f>+AG56</f>
        <v>anne</v>
      </c>
      <c r="F29" s="9">
        <f>+AG76</f>
        <v>0</v>
      </c>
      <c r="G29" s="1"/>
      <c r="H29" s="15"/>
      <c r="I29" s="1"/>
      <c r="J29" s="15">
        <f>IF(H29=0,0,(IF(H29&gt;H30,(H29*10)-H30,(IF(H29=H30,50,H29)))))</f>
        <v>0</v>
      </c>
      <c r="K29" s="10"/>
      <c r="N29" t="str">
        <f>C18</f>
        <v>bart</v>
      </c>
      <c r="O29">
        <f>$J$18</f>
        <v>0</v>
      </c>
      <c r="Q29">
        <f>F18</f>
        <v>0</v>
      </c>
      <c r="R29">
        <f>$J$18</f>
        <v>0</v>
      </c>
      <c r="AG29" s="1" t="str">
        <f>+[1]Inscriptions!C35</f>
        <v>clement</v>
      </c>
    </row>
    <row r="30" spans="2:33" ht="27" customHeight="1">
      <c r="B30" s="123"/>
      <c r="C30" s="8" t="str">
        <f>+AG17</f>
        <v>saturnin</v>
      </c>
      <c r="D30" s="8" t="str">
        <f>+AG37</f>
        <v>gregoire</v>
      </c>
      <c r="E30" s="8" t="str">
        <f>+AG57</f>
        <v>aulne</v>
      </c>
      <c r="F30" s="9">
        <f>+AG77</f>
        <v>0</v>
      </c>
      <c r="G30" s="1"/>
      <c r="H30" s="15"/>
      <c r="I30" s="1"/>
      <c r="J30" s="15">
        <f>IF(H30=0,0,(IF(H30&gt;H29,(H30*10)-H29,(IF(H30=H29,50,H30)))))</f>
        <v>0</v>
      </c>
      <c r="K30" s="10"/>
      <c r="N30" t="str">
        <f>D18</f>
        <v>clement</v>
      </c>
      <c r="O30">
        <f>$J$18</f>
        <v>0</v>
      </c>
      <c r="Q30">
        <f>G18</f>
        <v>0</v>
      </c>
      <c r="R30">
        <f>$J$18</f>
        <v>0</v>
      </c>
      <c r="AG30" s="1" t="str">
        <f>+[1]Inscriptions!C36</f>
        <v>benoit</v>
      </c>
    </row>
    <row r="31" spans="2:33" ht="27" customHeight="1">
      <c r="C31" s="8"/>
      <c r="D31" s="8"/>
      <c r="E31" s="8"/>
      <c r="G31" s="1"/>
      <c r="H31" s="16"/>
      <c r="I31" s="1"/>
      <c r="J31" s="16"/>
      <c r="K31" s="10"/>
      <c r="N31" t="str">
        <f>E18</f>
        <v>romaric</v>
      </c>
      <c r="O31">
        <f>$J$18</f>
        <v>0</v>
      </c>
      <c r="Q31">
        <f>H18</f>
        <v>0</v>
      </c>
      <c r="R31">
        <f>$J$18</f>
        <v>0</v>
      </c>
      <c r="AG31" s="1" t="str">
        <f>+[1]Inscriptions!C37</f>
        <v>donald</v>
      </c>
    </row>
    <row r="32" spans="2:33" ht="31.5" customHeight="1">
      <c r="B32" s="122"/>
      <c r="C32" s="8" t="str">
        <f>+AG18</f>
        <v>xavier</v>
      </c>
      <c r="D32" s="8" t="str">
        <f>+AG38</f>
        <v>paul</v>
      </c>
      <c r="E32" s="8">
        <f>+AG58</f>
        <v>0</v>
      </c>
      <c r="F32" s="9">
        <f>+AG76</f>
        <v>0</v>
      </c>
      <c r="G32" s="1"/>
      <c r="H32" s="15"/>
      <c r="I32" s="1"/>
      <c r="J32" s="15">
        <f>IF(H32=0,0,(IF(H32&gt;H33,(H32*10)-H33,(IF(H32=H33,50,H32)))))</f>
        <v>0</v>
      </c>
      <c r="K32" s="10"/>
      <c r="N32">
        <f>F18</f>
        <v>0</v>
      </c>
      <c r="O32">
        <f>$J$18</f>
        <v>0</v>
      </c>
      <c r="Q32">
        <f>I18</f>
        <v>0</v>
      </c>
      <c r="R32">
        <f>$J$18</f>
        <v>0</v>
      </c>
      <c r="AG32" s="1" t="str">
        <f>+[1]Inscriptions!C38</f>
        <v>dany</v>
      </c>
    </row>
    <row r="33" spans="1:33" ht="33" customHeight="1">
      <c r="B33" s="123"/>
      <c r="C33" s="8" t="str">
        <f>+AG19</f>
        <v>bertrand</v>
      </c>
      <c r="D33" s="8" t="str">
        <f>+AG39</f>
        <v>charles</v>
      </c>
      <c r="E33" s="8">
        <f>+AG59</f>
        <v>0</v>
      </c>
      <c r="F33" s="9">
        <f>+AG79</f>
        <v>0</v>
      </c>
      <c r="G33" s="1"/>
      <c r="H33" s="15"/>
      <c r="I33" s="1"/>
      <c r="J33" s="15">
        <f>IF(H33=0,0,(IF(H33&gt;H32,(H33*10)-H32,(IF(H33=H32,50,H33)))))</f>
        <v>0</v>
      </c>
      <c r="K33" s="10"/>
      <c r="N33" t="str">
        <f>C20</f>
        <v>brian</v>
      </c>
      <c r="O33">
        <f>$J$20</f>
        <v>0</v>
      </c>
      <c r="Q33">
        <f>F20</f>
        <v>0</v>
      </c>
      <c r="R33">
        <f>$J$20</f>
        <v>0</v>
      </c>
      <c r="AG33" s="1" t="str">
        <f>+[1]Inscriptions!C39</f>
        <v>thomas</v>
      </c>
    </row>
    <row r="34" spans="1:33" ht="33" customHeight="1">
      <c r="C34" s="8"/>
      <c r="D34" s="8"/>
      <c r="E34" s="8"/>
      <c r="G34" s="1"/>
      <c r="H34" s="16"/>
      <c r="I34" s="1"/>
      <c r="J34" s="16"/>
      <c r="K34" s="10"/>
      <c r="N34" t="str">
        <f>D20</f>
        <v>benoit</v>
      </c>
      <c r="O34">
        <f>$J$20</f>
        <v>0</v>
      </c>
      <c r="Q34">
        <f>G20</f>
        <v>0</v>
      </c>
      <c r="R34">
        <f>$J$20</f>
        <v>0</v>
      </c>
      <c r="AG34" s="1" t="str">
        <f>+[1]Inscriptions!C40</f>
        <v>rene</v>
      </c>
    </row>
    <row r="35" spans="1:33" ht="33" customHeight="1">
      <c r="B35" s="122"/>
      <c r="C35" s="8" t="str">
        <f>+AG20</f>
        <v>pierre</v>
      </c>
      <c r="D35" s="8" t="str">
        <f>+AG40</f>
        <v>dédé</v>
      </c>
      <c r="E35" s="8">
        <f>+AG60</f>
        <v>0</v>
      </c>
      <c r="F35" s="9">
        <f>+AG80</f>
        <v>0</v>
      </c>
      <c r="G35" s="1"/>
      <c r="H35" s="15"/>
      <c r="I35" s="1"/>
      <c r="J35" s="15">
        <f>IF(H35=0,0,(IF(H35&gt;H36,(H35*10)-H36,(IF(H35=H36,50,H35)))))</f>
        <v>0</v>
      </c>
      <c r="K35" s="10"/>
      <c r="N35" t="str">
        <f>E20</f>
        <v>roger</v>
      </c>
      <c r="O35">
        <f>$J$20</f>
        <v>0</v>
      </c>
      <c r="Q35">
        <f>H20</f>
        <v>0</v>
      </c>
      <c r="R35">
        <f>$J$20</f>
        <v>0</v>
      </c>
      <c r="AG35" s="1" t="str">
        <f>+[1]Inscriptions!C41</f>
        <v>robert</v>
      </c>
    </row>
    <row r="36" spans="1:33" ht="33.75" customHeight="1">
      <c r="B36" s="123"/>
      <c r="C36" s="101" t="str">
        <f>+AG21</f>
        <v>jerome</v>
      </c>
      <c r="D36" s="8" t="str">
        <f>+AG41</f>
        <v>vincent</v>
      </c>
      <c r="E36" s="8">
        <f>+AG61</f>
        <v>0</v>
      </c>
      <c r="F36" s="9">
        <f>+AG81</f>
        <v>0</v>
      </c>
      <c r="G36" s="1"/>
      <c r="H36" s="15"/>
      <c r="I36" s="1"/>
      <c r="J36" s="15">
        <f>IF(H36=0,0,(IF(H36&gt;H35,(H36*10)-H35,(IF(H36=H35,50,H36)))))</f>
        <v>0</v>
      </c>
      <c r="K36" s="10"/>
      <c r="N36">
        <f>F20</f>
        <v>0</v>
      </c>
      <c r="O36">
        <f>$J$20</f>
        <v>0</v>
      </c>
      <c r="Q36">
        <f>I20</f>
        <v>0</v>
      </c>
      <c r="R36">
        <f>$J$20</f>
        <v>0</v>
      </c>
      <c r="AG36" s="1" t="str">
        <f>+[1]Inscriptions!C42</f>
        <v>serge</v>
      </c>
    </row>
    <row r="37" spans="1:33" s="1" customFormat="1" ht="33.75" customHeight="1">
      <c r="A37" s="19"/>
      <c r="B37" s="112"/>
      <c r="C37" s="7"/>
      <c r="D37" s="7"/>
      <c r="E37" s="7"/>
      <c r="F37" s="7"/>
      <c r="H37" s="16"/>
      <c r="J37" s="16"/>
      <c r="K37" s="10"/>
      <c r="N37" s="1" t="str">
        <f>C21</f>
        <v>aramis</v>
      </c>
      <c r="O37" s="1">
        <f>$J$21</f>
        <v>0</v>
      </c>
      <c r="Q37" s="1">
        <f>F21</f>
        <v>0</v>
      </c>
      <c r="R37" s="1">
        <f>$J$21</f>
        <v>0</v>
      </c>
      <c r="AG37" s="1" t="str">
        <f>+[1]Inscriptions!C43</f>
        <v>gregoire</v>
      </c>
    </row>
    <row r="38" spans="1:33" s="1" customFormat="1" ht="33.75" customHeight="1">
      <c r="A38" s="19"/>
      <c r="B38" s="112"/>
      <c r="C38" s="7"/>
      <c r="D38" s="7"/>
      <c r="E38" s="7"/>
      <c r="F38" s="7"/>
      <c r="H38" s="16"/>
      <c r="J38" s="16"/>
      <c r="K38" s="10"/>
      <c r="N38" s="1" t="str">
        <f>D21</f>
        <v>donald</v>
      </c>
      <c r="O38" s="1">
        <f>$J$21</f>
        <v>0</v>
      </c>
      <c r="Q38" s="1">
        <f>G21</f>
        <v>0</v>
      </c>
      <c r="R38" s="1">
        <f>$J$21</f>
        <v>0</v>
      </c>
      <c r="AG38" s="1" t="str">
        <f>+[1]Inscriptions!C44</f>
        <v>paul</v>
      </c>
    </row>
    <row r="39" spans="1:33" s="1" customFormat="1" ht="35.25" customHeight="1">
      <c r="A39" s="19"/>
      <c r="B39" s="112"/>
      <c r="C39" s="7"/>
      <c r="D39" s="7"/>
      <c r="E39" s="7"/>
      <c r="F39" s="7"/>
      <c r="H39" s="16"/>
      <c r="J39" s="16"/>
      <c r="K39" s="10"/>
      <c r="N39" s="1" t="str">
        <f>E21</f>
        <v>catherine</v>
      </c>
      <c r="O39" s="1">
        <f>$J$21</f>
        <v>0</v>
      </c>
      <c r="Q39" s="1">
        <f>H21</f>
        <v>0</v>
      </c>
      <c r="R39" s="1">
        <f>$J$21</f>
        <v>0</v>
      </c>
      <c r="AG39" s="1" t="str">
        <f>+[1]Inscriptions!C45</f>
        <v>charles</v>
      </c>
    </row>
    <row r="40" spans="1:33" s="1" customFormat="1" ht="32.25" customHeight="1">
      <c r="A40" s="19"/>
      <c r="B40" s="112"/>
      <c r="C40" s="7"/>
      <c r="D40" s="7"/>
      <c r="E40" s="7"/>
      <c r="F40" s="7"/>
      <c r="H40" s="16"/>
      <c r="J40" s="16"/>
      <c r="K40" s="10"/>
      <c r="N40" s="1">
        <f>F21</f>
        <v>0</v>
      </c>
      <c r="O40" s="1">
        <f>$J$21</f>
        <v>0</v>
      </c>
      <c r="Q40" s="1">
        <f>I21</f>
        <v>0</v>
      </c>
      <c r="R40" s="1">
        <f>$J$21</f>
        <v>0</v>
      </c>
      <c r="AG40" s="1" t="str">
        <f>+[1]Inscriptions!C46</f>
        <v>dédé</v>
      </c>
    </row>
    <row r="41" spans="1:33">
      <c r="K41" s="10"/>
      <c r="N41" t="str">
        <f>C23</f>
        <v>maurice</v>
      </c>
      <c r="O41" s="1">
        <f>$J$23</f>
        <v>0</v>
      </c>
      <c r="Q41">
        <f>F23</f>
        <v>0</v>
      </c>
      <c r="R41" s="1">
        <f>$J$23</f>
        <v>0</v>
      </c>
      <c r="AG41" s="1" t="str">
        <f>+[1]Inscriptions!C47</f>
        <v>vincent</v>
      </c>
    </row>
    <row r="42" spans="1:33">
      <c r="K42" s="10"/>
      <c r="N42" t="str">
        <f>D23</f>
        <v>dany</v>
      </c>
      <c r="O42" s="1">
        <f>$J$23</f>
        <v>0</v>
      </c>
      <c r="Q42">
        <f>G23</f>
        <v>0</v>
      </c>
      <c r="R42" s="1">
        <f>$J$23</f>
        <v>0</v>
      </c>
      <c r="AG42" s="1" t="str">
        <f>+[1]Inscriptions!C48</f>
        <v>renaud</v>
      </c>
    </row>
    <row r="43" spans="1:33">
      <c r="K43" s="10"/>
      <c r="N43" t="str">
        <f>E23</f>
        <v>berthe</v>
      </c>
      <c r="O43" s="1">
        <f>$J$23</f>
        <v>0</v>
      </c>
      <c r="Q43">
        <f>H23</f>
        <v>0</v>
      </c>
      <c r="R43" s="1">
        <f>$J$23</f>
        <v>0</v>
      </c>
      <c r="AG43" s="1" t="str">
        <f>+[1]Inscriptions!C49</f>
        <v>evrard</v>
      </c>
    </row>
    <row r="44" spans="1:33">
      <c r="K44" s="10"/>
      <c r="N44">
        <f>F23</f>
        <v>0</v>
      </c>
      <c r="O44" s="1">
        <f>$J$23</f>
        <v>0</v>
      </c>
      <c r="Q44">
        <f>I23</f>
        <v>0</v>
      </c>
      <c r="R44" s="1">
        <f>$J$23</f>
        <v>0</v>
      </c>
      <c r="AG44" s="1" t="str">
        <f>+[1]Inscriptions!C50</f>
        <v>daniel</v>
      </c>
    </row>
    <row r="45" spans="1:33">
      <c r="K45" s="10"/>
      <c r="N45" t="str">
        <f>C24</f>
        <v>jaquo</v>
      </c>
      <c r="O45" s="1">
        <f>$J$24</f>
        <v>0</v>
      </c>
      <c r="Q45">
        <f>F24</f>
        <v>0</v>
      </c>
      <c r="R45" s="1">
        <f>$J$24</f>
        <v>0</v>
      </c>
      <c r="AG45" s="1" t="str">
        <f>+[1]Inscriptions!C51</f>
        <v>polo</v>
      </c>
    </row>
    <row r="46" spans="1:33">
      <c r="K46" s="10"/>
      <c r="N46" t="str">
        <f>D24</f>
        <v>thomas</v>
      </c>
      <c r="O46" s="1">
        <f>$J$24</f>
        <v>0</v>
      </c>
      <c r="Q46">
        <f>G24</f>
        <v>0</v>
      </c>
      <c r="R46" s="1">
        <f>$J$24</f>
        <v>0</v>
      </c>
      <c r="AG46" s="1" t="str">
        <f>+[1]Inscriptions!C52</f>
        <v>florent</v>
      </c>
    </row>
    <row r="47" spans="1:33">
      <c r="K47" s="10"/>
      <c r="N47" t="str">
        <f>E24</f>
        <v>eliane</v>
      </c>
      <c r="O47" s="1">
        <f>$J$24</f>
        <v>0</v>
      </c>
      <c r="Q47">
        <f>H24</f>
        <v>0</v>
      </c>
      <c r="R47" s="1">
        <f>$J$24</f>
        <v>0</v>
      </c>
      <c r="AG47" s="1" t="str">
        <f>+[1]Inscriptions!C53</f>
        <v>jacques</v>
      </c>
    </row>
    <row r="48" spans="1:33">
      <c r="K48" s="10"/>
      <c r="N48">
        <f>F24</f>
        <v>0</v>
      </c>
      <c r="O48" s="1">
        <f>$J$24</f>
        <v>0</v>
      </c>
      <c r="Q48">
        <f>I24</f>
        <v>0</v>
      </c>
      <c r="R48" s="1">
        <f>$J$24</f>
        <v>0</v>
      </c>
      <c r="AG48" s="1" t="str">
        <f>+[1]Inscriptions!C54</f>
        <v>lucas</v>
      </c>
    </row>
    <row r="49" spans="11:33">
      <c r="K49" s="10"/>
      <c r="N49" t="str">
        <f>C26</f>
        <v>sergio</v>
      </c>
      <c r="O49">
        <f>$J$26</f>
        <v>0</v>
      </c>
      <c r="Q49">
        <f>F26</f>
        <v>0</v>
      </c>
      <c r="R49">
        <f>$J$26</f>
        <v>0</v>
      </c>
      <c r="AG49" s="1" t="str">
        <f>+[1]Inscriptions!C55</f>
        <v>romaric</v>
      </c>
    </row>
    <row r="50" spans="11:33">
      <c r="K50" s="10"/>
      <c r="N50" t="str">
        <f>D26</f>
        <v>rene</v>
      </c>
      <c r="O50">
        <f>$J$26</f>
        <v>0</v>
      </c>
      <c r="Q50">
        <f>G26</f>
        <v>0</v>
      </c>
      <c r="R50">
        <f>$J$26</f>
        <v>0</v>
      </c>
      <c r="AG50" s="1" t="str">
        <f>+[1]Inscriptions!C56</f>
        <v>roger</v>
      </c>
    </row>
    <row r="51" spans="11:33">
      <c r="K51" s="10"/>
      <c r="N51" t="str">
        <f>E26</f>
        <v>marie</v>
      </c>
      <c r="O51">
        <f>$J$26</f>
        <v>0</v>
      </c>
      <c r="Q51">
        <f>H26</f>
        <v>0</v>
      </c>
      <c r="R51">
        <f>$J$26</f>
        <v>0</v>
      </c>
      <c r="AG51" s="1" t="str">
        <f>+[1]Inscriptions!C57</f>
        <v>catherine</v>
      </c>
    </row>
    <row r="52" spans="11:33">
      <c r="K52" s="10"/>
      <c r="N52">
        <f>F26</f>
        <v>0</v>
      </c>
      <c r="O52">
        <f>$J$26</f>
        <v>0</v>
      </c>
      <c r="Q52">
        <f>I26</f>
        <v>0</v>
      </c>
      <c r="R52">
        <f>$J$26</f>
        <v>0</v>
      </c>
      <c r="AG52" s="1" t="str">
        <f>+[1]Inscriptions!C58</f>
        <v>berthe</v>
      </c>
    </row>
    <row r="53" spans="11:33">
      <c r="K53" s="10"/>
      <c r="N53" t="str">
        <f>C27</f>
        <v>olivier</v>
      </c>
      <c r="O53">
        <f>$J$27</f>
        <v>0</v>
      </c>
      <c r="Q53">
        <f>F27</f>
        <v>0</v>
      </c>
      <c r="R53">
        <f>$J$27</f>
        <v>0</v>
      </c>
      <c r="AG53" s="1" t="str">
        <f>+[1]Inscriptions!C59</f>
        <v>eliane</v>
      </c>
    </row>
    <row r="54" spans="11:33">
      <c r="K54" s="10"/>
      <c r="N54" t="str">
        <f>D27</f>
        <v>robert</v>
      </c>
      <c r="O54">
        <f>$J$27</f>
        <v>0</v>
      </c>
      <c r="Q54">
        <f>G27</f>
        <v>0</v>
      </c>
      <c r="R54">
        <f>$J$27</f>
        <v>0</v>
      </c>
      <c r="AG54" s="1" t="str">
        <f>+[1]Inscriptions!C60</f>
        <v>marie</v>
      </c>
    </row>
    <row r="55" spans="11:33">
      <c r="K55" s="10"/>
      <c r="N55" t="str">
        <f>E27</f>
        <v>cathy</v>
      </c>
      <c r="O55">
        <f>$J$27</f>
        <v>0</v>
      </c>
      <c r="Q55">
        <f>H27</f>
        <v>0</v>
      </c>
      <c r="R55">
        <f>$J$27</f>
        <v>0</v>
      </c>
      <c r="AG55" s="1" t="str">
        <f>+[1]Inscriptions!C61</f>
        <v>cathy</v>
      </c>
    </row>
    <row r="56" spans="11:33">
      <c r="K56" s="10"/>
      <c r="N56">
        <f>F27</f>
        <v>0</v>
      </c>
      <c r="O56">
        <f>$J$27</f>
        <v>0</v>
      </c>
      <c r="Q56">
        <f>I27</f>
        <v>0</v>
      </c>
      <c r="R56">
        <f>$J$27</f>
        <v>0</v>
      </c>
      <c r="AG56" s="1" t="str">
        <f>+[1]Inscriptions!C62</f>
        <v>anne</v>
      </c>
    </row>
    <row r="57" spans="11:33">
      <c r="K57" s="10"/>
      <c r="N57" t="str">
        <f>C29</f>
        <v>romaric</v>
      </c>
      <c r="O57">
        <f>$J$29</f>
        <v>0</v>
      </c>
      <c r="Q57">
        <f>F29</f>
        <v>0</v>
      </c>
      <c r="R57">
        <f>$J$29</f>
        <v>0</v>
      </c>
      <c r="AG57" s="1" t="str">
        <f>+[1]Inscriptions!C63</f>
        <v>aulne</v>
      </c>
    </row>
    <row r="58" spans="11:33">
      <c r="K58" s="10"/>
      <c r="N58" t="str">
        <f>D29</f>
        <v>serge</v>
      </c>
      <c r="O58">
        <f>$J$29</f>
        <v>0</v>
      </c>
      <c r="Q58">
        <f>G29</f>
        <v>0</v>
      </c>
      <c r="R58">
        <f>$J$29</f>
        <v>0</v>
      </c>
      <c r="AG58" s="1">
        <f>+[1]Inscriptions!C64</f>
        <v>0</v>
      </c>
    </row>
    <row r="59" spans="11:33">
      <c r="K59" s="10"/>
      <c r="N59" t="str">
        <f>E29</f>
        <v>anne</v>
      </c>
      <c r="O59">
        <f>$J$29</f>
        <v>0</v>
      </c>
      <c r="Q59">
        <f>H29</f>
        <v>0</v>
      </c>
      <c r="R59">
        <f>$J$29</f>
        <v>0</v>
      </c>
      <c r="AG59" s="1">
        <f>+[1]Inscriptions!C65</f>
        <v>0</v>
      </c>
    </row>
    <row r="60" spans="11:33">
      <c r="K60" s="10"/>
      <c r="N60">
        <f>F29</f>
        <v>0</v>
      </c>
      <c r="O60">
        <f>$J$29</f>
        <v>0</v>
      </c>
      <c r="Q60">
        <f>I29</f>
        <v>0</v>
      </c>
      <c r="R60">
        <f>$J$29</f>
        <v>0</v>
      </c>
      <c r="AG60" s="1">
        <f>+[1]Inscriptions!C66</f>
        <v>0</v>
      </c>
    </row>
    <row r="61" spans="11:33">
      <c r="K61" s="10"/>
      <c r="N61" t="str">
        <f>C30</f>
        <v>saturnin</v>
      </c>
      <c r="O61">
        <f>$J$30</f>
        <v>0</v>
      </c>
      <c r="Q61">
        <f>F30</f>
        <v>0</v>
      </c>
      <c r="R61">
        <f>$J$30</f>
        <v>0</v>
      </c>
      <c r="AG61" s="1">
        <f>+[1]Inscriptions!C67</f>
        <v>0</v>
      </c>
    </row>
    <row r="62" spans="11:33">
      <c r="K62" s="10"/>
      <c r="N62" t="str">
        <f>D30</f>
        <v>gregoire</v>
      </c>
      <c r="O62">
        <f>$J$30</f>
        <v>0</v>
      </c>
      <c r="Q62">
        <f>G30</f>
        <v>0</v>
      </c>
      <c r="R62">
        <f>$J$30</f>
        <v>0</v>
      </c>
      <c r="AG62" s="1">
        <f>+[1]Inscriptions!C68</f>
        <v>0</v>
      </c>
    </row>
    <row r="63" spans="11:33">
      <c r="K63" s="10"/>
      <c r="N63" t="str">
        <f>E30</f>
        <v>aulne</v>
      </c>
      <c r="O63">
        <f>$J$30</f>
        <v>0</v>
      </c>
      <c r="Q63">
        <f>H30</f>
        <v>0</v>
      </c>
      <c r="R63">
        <f>$J$30</f>
        <v>0</v>
      </c>
      <c r="AG63" s="1">
        <f>+[1]Inscriptions!C69</f>
        <v>0</v>
      </c>
    </row>
    <row r="64" spans="11:33">
      <c r="K64" s="10"/>
      <c r="N64">
        <f>F30</f>
        <v>0</v>
      </c>
      <c r="O64">
        <f>$J$30</f>
        <v>0</v>
      </c>
      <c r="Q64">
        <f>I30</f>
        <v>0</v>
      </c>
      <c r="R64">
        <f>$J$30</f>
        <v>0</v>
      </c>
      <c r="AG64" s="1">
        <f>+[1]Inscriptions!C70</f>
        <v>0</v>
      </c>
    </row>
    <row r="65" spans="11:33">
      <c r="K65" s="10"/>
      <c r="N65" t="str">
        <f>C32</f>
        <v>xavier</v>
      </c>
      <c r="O65">
        <f>$J$32</f>
        <v>0</v>
      </c>
      <c r="Q65">
        <f>F32</f>
        <v>0</v>
      </c>
      <c r="R65">
        <f>$J$32</f>
        <v>0</v>
      </c>
      <c r="AG65" s="1">
        <f>+[1]Inscriptions!C71</f>
        <v>0</v>
      </c>
    </row>
    <row r="66" spans="11:33">
      <c r="K66" s="10"/>
      <c r="N66" t="str">
        <f>D32</f>
        <v>paul</v>
      </c>
      <c r="O66">
        <f>$J$32</f>
        <v>0</v>
      </c>
      <c r="Q66">
        <f>G32</f>
        <v>0</v>
      </c>
      <c r="R66">
        <f>$J$32</f>
        <v>0</v>
      </c>
      <c r="AG66" s="1">
        <f>+[1]Inscriptions!C72</f>
        <v>0</v>
      </c>
    </row>
    <row r="67" spans="11:33">
      <c r="K67" s="10"/>
      <c r="N67">
        <f>E32</f>
        <v>0</v>
      </c>
      <c r="O67">
        <f>$J$32</f>
        <v>0</v>
      </c>
      <c r="Q67">
        <f>H32</f>
        <v>0</v>
      </c>
      <c r="R67">
        <f>$J$32</f>
        <v>0</v>
      </c>
      <c r="AG67" s="1">
        <f>+[1]Inscriptions!C73</f>
        <v>0</v>
      </c>
    </row>
    <row r="68" spans="11:33">
      <c r="K68" s="10"/>
      <c r="N68">
        <f>F32</f>
        <v>0</v>
      </c>
      <c r="O68">
        <f>$J$32</f>
        <v>0</v>
      </c>
      <c r="Q68">
        <f>I32</f>
        <v>0</v>
      </c>
      <c r="R68">
        <f>$J$32</f>
        <v>0</v>
      </c>
      <c r="AG68" s="1">
        <f>+[1]Inscriptions!C74</f>
        <v>0</v>
      </c>
    </row>
    <row r="69" spans="11:33">
      <c r="K69" s="10"/>
      <c r="N69" t="str">
        <f>C33</f>
        <v>bertrand</v>
      </c>
      <c r="O69">
        <f>$J$33</f>
        <v>0</v>
      </c>
      <c r="Q69">
        <f>F33</f>
        <v>0</v>
      </c>
      <c r="R69">
        <f>$J$33</f>
        <v>0</v>
      </c>
      <c r="AG69" s="1">
        <f>+[1]Inscriptions!C75</f>
        <v>0</v>
      </c>
    </row>
    <row r="70" spans="11:33">
      <c r="K70" s="10"/>
      <c r="N70" t="str">
        <f>D33</f>
        <v>charles</v>
      </c>
      <c r="O70">
        <f>$J$33</f>
        <v>0</v>
      </c>
      <c r="Q70">
        <f>G33</f>
        <v>0</v>
      </c>
      <c r="R70">
        <f>$J$33</f>
        <v>0</v>
      </c>
      <c r="AG70" s="1">
        <f>+[1]Inscriptions!C76</f>
        <v>0</v>
      </c>
    </row>
    <row r="71" spans="11:33">
      <c r="K71" s="10"/>
      <c r="N71">
        <f>E33</f>
        <v>0</v>
      </c>
      <c r="O71">
        <f>$J$33</f>
        <v>0</v>
      </c>
      <c r="Q71">
        <f>H33</f>
        <v>0</v>
      </c>
      <c r="R71">
        <f>$J$33</f>
        <v>0</v>
      </c>
      <c r="AG71" s="1">
        <f>+[1]Inscriptions!C77</f>
        <v>0</v>
      </c>
    </row>
    <row r="72" spans="11:33">
      <c r="K72" s="10"/>
      <c r="N72">
        <f>F33</f>
        <v>0</v>
      </c>
      <c r="O72">
        <f>$J$33</f>
        <v>0</v>
      </c>
      <c r="Q72">
        <f>I33</f>
        <v>0</v>
      </c>
      <c r="R72">
        <f>$J$33</f>
        <v>0</v>
      </c>
      <c r="AG72" s="1">
        <f>+[1]Inscriptions!C78</f>
        <v>0</v>
      </c>
    </row>
    <row r="73" spans="11:33">
      <c r="K73" s="10"/>
      <c r="N73" t="str">
        <f>C35</f>
        <v>pierre</v>
      </c>
      <c r="O73">
        <f>$J$35</f>
        <v>0</v>
      </c>
      <c r="Q73">
        <f>F35</f>
        <v>0</v>
      </c>
      <c r="R73">
        <f>$J$35</f>
        <v>0</v>
      </c>
      <c r="AG73" s="1">
        <f>+[1]Inscriptions!C79</f>
        <v>0</v>
      </c>
    </row>
    <row r="74" spans="11:33">
      <c r="K74" s="10"/>
      <c r="N74" t="str">
        <f>D35</f>
        <v>dédé</v>
      </c>
      <c r="O74">
        <f>$J$35</f>
        <v>0</v>
      </c>
      <c r="Q74">
        <f>G35</f>
        <v>0</v>
      </c>
      <c r="R74">
        <f>$J$35</f>
        <v>0</v>
      </c>
      <c r="AG74" s="1">
        <f>+[1]Inscriptions!C80</f>
        <v>0</v>
      </c>
    </row>
    <row r="75" spans="11:33">
      <c r="K75" s="10"/>
      <c r="N75">
        <f>E35</f>
        <v>0</v>
      </c>
      <c r="O75">
        <f>$J$35</f>
        <v>0</v>
      </c>
      <c r="Q75">
        <f>H35</f>
        <v>0</v>
      </c>
      <c r="R75">
        <f>$J$35</f>
        <v>0</v>
      </c>
      <c r="AG75" s="1">
        <f>+[1]Inscriptions!C81</f>
        <v>0</v>
      </c>
    </row>
    <row r="76" spans="11:33">
      <c r="K76" s="10"/>
      <c r="N76">
        <f>F35</f>
        <v>0</v>
      </c>
      <c r="O76">
        <f>$J$35</f>
        <v>0</v>
      </c>
      <c r="Q76">
        <f>I35</f>
        <v>0</v>
      </c>
      <c r="R76">
        <f>$J$35</f>
        <v>0</v>
      </c>
      <c r="AG76" s="1">
        <f>+[1]Inscriptions!C82</f>
        <v>0</v>
      </c>
    </row>
    <row r="77" spans="11:33">
      <c r="K77" s="10"/>
      <c r="N77" t="str">
        <f>C36</f>
        <v>jerome</v>
      </c>
      <c r="O77">
        <f>$J$36</f>
        <v>0</v>
      </c>
      <c r="Q77">
        <f>F36</f>
        <v>0</v>
      </c>
      <c r="R77">
        <f>$J$36</f>
        <v>0</v>
      </c>
      <c r="AG77" s="1">
        <f>+[1]Inscriptions!C83</f>
        <v>0</v>
      </c>
    </row>
    <row r="78" spans="11:33">
      <c r="K78" s="10"/>
      <c r="N78" t="str">
        <f>D36</f>
        <v>vincent</v>
      </c>
      <c r="O78">
        <f>$J$36</f>
        <v>0</v>
      </c>
      <c r="Q78">
        <f>G36</f>
        <v>0</v>
      </c>
      <c r="R78">
        <f>$J$36</f>
        <v>0</v>
      </c>
      <c r="AG78" s="1">
        <f>+[1]Inscriptions!C84</f>
        <v>0</v>
      </c>
    </row>
    <row r="79" spans="11:33">
      <c r="K79" s="10"/>
      <c r="N79">
        <f>E36</f>
        <v>0</v>
      </c>
      <c r="O79">
        <f>$J$36</f>
        <v>0</v>
      </c>
      <c r="Q79">
        <f>H36</f>
        <v>0</v>
      </c>
      <c r="R79">
        <f>$J$36</f>
        <v>0</v>
      </c>
      <c r="AG79" s="1">
        <f>+[1]Inscriptions!C85</f>
        <v>0</v>
      </c>
    </row>
    <row r="80" spans="11:33">
      <c r="K80" s="10"/>
      <c r="N80">
        <f>F36</f>
        <v>0</v>
      </c>
      <c r="O80">
        <f>$J$36</f>
        <v>0</v>
      </c>
      <c r="Q80">
        <f>I36</f>
        <v>0</v>
      </c>
      <c r="R80">
        <f>$J$36</f>
        <v>0</v>
      </c>
      <c r="AG80" s="1">
        <f>+[1]Inscriptions!C86</f>
        <v>0</v>
      </c>
    </row>
    <row r="81" spans="11:33">
      <c r="K81" s="10"/>
      <c r="AG81" s="1">
        <f>+[1]Inscriptions!C87</f>
        <v>0</v>
      </c>
    </row>
    <row r="82" spans="11:33">
      <c r="K82" s="10"/>
      <c r="AG82" s="1"/>
    </row>
    <row r="83" spans="11:33">
      <c r="K83" s="10"/>
      <c r="AG83" s="1"/>
    </row>
    <row r="84" spans="11:33">
      <c r="K84" s="10"/>
      <c r="AG84" s="1"/>
    </row>
    <row r="85" spans="11:33">
      <c r="K85" s="10"/>
      <c r="AG85" s="1"/>
    </row>
    <row r="86" spans="11:33">
      <c r="K86" s="10"/>
      <c r="AG86" s="1"/>
    </row>
    <row r="87" spans="11:33">
      <c r="K87" s="10"/>
      <c r="AG87" s="1"/>
    </row>
    <row r="88" spans="11:33">
      <c r="K88" s="10"/>
      <c r="AG88" s="1"/>
    </row>
    <row r="89" spans="11:33">
      <c r="K89" s="10"/>
      <c r="AG89" s="1"/>
    </row>
    <row r="90" spans="11:33">
      <c r="K90" s="10"/>
      <c r="AG90" s="1"/>
    </row>
    <row r="91" spans="11:33">
      <c r="K91" s="10"/>
      <c r="AG91" s="1"/>
    </row>
    <row r="92" spans="11:33">
      <c r="K92" s="10"/>
      <c r="AG92" s="1"/>
    </row>
    <row r="93" spans="11:33">
      <c r="K93" s="10"/>
      <c r="AG93" s="1"/>
    </row>
    <row r="94" spans="11:33">
      <c r="K94" s="10"/>
      <c r="AG94" s="1"/>
    </row>
    <row r="95" spans="11:33">
      <c r="K95" s="10"/>
      <c r="AG95" s="1"/>
    </row>
    <row r="96" spans="11:33">
      <c r="K96" s="10"/>
      <c r="AG96" s="1"/>
    </row>
    <row r="97" spans="11:33">
      <c r="K97" s="10"/>
      <c r="AG97" s="1"/>
    </row>
    <row r="98" spans="11:33">
      <c r="K98" s="10"/>
      <c r="AG98" s="1"/>
    </row>
    <row r="99" spans="11:33">
      <c r="K99" s="10"/>
      <c r="AG99" s="1"/>
    </row>
    <row r="100" spans="11:33">
      <c r="K100" s="10"/>
      <c r="AG100" s="1"/>
    </row>
    <row r="101" spans="11:33">
      <c r="K101" s="10"/>
      <c r="AG101" s="1"/>
    </row>
    <row r="102" spans="11:33">
      <c r="K102" s="10"/>
      <c r="AG102" s="1"/>
    </row>
    <row r="103" spans="11:33">
      <c r="K103" s="10"/>
      <c r="AG103" s="1"/>
    </row>
    <row r="104" spans="11:33">
      <c r="K104" s="10"/>
      <c r="AG104" s="1"/>
    </row>
    <row r="105" spans="11:33">
      <c r="K105" s="10"/>
      <c r="AG105" s="1"/>
    </row>
  </sheetData>
  <mergeCells count="13">
    <mergeCell ref="D2:E2"/>
    <mergeCell ref="B20:B21"/>
    <mergeCell ref="B11:B12"/>
    <mergeCell ref="B17:B18"/>
    <mergeCell ref="B8:B9"/>
    <mergeCell ref="B14:B15"/>
    <mergeCell ref="B23:B24"/>
    <mergeCell ref="B35:B36"/>
    <mergeCell ref="B37:B38"/>
    <mergeCell ref="B39:B40"/>
    <mergeCell ref="B29:B30"/>
    <mergeCell ref="B26:B27"/>
    <mergeCell ref="B32:B33"/>
  </mergeCells>
  <phoneticPr fontId="4" type="noConversion"/>
  <pageMargins left="0.5" right="0.62" top="0.31" bottom="0.36" header="0.17" footer="0.3"/>
  <pageSetup paperSize="9" scale="49" orientation="portrait" r:id="rId1"/>
  <headerFooter alignWithMargins="0"/>
  <colBreaks count="1" manualBreakCount="1">
    <brk id="10" max="1048575" man="1"/>
  </col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D1:D96"/>
  <sheetViews>
    <sheetView topLeftCell="A10" workbookViewId="0"/>
  </sheetViews>
  <sheetFormatPr baseColWidth="10" defaultRowHeight="15"/>
  <cols>
    <col min="4" max="4" width="11.42578125" style="105"/>
  </cols>
  <sheetData>
    <row r="1" spans="4:4">
      <c r="D1" s="42" t="s">
        <v>67</v>
      </c>
    </row>
    <row r="2" spans="4:4">
      <c r="D2" s="63" t="s">
        <v>68</v>
      </c>
    </row>
    <row r="3" spans="4:4">
      <c r="D3" s="62" t="s">
        <v>69</v>
      </c>
    </row>
    <row r="4" spans="4:4">
      <c r="D4" s="62" t="s">
        <v>70</v>
      </c>
    </row>
    <row r="5" spans="4:4">
      <c r="D5" s="63" t="s">
        <v>71</v>
      </c>
    </row>
    <row r="6" spans="4:4">
      <c r="D6" s="63" t="s">
        <v>72</v>
      </c>
    </row>
    <row r="7" spans="4:4">
      <c r="D7" s="43" t="s">
        <v>73</v>
      </c>
    </row>
    <row r="8" spans="4:4">
      <c r="D8" s="62" t="s">
        <v>74</v>
      </c>
    </row>
    <row r="9" spans="4:4">
      <c r="D9" s="43" t="s">
        <v>75</v>
      </c>
    </row>
    <row r="10" spans="4:4">
      <c r="D10" s="42" t="s">
        <v>76</v>
      </c>
    </row>
    <row r="11" spans="4:4">
      <c r="D11" s="62" t="s">
        <v>77</v>
      </c>
    </row>
    <row r="12" spans="4:4">
      <c r="D12" s="62" t="s">
        <v>78</v>
      </c>
    </row>
    <row r="13" spans="4:4">
      <c r="D13" s="62" t="s">
        <v>79</v>
      </c>
    </row>
    <row r="14" spans="4:4">
      <c r="D14" s="62" t="s">
        <v>80</v>
      </c>
    </row>
    <row r="15" spans="4:4">
      <c r="D15" s="62" t="s">
        <v>81</v>
      </c>
    </row>
    <row r="16" spans="4:4">
      <c r="D16" s="62" t="s">
        <v>82</v>
      </c>
    </row>
    <row r="17" spans="4:4">
      <c r="D17" s="62" t="s">
        <v>83</v>
      </c>
    </row>
    <row r="18" spans="4:4">
      <c r="D18" s="62" t="s">
        <v>84</v>
      </c>
    </row>
    <row r="19" spans="4:4">
      <c r="D19" s="62" t="s">
        <v>85</v>
      </c>
    </row>
    <row r="20" spans="4:4">
      <c r="D20" s="62" t="s">
        <v>86</v>
      </c>
    </row>
    <row r="21" spans="4:4">
      <c r="D21" s="62" t="s">
        <v>87</v>
      </c>
    </row>
    <row r="22" spans="4:4">
      <c r="D22" s="62" t="s">
        <v>88</v>
      </c>
    </row>
    <row r="23" spans="4:4">
      <c r="D23" s="62" t="s">
        <v>89</v>
      </c>
    </row>
    <row r="24" spans="4:4">
      <c r="D24" s="62" t="s">
        <v>90</v>
      </c>
    </row>
    <row r="25" spans="4:4">
      <c r="D25" s="62" t="s">
        <v>91</v>
      </c>
    </row>
    <row r="26" spans="4:4">
      <c r="D26" s="62" t="s">
        <v>92</v>
      </c>
    </row>
    <row r="27" spans="4:4">
      <c r="D27" s="62" t="s">
        <v>93</v>
      </c>
    </row>
    <row r="28" spans="4:4">
      <c r="D28" s="62" t="s">
        <v>94</v>
      </c>
    </row>
    <row r="29" spans="4:4">
      <c r="D29" s="62" t="s">
        <v>95</v>
      </c>
    </row>
    <row r="30" spans="4:4">
      <c r="D30" s="62" t="s">
        <v>96</v>
      </c>
    </row>
    <row r="31" spans="4:4">
      <c r="D31" s="62" t="s">
        <v>97</v>
      </c>
    </row>
    <row r="32" spans="4:4">
      <c r="D32" s="43" t="s">
        <v>98</v>
      </c>
    </row>
    <row r="33" spans="4:4">
      <c r="D33" s="62" t="s">
        <v>99</v>
      </c>
    </row>
    <row r="34" spans="4:4">
      <c r="D34" s="43" t="s">
        <v>100</v>
      </c>
    </row>
    <row r="35" spans="4:4">
      <c r="D35" s="62" t="s">
        <v>101</v>
      </c>
    </row>
    <row r="36" spans="4:4">
      <c r="D36" s="62" t="s">
        <v>102</v>
      </c>
    </row>
    <row r="37" spans="4:4">
      <c r="D37" s="62" t="s">
        <v>103</v>
      </c>
    </row>
    <row r="38" spans="4:4">
      <c r="D38" s="43" t="s">
        <v>104</v>
      </c>
    </row>
    <row r="39" spans="4:4">
      <c r="D39" s="62" t="s">
        <v>105</v>
      </c>
    </row>
    <row r="40" spans="4:4">
      <c r="D40" s="62" t="s">
        <v>106</v>
      </c>
    </row>
    <row r="41" spans="4:4">
      <c r="D41" s="62" t="s">
        <v>107</v>
      </c>
    </row>
    <row r="42" spans="4:4">
      <c r="D42" s="43" t="s">
        <v>108</v>
      </c>
    </row>
    <row r="43" spans="4:4">
      <c r="D43" s="62" t="s">
        <v>91</v>
      </c>
    </row>
    <row r="44" spans="4:4">
      <c r="D44" s="62" t="s">
        <v>109</v>
      </c>
    </row>
    <row r="45" spans="4:4">
      <c r="D45" s="62" t="s">
        <v>110</v>
      </c>
    </row>
    <row r="46" spans="4:4">
      <c r="D46" s="62" t="s">
        <v>111</v>
      </c>
    </row>
    <row r="47" spans="4:4">
      <c r="D47" s="42" t="s">
        <v>112</v>
      </c>
    </row>
    <row r="48" spans="4:4">
      <c r="D48" s="62" t="s">
        <v>113</v>
      </c>
    </row>
    <row r="49" spans="4:4">
      <c r="D49" s="43" t="s">
        <v>114</v>
      </c>
    </row>
    <row r="50" spans="4:4">
      <c r="D50" s="62" t="s">
        <v>115</v>
      </c>
    </row>
    <row r="51" spans="4:4">
      <c r="D51" s="62" t="s">
        <v>66</v>
      </c>
    </row>
    <row r="52" spans="4:4">
      <c r="D52" s="62" t="s">
        <v>116</v>
      </c>
    </row>
    <row r="53" spans="4:4">
      <c r="D53" s="62" t="s">
        <v>117</v>
      </c>
    </row>
    <row r="54" spans="4:4">
      <c r="D54" s="62" t="s">
        <v>118</v>
      </c>
    </row>
    <row r="55" spans="4:4">
      <c r="D55" s="43" t="s">
        <v>119</v>
      </c>
    </row>
    <row r="56" spans="4:4">
      <c r="D56" s="62" t="s">
        <v>120</v>
      </c>
    </row>
    <row r="57" spans="4:4">
      <c r="D57" s="62" t="s">
        <v>121</v>
      </c>
    </row>
    <row r="58" spans="4:4">
      <c r="D58" s="62" t="s">
        <v>122</v>
      </c>
    </row>
    <row r="59" spans="4:4">
      <c r="D59" s="62" t="s">
        <v>123</v>
      </c>
    </row>
    <row r="60" spans="4:4">
      <c r="D60" s="42" t="s">
        <v>124</v>
      </c>
    </row>
    <row r="61" spans="4:4">
      <c r="D61" s="62" t="s">
        <v>125</v>
      </c>
    </row>
    <row r="62" spans="4:4">
      <c r="D62" s="62" t="s">
        <v>126</v>
      </c>
    </row>
    <row r="63" spans="4:4">
      <c r="D63" s="62" t="s">
        <v>127</v>
      </c>
    </row>
    <row r="64" spans="4:4">
      <c r="D64" s="62" t="s">
        <v>128</v>
      </c>
    </row>
    <row r="65" spans="4:4">
      <c r="D65" s="62" t="s">
        <v>129</v>
      </c>
    </row>
    <row r="66" spans="4:4">
      <c r="D66" s="62" t="s">
        <v>130</v>
      </c>
    </row>
    <row r="67" spans="4:4">
      <c r="D67" s="43" t="s">
        <v>131</v>
      </c>
    </row>
    <row r="68" spans="4:4">
      <c r="D68" s="62" t="s">
        <v>132</v>
      </c>
    </row>
    <row r="69" spans="4:4">
      <c r="D69" s="62" t="s">
        <v>133</v>
      </c>
    </row>
    <row r="70" spans="4:4">
      <c r="D70" s="42" t="s">
        <v>134</v>
      </c>
    </row>
    <row r="71" spans="4:4">
      <c r="D71" s="62" t="s">
        <v>135</v>
      </c>
    </row>
    <row r="72" spans="4:4">
      <c r="D72" s="62" t="s">
        <v>136</v>
      </c>
    </row>
    <row r="73" spans="4:4">
      <c r="D73" s="62" t="s">
        <v>137</v>
      </c>
    </row>
    <row r="74" spans="4:4">
      <c r="D74" s="43" t="s">
        <v>138</v>
      </c>
    </row>
    <row r="75" spans="4:4">
      <c r="D75" s="62" t="s">
        <v>139</v>
      </c>
    </row>
    <row r="76" spans="4:4">
      <c r="D76" s="42" t="s">
        <v>140</v>
      </c>
    </row>
    <row r="77" spans="4:4">
      <c r="D77" s="43" t="s">
        <v>141</v>
      </c>
    </row>
    <row r="78" spans="4:4">
      <c r="D78" s="43" t="s">
        <v>142</v>
      </c>
    </row>
    <row r="79" spans="4:4">
      <c r="D79" s="62" t="s">
        <v>143</v>
      </c>
    </row>
    <row r="80" spans="4:4">
      <c r="D80" s="62" t="s">
        <v>154</v>
      </c>
    </row>
    <row r="81" spans="4:4">
      <c r="D81" s="62" t="s">
        <v>155</v>
      </c>
    </row>
    <row r="82" spans="4:4">
      <c r="D82" s="62" t="s">
        <v>156</v>
      </c>
    </row>
    <row r="83" spans="4:4">
      <c r="D83" s="62" t="s">
        <v>157</v>
      </c>
    </row>
    <row r="84" spans="4:4">
      <c r="D84" s="62" t="s">
        <v>158</v>
      </c>
    </row>
    <row r="85" spans="4:4">
      <c r="D85" s="62" t="s">
        <v>159</v>
      </c>
    </row>
    <row r="86" spans="4:4">
      <c r="D86" s="62" t="s">
        <v>160</v>
      </c>
    </row>
    <row r="87" spans="4:4">
      <c r="D87" s="62" t="s">
        <v>161</v>
      </c>
    </row>
    <row r="88" spans="4:4">
      <c r="D88" s="62" t="s">
        <v>162</v>
      </c>
    </row>
    <row r="89" spans="4:4">
      <c r="D89" s="62" t="s">
        <v>163</v>
      </c>
    </row>
    <row r="90" spans="4:4">
      <c r="D90" s="62" t="s">
        <v>164</v>
      </c>
    </row>
    <row r="91" spans="4:4">
      <c r="D91" s="62" t="s">
        <v>165</v>
      </c>
    </row>
    <row r="92" spans="4:4">
      <c r="D92" s="62" t="s">
        <v>166</v>
      </c>
    </row>
    <row r="93" spans="4:4">
      <c r="D93" s="62" t="s">
        <v>167</v>
      </c>
    </row>
    <row r="94" spans="4:4">
      <c r="D94" s="62" t="s">
        <v>168</v>
      </c>
    </row>
    <row r="95" spans="4:4">
      <c r="D95" s="62" t="s">
        <v>169</v>
      </c>
    </row>
    <row r="96" spans="4:4">
      <c r="D96"/>
    </row>
  </sheetData>
  <phoneticPr fontId="4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12</vt:i4>
      </vt:variant>
    </vt:vector>
  </HeadingPairs>
  <TitlesOfParts>
    <vt:vector size="25" baseType="lpstr">
      <vt:lpstr>7_jeux (2)</vt:lpstr>
      <vt:lpstr>Inscriptions</vt:lpstr>
      <vt:lpstr>TCD</vt:lpstr>
      <vt:lpstr>Recap</vt:lpstr>
      <vt:lpstr>3_jeux</vt:lpstr>
      <vt:lpstr>4_jeux</vt:lpstr>
      <vt:lpstr>5_jeux</vt:lpstr>
      <vt:lpstr>6_jeux</vt:lpstr>
      <vt:lpstr>7_jeux</vt:lpstr>
      <vt:lpstr>8_jeux</vt:lpstr>
      <vt:lpstr>9_jeux</vt:lpstr>
      <vt:lpstr>10_jeux</vt:lpstr>
      <vt:lpstr>test</vt:lpstr>
      <vt:lpstr>noms1</vt:lpstr>
      <vt:lpstr>noms2</vt:lpstr>
      <vt:lpstr>orthographe</vt:lpstr>
      <vt:lpstr>'10_jeux'!Zone_d_impression</vt:lpstr>
      <vt:lpstr>'3_jeux'!Zone_d_impression</vt:lpstr>
      <vt:lpstr>'4_jeux'!Zone_d_impression</vt:lpstr>
      <vt:lpstr>'5_jeux'!Zone_d_impression</vt:lpstr>
      <vt:lpstr>'6_jeux'!Zone_d_impression</vt:lpstr>
      <vt:lpstr>'7_jeux'!Zone_d_impression</vt:lpstr>
      <vt:lpstr>'7_jeux (2)'!Zone_d_impression</vt:lpstr>
      <vt:lpstr>'8_jeux'!Zone_d_impression</vt:lpstr>
      <vt:lpstr>'9_jeux'!Zone_d_impression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Bibi</dc:creator>
  <cp:lastModifiedBy>VincentPierre84850</cp:lastModifiedBy>
  <cp:lastPrinted>2013-08-05T11:10:17Z</cp:lastPrinted>
  <dcterms:created xsi:type="dcterms:W3CDTF">2012-06-10T09:26:38Z</dcterms:created>
  <dcterms:modified xsi:type="dcterms:W3CDTF">2017-01-17T07:52:03Z</dcterms:modified>
</cp:coreProperties>
</file>