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trice\Desktop\"/>
    </mc:Choice>
  </mc:AlternateContent>
  <bookViews>
    <workbookView xWindow="0" yWindow="0" windowWidth="20490" windowHeight="7755"/>
  </bookViews>
  <sheets>
    <sheet name="Feuil1" sheetId="1" r:id="rId1"/>
  </sheets>
  <externalReferences>
    <externalReference r:id="rId2"/>
    <externalReference r:id="rId3"/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09" i="1" l="1"/>
  <c r="D509" i="1"/>
  <c r="E508" i="1"/>
  <c r="D508" i="1"/>
  <c r="E507" i="1"/>
  <c r="D507" i="1"/>
  <c r="E506" i="1"/>
  <c r="G506" i="1" s="1"/>
  <c r="D506" i="1"/>
  <c r="E505" i="1"/>
  <c r="D505" i="1"/>
  <c r="E504" i="1"/>
  <c r="D504" i="1"/>
  <c r="E503" i="1"/>
  <c r="E510" i="1" s="1"/>
  <c r="D503" i="1"/>
  <c r="D510" i="1" s="1"/>
  <c r="F499" i="1"/>
  <c r="E499" i="1" s="1"/>
  <c r="D499" i="1"/>
  <c r="F498" i="1"/>
  <c r="E498" i="1" s="1"/>
  <c r="D498" i="1"/>
  <c r="F497" i="1"/>
  <c r="E497" i="1"/>
  <c r="D497" i="1"/>
  <c r="F496" i="1"/>
  <c r="E496" i="1" s="1"/>
  <c r="D496" i="1"/>
  <c r="F495" i="1"/>
  <c r="E495" i="1" s="1"/>
  <c r="G495" i="1" s="1"/>
  <c r="D495" i="1"/>
  <c r="F494" i="1"/>
  <c r="E494" i="1" s="1"/>
  <c r="D494" i="1"/>
  <c r="F493" i="1"/>
  <c r="E493" i="1" s="1"/>
  <c r="E500" i="1" s="1"/>
  <c r="D493" i="1"/>
  <c r="G490" i="1"/>
  <c r="E486" i="1"/>
  <c r="D486" i="1"/>
  <c r="E485" i="1"/>
  <c r="G485" i="1" s="1"/>
  <c r="D485" i="1"/>
  <c r="E484" i="1"/>
  <c r="G484" i="1" s="1"/>
  <c r="D484" i="1"/>
  <c r="E483" i="1"/>
  <c r="D483" i="1"/>
  <c r="E482" i="1"/>
  <c r="D482" i="1"/>
  <c r="E481" i="1"/>
  <c r="D481" i="1"/>
  <c r="F478" i="1"/>
  <c r="F477" i="1"/>
  <c r="E477" i="1" s="1"/>
  <c r="D477" i="1"/>
  <c r="F476" i="1"/>
  <c r="E476" i="1"/>
  <c r="D476" i="1"/>
  <c r="F475" i="1"/>
  <c r="E475" i="1" s="1"/>
  <c r="E487" i="1" s="1"/>
  <c r="D475" i="1"/>
  <c r="D487" i="1" s="1"/>
  <c r="E474" i="1"/>
  <c r="D474" i="1"/>
  <c r="F473" i="1"/>
  <c r="E473" i="1" s="1"/>
  <c r="D473" i="1"/>
  <c r="F472" i="1"/>
  <c r="E472" i="1"/>
  <c r="E478" i="1" s="1"/>
  <c r="D472" i="1"/>
  <c r="G469" i="1"/>
  <c r="E465" i="1"/>
  <c r="D465" i="1"/>
  <c r="E464" i="1"/>
  <c r="G464" i="1" s="1"/>
  <c r="D464" i="1"/>
  <c r="E463" i="1"/>
  <c r="D463" i="1"/>
  <c r="E462" i="1"/>
  <c r="D462" i="1"/>
  <c r="G462" i="1" s="1"/>
  <c r="E461" i="1"/>
  <c r="D461" i="1"/>
  <c r="E460" i="1"/>
  <c r="D460" i="1"/>
  <c r="E459" i="1"/>
  <c r="D459" i="1"/>
  <c r="E458" i="1"/>
  <c r="D458" i="1"/>
  <c r="G458" i="1" s="1"/>
  <c r="E457" i="1"/>
  <c r="D457" i="1"/>
  <c r="E456" i="1"/>
  <c r="D456" i="1"/>
  <c r="E455" i="1"/>
  <c r="D455" i="1"/>
  <c r="E454" i="1"/>
  <c r="E466" i="1" s="1"/>
  <c r="D454" i="1"/>
  <c r="D466" i="1" s="1"/>
  <c r="G453" i="1"/>
  <c r="E453" i="1"/>
  <c r="D453" i="1"/>
  <c r="E452" i="1"/>
  <c r="D452" i="1"/>
  <c r="E451" i="1"/>
  <c r="D451" i="1"/>
  <c r="G451" i="1" s="1"/>
  <c r="E450" i="1"/>
  <c r="D450" i="1"/>
  <c r="E449" i="1"/>
  <c r="D449" i="1"/>
  <c r="E448" i="1"/>
  <c r="D448" i="1"/>
  <c r="E447" i="1"/>
  <c r="D447" i="1"/>
  <c r="G447" i="1" s="1"/>
  <c r="E446" i="1"/>
  <c r="D446" i="1"/>
  <c r="E445" i="1"/>
  <c r="D445" i="1"/>
  <c r="G445" i="1" s="1"/>
  <c r="E444" i="1"/>
  <c r="D444" i="1"/>
  <c r="E443" i="1"/>
  <c r="D443" i="1"/>
  <c r="E442" i="1"/>
  <c r="D442" i="1"/>
  <c r="E441" i="1"/>
  <c r="D441" i="1"/>
  <c r="G441" i="1" s="1"/>
  <c r="E440" i="1"/>
  <c r="D440" i="1"/>
  <c r="G440" i="1" s="1"/>
  <c r="E439" i="1"/>
  <c r="D439" i="1"/>
  <c r="G439" i="1" s="1"/>
  <c r="E438" i="1"/>
  <c r="D438" i="1"/>
  <c r="E437" i="1"/>
  <c r="G437" i="1" s="1"/>
  <c r="D437" i="1"/>
  <c r="E436" i="1"/>
  <c r="D436" i="1"/>
  <c r="F432" i="1"/>
  <c r="D432" i="1"/>
  <c r="F431" i="1"/>
  <c r="E431" i="1" s="1"/>
  <c r="D431" i="1"/>
  <c r="F430" i="1"/>
  <c r="E430" i="1" s="1"/>
  <c r="D430" i="1"/>
  <c r="F429" i="1"/>
  <c r="E429" i="1" s="1"/>
  <c r="D429" i="1"/>
  <c r="F428" i="1"/>
  <c r="D428" i="1"/>
  <c r="F427" i="1"/>
  <c r="D427" i="1"/>
  <c r="F426" i="1"/>
  <c r="E426" i="1" s="1"/>
  <c r="D426" i="1"/>
  <c r="F425" i="1"/>
  <c r="E425" i="1"/>
  <c r="G425" i="1" s="1"/>
  <c r="D425" i="1"/>
  <c r="F424" i="1"/>
  <c r="D424" i="1"/>
  <c r="F423" i="1"/>
  <c r="E423" i="1" s="1"/>
  <c r="D423" i="1"/>
  <c r="F422" i="1"/>
  <c r="E422" i="1" s="1"/>
  <c r="G422" i="1" s="1"/>
  <c r="D422" i="1"/>
  <c r="F421" i="1"/>
  <c r="E421" i="1" s="1"/>
  <c r="D421" i="1"/>
  <c r="F420" i="1"/>
  <c r="D420" i="1"/>
  <c r="F419" i="1"/>
  <c r="D419" i="1"/>
  <c r="F418" i="1"/>
  <c r="E418" i="1" s="1"/>
  <c r="D418" i="1"/>
  <c r="F417" i="1"/>
  <c r="E417" i="1" s="1"/>
  <c r="G417" i="1" s="1"/>
  <c r="D417" i="1"/>
  <c r="F416" i="1"/>
  <c r="D416" i="1"/>
  <c r="F415" i="1"/>
  <c r="E415" i="1" s="1"/>
  <c r="D415" i="1"/>
  <c r="F414" i="1"/>
  <c r="E414" i="1" s="1"/>
  <c r="G414" i="1" s="1"/>
  <c r="D414" i="1"/>
  <c r="F413" i="1"/>
  <c r="E413" i="1" s="1"/>
  <c r="D413" i="1"/>
  <c r="F412" i="1"/>
  <c r="E412" i="1" s="1"/>
  <c r="D412" i="1"/>
  <c r="F411" i="1"/>
  <c r="D411" i="1"/>
  <c r="F410" i="1"/>
  <c r="E410" i="1" s="1"/>
  <c r="D410" i="1"/>
  <c r="F409" i="1"/>
  <c r="E409" i="1" s="1"/>
  <c r="D409" i="1"/>
  <c r="F408" i="1"/>
  <c r="D408" i="1"/>
  <c r="F407" i="1"/>
  <c r="E407" i="1" s="1"/>
  <c r="D407" i="1"/>
  <c r="F406" i="1"/>
  <c r="E406" i="1" s="1"/>
  <c r="G406" i="1" s="1"/>
  <c r="D406" i="1"/>
  <c r="F405" i="1"/>
  <c r="E405" i="1" s="1"/>
  <c r="D405" i="1"/>
  <c r="F404" i="1"/>
  <c r="E404" i="1" s="1"/>
  <c r="D404" i="1"/>
  <c r="G404" i="1" s="1"/>
  <c r="F403" i="1"/>
  <c r="D403" i="1"/>
  <c r="G400" i="1"/>
  <c r="E396" i="1"/>
  <c r="D396" i="1"/>
  <c r="E395" i="1"/>
  <c r="D395" i="1"/>
  <c r="E394" i="1"/>
  <c r="D394" i="1"/>
  <c r="E393" i="1"/>
  <c r="D393" i="1"/>
  <c r="E392" i="1"/>
  <c r="D392" i="1"/>
  <c r="E391" i="1"/>
  <c r="D391" i="1"/>
  <c r="E390" i="1"/>
  <c r="D390" i="1"/>
  <c r="E389" i="1"/>
  <c r="D389" i="1"/>
  <c r="E388" i="1"/>
  <c r="D388" i="1"/>
  <c r="E387" i="1"/>
  <c r="D387" i="1"/>
  <c r="E386" i="1"/>
  <c r="D386" i="1"/>
  <c r="E385" i="1"/>
  <c r="E397" i="1" s="1"/>
  <c r="D385" i="1"/>
  <c r="D397" i="1" s="1"/>
  <c r="E384" i="1"/>
  <c r="G384" i="1" s="1"/>
  <c r="D384" i="1"/>
  <c r="E383" i="1"/>
  <c r="D383" i="1"/>
  <c r="E382" i="1"/>
  <c r="D382" i="1"/>
  <c r="E381" i="1"/>
  <c r="D381" i="1"/>
  <c r="F377" i="1"/>
  <c r="E377" i="1" s="1"/>
  <c r="D377" i="1"/>
  <c r="F376" i="1"/>
  <c r="D376" i="1"/>
  <c r="F375" i="1"/>
  <c r="E375" i="1" s="1"/>
  <c r="D375" i="1"/>
  <c r="F374" i="1"/>
  <c r="E374" i="1" s="1"/>
  <c r="D374" i="1"/>
  <c r="F373" i="1"/>
  <c r="E373" i="1" s="1"/>
  <c r="G373" i="1" s="1"/>
  <c r="D373" i="1"/>
  <c r="F372" i="1"/>
  <c r="E372" i="1" s="1"/>
  <c r="D372" i="1"/>
  <c r="F371" i="1"/>
  <c r="E371" i="1" s="1"/>
  <c r="D371" i="1"/>
  <c r="F370" i="1"/>
  <c r="E370" i="1" s="1"/>
  <c r="D370" i="1"/>
  <c r="F369" i="1"/>
  <c r="E369" i="1" s="1"/>
  <c r="D369" i="1"/>
  <c r="F368" i="1"/>
  <c r="D368" i="1"/>
  <c r="F367" i="1"/>
  <c r="E367" i="1" s="1"/>
  <c r="D367" i="1"/>
  <c r="G367" i="1" s="1"/>
  <c r="F366" i="1"/>
  <c r="E366" i="1" s="1"/>
  <c r="D366" i="1"/>
  <c r="F365" i="1"/>
  <c r="E365" i="1" s="1"/>
  <c r="G365" i="1" s="1"/>
  <c r="D365" i="1"/>
  <c r="F364" i="1"/>
  <c r="E364" i="1" s="1"/>
  <c r="D364" i="1"/>
  <c r="F363" i="1"/>
  <c r="E363" i="1" s="1"/>
  <c r="G363" i="1" s="1"/>
  <c r="D363" i="1"/>
  <c r="F362" i="1"/>
  <c r="F378" i="1" s="1"/>
  <c r="D362" i="1"/>
  <c r="G359" i="1"/>
  <c r="D356" i="1"/>
  <c r="E355" i="1"/>
  <c r="D355" i="1"/>
  <c r="E354" i="1"/>
  <c r="D354" i="1"/>
  <c r="E353" i="1"/>
  <c r="D353" i="1"/>
  <c r="E352" i="1"/>
  <c r="D352" i="1"/>
  <c r="E351" i="1"/>
  <c r="D351" i="1"/>
  <c r="E350" i="1"/>
  <c r="D350" i="1"/>
  <c r="E349" i="1"/>
  <c r="D349" i="1"/>
  <c r="E348" i="1"/>
  <c r="D348" i="1"/>
  <c r="E347" i="1"/>
  <c r="D347" i="1"/>
  <c r="E346" i="1"/>
  <c r="E356" i="1" s="1"/>
  <c r="D346" i="1"/>
  <c r="D343" i="1"/>
  <c r="F342" i="1"/>
  <c r="E342" i="1" s="1"/>
  <c r="D342" i="1"/>
  <c r="F341" i="1"/>
  <c r="D341" i="1"/>
  <c r="F340" i="1"/>
  <c r="E340" i="1" s="1"/>
  <c r="D340" i="1"/>
  <c r="G340" i="1" s="1"/>
  <c r="F339" i="1"/>
  <c r="E339" i="1" s="1"/>
  <c r="D339" i="1"/>
  <c r="F338" i="1"/>
  <c r="E338" i="1" s="1"/>
  <c r="D338" i="1"/>
  <c r="F337" i="1"/>
  <c r="E337" i="1" s="1"/>
  <c r="D337" i="1"/>
  <c r="F336" i="1"/>
  <c r="E336" i="1" s="1"/>
  <c r="D336" i="1"/>
  <c r="F335" i="1"/>
  <c r="E335" i="1" s="1"/>
  <c r="D335" i="1"/>
  <c r="F334" i="1"/>
  <c r="E334" i="1"/>
  <c r="D334" i="1"/>
  <c r="F333" i="1"/>
  <c r="F343" i="1" s="1"/>
  <c r="D333" i="1"/>
  <c r="G330" i="1"/>
  <c r="E326" i="1"/>
  <c r="D326" i="1"/>
  <c r="E325" i="1"/>
  <c r="D325" i="1"/>
  <c r="E324" i="1"/>
  <c r="D324" i="1"/>
  <c r="E323" i="1"/>
  <c r="D323" i="1"/>
  <c r="E322" i="1"/>
  <c r="G322" i="1" s="1"/>
  <c r="D322" i="1"/>
  <c r="E321" i="1"/>
  <c r="D321" i="1"/>
  <c r="E320" i="1"/>
  <c r="D320" i="1"/>
  <c r="G320" i="1" s="1"/>
  <c r="E319" i="1"/>
  <c r="D319" i="1"/>
  <c r="E318" i="1"/>
  <c r="D318" i="1"/>
  <c r="E317" i="1"/>
  <c r="D317" i="1"/>
  <c r="E316" i="1"/>
  <c r="D316" i="1"/>
  <c r="E315" i="1"/>
  <c r="E327" i="1" s="1"/>
  <c r="D315" i="1"/>
  <c r="D327" i="1" s="1"/>
  <c r="F311" i="1"/>
  <c r="E311" i="1" s="1"/>
  <c r="D311" i="1"/>
  <c r="F310" i="1"/>
  <c r="D310" i="1"/>
  <c r="F309" i="1"/>
  <c r="E309" i="1" s="1"/>
  <c r="G309" i="1" s="1"/>
  <c r="D309" i="1"/>
  <c r="F308" i="1"/>
  <c r="E308" i="1" s="1"/>
  <c r="D308" i="1"/>
  <c r="F307" i="1"/>
  <c r="E307" i="1"/>
  <c r="G307" i="1" s="1"/>
  <c r="D307" i="1"/>
  <c r="F306" i="1"/>
  <c r="E306" i="1" s="1"/>
  <c r="D306" i="1"/>
  <c r="F305" i="1"/>
  <c r="E305" i="1" s="1"/>
  <c r="D305" i="1"/>
  <c r="F304" i="1"/>
  <c r="E304" i="1" s="1"/>
  <c r="D304" i="1"/>
  <c r="F303" i="1"/>
  <c r="E303" i="1" s="1"/>
  <c r="D303" i="1"/>
  <c r="F302" i="1"/>
  <c r="D302" i="1"/>
  <c r="F301" i="1"/>
  <c r="E301" i="1" s="1"/>
  <c r="D301" i="1"/>
  <c r="F300" i="1"/>
  <c r="F312" i="1" s="1"/>
  <c r="D300" i="1"/>
  <c r="G297" i="1"/>
  <c r="E293" i="1"/>
  <c r="D293" i="1"/>
  <c r="E292" i="1"/>
  <c r="D292" i="1"/>
  <c r="G292" i="1" s="1"/>
  <c r="E291" i="1"/>
  <c r="D291" i="1"/>
  <c r="E290" i="1"/>
  <c r="D290" i="1"/>
  <c r="F286" i="1"/>
  <c r="E286" i="1" s="1"/>
  <c r="G286" i="1" s="1"/>
  <c r="D286" i="1"/>
  <c r="F285" i="1"/>
  <c r="E285" i="1" s="1"/>
  <c r="D285" i="1"/>
  <c r="F284" i="1"/>
  <c r="E284" i="1" s="1"/>
  <c r="G284" i="1" s="1"/>
  <c r="D284" i="1"/>
  <c r="F283" i="1"/>
  <c r="D283" i="1"/>
  <c r="D294" i="1" s="1"/>
  <c r="G280" i="1"/>
  <c r="E276" i="1"/>
  <c r="D276" i="1"/>
  <c r="E275" i="1"/>
  <c r="D275" i="1"/>
  <c r="G275" i="1" s="1"/>
  <c r="E274" i="1"/>
  <c r="D274" i="1"/>
  <c r="E273" i="1"/>
  <c r="G273" i="1" s="1"/>
  <c r="D273" i="1"/>
  <c r="E272" i="1"/>
  <c r="G272" i="1" s="1"/>
  <c r="D272" i="1"/>
  <c r="E271" i="1"/>
  <c r="D271" i="1"/>
  <c r="E270" i="1"/>
  <c r="D270" i="1"/>
  <c r="F266" i="1"/>
  <c r="D266" i="1"/>
  <c r="F265" i="1"/>
  <c r="E265" i="1" s="1"/>
  <c r="E277" i="1" s="1"/>
  <c r="D265" i="1"/>
  <c r="D277" i="1" s="1"/>
  <c r="F264" i="1"/>
  <c r="E264" i="1" s="1"/>
  <c r="D264" i="1"/>
  <c r="F263" i="1"/>
  <c r="E263" i="1"/>
  <c r="G263" i="1" s="1"/>
  <c r="D263" i="1"/>
  <c r="F262" i="1"/>
  <c r="E262" i="1" s="1"/>
  <c r="D262" i="1"/>
  <c r="F261" i="1"/>
  <c r="E261" i="1" s="1"/>
  <c r="D261" i="1"/>
  <c r="D267" i="1" s="1"/>
  <c r="G258" i="1"/>
  <c r="E254" i="1"/>
  <c r="D254" i="1"/>
  <c r="E253" i="1"/>
  <c r="D253" i="1"/>
  <c r="E252" i="1"/>
  <c r="D252" i="1"/>
  <c r="E251" i="1"/>
  <c r="D251" i="1"/>
  <c r="E250" i="1"/>
  <c r="D250" i="1"/>
  <c r="G249" i="1"/>
  <c r="E249" i="1"/>
  <c r="D249" i="1"/>
  <c r="E248" i="1"/>
  <c r="D248" i="1"/>
  <c r="E247" i="1"/>
  <c r="D247" i="1"/>
  <c r="E246" i="1"/>
  <c r="D246" i="1"/>
  <c r="E245" i="1"/>
  <c r="D245" i="1"/>
  <c r="E244" i="1"/>
  <c r="D244" i="1"/>
  <c r="E243" i="1"/>
  <c r="E255" i="1" s="1"/>
  <c r="D243" i="1"/>
  <c r="E242" i="1"/>
  <c r="D242" i="1"/>
  <c r="G242" i="1" s="1"/>
  <c r="E241" i="1"/>
  <c r="D241" i="1"/>
  <c r="G241" i="1" s="1"/>
  <c r="E240" i="1"/>
  <c r="D240" i="1"/>
  <c r="E239" i="1"/>
  <c r="D239" i="1"/>
  <c r="F235" i="1"/>
  <c r="E235" i="1" s="1"/>
  <c r="D235" i="1"/>
  <c r="F234" i="1"/>
  <c r="E234" i="1" s="1"/>
  <c r="D234" i="1"/>
  <c r="G234" i="1" s="1"/>
  <c r="F233" i="1"/>
  <c r="E233" i="1" s="1"/>
  <c r="D233" i="1"/>
  <c r="F232" i="1"/>
  <c r="E232" i="1"/>
  <c r="D232" i="1"/>
  <c r="F231" i="1"/>
  <c r="E231" i="1" s="1"/>
  <c r="D231" i="1"/>
  <c r="F230" i="1"/>
  <c r="E230" i="1" s="1"/>
  <c r="G230" i="1" s="1"/>
  <c r="D230" i="1"/>
  <c r="F229" i="1"/>
  <c r="E229" i="1" s="1"/>
  <c r="D229" i="1"/>
  <c r="F228" i="1"/>
  <c r="E228" i="1" s="1"/>
  <c r="D228" i="1"/>
  <c r="F227" i="1"/>
  <c r="E227" i="1" s="1"/>
  <c r="D227" i="1"/>
  <c r="F226" i="1"/>
  <c r="E226" i="1" s="1"/>
  <c r="D226" i="1"/>
  <c r="G226" i="1" s="1"/>
  <c r="F225" i="1"/>
  <c r="E225" i="1" s="1"/>
  <c r="D225" i="1"/>
  <c r="F224" i="1"/>
  <c r="E224" i="1" s="1"/>
  <c r="D224" i="1"/>
  <c r="F223" i="1"/>
  <c r="E223" i="1" s="1"/>
  <c r="D223" i="1"/>
  <c r="F222" i="1"/>
  <c r="E222" i="1" s="1"/>
  <c r="D222" i="1"/>
  <c r="F221" i="1"/>
  <c r="E221" i="1" s="1"/>
  <c r="D221" i="1"/>
  <c r="F220" i="1"/>
  <c r="F236" i="1" s="1"/>
  <c r="E220" i="1"/>
  <c r="E236" i="1" s="1"/>
  <c r="D220" i="1"/>
  <c r="D236" i="1" s="1"/>
  <c r="G217" i="1"/>
  <c r="E213" i="1"/>
  <c r="D213" i="1"/>
  <c r="G213" i="1" s="1"/>
  <c r="E212" i="1"/>
  <c r="D212" i="1"/>
  <c r="E211" i="1"/>
  <c r="D211" i="1"/>
  <c r="G210" i="1"/>
  <c r="E210" i="1"/>
  <c r="D210" i="1"/>
  <c r="E209" i="1"/>
  <c r="G209" i="1" s="1"/>
  <c r="D209" i="1"/>
  <c r="E208" i="1"/>
  <c r="D208" i="1"/>
  <c r="E207" i="1"/>
  <c r="D207" i="1"/>
  <c r="G207" i="1" s="1"/>
  <c r="E206" i="1"/>
  <c r="D206" i="1"/>
  <c r="F202" i="1"/>
  <c r="E202" i="1" s="1"/>
  <c r="D202" i="1"/>
  <c r="D214" i="1" s="1"/>
  <c r="F201" i="1"/>
  <c r="E201" i="1" s="1"/>
  <c r="D201" i="1"/>
  <c r="F200" i="1"/>
  <c r="E200" i="1" s="1"/>
  <c r="G200" i="1" s="1"/>
  <c r="D200" i="1"/>
  <c r="F199" i="1"/>
  <c r="E199" i="1" s="1"/>
  <c r="D199" i="1"/>
  <c r="F198" i="1"/>
  <c r="E198" i="1" s="1"/>
  <c r="D198" i="1"/>
  <c r="F197" i="1"/>
  <c r="E197" i="1" s="1"/>
  <c r="D197" i="1"/>
  <c r="F196" i="1"/>
  <c r="E196" i="1" s="1"/>
  <c r="D196" i="1"/>
  <c r="F195" i="1"/>
  <c r="E195" i="1" s="1"/>
  <c r="D195" i="1"/>
  <c r="D203" i="1" s="1"/>
  <c r="G192" i="1"/>
  <c r="E188" i="1"/>
  <c r="D188" i="1"/>
  <c r="E187" i="1"/>
  <c r="D187" i="1"/>
  <c r="G187" i="1" s="1"/>
  <c r="E186" i="1"/>
  <c r="D186" i="1"/>
  <c r="E185" i="1"/>
  <c r="D185" i="1"/>
  <c r="G185" i="1" s="1"/>
  <c r="E184" i="1"/>
  <c r="G184" i="1" s="1"/>
  <c r="D184" i="1"/>
  <c r="E183" i="1"/>
  <c r="D183" i="1"/>
  <c r="E182" i="1"/>
  <c r="D182" i="1"/>
  <c r="E181" i="1"/>
  <c r="G181" i="1" s="1"/>
  <c r="D181" i="1"/>
  <c r="E180" i="1"/>
  <c r="D180" i="1"/>
  <c r="E179" i="1"/>
  <c r="D179" i="1"/>
  <c r="G179" i="1" s="1"/>
  <c r="E178" i="1"/>
  <c r="D178" i="1"/>
  <c r="E177" i="1"/>
  <c r="E189" i="1" s="1"/>
  <c r="D177" i="1"/>
  <c r="D189" i="1" s="1"/>
  <c r="F173" i="1"/>
  <c r="E173" i="1" s="1"/>
  <c r="D173" i="1"/>
  <c r="F172" i="1"/>
  <c r="E172" i="1"/>
  <c r="D172" i="1"/>
  <c r="F171" i="1"/>
  <c r="E171" i="1" s="1"/>
  <c r="D171" i="1"/>
  <c r="F170" i="1"/>
  <c r="E170" i="1" s="1"/>
  <c r="D170" i="1"/>
  <c r="F169" i="1"/>
  <c r="E169" i="1" s="1"/>
  <c r="D169" i="1"/>
  <c r="F168" i="1"/>
  <c r="E168" i="1" s="1"/>
  <c r="D168" i="1"/>
  <c r="F167" i="1"/>
  <c r="D167" i="1"/>
  <c r="G166" i="1"/>
  <c r="F166" i="1"/>
  <c r="E166" i="1"/>
  <c r="D166" i="1"/>
  <c r="F165" i="1"/>
  <c r="E165" i="1" s="1"/>
  <c r="D165" i="1"/>
  <c r="F164" i="1"/>
  <c r="E164" i="1"/>
  <c r="D164" i="1"/>
  <c r="F163" i="1"/>
  <c r="E163" i="1" s="1"/>
  <c r="D163" i="1"/>
  <c r="F162" i="1"/>
  <c r="E162" i="1" s="1"/>
  <c r="E174" i="1" s="1"/>
  <c r="D162" i="1"/>
  <c r="D174" i="1" s="1"/>
  <c r="G159" i="1"/>
  <c r="D156" i="1"/>
  <c r="E155" i="1"/>
  <c r="G155" i="1" s="1"/>
  <c r="D155" i="1"/>
  <c r="E154" i="1"/>
  <c r="D154" i="1"/>
  <c r="E153" i="1"/>
  <c r="D153" i="1"/>
  <c r="E152" i="1"/>
  <c r="D152" i="1"/>
  <c r="E151" i="1"/>
  <c r="D151" i="1"/>
  <c r="E150" i="1"/>
  <c r="D150" i="1"/>
  <c r="E149" i="1"/>
  <c r="D149" i="1"/>
  <c r="E148" i="1"/>
  <c r="D148" i="1"/>
  <c r="E147" i="1"/>
  <c r="G147" i="1" s="1"/>
  <c r="D147" i="1"/>
  <c r="E146" i="1"/>
  <c r="D146" i="1"/>
  <c r="G146" i="1" s="1"/>
  <c r="E145" i="1"/>
  <c r="D145" i="1"/>
  <c r="E144" i="1"/>
  <c r="E156" i="1" s="1"/>
  <c r="D144" i="1"/>
  <c r="F140" i="1"/>
  <c r="E140" i="1" s="1"/>
  <c r="G140" i="1" s="1"/>
  <c r="D140" i="1"/>
  <c r="G139" i="1"/>
  <c r="F139" i="1"/>
  <c r="E139" i="1" s="1"/>
  <c r="D139" i="1"/>
  <c r="F138" i="1"/>
  <c r="E138" i="1" s="1"/>
  <c r="D138" i="1"/>
  <c r="F137" i="1"/>
  <c r="E137" i="1"/>
  <c r="D137" i="1"/>
  <c r="F136" i="1"/>
  <c r="E136" i="1" s="1"/>
  <c r="D136" i="1"/>
  <c r="F135" i="1"/>
  <c r="D135" i="1"/>
  <c r="F134" i="1"/>
  <c r="E134" i="1" s="1"/>
  <c r="D134" i="1"/>
  <c r="F133" i="1"/>
  <c r="E133" i="1" s="1"/>
  <c r="D133" i="1"/>
  <c r="F132" i="1"/>
  <c r="E132" i="1" s="1"/>
  <c r="D132" i="1"/>
  <c r="F131" i="1"/>
  <c r="E131" i="1" s="1"/>
  <c r="D131" i="1"/>
  <c r="F130" i="1"/>
  <c r="E130" i="1" s="1"/>
  <c r="D130" i="1"/>
  <c r="F129" i="1"/>
  <c r="F141" i="1" s="1"/>
  <c r="D129" i="1"/>
  <c r="D141" i="1" s="1"/>
  <c r="G126" i="1"/>
  <c r="E122" i="1"/>
  <c r="D122" i="1"/>
  <c r="E121" i="1"/>
  <c r="D121" i="1"/>
  <c r="E120" i="1"/>
  <c r="D120" i="1"/>
  <c r="E119" i="1"/>
  <c r="D119" i="1"/>
  <c r="E118" i="1"/>
  <c r="D118" i="1"/>
  <c r="E117" i="1"/>
  <c r="D117" i="1"/>
  <c r="E116" i="1"/>
  <c r="D116" i="1"/>
  <c r="E115" i="1"/>
  <c r="D115" i="1"/>
  <c r="E114" i="1"/>
  <c r="E123" i="1" s="1"/>
  <c r="G123" i="1" s="1"/>
  <c r="D114" i="1"/>
  <c r="D123" i="1" s="1"/>
  <c r="F110" i="1"/>
  <c r="E110" i="1" s="1"/>
  <c r="D110" i="1"/>
  <c r="F109" i="1"/>
  <c r="E109" i="1" s="1"/>
  <c r="G109" i="1" s="1"/>
  <c r="D109" i="1"/>
  <c r="F108" i="1"/>
  <c r="E108" i="1" s="1"/>
  <c r="D108" i="1"/>
  <c r="F107" i="1"/>
  <c r="D107" i="1"/>
  <c r="F106" i="1"/>
  <c r="E106" i="1" s="1"/>
  <c r="D106" i="1"/>
  <c r="F105" i="1"/>
  <c r="E105" i="1" s="1"/>
  <c r="D105" i="1"/>
  <c r="F104" i="1"/>
  <c r="E104" i="1" s="1"/>
  <c r="D104" i="1"/>
  <c r="F103" i="1"/>
  <c r="E103" i="1"/>
  <c r="D103" i="1"/>
  <c r="F102" i="1"/>
  <c r="F111" i="1" s="1"/>
  <c r="D102" i="1"/>
  <c r="G99" i="1"/>
  <c r="E95" i="1"/>
  <c r="D95" i="1"/>
  <c r="E94" i="1"/>
  <c r="D94" i="1"/>
  <c r="E93" i="1"/>
  <c r="D93" i="1"/>
  <c r="E92" i="1"/>
  <c r="G92" i="1" s="1"/>
  <c r="D92" i="1"/>
  <c r="G91" i="1"/>
  <c r="E91" i="1"/>
  <c r="D91" i="1"/>
  <c r="E90" i="1"/>
  <c r="G90" i="1" s="1"/>
  <c r="D90" i="1"/>
  <c r="E89" i="1"/>
  <c r="D89" i="1"/>
  <c r="E88" i="1"/>
  <c r="D88" i="1"/>
  <c r="E87" i="1"/>
  <c r="D87" i="1"/>
  <c r="E86" i="1"/>
  <c r="E96" i="1" s="1"/>
  <c r="D86" i="1"/>
  <c r="D96" i="1" s="1"/>
  <c r="F82" i="1"/>
  <c r="E82" i="1" s="1"/>
  <c r="G82" i="1" s="1"/>
  <c r="D82" i="1"/>
  <c r="F81" i="1"/>
  <c r="E81" i="1" s="1"/>
  <c r="D81" i="1"/>
  <c r="F80" i="1"/>
  <c r="D80" i="1"/>
  <c r="F79" i="1"/>
  <c r="E79" i="1" s="1"/>
  <c r="D79" i="1"/>
  <c r="F78" i="1"/>
  <c r="E78" i="1" s="1"/>
  <c r="D78" i="1"/>
  <c r="F77" i="1"/>
  <c r="E77" i="1" s="1"/>
  <c r="G77" i="1" s="1"/>
  <c r="D77" i="1"/>
  <c r="F76" i="1"/>
  <c r="E76" i="1" s="1"/>
  <c r="D76" i="1"/>
  <c r="F75" i="1"/>
  <c r="E75" i="1" s="1"/>
  <c r="D75" i="1"/>
  <c r="F74" i="1"/>
  <c r="E74" i="1" s="1"/>
  <c r="D74" i="1"/>
  <c r="F73" i="1"/>
  <c r="F83" i="1" s="1"/>
  <c r="D73" i="1"/>
  <c r="G70" i="1"/>
  <c r="G64" i="1"/>
  <c r="D64" i="1"/>
  <c r="D63" i="1"/>
  <c r="D62" i="1"/>
  <c r="D61" i="1"/>
  <c r="C61" i="1"/>
  <c r="C62" i="1" s="1"/>
  <c r="D56" i="1"/>
  <c r="C56" i="1"/>
  <c r="D55" i="1"/>
  <c r="C55" i="1"/>
  <c r="D54" i="1"/>
  <c r="C54" i="1"/>
  <c r="D53" i="1"/>
  <c r="C53" i="1"/>
  <c r="D48" i="1"/>
  <c r="D47" i="1"/>
  <c r="D46" i="1"/>
  <c r="G45" i="1"/>
  <c r="D45" i="1"/>
  <c r="C45" i="1"/>
  <c r="C49" i="1" s="1"/>
  <c r="C41" i="1"/>
  <c r="D40" i="1"/>
  <c r="C40" i="1"/>
  <c r="D39" i="1"/>
  <c r="C39" i="1"/>
  <c r="D38" i="1"/>
  <c r="E38" i="1" s="1"/>
  <c r="F38" i="1" s="1"/>
  <c r="G38" i="1" s="1"/>
  <c r="C38" i="1"/>
  <c r="D37" i="1"/>
  <c r="C37" i="1"/>
  <c r="C33" i="1"/>
  <c r="D32" i="1"/>
  <c r="C32" i="1"/>
  <c r="D31" i="1"/>
  <c r="E31" i="1" s="1"/>
  <c r="F31" i="1" s="1"/>
  <c r="G31" i="1" s="1"/>
  <c r="C31" i="1"/>
  <c r="D30" i="1"/>
  <c r="C30" i="1"/>
  <c r="D29" i="1"/>
  <c r="C29" i="1"/>
  <c r="D15" i="1"/>
  <c r="D14" i="1"/>
  <c r="G13" i="1"/>
  <c r="D13" i="1"/>
  <c r="G16" i="1"/>
  <c r="G14" i="1"/>
  <c r="F4" i="1"/>
  <c r="H1" i="1"/>
  <c r="A64" i="1" s="1"/>
  <c r="G250" i="1" l="1"/>
  <c r="G254" i="1"/>
  <c r="G270" i="1"/>
  <c r="G318" i="1"/>
  <c r="G393" i="1"/>
  <c r="G456" i="1"/>
  <c r="G212" i="1"/>
  <c r="G291" i="1"/>
  <c r="G319" i="1"/>
  <c r="G457" i="1"/>
  <c r="G504" i="1"/>
  <c r="G178" i="1"/>
  <c r="G186" i="1"/>
  <c r="G253" i="1"/>
  <c r="G293" i="1"/>
  <c r="G388" i="1"/>
  <c r="G396" i="1"/>
  <c r="G463" i="1"/>
  <c r="G482" i="1"/>
  <c r="E32" i="1"/>
  <c r="F32" i="1" s="1"/>
  <c r="G32" i="1" s="1"/>
  <c r="E56" i="1"/>
  <c r="F56" i="1" s="1"/>
  <c r="G56" i="1" s="1"/>
  <c r="E55" i="1"/>
  <c r="F55" i="1" s="1"/>
  <c r="G55" i="1" s="1"/>
  <c r="G409" i="1"/>
  <c r="E54" i="1"/>
  <c r="F54" i="1" s="1"/>
  <c r="G54" i="1" s="1"/>
  <c r="G74" i="1"/>
  <c r="G119" i="1"/>
  <c r="G132" i="1"/>
  <c r="G153" i="1"/>
  <c r="G177" i="1"/>
  <c r="G276" i="1"/>
  <c r="G327" i="1"/>
  <c r="G326" i="1"/>
  <c r="G335" i="1"/>
  <c r="G349" i="1"/>
  <c r="G353" i="1"/>
  <c r="G442" i="1"/>
  <c r="G446" i="1"/>
  <c r="G75" i="1"/>
  <c r="G86" i="1"/>
  <c r="G116" i="1"/>
  <c r="G120" i="1"/>
  <c r="G150" i="1"/>
  <c r="G154" i="1"/>
  <c r="G169" i="1"/>
  <c r="G182" i="1"/>
  <c r="G199" i="1"/>
  <c r="F203" i="1"/>
  <c r="G301" i="1"/>
  <c r="G305" i="1"/>
  <c r="G316" i="1"/>
  <c r="G336" i="1"/>
  <c r="G350" i="1"/>
  <c r="G354" i="1"/>
  <c r="G381" i="1"/>
  <c r="G392" i="1"/>
  <c r="G443" i="1"/>
  <c r="G461" i="1"/>
  <c r="G465" i="1"/>
  <c r="G474" i="1"/>
  <c r="G497" i="1"/>
  <c r="G510" i="1"/>
  <c r="G173" i="1"/>
  <c r="E40" i="1"/>
  <c r="F40" i="1" s="1"/>
  <c r="G40" i="1" s="1"/>
  <c r="G87" i="1"/>
  <c r="G94" i="1"/>
  <c r="G110" i="1"/>
  <c r="G117" i="1"/>
  <c r="G151" i="1"/>
  <c r="G170" i="1"/>
  <c r="G206" i="1"/>
  <c r="G240" i="1"/>
  <c r="G290" i="1"/>
  <c r="G306" i="1"/>
  <c r="G371" i="1"/>
  <c r="G375" i="1"/>
  <c r="G382" i="1"/>
  <c r="G455" i="1"/>
  <c r="G481" i="1"/>
  <c r="G508" i="1"/>
  <c r="G244" i="1"/>
  <c r="G448" i="1"/>
  <c r="G459" i="1"/>
  <c r="E53" i="1"/>
  <c r="F53" i="1" s="1"/>
  <c r="G53" i="1" s="1"/>
  <c r="G122" i="1"/>
  <c r="G152" i="1"/>
  <c r="G156" i="1"/>
  <c r="G189" i="1"/>
  <c r="C57" i="1"/>
  <c r="G211" i="1"/>
  <c r="G245" i="1"/>
  <c r="G261" i="1"/>
  <c r="E300" i="1"/>
  <c r="E312" i="1" s="1"/>
  <c r="G338" i="1"/>
  <c r="G352" i="1"/>
  <c r="G387" i="1"/>
  <c r="G449" i="1"/>
  <c r="G476" i="1"/>
  <c r="E12" i="1"/>
  <c r="A16" i="1"/>
  <c r="A59" i="1"/>
  <c r="G78" i="1"/>
  <c r="G224" i="1"/>
  <c r="A1" i="1"/>
  <c r="A13" i="1"/>
  <c r="C28" i="1"/>
  <c r="G89" i="1"/>
  <c r="G115" i="1"/>
  <c r="G134" i="1"/>
  <c r="G198" i="1"/>
  <c r="G208" i="1"/>
  <c r="G247" i="1"/>
  <c r="G346" i="1"/>
  <c r="G394" i="1"/>
  <c r="G498" i="1"/>
  <c r="G507" i="1"/>
  <c r="D33" i="1"/>
  <c r="C13" i="1" s="1"/>
  <c r="E61" i="1"/>
  <c r="F61" i="1" s="1"/>
  <c r="G61" i="1" s="1"/>
  <c r="G104" i="1"/>
  <c r="G131" i="1"/>
  <c r="G232" i="1"/>
  <c r="G251" i="1"/>
  <c r="G323" i="1"/>
  <c r="G347" i="1"/>
  <c r="G395" i="1"/>
  <c r="G407" i="1"/>
  <c r="G436" i="1"/>
  <c r="G452" i="1"/>
  <c r="G473" i="1"/>
  <c r="A14" i="1"/>
  <c r="E30" i="1"/>
  <c r="F30" i="1" s="1"/>
  <c r="G30" i="1" s="1"/>
  <c r="E39" i="1"/>
  <c r="F39" i="1" s="1"/>
  <c r="G39" i="1" s="1"/>
  <c r="G93" i="1"/>
  <c r="E102" i="1"/>
  <c r="E111" i="1" s="1"/>
  <c r="D111" i="1"/>
  <c r="G138" i="1"/>
  <c r="G144" i="1"/>
  <c r="G174" i="1"/>
  <c r="G165" i="1"/>
  <c r="G183" i="1"/>
  <c r="G196" i="1"/>
  <c r="E36" i="1"/>
  <c r="D49" i="1"/>
  <c r="C15" i="1" s="1"/>
  <c r="G105" i="1"/>
  <c r="G222" i="1"/>
  <c r="G252" i="1"/>
  <c r="G324" i="1"/>
  <c r="G351" i="1"/>
  <c r="G385" i="1"/>
  <c r="G389" i="1"/>
  <c r="F500" i="1"/>
  <c r="G509" i="1"/>
  <c r="A8" i="1"/>
  <c r="E37" i="1"/>
  <c r="F37" i="1" s="1"/>
  <c r="G37" i="1" s="1"/>
  <c r="C52" i="1"/>
  <c r="E129" i="1"/>
  <c r="E141" i="1" s="1"/>
  <c r="G148" i="1"/>
  <c r="G162" i="1"/>
  <c r="G239" i="1"/>
  <c r="G271" i="1"/>
  <c r="G274" i="1"/>
  <c r="G321" i="1"/>
  <c r="G355" i="1"/>
  <c r="G386" i="1"/>
  <c r="G405" i="1"/>
  <c r="G421" i="1"/>
  <c r="G430" i="1"/>
  <c r="G450" i="1"/>
  <c r="G486" i="1"/>
  <c r="A11" i="1"/>
  <c r="D41" i="1"/>
  <c r="E41" i="1" s="1"/>
  <c r="F41" i="1" s="1"/>
  <c r="G41" i="1" s="1"/>
  <c r="G88" i="1"/>
  <c r="G95" i="1"/>
  <c r="G118" i="1"/>
  <c r="G246" i="1"/>
  <c r="G390" i="1"/>
  <c r="G431" i="1"/>
  <c r="G444" i="1"/>
  <c r="G460" i="1"/>
  <c r="G487" i="1"/>
  <c r="G483" i="1"/>
  <c r="G96" i="1"/>
  <c r="E49" i="1"/>
  <c r="G79" i="1"/>
  <c r="G106" i="1"/>
  <c r="E33" i="1"/>
  <c r="F33" i="1" s="1"/>
  <c r="G33" i="1" s="1"/>
  <c r="E62" i="1"/>
  <c r="F62" i="1" s="1"/>
  <c r="C63" i="1"/>
  <c r="F3" i="1"/>
  <c r="A15" i="1"/>
  <c r="A35" i="1"/>
  <c r="D52" i="1"/>
  <c r="A54" i="1"/>
  <c r="A60" i="1"/>
  <c r="A63" i="1"/>
  <c r="E73" i="1"/>
  <c r="E83" i="1" s="1"/>
  <c r="G121" i="1"/>
  <c r="G180" i="1"/>
  <c r="E203" i="1"/>
  <c r="G203" i="1" s="1"/>
  <c r="G221" i="1"/>
  <c r="G233" i="1"/>
  <c r="G264" i="1"/>
  <c r="G304" i="1"/>
  <c r="G348" i="1"/>
  <c r="G374" i="1"/>
  <c r="G383" i="1"/>
  <c r="G413" i="1"/>
  <c r="E424" i="1"/>
  <c r="G424" i="1" s="1"/>
  <c r="E432" i="1"/>
  <c r="D16" i="1"/>
  <c r="A31" i="1"/>
  <c r="A43" i="1"/>
  <c r="E52" i="1"/>
  <c r="C60" i="1"/>
  <c r="G76" i="1"/>
  <c r="D83" i="1"/>
  <c r="G103" i="1"/>
  <c r="G111" i="1"/>
  <c r="E267" i="1"/>
  <c r="G267" i="1" s="1"/>
  <c r="E416" i="1"/>
  <c r="G416" i="1" s="1"/>
  <c r="C12" i="1"/>
  <c r="A17" i="1"/>
  <c r="A29" i="1"/>
  <c r="A44" i="1"/>
  <c r="A46" i="1"/>
  <c r="A53" i="1"/>
  <c r="D60" i="1"/>
  <c r="A62" i="1"/>
  <c r="G81" i="1"/>
  <c r="G108" i="1"/>
  <c r="D255" i="1"/>
  <c r="G255" i="1" s="1"/>
  <c r="G243" i="1"/>
  <c r="G366" i="1"/>
  <c r="G397" i="1"/>
  <c r="E408" i="1"/>
  <c r="G408" i="1" s="1"/>
  <c r="G505" i="1"/>
  <c r="D12" i="1"/>
  <c r="A28" i="1"/>
  <c r="A37" i="1"/>
  <c r="C44" i="1"/>
  <c r="D57" i="1"/>
  <c r="E60" i="1"/>
  <c r="E80" i="1"/>
  <c r="G80" i="1" s="1"/>
  <c r="E107" i="1"/>
  <c r="G107" i="1" s="1"/>
  <c r="G137" i="1"/>
  <c r="G145" i="1"/>
  <c r="G188" i="1"/>
  <c r="G197" i="1"/>
  <c r="G201" i="1"/>
  <c r="G225" i="1"/>
  <c r="G277" i="1"/>
  <c r="G285" i="1"/>
  <c r="G308" i="1"/>
  <c r="G317" i="1"/>
  <c r="G356" i="1"/>
  <c r="G391" i="1"/>
  <c r="A32" i="1"/>
  <c r="A36" i="1"/>
  <c r="A38" i="1"/>
  <c r="D44" i="1"/>
  <c r="A47" i="1"/>
  <c r="A56" i="1"/>
  <c r="A61" i="1"/>
  <c r="E167" i="1"/>
  <c r="G167" i="1" s="1"/>
  <c r="A6" i="1"/>
  <c r="F12" i="1"/>
  <c r="D28" i="1"/>
  <c r="E29" i="1"/>
  <c r="F29" i="1" s="1"/>
  <c r="G29" i="1" s="1"/>
  <c r="C36" i="1"/>
  <c r="A39" i="1"/>
  <c r="E44" i="1"/>
  <c r="A51" i="1"/>
  <c r="G114" i="1"/>
  <c r="G130" i="1"/>
  <c r="G133" i="1"/>
  <c r="G149" i="1"/>
  <c r="G168" i="1"/>
  <c r="G236" i="1"/>
  <c r="G229" i="1"/>
  <c r="G248" i="1"/>
  <c r="G265" i="1"/>
  <c r="D312" i="1"/>
  <c r="G300" i="1"/>
  <c r="G370" i="1"/>
  <c r="G423" i="1"/>
  <c r="G426" i="1"/>
  <c r="G496" i="1"/>
  <c r="G141" i="1"/>
  <c r="G339" i="1"/>
  <c r="G410" i="1"/>
  <c r="A27" i="1"/>
  <c r="E28" i="1"/>
  <c r="A30" i="1"/>
  <c r="D36" i="1"/>
  <c r="A40" i="1"/>
  <c r="A45" i="1"/>
  <c r="A48" i="1"/>
  <c r="A52" i="1"/>
  <c r="A55" i="1"/>
  <c r="G202" i="1"/>
  <c r="E214" i="1"/>
  <c r="G214" i="1" s="1"/>
  <c r="E283" i="1"/>
  <c r="G283" i="1" s="1"/>
  <c r="F287" i="1"/>
  <c r="G325" i="1"/>
  <c r="E403" i="1"/>
  <c r="E433" i="1" s="1"/>
  <c r="F433" i="1"/>
  <c r="G412" i="1"/>
  <c r="G415" i="1"/>
  <c r="G418" i="1"/>
  <c r="G429" i="1"/>
  <c r="G432" i="1"/>
  <c r="G438" i="1"/>
  <c r="G466" i="1"/>
  <c r="D478" i="1"/>
  <c r="G472" i="1"/>
  <c r="G477" i="1"/>
  <c r="G136" i="1"/>
  <c r="G195" i="1"/>
  <c r="G223" i="1"/>
  <c r="G231" i="1"/>
  <c r="G262" i="1"/>
  <c r="F267" i="1"/>
  <c r="G337" i="1"/>
  <c r="G364" i="1"/>
  <c r="G372" i="1"/>
  <c r="G454" i="1"/>
  <c r="G475" i="1"/>
  <c r="G494" i="1"/>
  <c r="E135" i="1"/>
  <c r="G135" i="1" s="1"/>
  <c r="G164" i="1"/>
  <c r="G172" i="1"/>
  <c r="G220" i="1"/>
  <c r="G228" i="1"/>
  <c r="D287" i="1"/>
  <c r="G303" i="1"/>
  <c r="G311" i="1"/>
  <c r="G334" i="1"/>
  <c r="G342" i="1"/>
  <c r="G369" i="1"/>
  <c r="G377" i="1"/>
  <c r="G499" i="1"/>
  <c r="F174" i="1"/>
  <c r="E266" i="1"/>
  <c r="G266" i="1" s="1"/>
  <c r="E302" i="1"/>
  <c r="G302" i="1" s="1"/>
  <c r="E310" i="1"/>
  <c r="G310" i="1" s="1"/>
  <c r="G315" i="1"/>
  <c r="E333" i="1"/>
  <c r="E343" i="1" s="1"/>
  <c r="G343" i="1" s="1"/>
  <c r="E341" i="1"/>
  <c r="G341" i="1" s="1"/>
  <c r="E368" i="1"/>
  <c r="G368" i="1" s="1"/>
  <c r="E376" i="1"/>
  <c r="G376" i="1" s="1"/>
  <c r="E420" i="1"/>
  <c r="G420" i="1" s="1"/>
  <c r="E428" i="1"/>
  <c r="G428" i="1" s="1"/>
  <c r="D433" i="1"/>
  <c r="G503" i="1"/>
  <c r="D378" i="1"/>
  <c r="G493" i="1"/>
  <c r="D500" i="1"/>
  <c r="G163" i="1"/>
  <c r="G171" i="1"/>
  <c r="G227" i="1"/>
  <c r="G235" i="1"/>
  <c r="E362" i="1"/>
  <c r="E378" i="1" s="1"/>
  <c r="E411" i="1"/>
  <c r="G411" i="1" s="1"/>
  <c r="E419" i="1"/>
  <c r="G419" i="1" s="1"/>
  <c r="E427" i="1"/>
  <c r="G427" i="1" s="1"/>
  <c r="C14" i="1" l="1"/>
  <c r="E14" i="1" s="1"/>
  <c r="G73" i="1"/>
  <c r="G102" i="1"/>
  <c r="G129" i="1"/>
  <c r="E13" i="1"/>
  <c r="F13" i="1"/>
  <c r="G333" i="1"/>
  <c r="F49" i="1"/>
  <c r="G49" i="1" s="1"/>
  <c r="C64" i="1"/>
  <c r="E64" i="1" s="1"/>
  <c r="F64" i="1" s="1"/>
  <c r="G63" i="1" s="1"/>
  <c r="E63" i="1"/>
  <c r="F63" i="1" s="1"/>
  <c r="G62" i="1" s="1"/>
  <c r="E294" i="1"/>
  <c r="G294" i="1" s="1"/>
  <c r="E287" i="1"/>
  <c r="G287" i="1" s="1"/>
  <c r="G312" i="1"/>
  <c r="F15" i="1"/>
  <c r="E15" i="1"/>
  <c r="G500" i="1"/>
  <c r="G378" i="1"/>
  <c r="G403" i="1"/>
  <c r="G478" i="1"/>
  <c r="G83" i="1"/>
  <c r="G433" i="1"/>
  <c r="E57" i="1"/>
  <c r="F57" i="1" s="1"/>
  <c r="G57" i="1" s="1"/>
  <c r="C16" i="1"/>
  <c r="E16" i="1" s="1"/>
  <c r="G362" i="1"/>
  <c r="F14" i="1" l="1"/>
  <c r="F16" i="1"/>
</calcChain>
</file>

<file path=xl/sharedStrings.xml><?xml version="1.0" encoding="utf-8"?>
<sst xmlns="http://schemas.openxmlformats.org/spreadsheetml/2006/main" count="517" uniqueCount="41">
  <si>
    <t>Saiso.</t>
  </si>
  <si>
    <t>Bonus %</t>
  </si>
  <si>
    <t>Bonus CHF</t>
  </si>
  <si>
    <t>Total</t>
  </si>
  <si>
    <t>Zone 19</t>
  </si>
  <si>
    <t>Date</t>
  </si>
  <si>
    <t>Kumuliert FY12</t>
  </si>
  <si>
    <t>Ziel Ende Monat</t>
  </si>
  <si>
    <t>Ziel FY12</t>
  </si>
  <si>
    <t>Real. Saiso.</t>
  </si>
  <si>
    <t>Teile &amp; Zubehör (Bonus 3.1)</t>
  </si>
  <si>
    <t>Agent</t>
  </si>
  <si>
    <t>TOTAL ZONE</t>
  </si>
  <si>
    <t>Realisiert FY11 (gleiche Periode)</t>
  </si>
  <si>
    <t>Wachstum</t>
  </si>
  <si>
    <t>Umsatz netto (Bonus 3.2)</t>
  </si>
  <si>
    <t>Zone 32</t>
  </si>
  <si>
    <t>Zone 40</t>
  </si>
  <si>
    <t>Zone 85</t>
  </si>
  <si>
    <t>Zone 263</t>
  </si>
  <si>
    <t>Zone 305</t>
  </si>
  <si>
    <t>Am</t>
  </si>
  <si>
    <t>Zone 453</t>
  </si>
  <si>
    <t>Zone 459</t>
  </si>
  <si>
    <t>Cumulé FY12</t>
  </si>
  <si>
    <t>Objectif fin du mois</t>
  </si>
  <si>
    <t>Objectif FY12</t>
  </si>
  <si>
    <t>Réal. saiso.</t>
  </si>
  <si>
    <t>Pièces &amp; acc. (bonus 3.1)</t>
  </si>
  <si>
    <t>Réalisé FY11, même période</t>
  </si>
  <si>
    <t>Evolution</t>
  </si>
  <si>
    <t>CA total (bonus 3.2)</t>
  </si>
  <si>
    <t>Zone 487</t>
  </si>
  <si>
    <t>?</t>
  </si>
  <si>
    <t>Zone 497</t>
  </si>
  <si>
    <t>Zone 499</t>
  </si>
  <si>
    <t>Zone 541</t>
  </si>
  <si>
    <t>Zone 629</t>
  </si>
  <si>
    <t>Zone 712</t>
  </si>
  <si>
    <t>Client 1</t>
  </si>
  <si>
    <t>Agents rattachés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</si>
</sst>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5" formatCode="&quot;CHF&quot;\ #,##0;\-&quot;CHF&quot;\ #,##0"/>
    <numFmt numFmtId="44" formatCode="_-&quot;CHF&quot;\ * #,##0.00_-;\-&quot;CHF&quot;\ * #,##0.00_-;_-&quot;CHF&quot;\ * &quot;-&quot;??_-;_-@_-"/>
    <numFmt numFmtId="164" formatCode="0.0%"/>
    <numFmt numFmtId="165" formatCode="_-&quot;CHF&quot;\ * #,##0_-;\-&quot;CHF&quot;\ * #,##0_-;_-&quot;CHF&quot;\ * &quot;-&quot;??_-;_-@_-"/>
    <numFmt numFmtId="166" formatCode="_-&quot;CHF&quot;\ * #,##0_-;\-&quot;CHF&quot;\ * #,##0_-;_-&quot;CHF&quot;\ * &quot;-&quot;?_-;_-@_-"/>
    <numFmt numFmtId="167" formatCode="dd/mm/yy;@"/>
    <numFmt numFmtId="168" formatCode="0\60000"/>
    <numFmt numFmtId="169" formatCode="&quot;CHF&quot;\ #,##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name val="Verdana"/>
      <family val="2"/>
    </font>
    <font>
      <sz val="10"/>
      <name val="Verdana"/>
      <family val="2"/>
    </font>
    <font>
      <b/>
      <sz val="8"/>
      <name val="Verdana"/>
      <family val="2"/>
    </font>
    <font>
      <b/>
      <sz val="10"/>
      <color theme="0"/>
      <name val="Verdana"/>
      <family val="2"/>
    </font>
    <font>
      <b/>
      <sz val="10"/>
      <name val="Verdana"/>
      <family val="2"/>
    </font>
    <font>
      <sz val="8"/>
      <name val="Verdana"/>
      <family val="2"/>
    </font>
    <font>
      <sz val="10"/>
      <color rgb="FFFF0000"/>
      <name val="Verdana"/>
      <family val="2"/>
    </font>
    <font>
      <sz val="10"/>
      <color theme="0"/>
      <name val="Verdana"/>
      <family val="2"/>
    </font>
    <font>
      <sz val="7"/>
      <name val="Verdana"/>
      <family val="2"/>
    </font>
    <font>
      <b/>
      <sz val="8"/>
      <color indexed="9"/>
      <name val="Verdana"/>
      <family val="2"/>
    </font>
    <font>
      <b/>
      <sz val="8"/>
      <color indexed="43"/>
      <name val="Verdana"/>
      <family val="2"/>
    </font>
    <font>
      <b/>
      <sz val="8"/>
      <color theme="8" tint="0.59999389629810485"/>
      <name val="Verdana"/>
      <family val="2"/>
    </font>
  </fonts>
  <fills count="1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indexed="9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</fills>
  <borders count="51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theme="3" tint="-0.24994659260841701"/>
      </right>
      <top/>
      <bottom style="thin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/>
      <bottom style="thin">
        <color theme="3" tint="-0.24994659260841701"/>
      </bottom>
      <diagonal/>
    </border>
    <border>
      <left style="thin">
        <color theme="3" tint="-0.24994659260841701"/>
      </left>
      <right/>
      <top/>
      <bottom style="thin">
        <color theme="3" tint="-0.24994659260841701"/>
      </bottom>
      <diagonal/>
    </border>
    <border>
      <left/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-0.24994659260841701"/>
      </left>
      <right/>
      <top style="thin">
        <color theme="3" tint="-0.24994659260841701"/>
      </top>
      <bottom style="thin">
        <color theme="3" tint="-0.24994659260841701"/>
      </bottom>
      <diagonal/>
    </border>
    <border>
      <left/>
      <right style="thin">
        <color theme="3" tint="-0.24994659260841701"/>
      </right>
      <top style="thin">
        <color theme="3" tint="-0.24994659260841701"/>
      </top>
      <bottom/>
      <diagonal/>
    </border>
    <border>
      <left style="thin">
        <color theme="3" tint="-0.24994659260841701"/>
      </left>
      <right style="thin">
        <color theme="3" tint="-0.24994659260841701"/>
      </right>
      <top/>
      <bottom/>
      <diagonal/>
    </border>
    <border>
      <left style="thin">
        <color theme="3" tint="-0.24994659260841701"/>
      </left>
      <right/>
      <top style="thin">
        <color theme="3" tint="-0.24994659260841701"/>
      </top>
      <bottom/>
      <diagonal/>
    </border>
    <border>
      <left style="thin">
        <color theme="3" tint="-0.24994659260841701"/>
      </left>
      <right style="thin">
        <color indexed="64"/>
      </right>
      <top/>
      <bottom style="thin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indexed="64"/>
      </left>
      <right/>
      <top/>
      <bottom style="medium">
        <color theme="3" tint="-0.24994659260841701"/>
      </bottom>
      <diagonal/>
    </border>
    <border>
      <left/>
      <right/>
      <top/>
      <bottom style="medium">
        <color theme="3" tint="-0.24994659260841701"/>
      </bottom>
      <diagonal/>
    </border>
    <border>
      <left/>
      <right style="thin">
        <color theme="3" tint="-0.24994659260841701"/>
      </right>
      <top style="thin">
        <color theme="3" tint="-0.24994659260841701"/>
      </top>
      <bottom style="medium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medium">
        <color theme="3" tint="-0.24994659260841701"/>
      </bottom>
      <diagonal/>
    </border>
    <border>
      <left style="thin">
        <color theme="3" tint="-0.24994659260841701"/>
      </left>
      <right style="thin">
        <color indexed="64"/>
      </right>
      <top style="thin">
        <color theme="3" tint="-0.24994659260841701"/>
      </top>
      <bottom style="medium">
        <color theme="3" tint="-0.24994659260841701"/>
      </bottom>
      <diagonal/>
    </border>
    <border>
      <left/>
      <right style="thin">
        <color theme="3" tint="-0.24994659260841701"/>
      </right>
      <top/>
      <bottom style="thin">
        <color auto="1"/>
      </bottom>
      <diagonal/>
    </border>
    <border>
      <left style="thin">
        <color theme="3" tint="-0.24994659260841701"/>
      </left>
      <right style="thin">
        <color theme="3" tint="-0.24994659260841701"/>
      </right>
      <top/>
      <bottom style="thin">
        <color auto="1"/>
      </bottom>
      <diagonal/>
    </border>
    <border>
      <left style="thin">
        <color theme="3" tint="-0.24994659260841701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/>
      <top style="medium">
        <color theme="3" tint="-0.24994659260841701"/>
      </top>
      <bottom style="thin">
        <color indexed="64"/>
      </bottom>
      <diagonal/>
    </border>
    <border>
      <left/>
      <right/>
      <top style="medium">
        <color theme="3" tint="-0.24994659260841701"/>
      </top>
      <bottom style="thin">
        <color indexed="64"/>
      </bottom>
      <diagonal/>
    </border>
    <border>
      <left/>
      <right style="thin">
        <color theme="3" tint="-0.24994659260841701"/>
      </right>
      <top/>
      <bottom/>
      <diagonal/>
    </border>
    <border>
      <left style="thin">
        <color theme="3" tint="-0.24994659260841701"/>
      </left>
      <right/>
      <top/>
      <bottom/>
      <diagonal/>
    </border>
    <border>
      <left/>
      <right style="thin">
        <color theme="3" tint="-0.24994659260841701"/>
      </right>
      <top/>
      <bottom style="medium">
        <color theme="3" tint="-0.24994659260841701"/>
      </bottom>
      <diagonal/>
    </border>
    <border>
      <left style="thin">
        <color theme="3" tint="-0.24994659260841701"/>
      </left>
      <right/>
      <top/>
      <bottom style="medium">
        <color theme="3" tint="-0.24994659260841701"/>
      </bottom>
      <diagonal/>
    </border>
    <border>
      <left/>
      <right style="thin">
        <color indexed="64"/>
      </right>
      <top/>
      <bottom style="medium">
        <color theme="3" tint="-0.24994659260841701"/>
      </bottom>
      <diagonal/>
    </border>
    <border>
      <left style="thin">
        <color theme="3" tint="-0.24994659260841701"/>
      </left>
      <right style="thin">
        <color indexed="64"/>
      </right>
      <top style="thin">
        <color theme="3" tint="-0.24994659260841701"/>
      </top>
      <bottom style="thin">
        <color theme="3" tint="-0.24994659260841701"/>
      </bottom>
      <diagonal/>
    </border>
    <border>
      <left/>
      <right style="thin">
        <color theme="3" tint="-0.24994659260841701"/>
      </right>
      <top style="thin">
        <color theme="3" tint="-0.24994659260841701"/>
      </top>
      <bottom style="thin">
        <color auto="1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dashed">
        <color auto="1"/>
      </top>
      <bottom/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indexed="64"/>
      </top>
      <bottom style="thin">
        <color rgb="FF3F3F3F"/>
      </bottom>
      <diagonal/>
    </border>
    <border>
      <left/>
      <right style="thin">
        <color rgb="FF3F3F3F"/>
      </right>
      <top style="thin">
        <color indexed="64"/>
      </top>
      <bottom style="thin">
        <color rgb="FF3F3F3F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1" applyNumberFormat="0" applyAlignment="0" applyProtection="0"/>
    <xf numFmtId="0" fontId="3" fillId="3" borderId="2" applyNumberFormat="0" applyAlignment="0" applyProtection="0"/>
  </cellStyleXfs>
  <cellXfs count="179">
    <xf numFmtId="0" fontId="0" fillId="0" borderId="0" xfId="0"/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/>
    <xf numFmtId="0" fontId="9" fillId="4" borderId="0" xfId="0" applyFont="1" applyFill="1" applyAlignment="1">
      <alignment vertical="center"/>
    </xf>
    <xf numFmtId="0" fontId="5" fillId="6" borderId="4" xfId="0" applyFont="1" applyFill="1" applyBorder="1"/>
    <xf numFmtId="0" fontId="5" fillId="6" borderId="8" xfId="0" applyFont="1" applyFill="1" applyBorder="1"/>
    <xf numFmtId="0" fontId="5" fillId="6" borderId="5" xfId="0" applyFont="1" applyFill="1" applyBorder="1"/>
    <xf numFmtId="0" fontId="5" fillId="6" borderId="9" xfId="0" applyFont="1" applyFill="1" applyBorder="1"/>
    <xf numFmtId="0" fontId="5" fillId="6" borderId="0" xfId="0" applyFont="1" applyFill="1" applyBorder="1"/>
    <xf numFmtId="0" fontId="5" fillId="7" borderId="0" xfId="0" applyFont="1" applyFill="1" applyBorder="1" applyAlignment="1">
      <alignment horizontal="left"/>
    </xf>
    <xf numFmtId="0" fontId="5" fillId="7" borderId="0" xfId="0" applyFont="1" applyFill="1" applyBorder="1"/>
    <xf numFmtId="0" fontId="5" fillId="6" borderId="10" xfId="0" applyFont="1" applyFill="1" applyBorder="1"/>
    <xf numFmtId="0" fontId="10" fillId="6" borderId="0" xfId="0" applyFont="1" applyFill="1" applyBorder="1" applyAlignment="1">
      <alignment horizontal="left"/>
    </xf>
    <xf numFmtId="0" fontId="10" fillId="6" borderId="0" xfId="0" applyFont="1" applyFill="1" applyBorder="1"/>
    <xf numFmtId="0" fontId="5" fillId="6" borderId="6" xfId="0" applyFont="1" applyFill="1" applyBorder="1"/>
    <xf numFmtId="0" fontId="5" fillId="6" borderId="11" xfId="0" applyFont="1" applyFill="1" applyBorder="1"/>
    <xf numFmtId="0" fontId="5" fillId="6" borderId="7" xfId="0" applyFont="1" applyFill="1" applyBorder="1"/>
    <xf numFmtId="0" fontId="7" fillId="5" borderId="12" xfId="0" applyFont="1" applyFill="1" applyBorder="1" applyAlignment="1"/>
    <xf numFmtId="0" fontId="7" fillId="5" borderId="13" xfId="0" applyFont="1" applyFill="1" applyBorder="1" applyAlignment="1">
      <alignment horizontal="center"/>
    </xf>
    <xf numFmtId="0" fontId="5" fillId="8" borderId="4" xfId="0" applyFont="1" applyFill="1" applyBorder="1"/>
    <xf numFmtId="0" fontId="5" fillId="8" borderId="8" xfId="0" applyFont="1" applyFill="1" applyBorder="1"/>
    <xf numFmtId="0" fontId="5" fillId="8" borderId="8" xfId="0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 wrapText="1"/>
    </xf>
    <xf numFmtId="0" fontId="11" fillId="8" borderId="8" xfId="0" applyFont="1" applyFill="1" applyBorder="1" applyAlignment="1">
      <alignment horizontal="center"/>
    </xf>
    <xf numFmtId="0" fontId="5" fillId="8" borderId="5" xfId="0" applyFont="1" applyFill="1" applyBorder="1"/>
    <xf numFmtId="165" fontId="5" fillId="7" borderId="16" xfId="0" applyNumberFormat="1" applyFont="1" applyFill="1" applyBorder="1" applyAlignment="1">
      <alignment horizontal="center"/>
    </xf>
    <xf numFmtId="166" fontId="5" fillId="7" borderId="17" xfId="0" applyNumberFormat="1" applyFont="1" applyFill="1" applyBorder="1" applyAlignment="1">
      <alignment horizontal="center"/>
    </xf>
    <xf numFmtId="10" fontId="8" fillId="7" borderId="18" xfId="1" applyNumberFormat="1" applyFont="1" applyFill="1" applyBorder="1" applyAlignment="1">
      <alignment horizontal="center"/>
    </xf>
    <xf numFmtId="166" fontId="11" fillId="8" borderId="0" xfId="0" applyNumberFormat="1" applyFont="1" applyFill="1" applyBorder="1"/>
    <xf numFmtId="164" fontId="7" fillId="5" borderId="10" xfId="0" applyNumberFormat="1" applyFont="1" applyFill="1" applyBorder="1" applyAlignment="1">
      <alignment horizontal="center"/>
    </xf>
    <xf numFmtId="165" fontId="5" fillId="7" borderId="19" xfId="0" applyNumberFormat="1" applyFont="1" applyFill="1" applyBorder="1" applyAlignment="1">
      <alignment horizontal="center"/>
    </xf>
    <xf numFmtId="10" fontId="8" fillId="7" borderId="20" xfId="1" applyNumberFormat="1" applyFont="1" applyFill="1" applyBorder="1" applyAlignment="1">
      <alignment horizontal="center"/>
    </xf>
    <xf numFmtId="0" fontId="5" fillId="7" borderId="19" xfId="0" applyNumberFormat="1" applyFont="1" applyFill="1" applyBorder="1" applyAlignment="1">
      <alignment horizontal="center"/>
    </xf>
    <xf numFmtId="0" fontId="5" fillId="7" borderId="17" xfId="0" applyNumberFormat="1" applyFont="1" applyFill="1" applyBorder="1" applyAlignment="1">
      <alignment horizontal="center"/>
    </xf>
    <xf numFmtId="0" fontId="11" fillId="8" borderId="0" xfId="0" applyNumberFormat="1" applyFont="1" applyFill="1" applyBorder="1" applyAlignment="1">
      <alignment horizontal="center"/>
    </xf>
    <xf numFmtId="0" fontId="5" fillId="8" borderId="10" xfId="0" applyFont="1" applyFill="1" applyBorder="1" applyAlignment="1">
      <alignment horizontal="center"/>
    </xf>
    <xf numFmtId="165" fontId="5" fillId="7" borderId="21" xfId="0" applyNumberFormat="1" applyFont="1" applyFill="1" applyBorder="1" applyAlignment="1">
      <alignment horizontal="center"/>
    </xf>
    <xf numFmtId="166" fontId="5" fillId="7" borderId="22" xfId="0" applyNumberFormat="1" applyFont="1" applyFill="1" applyBorder="1" applyAlignment="1">
      <alignment horizontal="center"/>
    </xf>
    <xf numFmtId="10" fontId="8" fillId="7" borderId="23" xfId="1" applyNumberFormat="1" applyFont="1" applyFill="1" applyBorder="1" applyAlignment="1">
      <alignment horizontal="center"/>
    </xf>
    <xf numFmtId="0" fontId="12" fillId="8" borderId="6" xfId="0" applyFont="1" applyFill="1" applyBorder="1"/>
    <xf numFmtId="0" fontId="5" fillId="8" borderId="11" xfId="0" applyFont="1" applyFill="1" applyBorder="1"/>
    <xf numFmtId="0" fontId="11" fillId="8" borderId="11" xfId="0" applyFont="1" applyFill="1" applyBorder="1"/>
    <xf numFmtId="0" fontId="5" fillId="8" borderId="7" xfId="0" applyFont="1" applyFill="1" applyBorder="1"/>
    <xf numFmtId="0" fontId="8" fillId="6" borderId="8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10" fontId="5" fillId="7" borderId="17" xfId="1" applyNumberFormat="1" applyFont="1" applyFill="1" applyBorder="1" applyAlignment="1">
      <alignment horizontal="center"/>
    </xf>
    <xf numFmtId="10" fontId="5" fillId="7" borderId="18" xfId="1" applyNumberFormat="1" applyFont="1" applyFill="1" applyBorder="1" applyAlignment="1">
      <alignment horizontal="center"/>
    </xf>
    <xf numFmtId="44" fontId="8" fillId="7" borderId="24" xfId="0" applyNumberFormat="1" applyFont="1" applyFill="1" applyBorder="1"/>
    <xf numFmtId="166" fontId="5" fillId="7" borderId="25" xfId="0" applyNumberFormat="1" applyFont="1" applyFill="1" applyBorder="1" applyAlignment="1">
      <alignment horizontal="center"/>
    </xf>
    <xf numFmtId="10" fontId="5" fillId="7" borderId="25" xfId="1" applyNumberFormat="1" applyFont="1" applyFill="1" applyBorder="1" applyAlignment="1">
      <alignment horizontal="center"/>
    </xf>
    <xf numFmtId="166" fontId="5" fillId="7" borderId="28" xfId="0" applyNumberFormat="1" applyFont="1" applyFill="1" applyBorder="1" applyAlignment="1">
      <alignment horizontal="center"/>
    </xf>
    <xf numFmtId="166" fontId="5" fillId="7" borderId="29" xfId="0" applyNumberFormat="1" applyFont="1" applyFill="1" applyBorder="1" applyAlignment="1">
      <alignment horizontal="center"/>
    </xf>
    <xf numFmtId="10" fontId="5" fillId="7" borderId="29" xfId="1" applyNumberFormat="1" applyFont="1" applyFill="1" applyBorder="1" applyAlignment="1">
      <alignment horizontal="center"/>
    </xf>
    <xf numFmtId="44" fontId="8" fillId="7" borderId="30" xfId="0" applyNumberFormat="1" applyFont="1" applyFill="1" applyBorder="1"/>
    <xf numFmtId="166" fontId="8" fillId="7" borderId="31" xfId="0" applyNumberFormat="1" applyFont="1" applyFill="1" applyBorder="1" applyAlignment="1">
      <alignment horizontal="center"/>
    </xf>
    <xf numFmtId="166" fontId="8" fillId="7" borderId="32" xfId="0" applyNumberFormat="1" applyFont="1" applyFill="1" applyBorder="1" applyAlignment="1">
      <alignment horizontal="center"/>
    </xf>
    <xf numFmtId="10" fontId="5" fillId="7" borderId="32" xfId="1" applyNumberFormat="1" applyFont="1" applyFill="1" applyBorder="1" applyAlignment="1">
      <alignment horizontal="center"/>
    </xf>
    <xf numFmtId="44" fontId="8" fillId="7" borderId="33" xfId="0" applyNumberFormat="1" applyFont="1" applyFill="1" applyBorder="1"/>
    <xf numFmtId="165" fontId="5" fillId="7" borderId="28" xfId="0" applyNumberFormat="1" applyFont="1" applyFill="1" applyBorder="1" applyAlignment="1">
      <alignment horizontal="center"/>
    </xf>
    <xf numFmtId="1" fontId="5" fillId="7" borderId="17" xfId="0" applyNumberFormat="1" applyFont="1" applyFill="1" applyBorder="1" applyAlignment="1">
      <alignment horizontal="center"/>
    </xf>
    <xf numFmtId="1" fontId="5" fillId="7" borderId="29" xfId="0" applyNumberFormat="1" applyFont="1" applyFill="1" applyBorder="1" applyAlignment="1">
      <alignment horizontal="center"/>
    </xf>
    <xf numFmtId="0" fontId="8" fillId="7" borderId="31" xfId="0" applyNumberFormat="1" applyFont="1" applyFill="1" applyBorder="1" applyAlignment="1">
      <alignment horizontal="center"/>
    </xf>
    <xf numFmtId="1" fontId="8" fillId="7" borderId="32" xfId="0" applyNumberFormat="1" applyFont="1" applyFill="1" applyBorder="1" applyAlignment="1">
      <alignment horizontal="center"/>
    </xf>
    <xf numFmtId="165" fontId="8" fillId="7" borderId="31" xfId="0" applyNumberFormat="1" applyFont="1" applyFill="1" applyBorder="1" applyAlignment="1">
      <alignment horizontal="center"/>
    </xf>
    <xf numFmtId="165" fontId="8" fillId="7" borderId="32" xfId="0" applyNumberFormat="1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/>
    </xf>
    <xf numFmtId="0" fontId="5" fillId="6" borderId="8" xfId="0" applyFont="1" applyFill="1" applyBorder="1" applyAlignment="1">
      <alignment horizontal="center" vertical="center"/>
    </xf>
    <xf numFmtId="166" fontId="5" fillId="7" borderId="16" xfId="0" applyNumberFormat="1" applyFont="1" applyFill="1" applyBorder="1" applyAlignment="1">
      <alignment horizontal="center"/>
    </xf>
    <xf numFmtId="166" fontId="5" fillId="7" borderId="19" xfId="0" applyNumberFormat="1" applyFont="1" applyFill="1" applyBorder="1" applyAlignment="1">
      <alignment horizontal="center"/>
    </xf>
    <xf numFmtId="44" fontId="8" fillId="7" borderId="41" xfId="0" applyNumberFormat="1" applyFont="1" applyFill="1" applyBorder="1"/>
    <xf numFmtId="166" fontId="5" fillId="7" borderId="42" xfId="0" applyNumberFormat="1" applyFont="1" applyFill="1" applyBorder="1" applyAlignment="1">
      <alignment horizontal="center"/>
    </xf>
    <xf numFmtId="166" fontId="5" fillId="7" borderId="32" xfId="0" applyNumberFormat="1" applyFont="1" applyFill="1" applyBorder="1" applyAlignment="1">
      <alignment horizontal="center"/>
    </xf>
    <xf numFmtId="10" fontId="5" fillId="7" borderId="43" xfId="1" applyNumberFormat="1" applyFont="1" applyFill="1" applyBorder="1" applyAlignment="1">
      <alignment horizontal="center"/>
    </xf>
    <xf numFmtId="0" fontId="5" fillId="0" borderId="0" xfId="0" applyFont="1" applyBorder="1"/>
    <xf numFmtId="0" fontId="6" fillId="7" borderId="0" xfId="0" applyFont="1" applyFill="1" applyBorder="1" applyAlignment="1">
      <alignment horizontal="left"/>
    </xf>
    <xf numFmtId="0" fontId="9" fillId="7" borderId="0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vertical="center"/>
    </xf>
    <xf numFmtId="0" fontId="13" fillId="9" borderId="3" xfId="0" applyFont="1" applyFill="1" applyBorder="1" applyAlignment="1">
      <alignment horizontal="center" vertical="center"/>
    </xf>
    <xf numFmtId="0" fontId="9" fillId="7" borderId="0" xfId="0" applyFont="1" applyFill="1" applyBorder="1" applyAlignment="1">
      <alignment horizontal="left"/>
    </xf>
    <xf numFmtId="0" fontId="9" fillId="4" borderId="0" xfId="0" applyFont="1" applyFill="1" applyAlignment="1">
      <alignment horizontal="center" vertical="center"/>
    </xf>
    <xf numFmtId="167" fontId="6" fillId="0" borderId="15" xfId="0" applyNumberFormat="1" applyFont="1" applyFill="1" applyBorder="1" applyAlignment="1">
      <alignment horizontal="center" vertical="center"/>
    </xf>
    <xf numFmtId="0" fontId="14" fillId="7" borderId="0" xfId="0" applyFont="1" applyFill="1" applyBorder="1" applyAlignment="1">
      <alignment horizontal="center" vertical="center" wrapText="1"/>
    </xf>
    <xf numFmtId="0" fontId="13" fillId="10" borderId="12" xfId="0" applyFont="1" applyFill="1" applyBorder="1" applyAlignment="1">
      <alignment horizontal="center" vertical="center"/>
    </xf>
    <xf numFmtId="0" fontId="13" fillId="10" borderId="3" xfId="0" applyFont="1" applyFill="1" applyBorder="1" applyAlignment="1">
      <alignment vertical="center"/>
    </xf>
    <xf numFmtId="0" fontId="13" fillId="10" borderId="3" xfId="0" applyFont="1" applyFill="1" applyBorder="1" applyAlignment="1">
      <alignment horizontal="center" vertical="center"/>
    </xf>
    <xf numFmtId="168" fontId="2" fillId="2" borderId="1" xfId="2" applyNumberFormat="1" applyAlignment="1">
      <alignment horizontal="right"/>
    </xf>
    <xf numFmtId="0" fontId="2" fillId="2" borderId="1" xfId="2"/>
    <xf numFmtId="5" fontId="2" fillId="2" borderId="1" xfId="2" applyNumberFormat="1" applyAlignment="1">
      <alignment horizontal="center" vertical="center"/>
    </xf>
    <xf numFmtId="10" fontId="2" fillId="2" borderId="1" xfId="2" applyNumberFormat="1" applyAlignment="1">
      <alignment horizontal="center" vertical="center"/>
    </xf>
    <xf numFmtId="0" fontId="9" fillId="4" borderId="0" xfId="0" applyFont="1" applyFill="1" applyAlignment="1">
      <alignment horizontal="right" vertical="center"/>
    </xf>
    <xf numFmtId="0" fontId="3" fillId="3" borderId="2" xfId="3" applyAlignment="1">
      <alignment vertical="center"/>
    </xf>
    <xf numFmtId="5" fontId="3" fillId="3" borderId="2" xfId="3" applyNumberFormat="1" applyAlignment="1">
      <alignment horizontal="center" vertical="center"/>
    </xf>
    <xf numFmtId="10" fontId="3" fillId="3" borderId="2" xfId="3" applyNumberFormat="1" applyAlignment="1">
      <alignment horizontal="center" vertical="center"/>
    </xf>
    <xf numFmtId="10" fontId="2" fillId="2" borderId="1" xfId="2" applyNumberFormat="1" applyAlignment="1">
      <alignment vertical="center"/>
    </xf>
    <xf numFmtId="5" fontId="3" fillId="3" borderId="2" xfId="3" applyNumberFormat="1" applyAlignment="1">
      <alignment vertical="center"/>
    </xf>
    <xf numFmtId="10" fontId="3" fillId="3" borderId="2" xfId="3" applyNumberFormat="1" applyAlignment="1">
      <alignment vertical="center"/>
    </xf>
    <xf numFmtId="0" fontId="9" fillId="7" borderId="45" xfId="0" applyFont="1" applyFill="1" applyBorder="1" applyAlignment="1">
      <alignment horizontal="center" vertical="center"/>
    </xf>
    <xf numFmtId="0" fontId="9" fillId="4" borderId="45" xfId="0" applyFont="1" applyFill="1" applyBorder="1" applyAlignment="1">
      <alignment horizontal="center" vertical="center"/>
    </xf>
    <xf numFmtId="0" fontId="9" fillId="4" borderId="45" xfId="0" applyFont="1" applyFill="1" applyBorder="1" applyAlignment="1">
      <alignment vertical="center"/>
    </xf>
    <xf numFmtId="5" fontId="2" fillId="2" borderId="1" xfId="2" applyNumberFormat="1" applyAlignment="1">
      <alignment vertical="center"/>
    </xf>
    <xf numFmtId="0" fontId="3" fillId="7" borderId="0" xfId="3" applyFill="1" applyBorder="1" applyAlignment="1">
      <alignment vertical="center"/>
    </xf>
    <xf numFmtId="5" fontId="3" fillId="7" borderId="0" xfId="3" applyNumberFormat="1" applyFill="1" applyBorder="1" applyAlignment="1">
      <alignment vertical="center"/>
    </xf>
    <xf numFmtId="5" fontId="3" fillId="7" borderId="0" xfId="3" applyNumberFormat="1" applyFill="1" applyBorder="1" applyAlignment="1">
      <alignment horizontal="center" vertical="center"/>
    </xf>
    <xf numFmtId="10" fontId="3" fillId="7" borderId="0" xfId="3" applyNumberFormat="1" applyFill="1" applyBorder="1" applyAlignment="1">
      <alignment vertical="center"/>
    </xf>
    <xf numFmtId="0" fontId="9" fillId="7" borderId="0" xfId="0" applyFont="1" applyFill="1" applyBorder="1" applyAlignment="1">
      <alignment vertical="center"/>
    </xf>
    <xf numFmtId="0" fontId="5" fillId="7" borderId="0" xfId="0" applyFont="1" applyFill="1" applyBorder="1" applyAlignment="1">
      <alignment horizontal="center"/>
    </xf>
    <xf numFmtId="0" fontId="13" fillId="9" borderId="15" xfId="0" applyFont="1" applyFill="1" applyBorder="1" applyAlignment="1">
      <alignment horizontal="center" vertical="center"/>
    </xf>
    <xf numFmtId="169" fontId="2" fillId="2" borderId="1" xfId="2" applyNumberFormat="1" applyAlignment="1">
      <alignment horizontal="center" vertical="center"/>
    </xf>
    <xf numFmtId="169" fontId="3" fillId="7" borderId="0" xfId="3" applyNumberFormat="1" applyFill="1" applyBorder="1" applyAlignment="1">
      <alignment vertical="center"/>
    </xf>
    <xf numFmtId="169" fontId="3" fillId="7" borderId="0" xfId="3" applyNumberFormat="1" applyFill="1" applyBorder="1" applyAlignment="1">
      <alignment horizontal="center" vertical="center"/>
    </xf>
    <xf numFmtId="0" fontId="13" fillId="9" borderId="6" xfId="0" applyFont="1" applyFill="1" applyBorder="1" applyAlignment="1">
      <alignment horizontal="center" vertical="center"/>
    </xf>
    <xf numFmtId="167" fontId="6" fillId="0" borderId="6" xfId="0" applyNumberFormat="1" applyFont="1" applyFill="1" applyBorder="1" applyAlignment="1">
      <alignment horizontal="center" vertical="center"/>
    </xf>
    <xf numFmtId="10" fontId="2" fillId="2" borderId="46" xfId="2" applyNumberFormat="1" applyBorder="1" applyAlignment="1">
      <alignment horizontal="center" vertical="center"/>
    </xf>
    <xf numFmtId="10" fontId="3" fillId="3" borderId="47" xfId="3" applyNumberFormat="1" applyBorder="1" applyAlignment="1">
      <alignment horizontal="center" vertical="center"/>
    </xf>
    <xf numFmtId="0" fontId="13" fillId="10" borderId="13" xfId="0" applyFont="1" applyFill="1" applyBorder="1" applyAlignment="1">
      <alignment horizontal="center" vertical="center"/>
    </xf>
    <xf numFmtId="0" fontId="13" fillId="10" borderId="12" xfId="0" applyFont="1" applyFill="1" applyBorder="1" applyAlignment="1">
      <alignment vertical="center"/>
    </xf>
    <xf numFmtId="10" fontId="2" fillId="2" borderId="46" xfId="2" applyNumberFormat="1" applyBorder="1" applyAlignment="1">
      <alignment vertical="center"/>
    </xf>
    <xf numFmtId="0" fontId="14" fillId="0" borderId="0" xfId="0" applyFont="1" applyFill="1" applyBorder="1" applyAlignment="1">
      <alignment vertical="center" textRotation="90" wrapText="1"/>
    </xf>
    <xf numFmtId="168" fontId="2" fillId="0" borderId="0" xfId="2" applyNumberFormat="1" applyFill="1" applyBorder="1" applyAlignment="1">
      <alignment horizontal="right"/>
    </xf>
    <xf numFmtId="168" fontId="2" fillId="7" borderId="0" xfId="2" applyNumberFormat="1" applyFill="1" applyBorder="1" applyAlignment="1">
      <alignment horizontal="right"/>
    </xf>
    <xf numFmtId="0" fontId="6" fillId="4" borderId="0" xfId="0" applyFont="1" applyFill="1" applyAlignment="1">
      <alignment horizontal="left" vertical="center"/>
    </xf>
    <xf numFmtId="168" fontId="2" fillId="2" borderId="48" xfId="2" applyNumberFormat="1" applyBorder="1" applyAlignment="1">
      <alignment horizontal="right"/>
    </xf>
    <xf numFmtId="0" fontId="14" fillId="7" borderId="0" xfId="0" applyFont="1" applyFill="1" applyBorder="1" applyAlignment="1">
      <alignment vertical="center" textRotation="90" wrapText="1"/>
    </xf>
    <xf numFmtId="0" fontId="15" fillId="0" borderId="0" xfId="0" applyFont="1" applyFill="1" applyBorder="1" applyAlignment="1">
      <alignment vertical="center" textRotation="90" wrapText="1"/>
    </xf>
    <xf numFmtId="0" fontId="15" fillId="7" borderId="0" xfId="0" applyFont="1" applyFill="1" applyBorder="1" applyAlignment="1">
      <alignment vertical="center" textRotation="90" wrapText="1"/>
    </xf>
    <xf numFmtId="168" fontId="2" fillId="2" borderId="1" xfId="2" applyNumberFormat="1" applyBorder="1" applyAlignment="1">
      <alignment horizontal="right"/>
    </xf>
    <xf numFmtId="5" fontId="2" fillId="2" borderId="1" xfId="2" applyNumberFormat="1" applyBorder="1" applyAlignment="1">
      <alignment horizontal="center" vertical="center"/>
    </xf>
    <xf numFmtId="10" fontId="2" fillId="2" borderId="1" xfId="2" applyNumberFormat="1" applyBorder="1" applyAlignment="1">
      <alignment horizontal="center" vertical="center"/>
    </xf>
    <xf numFmtId="0" fontId="6" fillId="4" borderId="0" xfId="0" applyFont="1" applyFill="1" applyBorder="1" applyAlignment="1">
      <alignment horizontal="left" vertical="center"/>
    </xf>
    <xf numFmtId="5" fontId="2" fillId="2" borderId="1" xfId="2" applyNumberFormat="1" applyAlignment="1">
      <alignment horizontal="center" vertical="center"/>
    </xf>
    <xf numFmtId="5" fontId="3" fillId="3" borderId="2" xfId="3" applyNumberFormat="1" applyAlignment="1">
      <alignment horizontal="center" vertical="center"/>
    </xf>
    <xf numFmtId="5" fontId="2" fillId="2" borderId="46" xfId="2" applyNumberFormat="1" applyBorder="1" applyAlignment="1">
      <alignment horizontal="center" vertical="center"/>
    </xf>
    <xf numFmtId="5" fontId="2" fillId="2" borderId="48" xfId="2" applyNumberFormat="1" applyBorder="1" applyAlignment="1">
      <alignment horizontal="center" vertical="center"/>
    </xf>
    <xf numFmtId="0" fontId="14" fillId="10" borderId="14" xfId="0" applyFont="1" applyFill="1" applyBorder="1" applyAlignment="1">
      <alignment horizontal="center" vertical="center" textRotation="90" wrapText="1"/>
    </xf>
    <xf numFmtId="0" fontId="14" fillId="10" borderId="44" xfId="0" applyFont="1" applyFill="1" applyBorder="1" applyAlignment="1">
      <alignment horizontal="center" vertical="center" textRotation="90" wrapText="1"/>
    </xf>
    <xf numFmtId="0" fontId="14" fillId="10" borderId="15" xfId="0" applyFont="1" applyFill="1" applyBorder="1" applyAlignment="1">
      <alignment horizontal="center" vertical="center" textRotation="90" wrapText="1"/>
    </xf>
    <xf numFmtId="0" fontId="13" fillId="10" borderId="12" xfId="0" applyFont="1" applyFill="1" applyBorder="1" applyAlignment="1">
      <alignment horizontal="center" vertical="center"/>
    </xf>
    <xf numFmtId="0" fontId="13" fillId="10" borderId="13" xfId="0" applyFont="1" applyFill="1" applyBorder="1" applyAlignment="1">
      <alignment horizontal="center" vertical="center"/>
    </xf>
    <xf numFmtId="0" fontId="15" fillId="10" borderId="14" xfId="0" applyFont="1" applyFill="1" applyBorder="1" applyAlignment="1">
      <alignment horizontal="center" vertical="center" textRotation="90" wrapText="1"/>
    </xf>
    <xf numFmtId="0" fontId="15" fillId="10" borderId="44" xfId="0" applyFont="1" applyFill="1" applyBorder="1" applyAlignment="1">
      <alignment horizontal="center" vertical="center" textRotation="90" wrapText="1"/>
    </xf>
    <xf numFmtId="0" fontId="15" fillId="10" borderId="15" xfId="0" applyFont="1" applyFill="1" applyBorder="1" applyAlignment="1">
      <alignment horizontal="center" vertical="center" textRotation="90" wrapText="1"/>
    </xf>
    <xf numFmtId="0" fontId="14" fillId="10" borderId="3" xfId="0" applyFont="1" applyFill="1" applyBorder="1" applyAlignment="1">
      <alignment horizontal="center" vertical="center" textRotation="90" wrapText="1"/>
    </xf>
    <xf numFmtId="0" fontId="15" fillId="10" borderId="3" xfId="0" applyFont="1" applyFill="1" applyBorder="1" applyAlignment="1">
      <alignment horizontal="center" vertical="center" textRotation="90" wrapText="1"/>
    </xf>
    <xf numFmtId="5" fontId="2" fillId="2" borderId="49" xfId="2" applyNumberFormat="1" applyBorder="1" applyAlignment="1">
      <alignment horizontal="center" vertical="center"/>
    </xf>
    <xf numFmtId="5" fontId="2" fillId="2" borderId="50" xfId="2" applyNumberFormat="1" applyBorder="1" applyAlignment="1">
      <alignment horizontal="center" vertical="center"/>
    </xf>
    <xf numFmtId="169" fontId="2" fillId="2" borderId="1" xfId="2" applyNumberFormat="1" applyAlignment="1">
      <alignment horizontal="center" vertical="center"/>
    </xf>
    <xf numFmtId="0" fontId="14" fillId="10" borderId="8" xfId="0" applyFont="1" applyFill="1" applyBorder="1" applyAlignment="1">
      <alignment horizontal="center" vertical="center" textRotation="90" wrapText="1"/>
    </xf>
    <xf numFmtId="0" fontId="14" fillId="10" borderId="0" xfId="0" applyFont="1" applyFill="1" applyBorder="1" applyAlignment="1">
      <alignment horizontal="center" vertical="center" textRotation="90" wrapText="1"/>
    </xf>
    <xf numFmtId="0" fontId="15" fillId="10" borderId="8" xfId="0" applyFont="1" applyFill="1" applyBorder="1" applyAlignment="1">
      <alignment horizontal="center" vertical="center" textRotation="90" wrapText="1"/>
    </xf>
    <xf numFmtId="0" fontId="15" fillId="10" borderId="0" xfId="0" applyFont="1" applyFill="1" applyBorder="1" applyAlignment="1">
      <alignment horizontal="center" vertical="center" textRotation="90" wrapText="1"/>
    </xf>
    <xf numFmtId="0" fontId="8" fillId="0" borderId="0" xfId="0" applyFont="1" applyAlignment="1">
      <alignment horizontal="left"/>
    </xf>
    <xf numFmtId="0" fontId="5" fillId="6" borderId="9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5" fillId="6" borderId="26" xfId="0" applyFont="1" applyFill="1" applyBorder="1" applyAlignment="1">
      <alignment horizontal="center"/>
    </xf>
    <xf numFmtId="0" fontId="5" fillId="6" borderId="27" xfId="0" applyFont="1" applyFill="1" applyBorder="1" applyAlignment="1">
      <alignment horizontal="center"/>
    </xf>
    <xf numFmtId="0" fontId="8" fillId="6" borderId="6" xfId="0" applyFont="1" applyFill="1" applyBorder="1" applyAlignment="1">
      <alignment horizontal="center"/>
    </xf>
    <xf numFmtId="0" fontId="8" fillId="6" borderId="11" xfId="0" applyFont="1" applyFill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6" borderId="34" xfId="0" applyFont="1" applyFill="1" applyBorder="1" applyAlignment="1">
      <alignment horizontal="center"/>
    </xf>
    <xf numFmtId="0" fontId="8" fillId="6" borderId="35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1" fontId="5" fillId="7" borderId="36" xfId="0" applyNumberFormat="1" applyFont="1" applyFill="1" applyBorder="1" applyAlignment="1">
      <alignment horizontal="center" vertical="center"/>
    </xf>
    <xf numFmtId="1" fontId="5" fillId="7" borderId="38" xfId="0" applyNumberFormat="1" applyFont="1" applyFill="1" applyBorder="1" applyAlignment="1">
      <alignment horizontal="center" vertical="center"/>
    </xf>
    <xf numFmtId="0" fontId="5" fillId="6" borderId="37" xfId="0" applyFont="1" applyFill="1" applyBorder="1" applyAlignment="1">
      <alignment horizontal="center"/>
    </xf>
    <xf numFmtId="0" fontId="5" fillId="6" borderId="39" xfId="0" applyFont="1" applyFill="1" applyBorder="1" applyAlignment="1">
      <alignment horizontal="center"/>
    </xf>
    <xf numFmtId="44" fontId="8" fillId="6" borderId="10" xfId="0" applyNumberFormat="1" applyFont="1" applyFill="1" applyBorder="1" applyAlignment="1">
      <alignment horizontal="center"/>
    </xf>
    <xf numFmtId="44" fontId="8" fillId="6" borderId="40" xfId="0" applyNumberFormat="1" applyFont="1" applyFill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5" fillId="8" borderId="9" xfId="0" applyFont="1" applyFill="1" applyBorder="1" applyAlignment="1">
      <alignment horizontal="center"/>
    </xf>
    <xf numFmtId="0" fontId="5" fillId="8" borderId="0" xfId="0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14" fontId="7" fillId="5" borderId="6" xfId="0" applyNumberFormat="1" applyFont="1" applyFill="1" applyBorder="1" applyAlignment="1">
      <alignment horizontal="center"/>
    </xf>
    <xf numFmtId="14" fontId="7" fillId="5" borderId="7" xfId="0" applyNumberFormat="1" applyFont="1" applyFill="1" applyBorder="1" applyAlignment="1">
      <alignment horizontal="center"/>
    </xf>
  </cellXfs>
  <cellStyles count="4">
    <cellStyle name="Normal" xfId="0" builtinId="0"/>
    <cellStyle name="Pourcentage" xfId="1" builtinId="5"/>
    <cellStyle name="Sortie" xfId="2" builtinId="21"/>
    <cellStyle name="Vérification" xfId="3" builtinId="23"/>
  </cellStyles>
  <dxfs count="11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[1]Niiiiice!$C$12</c:f>
              <c:strCache>
                <c:ptCount val="1"/>
                <c:pt idx="0">
                  <c:v>Réalisation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1"/>
          <c:cat>
            <c:strRef>
              <c:f>[1]Niiiiice!$A$13:$B$16</c:f>
              <c:strCache>
                <c:ptCount val="4"/>
                <c:pt idx="0">
                  <c:v>Pièces conc.</c:v>
                </c:pt>
                <c:pt idx="1">
                  <c:v>Accessoires</c:v>
                </c:pt>
                <c:pt idx="2">
                  <c:v>Roues*</c:v>
                </c:pt>
                <c:pt idx="3">
                  <c:v>Revente</c:v>
                </c:pt>
              </c:strCache>
            </c:strRef>
          </c:cat>
          <c:val>
            <c:numRef>
              <c:f>[1]Niiiiice!$C$13:$C$16</c:f>
              <c:numCache>
                <c:formatCode>_-"CHF"\ * #\ ##0_-;\-"CHF"\ * #\ ##0_-;_-"CHF"\ * "-"??_-;_-@_-</c:formatCode>
                <c:ptCount val="4"/>
                <c:pt idx="0">
                  <c:v>66613.829999999958</c:v>
                </c:pt>
                <c:pt idx="1">
                  <c:v>13939.269999999993</c:v>
                </c:pt>
                <c:pt idx="2" formatCode="General">
                  <c:v>4</c:v>
                </c:pt>
                <c:pt idx="3">
                  <c:v>27013</c:v>
                </c:pt>
              </c:numCache>
            </c:numRef>
          </c:val>
        </c:ser>
        <c:ser>
          <c:idx val="1"/>
          <c:order val="1"/>
          <c:tx>
            <c:strRef>
              <c:f>[1]Niiiiice!$F$12</c:f>
              <c:strCache>
                <c:ptCount val="1"/>
                <c:pt idx="0">
                  <c:v>Reste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0"/>
          <c:cat>
            <c:strRef>
              <c:f>[1]Niiiiice!$A$13:$B$16</c:f>
              <c:strCache>
                <c:ptCount val="4"/>
                <c:pt idx="0">
                  <c:v>Pièces conc.</c:v>
                </c:pt>
                <c:pt idx="1">
                  <c:v>Accessoires</c:v>
                </c:pt>
                <c:pt idx="2">
                  <c:v>Roues*</c:v>
                </c:pt>
                <c:pt idx="3">
                  <c:v>Revente</c:v>
                </c:pt>
              </c:strCache>
            </c:strRef>
          </c:cat>
          <c:val>
            <c:numRef>
              <c:f>[1]Niiiiice!$F$13:$F$16</c:f>
              <c:numCache>
                <c:formatCode>_-"CHF"\ * #\ ##0_-;\-"CHF"\ * #\ ##0_-;_-"CHF"\ * "-"?_-;_-@_-</c:formatCode>
                <c:ptCount val="4"/>
                <c:pt idx="0">
                  <c:v>17254.051120284494</c:v>
                </c:pt>
                <c:pt idx="1">
                  <c:v>9879.5946736094775</c:v>
                </c:pt>
                <c:pt idx="2" formatCode="General">
                  <c:v>659</c:v>
                </c:pt>
                <c:pt idx="3">
                  <c:v>19746.18398081146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759662944"/>
        <c:axId val="1966285456"/>
      </c:barChart>
      <c:catAx>
        <c:axId val="1759662944"/>
        <c:scaling>
          <c:orientation val="maxMin"/>
        </c:scaling>
        <c:delete val="0"/>
        <c:axPos val="r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66285456"/>
        <c:crosses val="max"/>
        <c:auto val="1"/>
        <c:lblAlgn val="ctr"/>
        <c:lblOffset val="100"/>
        <c:noMultiLvlLbl val="1"/>
      </c:catAx>
      <c:valAx>
        <c:axId val="19662854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9662944"/>
        <c:crosses val="max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[1]Niiiiice!$C$12</c:f>
              <c:strCache>
                <c:ptCount val="1"/>
                <c:pt idx="0">
                  <c:v>Réalisation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1"/>
          <c:cat>
            <c:strRef>
              <c:f>[1]Niiiiice!$A$13:$B$16</c:f>
              <c:strCache>
                <c:ptCount val="4"/>
                <c:pt idx="0">
                  <c:v>Pièces conc.</c:v>
                </c:pt>
                <c:pt idx="1">
                  <c:v>Accessoires</c:v>
                </c:pt>
                <c:pt idx="2">
                  <c:v>Roues*</c:v>
                </c:pt>
                <c:pt idx="3">
                  <c:v>Revente</c:v>
                </c:pt>
              </c:strCache>
            </c:strRef>
          </c:cat>
          <c:val>
            <c:numRef>
              <c:f>[1]Niiiiice!$C$13:$C$16</c:f>
              <c:numCache>
                <c:formatCode>_-"CHF"\ * #\ ##0_-;\-"CHF"\ * #\ ##0_-;_-"CHF"\ * "-"??_-;_-@_-</c:formatCode>
                <c:ptCount val="4"/>
                <c:pt idx="0">
                  <c:v>66613.829999999958</c:v>
                </c:pt>
                <c:pt idx="1">
                  <c:v>13939.269999999993</c:v>
                </c:pt>
                <c:pt idx="2" formatCode="General">
                  <c:v>4</c:v>
                </c:pt>
                <c:pt idx="3">
                  <c:v>27013</c:v>
                </c:pt>
              </c:numCache>
            </c:numRef>
          </c:val>
        </c:ser>
        <c:ser>
          <c:idx val="1"/>
          <c:order val="1"/>
          <c:tx>
            <c:strRef>
              <c:f>[1]Niiiiice!$F$12</c:f>
              <c:strCache>
                <c:ptCount val="1"/>
                <c:pt idx="0">
                  <c:v>Reste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0"/>
          <c:cat>
            <c:strRef>
              <c:f>[1]Niiiiice!$A$13:$B$16</c:f>
              <c:strCache>
                <c:ptCount val="4"/>
                <c:pt idx="0">
                  <c:v>Pièces conc.</c:v>
                </c:pt>
                <c:pt idx="1">
                  <c:v>Accessoires</c:v>
                </c:pt>
                <c:pt idx="2">
                  <c:v>Roues*</c:v>
                </c:pt>
                <c:pt idx="3">
                  <c:v>Revente</c:v>
                </c:pt>
              </c:strCache>
            </c:strRef>
          </c:cat>
          <c:val>
            <c:numRef>
              <c:f>[1]Niiiiice!$F$13:$F$16</c:f>
              <c:numCache>
                <c:formatCode>_-"CHF"\ * #\ ##0_-;\-"CHF"\ * #\ ##0_-;_-"CHF"\ * "-"?_-;_-@_-</c:formatCode>
                <c:ptCount val="4"/>
                <c:pt idx="0">
                  <c:v>17254.051120284494</c:v>
                </c:pt>
                <c:pt idx="1">
                  <c:v>9879.5946736094775</c:v>
                </c:pt>
                <c:pt idx="2" formatCode="General">
                  <c:v>659</c:v>
                </c:pt>
                <c:pt idx="3">
                  <c:v>19746.18398081146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24615184"/>
        <c:axId val="224614640"/>
      </c:barChart>
      <c:catAx>
        <c:axId val="224615184"/>
        <c:scaling>
          <c:orientation val="maxMin"/>
        </c:scaling>
        <c:delete val="0"/>
        <c:axPos val="r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4614640"/>
        <c:crosses val="max"/>
        <c:auto val="1"/>
        <c:lblAlgn val="ctr"/>
        <c:lblOffset val="100"/>
        <c:noMultiLvlLbl val="1"/>
      </c:catAx>
      <c:valAx>
        <c:axId val="2246146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4615184"/>
        <c:crosses val="max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0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</xdr:colOff>
      <xdr:row>17</xdr:row>
      <xdr:rowOff>9525</xdr:rowOff>
    </xdr:from>
    <xdr:to>
      <xdr:col>6</xdr:col>
      <xdr:colOff>923924</xdr:colOff>
      <xdr:row>26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9524</xdr:colOff>
      <xdr:row>17</xdr:row>
      <xdr:rowOff>9525</xdr:rowOff>
    </xdr:from>
    <xdr:to>
      <xdr:col>6</xdr:col>
      <xdr:colOff>923924</xdr:colOff>
      <xdr:row>26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142875</xdr:colOff>
      <xdr:row>1</xdr:row>
      <xdr:rowOff>85725</xdr:rowOff>
    </xdr:from>
    <xdr:to>
      <xdr:col>3</xdr:col>
      <xdr:colOff>1019175</xdr:colOff>
      <xdr:row>3</xdr:row>
      <xdr:rowOff>85725</xdr:rowOff>
    </xdr:to>
    <xdr:sp macro="[0]!Demasquer" textlink="">
      <xdr:nvSpPr>
        <xdr:cNvPr id="4" name="Rectangle à coins arrondis 3"/>
        <xdr:cNvSpPr/>
      </xdr:nvSpPr>
      <xdr:spPr>
        <a:xfrm>
          <a:off x="2362200" y="342900"/>
          <a:ext cx="87630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Démasquer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Patrice\Documents\NISSAN\FY13\Tableau%20de%20bord%20global%20201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Patrice\Documents\NISSAN\FY13\DBCH%20extract%20FY1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Patrice\Documents\NISSAN\2013\Tableau%20de%20bord%20global%2020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 F+D"/>
      <sheetName val="Tableau de bord direkt HDL"/>
      <sheetName val="Report CH global"/>
      <sheetName val="Bonus"/>
      <sheetName val="Niiiiice"/>
      <sheetName val="DC FY13"/>
      <sheetName val="DC"/>
      <sheetName val="Evolution DC FY12"/>
      <sheetName val="Evolution DC FY13"/>
      <sheetName val="HDL CH"/>
      <sheetName val="RL Ziele"/>
      <sheetName val="BUDGETS FY13 RL"/>
      <sheetName val="Objectifs agents"/>
      <sheetName val="Saisonnalité"/>
      <sheetName val="WVK brut FY13"/>
      <sheetName val="WVK FY13"/>
      <sheetName val="CA global net CH FY12"/>
    </sheetNames>
    <sheetDataSet>
      <sheetData sheetId="0"/>
      <sheetData sheetId="1"/>
      <sheetData sheetId="2"/>
      <sheetData sheetId="3">
        <row r="9">
          <cell r="A9">
            <v>2.5000000000000001E-2</v>
          </cell>
          <cell r="B9">
            <v>5.0000000000000001E-3</v>
          </cell>
        </row>
        <row r="10">
          <cell r="A10">
            <v>0.05</v>
          </cell>
          <cell r="B10">
            <v>0.01</v>
          </cell>
        </row>
        <row r="11">
          <cell r="A11">
            <v>7.4999999999999997E-2</v>
          </cell>
          <cell r="B11">
            <v>1.4999999999999999E-2</v>
          </cell>
        </row>
        <row r="12">
          <cell r="A12">
            <v>0.1</v>
          </cell>
          <cell r="B12">
            <v>0.02</v>
          </cell>
        </row>
      </sheetData>
      <sheetData sheetId="4">
        <row r="12">
          <cell r="C12" t="str">
            <v>Réalisation</v>
          </cell>
          <cell r="F12" t="str">
            <v>Reste</v>
          </cell>
        </row>
        <row r="13">
          <cell r="A13" t="str">
            <v>Pièces conc.</v>
          </cell>
          <cell r="C13">
            <v>66613.829999999958</v>
          </cell>
          <cell r="F13">
            <v>17254.051120284494</v>
          </cell>
        </row>
        <row r="14">
          <cell r="A14" t="str">
            <v>Accessoires</v>
          </cell>
          <cell r="C14">
            <v>13939.269999999993</v>
          </cell>
          <cell r="F14">
            <v>9879.5946736094775</v>
          </cell>
        </row>
        <row r="15">
          <cell r="A15" t="str">
            <v>Roues*</v>
          </cell>
          <cell r="C15">
            <v>4</v>
          </cell>
          <cell r="F15">
            <v>659</v>
          </cell>
        </row>
        <row r="16">
          <cell r="A16" t="str">
            <v>Revente</v>
          </cell>
          <cell r="C16">
            <v>27013</v>
          </cell>
          <cell r="F16">
            <v>19746.18398081146</v>
          </cell>
        </row>
      </sheetData>
      <sheetData sheetId="5"/>
      <sheetData sheetId="6"/>
      <sheetData sheetId="7"/>
      <sheetData sheetId="8"/>
      <sheetData sheetId="9"/>
      <sheetData sheetId="10">
        <row r="1">
          <cell r="A1" t="str">
            <v>#</v>
          </cell>
          <cell r="B1" t="str">
            <v>Pièces</v>
          </cell>
          <cell r="C1" t="str">
            <v>Accessoires</v>
          </cell>
          <cell r="D1" t="str">
            <v>Roues</v>
          </cell>
          <cell r="E1" t="str">
            <v>Revente</v>
          </cell>
          <cell r="F1" t="str">
            <v>Nom</v>
          </cell>
          <cell r="G1" t="str">
            <v>Langue</v>
          </cell>
        </row>
        <row r="2">
          <cell r="A2">
            <v>19</v>
          </cell>
          <cell r="B2">
            <v>369711.85329073481</v>
          </cell>
          <cell r="C2">
            <v>128283.42600000001</v>
          </cell>
          <cell r="D2">
            <v>530</v>
          </cell>
          <cell r="E2">
            <v>555405.72445582296</v>
          </cell>
          <cell r="F2" t="str">
            <v>Obere Au</v>
          </cell>
          <cell r="G2" t="str">
            <v>D</v>
          </cell>
        </row>
        <row r="3">
          <cell r="A3">
            <v>32</v>
          </cell>
          <cell r="B3">
            <v>519124.82963622612</v>
          </cell>
          <cell r="C3">
            <v>113592.47851178765</v>
          </cell>
          <cell r="D3">
            <v>673</v>
          </cell>
          <cell r="E3">
            <v>562267.49064574216</v>
          </cell>
          <cell r="F3" t="str">
            <v>Garage Stadio</v>
          </cell>
          <cell r="G3" t="str">
            <v>D</v>
          </cell>
        </row>
        <row r="4">
          <cell r="A4">
            <v>40</v>
          </cell>
          <cell r="B4">
            <v>752775.86937829072</v>
          </cell>
          <cell r="C4">
            <v>140857.66784375001</v>
          </cell>
          <cell r="D4">
            <v>977</v>
          </cell>
          <cell r="E4">
            <v>600584.33913304622</v>
          </cell>
          <cell r="F4" t="str">
            <v>Garage Egger</v>
          </cell>
          <cell r="G4" t="str">
            <v>D</v>
          </cell>
        </row>
        <row r="5">
          <cell r="A5">
            <v>85</v>
          </cell>
          <cell r="B5">
            <v>688944.25037245254</v>
          </cell>
          <cell r="C5">
            <v>180966.32041420118</v>
          </cell>
          <cell r="D5">
            <v>936</v>
          </cell>
          <cell r="E5">
            <v>614551.09557656595</v>
          </cell>
          <cell r="F5" t="str">
            <v>Buga Buchental-Garage AG</v>
          </cell>
          <cell r="G5" t="str">
            <v>D</v>
          </cell>
        </row>
        <row r="6">
          <cell r="A6">
            <v>263</v>
          </cell>
          <cell r="B6">
            <v>342844.99476049672</v>
          </cell>
          <cell r="C6">
            <v>79551.491166077743</v>
          </cell>
          <cell r="D6">
            <v>312</v>
          </cell>
          <cell r="E6">
            <v>392385.90062990191</v>
          </cell>
          <cell r="F6" t="str">
            <v>Auto Nart</v>
          </cell>
          <cell r="G6" t="str">
            <v>D</v>
          </cell>
        </row>
        <row r="7">
          <cell r="A7">
            <v>305</v>
          </cell>
          <cell r="B7">
            <v>737275.65787995863</v>
          </cell>
          <cell r="C7">
            <v>155378.13737942182</v>
          </cell>
          <cell r="D7">
            <v>746</v>
          </cell>
          <cell r="E7">
            <v>798743.76731186837</v>
          </cell>
          <cell r="F7" t="str">
            <v>Autobahn-Garage Zwahlen &amp; Wieser</v>
          </cell>
          <cell r="G7" t="str">
            <v>D</v>
          </cell>
        </row>
        <row r="8">
          <cell r="A8">
            <v>453</v>
          </cell>
          <cell r="B8">
            <v>301425.1817032746</v>
          </cell>
          <cell r="C8">
            <v>68973.042826704463</v>
          </cell>
          <cell r="D8">
            <v>435</v>
          </cell>
          <cell r="E8">
            <v>395567.59852842806</v>
          </cell>
          <cell r="F8" t="str">
            <v>Keigel Basel</v>
          </cell>
          <cell r="G8" t="str">
            <v>D</v>
          </cell>
        </row>
        <row r="9">
          <cell r="A9">
            <v>459</v>
          </cell>
          <cell r="B9">
            <v>392827.09411938104</v>
          </cell>
          <cell r="C9">
            <v>88289.956319702527</v>
          </cell>
          <cell r="D9">
            <v>324</v>
          </cell>
          <cell r="E9">
            <v>479687.79837446031</v>
          </cell>
          <cell r="F9" t="str">
            <v>Garage du Nord</v>
          </cell>
          <cell r="G9" t="str">
            <v>F</v>
          </cell>
        </row>
        <row r="10">
          <cell r="A10">
            <v>487</v>
          </cell>
          <cell r="B10">
            <v>557361.98899508792</v>
          </cell>
          <cell r="C10">
            <v>143907.65044247787</v>
          </cell>
          <cell r="D10">
            <v>671</v>
          </cell>
          <cell r="E10">
            <v>629561.28944149462</v>
          </cell>
          <cell r="F10" t="str">
            <v>Garage Lacilla</v>
          </cell>
          <cell r="G10" t="str">
            <v>F</v>
          </cell>
        </row>
        <row r="11">
          <cell r="A11">
            <v>497</v>
          </cell>
          <cell r="B11">
            <v>493340.4771781438</v>
          </cell>
          <cell r="C11">
            <v>135334.45837278108</v>
          </cell>
          <cell r="D11">
            <v>663</v>
          </cell>
          <cell r="E11">
            <v>309663.47007159906</v>
          </cell>
          <cell r="F11" t="str">
            <v>RRG Léman Cossonay</v>
          </cell>
          <cell r="G11" t="str">
            <v>F</v>
          </cell>
        </row>
        <row r="12">
          <cell r="A12">
            <v>499</v>
          </cell>
          <cell r="B12">
            <v>1063459.6618879482</v>
          </cell>
          <cell r="C12">
            <v>238703.73493767978</v>
          </cell>
          <cell r="D12">
            <v>1329</v>
          </cell>
          <cell r="E12">
            <v>1290420.3183006861</v>
          </cell>
          <cell r="F12" t="str">
            <v>RRG Zürich</v>
          </cell>
          <cell r="G12" t="str">
            <v>D</v>
          </cell>
        </row>
        <row r="13">
          <cell r="A13">
            <v>541</v>
          </cell>
          <cell r="B13">
            <v>1014219.5298267157</v>
          </cell>
          <cell r="C13">
            <v>259978.7810725552</v>
          </cell>
          <cell r="D13">
            <v>1498</v>
          </cell>
          <cell r="E13">
            <v>1815905.3012206194</v>
          </cell>
          <cell r="F13" t="str">
            <v>Garage Galliker</v>
          </cell>
          <cell r="G13" t="str">
            <v>D</v>
          </cell>
        </row>
        <row r="14">
          <cell r="A14">
            <v>629</v>
          </cell>
          <cell r="B14">
            <v>830408.00292622123</v>
          </cell>
          <cell r="C14">
            <v>186260.09935797667</v>
          </cell>
          <cell r="D14">
            <v>1076</v>
          </cell>
          <cell r="E14">
            <v>595449.2516644292</v>
          </cell>
          <cell r="F14" t="str">
            <v>Promocar</v>
          </cell>
          <cell r="G14" t="str">
            <v>F</v>
          </cell>
        </row>
        <row r="15">
          <cell r="A15">
            <v>712</v>
          </cell>
          <cell r="B15">
            <v>452100.52480417758</v>
          </cell>
          <cell r="C15">
            <v>143705.64806201548</v>
          </cell>
          <cell r="D15">
            <v>562</v>
          </cell>
          <cell r="E15">
            <v>374889.28946745564</v>
          </cell>
          <cell r="F15" t="str">
            <v>Garage Pieren</v>
          </cell>
          <cell r="G15" t="str">
            <v>D</v>
          </cell>
        </row>
      </sheetData>
      <sheetData sheetId="11"/>
      <sheetData sheetId="12"/>
      <sheetData sheetId="13">
        <row r="5">
          <cell r="E5">
            <v>0.23200000000000001</v>
          </cell>
        </row>
        <row r="8">
          <cell r="E8">
            <v>0.23799999999999999</v>
          </cell>
        </row>
        <row r="11">
          <cell r="E11">
            <v>0.27500000000000002</v>
          </cell>
        </row>
        <row r="14">
          <cell r="E14">
            <v>0.255</v>
          </cell>
        </row>
        <row r="20">
          <cell r="E20">
            <v>0.27200000000000002</v>
          </cell>
        </row>
        <row r="23">
          <cell r="E23">
            <v>0.22600000000000001</v>
          </cell>
        </row>
        <row r="26">
          <cell r="E26">
            <v>0.23099999999999998</v>
          </cell>
        </row>
        <row r="29">
          <cell r="E29">
            <v>0.27100000000000002</v>
          </cell>
        </row>
        <row r="35">
          <cell r="E35">
            <v>0.20399999999999999</v>
          </cell>
        </row>
        <row r="38">
          <cell r="E38">
            <v>0.23299999999999998</v>
          </cell>
        </row>
        <row r="41">
          <cell r="E41">
            <v>0.33500000000000002</v>
          </cell>
        </row>
        <row r="44">
          <cell r="E44">
            <v>0.22799999999999998</v>
          </cell>
        </row>
      </sheetData>
      <sheetData sheetId="14"/>
      <sheetData sheetId="15">
        <row r="1">
          <cell r="Q1" t="str">
            <v>Trimestre 2 (avr-jun)</v>
          </cell>
          <cell r="W1" t="str">
            <v>Trimestre 3 (juil-sept)</v>
          </cell>
          <cell r="AC1" t="str">
            <v>Trimestre 4 (oct-dec)</v>
          </cell>
          <cell r="AI1" t="str">
            <v>Trimestre 1 (jan-mar)</v>
          </cell>
        </row>
        <row r="2">
          <cell r="P2" t="str">
            <v>DR</v>
          </cell>
          <cell r="Q2" t="str">
            <v>CA brut</v>
          </cell>
          <cell r="R2" t="str">
            <v>CA net</v>
          </cell>
          <cell r="S2" t="str">
            <v>CA pièces</v>
          </cell>
          <cell r="T2" t="str">
            <v>CA accessoires</v>
          </cell>
          <cell r="U2" t="str">
            <v>CA roues</v>
          </cell>
          <cell r="V2" t="str">
            <v>Total revente</v>
          </cell>
          <cell r="W2" t="str">
            <v>CA brut</v>
          </cell>
          <cell r="X2" t="str">
            <v>CA net</v>
          </cell>
          <cell r="Y2" t="str">
            <v>CA pièces</v>
          </cell>
          <cell r="Z2" t="str">
            <v>CA accessoires</v>
          </cell>
          <cell r="AA2" t="str">
            <v>CA roues</v>
          </cell>
          <cell r="AB2" t="str">
            <v>Total revente</v>
          </cell>
          <cell r="AC2" t="str">
            <v>CA brut</v>
          </cell>
          <cell r="AD2" t="str">
            <v>CA net</v>
          </cell>
          <cell r="AE2" t="str">
            <v>CA pièces</v>
          </cell>
          <cell r="AF2" t="str">
            <v>CA accessoires</v>
          </cell>
          <cell r="AG2" t="str">
            <v>CA roues</v>
          </cell>
          <cell r="AH2" t="str">
            <v>Total revente</v>
          </cell>
          <cell r="AI2" t="str">
            <v>CA brut</v>
          </cell>
          <cell r="AJ2" t="str">
            <v>CA net</v>
          </cell>
          <cell r="AK2" t="str">
            <v>CA pièces</v>
          </cell>
          <cell r="AL2" t="str">
            <v>CA accessoires</v>
          </cell>
          <cell r="AM2" t="str">
            <v>CA roues</v>
          </cell>
          <cell r="AN2" t="str">
            <v>Total revente</v>
          </cell>
        </row>
        <row r="3">
          <cell r="P3">
            <v>19</v>
          </cell>
          <cell r="Q3">
            <v>132899.09</v>
          </cell>
          <cell r="R3">
            <v>97086.2</v>
          </cell>
          <cell r="S3">
            <v>29229.950000000004</v>
          </cell>
          <cell r="T3">
            <v>8007.3</v>
          </cell>
          <cell r="U3">
            <v>0</v>
          </cell>
          <cell r="V3">
            <v>37237.250000000007</v>
          </cell>
          <cell r="W3" t="e">
            <v>#REF!</v>
          </cell>
          <cell r="X3" t="e">
            <v>#REF!</v>
          </cell>
          <cell r="Y3" t="e">
            <v>#REF!</v>
          </cell>
          <cell r="Z3" t="e">
            <v>#REF!</v>
          </cell>
          <cell r="AA3" t="e">
            <v>#REF!</v>
          </cell>
          <cell r="AB3" t="e">
            <v>#REF!</v>
          </cell>
          <cell r="AC3" t="e">
            <v>#REF!</v>
          </cell>
          <cell r="AD3" t="e">
            <v>#REF!</v>
          </cell>
          <cell r="AE3" t="e">
            <v>#REF!</v>
          </cell>
          <cell r="AF3" t="e">
            <v>#REF!</v>
          </cell>
          <cell r="AG3" t="e">
            <v>#REF!</v>
          </cell>
          <cell r="AH3" t="e">
            <v>#REF!</v>
          </cell>
          <cell r="AI3" t="e">
            <v>#REF!</v>
          </cell>
          <cell r="AJ3" t="e">
            <v>#REF!</v>
          </cell>
          <cell r="AK3" t="e">
            <v>#REF!</v>
          </cell>
          <cell r="AL3" t="e">
            <v>#REF!</v>
          </cell>
          <cell r="AM3" t="e">
            <v>#REF!</v>
          </cell>
          <cell r="AN3" t="e">
            <v>#REF!</v>
          </cell>
        </row>
        <row r="4">
          <cell r="P4">
            <v>32</v>
          </cell>
          <cell r="Q4">
            <v>89438</v>
          </cell>
          <cell r="R4">
            <v>64964</v>
          </cell>
          <cell r="S4">
            <v>16368</v>
          </cell>
          <cell r="T4">
            <v>6545</v>
          </cell>
          <cell r="U4">
            <v>0</v>
          </cell>
          <cell r="V4">
            <v>22913</v>
          </cell>
          <cell r="W4" t="e">
            <v>#REF!</v>
          </cell>
          <cell r="X4" t="e">
            <v>#REF!</v>
          </cell>
          <cell r="Y4" t="e">
            <v>#REF!</v>
          </cell>
          <cell r="Z4" t="e">
            <v>#REF!</v>
          </cell>
          <cell r="AA4" t="e">
            <v>#REF!</v>
          </cell>
          <cell r="AB4" t="e">
            <v>#REF!</v>
          </cell>
          <cell r="AC4" t="e">
            <v>#REF!</v>
          </cell>
          <cell r="AD4" t="e">
            <v>#REF!</v>
          </cell>
          <cell r="AE4" t="e">
            <v>#REF!</v>
          </cell>
          <cell r="AF4" t="e">
            <v>#REF!</v>
          </cell>
          <cell r="AG4" t="e">
            <v>#REF!</v>
          </cell>
          <cell r="AH4" t="e">
            <v>#REF!</v>
          </cell>
          <cell r="AI4" t="e">
            <v>#REF!</v>
          </cell>
          <cell r="AJ4" t="e">
            <v>#REF!</v>
          </cell>
          <cell r="AK4" t="e">
            <v>#REF!</v>
          </cell>
          <cell r="AL4" t="e">
            <v>#REF!</v>
          </cell>
          <cell r="AM4" t="e">
            <v>#REF!</v>
          </cell>
          <cell r="AN4" t="e">
            <v>#REF!</v>
          </cell>
        </row>
        <row r="5">
          <cell r="P5">
            <v>40</v>
          </cell>
          <cell r="Q5">
            <v>116023</v>
          </cell>
          <cell r="R5">
            <v>111215</v>
          </cell>
          <cell r="S5">
            <v>24182</v>
          </cell>
          <cell r="T5">
            <v>5054</v>
          </cell>
          <cell r="U5">
            <v>0</v>
          </cell>
          <cell r="V5">
            <v>29236</v>
          </cell>
          <cell r="W5" t="e">
            <v>#REF!</v>
          </cell>
          <cell r="X5" t="e">
            <v>#REF!</v>
          </cell>
          <cell r="Y5" t="e">
            <v>#REF!</v>
          </cell>
          <cell r="Z5" t="e">
            <v>#REF!</v>
          </cell>
          <cell r="AA5" t="e">
            <v>#REF!</v>
          </cell>
          <cell r="AB5" t="e">
            <v>#REF!</v>
          </cell>
          <cell r="AC5" t="e">
            <v>#REF!</v>
          </cell>
          <cell r="AD5" t="e">
            <v>#REF!</v>
          </cell>
          <cell r="AE5" t="e">
            <v>#REF!</v>
          </cell>
          <cell r="AF5" t="e">
            <v>#REF!</v>
          </cell>
          <cell r="AG5" t="e">
            <v>#REF!</v>
          </cell>
          <cell r="AH5" t="e">
            <v>#REF!</v>
          </cell>
          <cell r="AI5" t="e">
            <v>#REF!</v>
          </cell>
          <cell r="AJ5" t="e">
            <v>#REF!</v>
          </cell>
          <cell r="AK5" t="e">
            <v>#REF!</v>
          </cell>
          <cell r="AL5" t="e">
            <v>#REF!</v>
          </cell>
          <cell r="AM5" t="e">
            <v>#REF!</v>
          </cell>
          <cell r="AN5" t="e">
            <v>#REF!</v>
          </cell>
        </row>
        <row r="6">
          <cell r="P6">
            <v>85</v>
          </cell>
          <cell r="Q6">
            <v>151334</v>
          </cell>
          <cell r="R6">
            <v>107530</v>
          </cell>
          <cell r="S6">
            <v>32566</v>
          </cell>
          <cell r="T6">
            <v>7440</v>
          </cell>
          <cell r="U6">
            <v>1091</v>
          </cell>
          <cell r="V6">
            <v>41097</v>
          </cell>
          <cell r="W6" t="e">
            <v>#REF!</v>
          </cell>
          <cell r="X6" t="e">
            <v>#REF!</v>
          </cell>
          <cell r="Y6" t="e">
            <v>#REF!</v>
          </cell>
          <cell r="Z6" t="e">
            <v>#REF!</v>
          </cell>
          <cell r="AA6" t="e">
            <v>#REF!</v>
          </cell>
          <cell r="AB6" t="e">
            <v>#REF!</v>
          </cell>
          <cell r="AC6" t="e">
            <v>#REF!</v>
          </cell>
          <cell r="AD6" t="e">
            <v>#REF!</v>
          </cell>
          <cell r="AE6" t="e">
            <v>#REF!</v>
          </cell>
          <cell r="AF6" t="e">
            <v>#REF!</v>
          </cell>
          <cell r="AG6" t="e">
            <v>#REF!</v>
          </cell>
          <cell r="AH6" t="e">
            <v>#REF!</v>
          </cell>
          <cell r="AI6" t="e">
            <v>#REF!</v>
          </cell>
          <cell r="AJ6" t="e">
            <v>#REF!</v>
          </cell>
          <cell r="AK6" t="e">
            <v>#REF!</v>
          </cell>
          <cell r="AL6" t="e">
            <v>#REF!</v>
          </cell>
          <cell r="AM6" t="e">
            <v>#REF!</v>
          </cell>
          <cell r="AN6" t="e">
            <v>#REF!</v>
          </cell>
        </row>
        <row r="7">
          <cell r="P7">
            <v>263</v>
          </cell>
          <cell r="Q7">
            <v>113374</v>
          </cell>
          <cell r="R7">
            <v>80441</v>
          </cell>
          <cell r="S7">
            <v>22743.100000000002</v>
          </cell>
          <cell r="T7">
            <v>3429.65</v>
          </cell>
          <cell r="U7">
            <v>0</v>
          </cell>
          <cell r="V7">
            <v>26172.750000000004</v>
          </cell>
          <cell r="W7" t="e">
            <v>#REF!</v>
          </cell>
          <cell r="X7" t="e">
            <v>#REF!</v>
          </cell>
          <cell r="Y7" t="e">
            <v>#REF!</v>
          </cell>
          <cell r="Z7" t="e">
            <v>#REF!</v>
          </cell>
          <cell r="AA7" t="e">
            <v>#REF!</v>
          </cell>
          <cell r="AB7" t="e">
            <v>#REF!</v>
          </cell>
          <cell r="AC7" t="e">
            <v>#REF!</v>
          </cell>
          <cell r="AD7" t="e">
            <v>#REF!</v>
          </cell>
          <cell r="AE7" t="e">
            <v>#REF!</v>
          </cell>
          <cell r="AF7" t="e">
            <v>#REF!</v>
          </cell>
          <cell r="AG7" t="e">
            <v>#REF!</v>
          </cell>
          <cell r="AH7" t="e">
            <v>#REF!</v>
          </cell>
          <cell r="AI7" t="e">
            <v>#REF!</v>
          </cell>
          <cell r="AJ7" t="e">
            <v>#REF!</v>
          </cell>
          <cell r="AK7" t="e">
            <v>#REF!</v>
          </cell>
          <cell r="AL7" t="e">
            <v>#REF!</v>
          </cell>
          <cell r="AM7" t="e">
            <v>#REF!</v>
          </cell>
          <cell r="AN7" t="e">
            <v>#REF!</v>
          </cell>
        </row>
        <row r="8">
          <cell r="P8">
            <v>305</v>
          </cell>
          <cell r="Q8">
            <v>230078.41999999998</v>
          </cell>
          <cell r="R8">
            <v>165268.19</v>
          </cell>
          <cell r="S8">
            <v>47707.66</v>
          </cell>
          <cell r="T8">
            <v>8132.9999999999991</v>
          </cell>
          <cell r="U8">
            <v>0</v>
          </cell>
          <cell r="V8">
            <v>55840.66</v>
          </cell>
          <cell r="W8" t="e">
            <v>#REF!</v>
          </cell>
          <cell r="X8" t="e">
            <v>#REF!</v>
          </cell>
          <cell r="Y8" t="e">
            <v>#REF!</v>
          </cell>
          <cell r="Z8" t="e">
            <v>#REF!</v>
          </cell>
          <cell r="AA8" t="e">
            <v>#REF!</v>
          </cell>
          <cell r="AB8" t="e">
            <v>#REF!</v>
          </cell>
          <cell r="AC8" t="e">
            <v>#REF!</v>
          </cell>
          <cell r="AD8" t="e">
            <v>#REF!</v>
          </cell>
          <cell r="AE8" t="e">
            <v>#REF!</v>
          </cell>
          <cell r="AF8" t="e">
            <v>#REF!</v>
          </cell>
          <cell r="AG8" t="e">
            <v>#REF!</v>
          </cell>
          <cell r="AH8" t="e">
            <v>#REF!</v>
          </cell>
          <cell r="AI8" t="e">
            <v>#REF!</v>
          </cell>
          <cell r="AJ8" t="e">
            <v>#REF!</v>
          </cell>
          <cell r="AK8" t="e">
            <v>#REF!</v>
          </cell>
          <cell r="AL8" t="e">
            <v>#REF!</v>
          </cell>
          <cell r="AM8" t="e">
            <v>#REF!</v>
          </cell>
          <cell r="AN8" t="e">
            <v>#REF!</v>
          </cell>
        </row>
        <row r="9">
          <cell r="P9">
            <v>453</v>
          </cell>
          <cell r="Q9">
            <v>63644</v>
          </cell>
          <cell r="R9">
            <v>45621</v>
          </cell>
          <cell r="S9">
            <v>12088</v>
          </cell>
          <cell r="T9">
            <v>5056</v>
          </cell>
          <cell r="U9">
            <v>0</v>
          </cell>
          <cell r="V9">
            <v>17144</v>
          </cell>
          <cell r="W9" t="e">
            <v>#REF!</v>
          </cell>
          <cell r="X9" t="e">
            <v>#REF!</v>
          </cell>
          <cell r="Y9" t="e">
            <v>#REF!</v>
          </cell>
          <cell r="Z9" t="e">
            <v>#REF!</v>
          </cell>
          <cell r="AA9" t="e">
            <v>#REF!</v>
          </cell>
          <cell r="AB9" t="e">
            <v>#REF!</v>
          </cell>
          <cell r="AC9" t="e">
            <v>#REF!</v>
          </cell>
          <cell r="AD9" t="e">
            <v>#REF!</v>
          </cell>
          <cell r="AE9" t="e">
            <v>#REF!</v>
          </cell>
          <cell r="AF9" t="e">
            <v>#REF!</v>
          </cell>
          <cell r="AG9" t="e">
            <v>#REF!</v>
          </cell>
          <cell r="AH9" t="e">
            <v>#REF!</v>
          </cell>
          <cell r="AI9" t="e">
            <v>#REF!</v>
          </cell>
          <cell r="AJ9" t="e">
            <v>#REF!</v>
          </cell>
          <cell r="AK9" t="e">
            <v>#REF!</v>
          </cell>
          <cell r="AL9" t="e">
            <v>#REF!</v>
          </cell>
          <cell r="AM9" t="e">
            <v>#REF!</v>
          </cell>
          <cell r="AN9" t="e">
            <v>#REF!</v>
          </cell>
        </row>
        <row r="10">
          <cell r="P10">
            <v>459</v>
          </cell>
          <cell r="Q10">
            <v>98298.35</v>
          </cell>
          <cell r="R10">
            <v>69354.539999999994</v>
          </cell>
          <cell r="S10">
            <v>21120.32</v>
          </cell>
          <cell r="T10">
            <v>2191.1799999999998</v>
          </cell>
          <cell r="U10">
            <v>0</v>
          </cell>
          <cell r="V10">
            <v>23311.5</v>
          </cell>
          <cell r="W10" t="e">
            <v>#REF!</v>
          </cell>
          <cell r="X10" t="e">
            <v>#REF!</v>
          </cell>
          <cell r="Y10" t="e">
            <v>#REF!</v>
          </cell>
          <cell r="Z10" t="e">
            <v>#REF!</v>
          </cell>
          <cell r="AA10" t="e">
            <v>#REF!</v>
          </cell>
          <cell r="AB10" t="e">
            <v>#REF!</v>
          </cell>
          <cell r="AC10" t="e">
            <v>#REF!</v>
          </cell>
          <cell r="AD10" t="e">
            <v>#REF!</v>
          </cell>
          <cell r="AE10" t="e">
            <v>#REF!</v>
          </cell>
          <cell r="AF10" t="e">
            <v>#REF!</v>
          </cell>
          <cell r="AG10" t="e">
            <v>#REF!</v>
          </cell>
          <cell r="AH10" t="e">
            <v>#REF!</v>
          </cell>
          <cell r="AI10" t="e">
            <v>#REF!</v>
          </cell>
          <cell r="AJ10" t="e">
            <v>#REF!</v>
          </cell>
          <cell r="AK10" t="e">
            <v>#REF!</v>
          </cell>
          <cell r="AL10" t="e">
            <v>#REF!</v>
          </cell>
          <cell r="AM10" t="e">
            <v>#REF!</v>
          </cell>
          <cell r="AN10" t="e">
            <v>#REF!</v>
          </cell>
        </row>
        <row r="11">
          <cell r="P11">
            <v>487</v>
          </cell>
          <cell r="Q11">
            <v>172902</v>
          </cell>
          <cell r="R11">
            <v>125150</v>
          </cell>
          <cell r="S11">
            <v>26638</v>
          </cell>
          <cell r="T11">
            <v>8508</v>
          </cell>
          <cell r="U11">
            <v>0</v>
          </cell>
          <cell r="V11">
            <v>35146</v>
          </cell>
          <cell r="W11" t="e">
            <v>#REF!</v>
          </cell>
          <cell r="X11" t="e">
            <v>#REF!</v>
          </cell>
          <cell r="Y11" t="e">
            <v>#REF!</v>
          </cell>
          <cell r="Z11" t="e">
            <v>#REF!</v>
          </cell>
          <cell r="AA11" t="e">
            <v>#REF!</v>
          </cell>
          <cell r="AB11" t="e">
            <v>#REF!</v>
          </cell>
          <cell r="AC11" t="e">
            <v>#REF!</v>
          </cell>
          <cell r="AD11" t="e">
            <v>#REF!</v>
          </cell>
          <cell r="AE11" t="e">
            <v>#REF!</v>
          </cell>
          <cell r="AF11" t="e">
            <v>#REF!</v>
          </cell>
          <cell r="AG11" t="e">
            <v>#REF!</v>
          </cell>
          <cell r="AH11" t="e">
            <v>#REF!</v>
          </cell>
          <cell r="AI11" t="e">
            <v>#REF!</v>
          </cell>
          <cell r="AJ11" t="e">
            <v>#REF!</v>
          </cell>
          <cell r="AK11" t="e">
            <v>#REF!</v>
          </cell>
          <cell r="AL11" t="e">
            <v>#REF!</v>
          </cell>
          <cell r="AM11" t="e">
            <v>#REF!</v>
          </cell>
          <cell r="AN11" t="e">
            <v>#REF!</v>
          </cell>
        </row>
        <row r="12">
          <cell r="P12">
            <v>497</v>
          </cell>
          <cell r="Q12">
            <v>115287</v>
          </cell>
          <cell r="R12">
            <v>81761</v>
          </cell>
          <cell r="S12">
            <v>23136</v>
          </cell>
          <cell r="T12">
            <v>3877</v>
          </cell>
          <cell r="U12">
            <v>0</v>
          </cell>
          <cell r="V12">
            <v>27013</v>
          </cell>
          <cell r="W12" t="e">
            <v>#REF!</v>
          </cell>
          <cell r="X12" t="e">
            <v>#REF!</v>
          </cell>
          <cell r="Y12" t="e">
            <v>#REF!</v>
          </cell>
          <cell r="Z12" t="e">
            <v>#REF!</v>
          </cell>
          <cell r="AA12" t="e">
            <v>#REF!</v>
          </cell>
          <cell r="AB12" t="e">
            <v>#REF!</v>
          </cell>
          <cell r="AC12" t="e">
            <v>#REF!</v>
          </cell>
          <cell r="AD12" t="e">
            <v>#REF!</v>
          </cell>
          <cell r="AE12" t="e">
            <v>#REF!</v>
          </cell>
          <cell r="AF12" t="e">
            <v>#REF!</v>
          </cell>
          <cell r="AG12" t="e">
            <v>#REF!</v>
          </cell>
          <cell r="AH12" t="e">
            <v>#REF!</v>
          </cell>
          <cell r="AI12" t="e">
            <v>#REF!</v>
          </cell>
          <cell r="AJ12" t="e">
            <v>#REF!</v>
          </cell>
          <cell r="AK12" t="e">
            <v>#REF!</v>
          </cell>
          <cell r="AL12" t="e">
            <v>#REF!</v>
          </cell>
          <cell r="AM12" t="e">
            <v>#REF!</v>
          </cell>
          <cell r="AN12" t="e">
            <v>#REF!</v>
          </cell>
        </row>
        <row r="13">
          <cell r="P13">
            <v>499</v>
          </cell>
          <cell r="Q13">
            <v>348026.87</v>
          </cell>
          <cell r="R13">
            <v>244036.4</v>
          </cell>
          <cell r="S13">
            <v>62043.4</v>
          </cell>
          <cell r="T13">
            <v>11013.300000000001</v>
          </cell>
          <cell r="U13">
            <v>6340.7000000000007</v>
          </cell>
          <cell r="V13">
            <v>79397.399999999994</v>
          </cell>
          <cell r="W13" t="e">
            <v>#REF!</v>
          </cell>
          <cell r="X13" t="e">
            <v>#REF!</v>
          </cell>
          <cell r="Y13" t="e">
            <v>#REF!</v>
          </cell>
          <cell r="Z13" t="e">
            <v>#REF!</v>
          </cell>
          <cell r="AA13" t="e">
            <v>#REF!</v>
          </cell>
          <cell r="AB13" t="e">
            <v>#REF!</v>
          </cell>
          <cell r="AC13" t="e">
            <v>#REF!</v>
          </cell>
          <cell r="AD13" t="e">
            <v>#REF!</v>
          </cell>
          <cell r="AE13" t="e">
            <v>#REF!</v>
          </cell>
          <cell r="AF13" t="e">
            <v>#REF!</v>
          </cell>
          <cell r="AG13" t="e">
            <v>#REF!</v>
          </cell>
          <cell r="AH13" t="e">
            <v>#REF!</v>
          </cell>
          <cell r="AI13" t="e">
            <v>#REF!</v>
          </cell>
          <cell r="AJ13" t="e">
            <v>#REF!</v>
          </cell>
          <cell r="AK13" t="e">
            <v>#REF!</v>
          </cell>
          <cell r="AL13" t="e">
            <v>#REF!</v>
          </cell>
          <cell r="AM13" t="e">
            <v>#REF!</v>
          </cell>
          <cell r="AN13" t="e">
            <v>#REF!</v>
          </cell>
        </row>
        <row r="14">
          <cell r="P14">
            <v>541</v>
          </cell>
          <cell r="Q14">
            <v>384784.97</v>
          </cell>
          <cell r="R14">
            <v>282713.87000000005</v>
          </cell>
          <cell r="S14">
            <v>65777.22</v>
          </cell>
          <cell r="T14">
            <v>20719.429999999997</v>
          </cell>
          <cell r="U14">
            <v>0</v>
          </cell>
          <cell r="V14">
            <v>86496.65</v>
          </cell>
          <cell r="W14" t="e">
            <v>#REF!</v>
          </cell>
          <cell r="X14" t="e">
            <v>#REF!</v>
          </cell>
          <cell r="Y14" t="e">
            <v>#REF!</v>
          </cell>
          <cell r="Z14" t="e">
            <v>#REF!</v>
          </cell>
          <cell r="AA14" t="e">
            <v>#REF!</v>
          </cell>
          <cell r="AB14" t="e">
            <v>#REF!</v>
          </cell>
          <cell r="AC14" t="e">
            <v>#REF!</v>
          </cell>
          <cell r="AD14" t="e">
            <v>#REF!</v>
          </cell>
          <cell r="AE14" t="e">
            <v>#REF!</v>
          </cell>
          <cell r="AF14" t="e">
            <v>#REF!</v>
          </cell>
          <cell r="AG14" t="e">
            <v>#REF!</v>
          </cell>
          <cell r="AH14" t="e">
            <v>#REF!</v>
          </cell>
          <cell r="AI14" t="e">
            <v>#REF!</v>
          </cell>
          <cell r="AJ14" t="e">
            <v>#REF!</v>
          </cell>
          <cell r="AK14" t="e">
            <v>#REF!</v>
          </cell>
          <cell r="AL14" t="e">
            <v>#REF!</v>
          </cell>
          <cell r="AM14" t="e">
            <v>#REF!</v>
          </cell>
          <cell r="AN14" t="e">
            <v>#REF!</v>
          </cell>
        </row>
        <row r="15">
          <cell r="P15">
            <v>629</v>
          </cell>
          <cell r="Q15">
            <v>98950</v>
          </cell>
          <cell r="R15">
            <v>69486</v>
          </cell>
          <cell r="S15">
            <v>21951</v>
          </cell>
          <cell r="T15">
            <v>5490</v>
          </cell>
          <cell r="U15">
            <v>0</v>
          </cell>
          <cell r="V15">
            <v>27441</v>
          </cell>
          <cell r="W15" t="e">
            <v>#REF!</v>
          </cell>
          <cell r="X15" t="e">
            <v>#REF!</v>
          </cell>
          <cell r="Y15" t="e">
            <v>#REF!</v>
          </cell>
          <cell r="Z15" t="e">
            <v>#REF!</v>
          </cell>
          <cell r="AA15" t="e">
            <v>#REF!</v>
          </cell>
          <cell r="AB15" t="e">
            <v>#REF!</v>
          </cell>
          <cell r="AC15" t="e">
            <v>#REF!</v>
          </cell>
          <cell r="AD15" t="e">
            <v>#REF!</v>
          </cell>
          <cell r="AE15" t="e">
            <v>#REF!</v>
          </cell>
          <cell r="AF15" t="e">
            <v>#REF!</v>
          </cell>
          <cell r="AG15" t="e">
            <v>#REF!</v>
          </cell>
          <cell r="AH15" t="e">
            <v>#REF!</v>
          </cell>
          <cell r="AI15" t="e">
            <v>#REF!</v>
          </cell>
          <cell r="AJ15" t="e">
            <v>#REF!</v>
          </cell>
          <cell r="AK15" t="e">
            <v>#REF!</v>
          </cell>
          <cell r="AL15" t="e">
            <v>#REF!</v>
          </cell>
          <cell r="AM15" t="e">
            <v>#REF!</v>
          </cell>
          <cell r="AN15" t="e">
            <v>#REF!</v>
          </cell>
        </row>
        <row r="16">
          <cell r="P16">
            <v>712</v>
          </cell>
          <cell r="Q16">
            <v>102020.06000000001</v>
          </cell>
          <cell r="R16">
            <v>72973.210000000006</v>
          </cell>
          <cell r="S16">
            <v>18703.949999999997</v>
          </cell>
          <cell r="T16">
            <v>10136.880000000001</v>
          </cell>
          <cell r="U16">
            <v>0</v>
          </cell>
          <cell r="V16">
            <v>28840.829999999998</v>
          </cell>
          <cell r="W16" t="e">
            <v>#REF!</v>
          </cell>
          <cell r="X16" t="e">
            <v>#REF!</v>
          </cell>
          <cell r="Y16" t="e">
            <v>#REF!</v>
          </cell>
          <cell r="Z16" t="e">
            <v>#REF!</v>
          </cell>
          <cell r="AA16" t="e">
            <v>#REF!</v>
          </cell>
          <cell r="AB16" t="e">
            <v>#REF!</v>
          </cell>
          <cell r="AC16" t="e">
            <v>#REF!</v>
          </cell>
          <cell r="AD16" t="e">
            <v>#REF!</v>
          </cell>
          <cell r="AE16" t="e">
            <v>#REF!</v>
          </cell>
          <cell r="AF16" t="e">
            <v>#REF!</v>
          </cell>
          <cell r="AG16" t="e">
            <v>#REF!</v>
          </cell>
          <cell r="AH16" t="e">
            <v>#REF!</v>
          </cell>
          <cell r="AI16" t="e">
            <v>#REF!</v>
          </cell>
          <cell r="AJ16" t="e">
            <v>#REF!</v>
          </cell>
          <cell r="AK16" t="e">
            <v>#REF!</v>
          </cell>
          <cell r="AL16" t="e">
            <v>#REF!</v>
          </cell>
          <cell r="AM16" t="e">
            <v>#REF!</v>
          </cell>
          <cell r="AN16" t="e">
            <v>#REF!</v>
          </cell>
        </row>
      </sheetData>
      <sheetData sheetId="16">
        <row r="1">
          <cell r="A1" t="str">
            <v>Agent</v>
          </cell>
          <cell r="B1">
            <v>4</v>
          </cell>
          <cell r="C1">
            <v>5</v>
          </cell>
          <cell r="D1">
            <v>6</v>
          </cell>
          <cell r="E1">
            <v>7</v>
          </cell>
          <cell r="F1">
            <v>8</v>
          </cell>
          <cell r="G1">
            <v>9</v>
          </cell>
          <cell r="H1">
            <v>10</v>
          </cell>
          <cell r="I1">
            <v>11</v>
          </cell>
          <cell r="J1">
            <v>12</v>
          </cell>
          <cell r="K1">
            <v>1</v>
          </cell>
          <cell r="L1">
            <v>2</v>
          </cell>
          <cell r="M1">
            <v>3</v>
          </cell>
        </row>
        <row r="2">
          <cell r="A2">
            <v>3</v>
          </cell>
          <cell r="B2">
            <v>4071.9199999999996</v>
          </cell>
          <cell r="C2">
            <v>4911.3499999999995</v>
          </cell>
          <cell r="D2">
            <v>9270.369999999999</v>
          </cell>
          <cell r="E2">
            <v>19146.510000000002</v>
          </cell>
          <cell r="F2">
            <v>27033.620000000003</v>
          </cell>
          <cell r="G2">
            <v>34003.130000000005</v>
          </cell>
          <cell r="H2">
            <v>42723.680000000008</v>
          </cell>
          <cell r="I2">
            <v>54693.490000000005</v>
          </cell>
          <cell r="J2">
            <v>58346.340000000004</v>
          </cell>
          <cell r="K2">
            <v>67099.61</v>
          </cell>
          <cell r="L2">
            <v>72450.09</v>
          </cell>
          <cell r="M2">
            <v>80865.08</v>
          </cell>
        </row>
        <row r="3">
          <cell r="A3">
            <v>4</v>
          </cell>
          <cell r="B3">
            <v>8480.9500000000007</v>
          </cell>
          <cell r="C3">
            <v>13935.1</v>
          </cell>
          <cell r="D3">
            <v>15948.4</v>
          </cell>
          <cell r="E3">
            <v>26149.599999999999</v>
          </cell>
          <cell r="F3">
            <v>28708.899999999998</v>
          </cell>
          <cell r="G3">
            <v>36345.75</v>
          </cell>
          <cell r="H3">
            <v>46940.95</v>
          </cell>
          <cell r="I3">
            <v>48632.899999999994</v>
          </cell>
          <cell r="J3">
            <v>58071.7</v>
          </cell>
          <cell r="K3">
            <v>68724.05</v>
          </cell>
          <cell r="L3">
            <v>76974.3</v>
          </cell>
          <cell r="M3">
            <v>83211.150000000009</v>
          </cell>
        </row>
        <row r="4">
          <cell r="A4">
            <v>5</v>
          </cell>
          <cell r="B4">
            <v>12999.86</v>
          </cell>
          <cell r="C4">
            <v>26098.95</v>
          </cell>
          <cell r="D4">
            <v>32838.32</v>
          </cell>
          <cell r="E4">
            <v>42040.619999999995</v>
          </cell>
          <cell r="F4">
            <v>52292.56</v>
          </cell>
          <cell r="G4">
            <v>70224.87</v>
          </cell>
          <cell r="H4">
            <v>86680.989999999991</v>
          </cell>
          <cell r="I4">
            <v>89337.56</v>
          </cell>
          <cell r="J4">
            <v>95682.67</v>
          </cell>
          <cell r="K4">
            <v>125568.35</v>
          </cell>
          <cell r="L4">
            <v>141369.33000000002</v>
          </cell>
          <cell r="M4">
            <v>170390.85</v>
          </cell>
        </row>
        <row r="5">
          <cell r="A5">
            <v>6</v>
          </cell>
          <cell r="B5">
            <v>8717</v>
          </cell>
          <cell r="C5">
            <v>17617</v>
          </cell>
          <cell r="D5">
            <v>27544</v>
          </cell>
          <cell r="E5">
            <v>41656</v>
          </cell>
          <cell r="F5">
            <v>55112</v>
          </cell>
          <cell r="G5">
            <v>63953</v>
          </cell>
          <cell r="H5">
            <v>110368</v>
          </cell>
          <cell r="I5">
            <v>123016.5</v>
          </cell>
          <cell r="J5">
            <v>130029.8</v>
          </cell>
          <cell r="K5">
            <v>151768.85</v>
          </cell>
          <cell r="L5">
            <v>177283.80000000002</v>
          </cell>
          <cell r="M5">
            <v>192992.15000000002</v>
          </cell>
        </row>
        <row r="6">
          <cell r="A6">
            <v>7</v>
          </cell>
          <cell r="B6">
            <v>2692.9</v>
          </cell>
          <cell r="C6">
            <v>4308.0600000000004</v>
          </cell>
          <cell r="D6">
            <v>9104.01</v>
          </cell>
          <cell r="E6">
            <v>10645.49</v>
          </cell>
          <cell r="F6">
            <v>12368.71</v>
          </cell>
          <cell r="G6">
            <v>15117.269999999999</v>
          </cell>
          <cell r="H6">
            <v>20382.39</v>
          </cell>
          <cell r="I6">
            <v>22379.67</v>
          </cell>
          <cell r="J6">
            <v>22776.3</v>
          </cell>
          <cell r="K6">
            <v>28308.989999999998</v>
          </cell>
          <cell r="L6">
            <v>38768.28</v>
          </cell>
          <cell r="M6">
            <v>55829.67</v>
          </cell>
        </row>
        <row r="7">
          <cell r="A7">
            <v>8</v>
          </cell>
          <cell r="B7">
            <v>13901</v>
          </cell>
          <cell r="C7">
            <v>35070</v>
          </cell>
          <cell r="D7">
            <v>58341</v>
          </cell>
          <cell r="E7">
            <v>84324</v>
          </cell>
          <cell r="F7">
            <v>105940</v>
          </cell>
          <cell r="G7">
            <v>132793</v>
          </cell>
          <cell r="H7">
            <v>190785</v>
          </cell>
          <cell r="I7">
            <v>239852</v>
          </cell>
          <cell r="J7">
            <v>253750</v>
          </cell>
          <cell r="K7">
            <v>293593</v>
          </cell>
          <cell r="L7">
            <v>336209</v>
          </cell>
          <cell r="M7">
            <v>361949</v>
          </cell>
        </row>
        <row r="8">
          <cell r="A8">
            <v>9</v>
          </cell>
          <cell r="B8">
            <v>4053</v>
          </cell>
          <cell r="C8">
            <v>18432</v>
          </cell>
          <cell r="D8">
            <v>28283</v>
          </cell>
          <cell r="E8">
            <v>31545</v>
          </cell>
          <cell r="F8">
            <v>34116</v>
          </cell>
          <cell r="G8">
            <v>39752</v>
          </cell>
          <cell r="H8">
            <v>43521</v>
          </cell>
          <cell r="I8">
            <v>54859</v>
          </cell>
          <cell r="J8">
            <v>62763</v>
          </cell>
          <cell r="K8">
            <v>73715</v>
          </cell>
          <cell r="L8">
            <v>83786</v>
          </cell>
          <cell r="M8">
            <v>93100</v>
          </cell>
        </row>
        <row r="9">
          <cell r="A9">
            <v>12</v>
          </cell>
          <cell r="B9">
            <v>2187</v>
          </cell>
          <cell r="C9">
            <v>8227</v>
          </cell>
          <cell r="D9">
            <v>10516</v>
          </cell>
          <cell r="E9">
            <v>12237</v>
          </cell>
          <cell r="F9">
            <v>13958</v>
          </cell>
          <cell r="G9">
            <v>15006</v>
          </cell>
          <cell r="H9">
            <v>17581</v>
          </cell>
          <cell r="I9">
            <v>20009</v>
          </cell>
          <cell r="J9">
            <v>22466</v>
          </cell>
          <cell r="K9">
            <v>27483</v>
          </cell>
          <cell r="L9">
            <v>31975</v>
          </cell>
          <cell r="M9">
            <v>36844</v>
          </cell>
        </row>
        <row r="10">
          <cell r="A10">
            <v>13</v>
          </cell>
          <cell r="B10">
            <v>4539</v>
          </cell>
          <cell r="C10">
            <v>6044</v>
          </cell>
          <cell r="D10">
            <v>6730</v>
          </cell>
          <cell r="E10">
            <v>7258</v>
          </cell>
          <cell r="F10">
            <v>7596</v>
          </cell>
          <cell r="G10">
            <v>8648</v>
          </cell>
          <cell r="H10">
            <v>12488</v>
          </cell>
          <cell r="I10">
            <v>15298</v>
          </cell>
          <cell r="J10">
            <v>17792</v>
          </cell>
          <cell r="K10">
            <v>21073</v>
          </cell>
          <cell r="L10">
            <v>24721</v>
          </cell>
          <cell r="M10">
            <v>25355</v>
          </cell>
        </row>
        <row r="11">
          <cell r="A11">
            <v>15</v>
          </cell>
          <cell r="B11">
            <v>6549.77</v>
          </cell>
          <cell r="C11">
            <v>17361.71</v>
          </cell>
          <cell r="D11">
            <v>24849.03</v>
          </cell>
          <cell r="E11">
            <v>37797.800000000003</v>
          </cell>
          <cell r="F11">
            <v>50528.94</v>
          </cell>
          <cell r="G11">
            <v>61375.490000000005</v>
          </cell>
          <cell r="H11">
            <v>70081.400000000009</v>
          </cell>
          <cell r="I11">
            <v>74813.16</v>
          </cell>
          <cell r="J11">
            <v>80263.08</v>
          </cell>
          <cell r="K11">
            <v>106254.27</v>
          </cell>
          <cell r="L11">
            <v>135808.12</v>
          </cell>
          <cell r="M11">
            <v>155167.70000000001</v>
          </cell>
        </row>
        <row r="12">
          <cell r="A12">
            <v>16</v>
          </cell>
          <cell r="B12">
            <v>7513.94</v>
          </cell>
          <cell r="C12">
            <v>19253</v>
          </cell>
          <cell r="D12">
            <v>27192.92</v>
          </cell>
          <cell r="E12">
            <v>36302.659999999996</v>
          </cell>
          <cell r="F12">
            <v>50715.209999999992</v>
          </cell>
          <cell r="G12">
            <v>60076.239999999991</v>
          </cell>
          <cell r="H12">
            <v>71108.62999999999</v>
          </cell>
          <cell r="I12">
            <v>72906.399999999994</v>
          </cell>
          <cell r="J12">
            <v>80049.789999999994</v>
          </cell>
          <cell r="K12">
            <v>119313.04</v>
          </cell>
          <cell r="L12">
            <v>141005.13</v>
          </cell>
          <cell r="M12">
            <v>151249.15</v>
          </cell>
        </row>
        <row r="13">
          <cell r="A13">
            <v>17</v>
          </cell>
          <cell r="B13">
            <v>3893.37</v>
          </cell>
          <cell r="C13">
            <v>13138.829999999998</v>
          </cell>
          <cell r="D13">
            <v>18388.78</v>
          </cell>
          <cell r="E13">
            <v>23611.89</v>
          </cell>
          <cell r="F13">
            <v>33531.42</v>
          </cell>
          <cell r="G13">
            <v>40419.129999999997</v>
          </cell>
          <cell r="H13">
            <v>51459.09</v>
          </cell>
          <cell r="I13">
            <v>57384.399999999994</v>
          </cell>
          <cell r="J13">
            <v>65874.62</v>
          </cell>
          <cell r="K13">
            <v>112420.42</v>
          </cell>
          <cell r="L13">
            <v>134902.82</v>
          </cell>
          <cell r="M13">
            <v>141187.65</v>
          </cell>
        </row>
        <row r="14">
          <cell r="A14">
            <v>18</v>
          </cell>
          <cell r="B14">
            <v>5893</v>
          </cell>
          <cell r="C14">
            <v>15167</v>
          </cell>
          <cell r="D14">
            <v>29511</v>
          </cell>
          <cell r="E14">
            <v>30772</v>
          </cell>
          <cell r="F14">
            <v>48689</v>
          </cell>
          <cell r="G14">
            <v>61275</v>
          </cell>
          <cell r="H14">
            <v>72222</v>
          </cell>
          <cell r="I14">
            <v>79335</v>
          </cell>
          <cell r="J14">
            <v>87508</v>
          </cell>
          <cell r="K14">
            <v>105335</v>
          </cell>
          <cell r="L14">
            <v>126301</v>
          </cell>
          <cell r="M14">
            <v>142834</v>
          </cell>
        </row>
        <row r="15">
          <cell r="A15">
            <v>19</v>
          </cell>
          <cell r="B15">
            <v>89662.989999999932</v>
          </cell>
          <cell r="C15">
            <v>206170.30999999991</v>
          </cell>
          <cell r="D15">
            <v>333317.90999999992</v>
          </cell>
          <cell r="E15">
            <v>459440.89999999979</v>
          </cell>
          <cell r="F15">
            <v>618264.87999999977</v>
          </cell>
          <cell r="G15">
            <v>816934.59999999974</v>
          </cell>
          <cell r="H15">
            <v>988634.85999999987</v>
          </cell>
          <cell r="I15">
            <v>1146699.4200000002</v>
          </cell>
          <cell r="J15">
            <v>1246718.5100000002</v>
          </cell>
          <cell r="K15">
            <v>1387078.0200000003</v>
          </cell>
          <cell r="L15">
            <v>1518074.9700000002</v>
          </cell>
          <cell r="M15">
            <v>1639314.8200000003</v>
          </cell>
        </row>
        <row r="16">
          <cell r="A16">
            <v>21</v>
          </cell>
          <cell r="B16">
            <v>3080.41</v>
          </cell>
          <cell r="C16">
            <v>4065.38</v>
          </cell>
          <cell r="D16">
            <v>4840.49</v>
          </cell>
          <cell r="E16">
            <v>9929.0499999999993</v>
          </cell>
          <cell r="F16">
            <v>11013.57</v>
          </cell>
          <cell r="G16">
            <v>14182.02</v>
          </cell>
          <cell r="H16">
            <v>18708.45</v>
          </cell>
          <cell r="I16">
            <v>29300.050000000003</v>
          </cell>
          <cell r="J16">
            <v>32238.860000000004</v>
          </cell>
          <cell r="K16">
            <v>41716.490000000005</v>
          </cell>
          <cell r="L16">
            <v>45516.680000000008</v>
          </cell>
          <cell r="M16">
            <v>48307.290000000008</v>
          </cell>
        </row>
        <row r="17">
          <cell r="A17">
            <v>23</v>
          </cell>
          <cell r="B17">
            <v>2335</v>
          </cell>
          <cell r="C17">
            <v>8147</v>
          </cell>
          <cell r="D17">
            <v>12009</v>
          </cell>
          <cell r="E17">
            <v>15337</v>
          </cell>
          <cell r="F17">
            <v>23786</v>
          </cell>
          <cell r="G17">
            <v>26204</v>
          </cell>
          <cell r="H17">
            <v>28535</v>
          </cell>
          <cell r="I17">
            <v>30717</v>
          </cell>
          <cell r="J17">
            <v>35528</v>
          </cell>
          <cell r="K17">
            <v>45914</v>
          </cell>
          <cell r="L17">
            <v>55992</v>
          </cell>
          <cell r="M17">
            <v>60136</v>
          </cell>
        </row>
        <row r="18">
          <cell r="A18">
            <v>24</v>
          </cell>
          <cell r="B18">
            <v>2211.64</v>
          </cell>
          <cell r="C18">
            <v>12239.869999999999</v>
          </cell>
          <cell r="D18">
            <v>21413.71</v>
          </cell>
          <cell r="E18">
            <v>22374.91</v>
          </cell>
          <cell r="F18">
            <v>23003.82</v>
          </cell>
          <cell r="G18">
            <v>25692.03</v>
          </cell>
          <cell r="H18">
            <v>27679.71</v>
          </cell>
          <cell r="I18">
            <v>33716.550000000003</v>
          </cell>
          <cell r="J18">
            <v>37248.700000000004</v>
          </cell>
          <cell r="K18">
            <v>39851.320000000007</v>
          </cell>
          <cell r="L18">
            <v>55034.740000000005</v>
          </cell>
          <cell r="M18">
            <v>59978.200000000004</v>
          </cell>
        </row>
        <row r="19">
          <cell r="A19">
            <v>26</v>
          </cell>
          <cell r="B19">
            <v>8441.39</v>
          </cell>
          <cell r="C19">
            <v>14353.39</v>
          </cell>
          <cell r="D19">
            <v>21936.71</v>
          </cell>
          <cell r="E19">
            <v>28044.92</v>
          </cell>
          <cell r="F19">
            <v>42201.75</v>
          </cell>
          <cell r="G19">
            <v>50546.080000000002</v>
          </cell>
          <cell r="H19">
            <v>61157.850000000006</v>
          </cell>
          <cell r="I19">
            <v>76565.72</v>
          </cell>
          <cell r="J19">
            <v>83275.75</v>
          </cell>
          <cell r="K19">
            <v>97289.72</v>
          </cell>
          <cell r="L19">
            <v>108067.71</v>
          </cell>
          <cell r="M19">
            <v>123877.65000000001</v>
          </cell>
        </row>
        <row r="20">
          <cell r="A20">
            <v>32</v>
          </cell>
          <cell r="B20">
            <v>136301.16000000012</v>
          </cell>
          <cell r="C20">
            <v>312860.98000000033</v>
          </cell>
          <cell r="D20">
            <v>467108.02000000025</v>
          </cell>
          <cell r="E20">
            <v>628947.09000000008</v>
          </cell>
          <cell r="F20">
            <v>825167.82999999984</v>
          </cell>
          <cell r="G20">
            <v>1015193.2499999998</v>
          </cell>
          <cell r="H20">
            <v>1230746.4799999997</v>
          </cell>
          <cell r="I20">
            <v>1455662.93</v>
          </cell>
          <cell r="J20">
            <v>1594860.7999999996</v>
          </cell>
          <cell r="K20">
            <v>1756809.5799999998</v>
          </cell>
          <cell r="L20">
            <v>1922447.4099999997</v>
          </cell>
          <cell r="M20">
            <v>2066208.9999999998</v>
          </cell>
        </row>
        <row r="21">
          <cell r="A21">
            <v>35</v>
          </cell>
          <cell r="B21">
            <v>2352.04</v>
          </cell>
          <cell r="C21">
            <v>7230.01</v>
          </cell>
          <cell r="D21">
            <v>10293.16</v>
          </cell>
          <cell r="E21">
            <v>12021.619999999999</v>
          </cell>
          <cell r="F21">
            <v>15138.97</v>
          </cell>
          <cell r="G21">
            <v>16869.04</v>
          </cell>
          <cell r="H21">
            <v>27460.980000000003</v>
          </cell>
          <cell r="I21">
            <v>31172.200000000004</v>
          </cell>
          <cell r="J21">
            <v>36234.630000000005</v>
          </cell>
          <cell r="K21">
            <v>44225.090000000004</v>
          </cell>
          <cell r="L21">
            <v>63866.65</v>
          </cell>
          <cell r="M21">
            <v>72037.09</v>
          </cell>
        </row>
        <row r="22">
          <cell r="A22">
            <v>40</v>
          </cell>
          <cell r="B22">
            <v>168436.31999999966</v>
          </cell>
          <cell r="C22">
            <v>412936.81999999977</v>
          </cell>
          <cell r="D22">
            <v>610677.21</v>
          </cell>
          <cell r="E22">
            <v>773693.93999999983</v>
          </cell>
          <cell r="F22">
            <v>1037066.3100000005</v>
          </cell>
          <cell r="G22">
            <v>1283090.8500000003</v>
          </cell>
          <cell r="H22">
            <v>1639292.1999999997</v>
          </cell>
          <cell r="I22">
            <v>1891701.5499999998</v>
          </cell>
          <cell r="J22">
            <v>2047188.6399999997</v>
          </cell>
          <cell r="K22">
            <v>2235117.5299999998</v>
          </cell>
          <cell r="L22">
            <v>2431290.3099999996</v>
          </cell>
          <cell r="M22">
            <v>2599195.4999999995</v>
          </cell>
        </row>
        <row r="23">
          <cell r="A23">
            <v>57</v>
          </cell>
          <cell r="B23">
            <v>2967.35</v>
          </cell>
          <cell r="C23">
            <v>5165.78</v>
          </cell>
          <cell r="D23">
            <v>6584.24</v>
          </cell>
          <cell r="E23">
            <v>11222.65</v>
          </cell>
          <cell r="F23">
            <v>16210.599999999999</v>
          </cell>
          <cell r="G23">
            <v>17778.009999999998</v>
          </cell>
          <cell r="H23">
            <v>25870.48</v>
          </cell>
          <cell r="I23">
            <v>33313.26</v>
          </cell>
          <cell r="J23">
            <v>36386.32</v>
          </cell>
          <cell r="K23">
            <v>47619.619999999995</v>
          </cell>
          <cell r="L23">
            <v>67756.389999999985</v>
          </cell>
          <cell r="M23">
            <v>75922.089999999982</v>
          </cell>
        </row>
        <row r="24">
          <cell r="A24">
            <v>65</v>
          </cell>
          <cell r="B24">
            <v>7335.79</v>
          </cell>
          <cell r="C24">
            <v>19654.37</v>
          </cell>
          <cell r="D24">
            <v>43505.03</v>
          </cell>
          <cell r="E24">
            <v>54978.159999999996</v>
          </cell>
          <cell r="F24">
            <v>70832.83</v>
          </cell>
          <cell r="G24">
            <v>109472.89</v>
          </cell>
          <cell r="H24">
            <v>123564.3</v>
          </cell>
          <cell r="I24">
            <v>154842.99</v>
          </cell>
          <cell r="J24">
            <v>165673.29999999999</v>
          </cell>
          <cell r="K24">
            <v>191912.05</v>
          </cell>
          <cell r="L24">
            <v>220708.88</v>
          </cell>
          <cell r="M24">
            <v>284151.34999999998</v>
          </cell>
        </row>
        <row r="25">
          <cell r="A25">
            <v>68</v>
          </cell>
          <cell r="B25">
            <v>25391.15</v>
          </cell>
          <cell r="C25">
            <v>47628.9</v>
          </cell>
          <cell r="D25">
            <v>88766.62</v>
          </cell>
          <cell r="E25">
            <v>123066.26999999999</v>
          </cell>
          <cell r="F25">
            <v>154505.74</v>
          </cell>
          <cell r="G25">
            <v>174258.18</v>
          </cell>
          <cell r="H25">
            <v>209388.21</v>
          </cell>
          <cell r="I25">
            <v>265706.68</v>
          </cell>
          <cell r="J25">
            <v>290080.42</v>
          </cell>
          <cell r="K25">
            <v>329811.57</v>
          </cell>
          <cell r="L25">
            <v>396237.08</v>
          </cell>
          <cell r="M25">
            <v>495193.69</v>
          </cell>
        </row>
        <row r="26">
          <cell r="A26">
            <v>76</v>
          </cell>
          <cell r="B26">
            <v>5698.19</v>
          </cell>
          <cell r="C26">
            <v>15197.779999999999</v>
          </cell>
          <cell r="D26">
            <v>20010.21</v>
          </cell>
          <cell r="E26">
            <v>28733.769999999997</v>
          </cell>
          <cell r="F26">
            <v>39234.629999999997</v>
          </cell>
          <cell r="G26">
            <v>53441.25</v>
          </cell>
          <cell r="H26">
            <v>64596.76</v>
          </cell>
          <cell r="I26">
            <v>85375.49</v>
          </cell>
          <cell r="J26">
            <v>89679.3</v>
          </cell>
          <cell r="K26">
            <v>103509.2</v>
          </cell>
          <cell r="L26">
            <v>129770.84</v>
          </cell>
          <cell r="M26">
            <v>149091.31</v>
          </cell>
        </row>
        <row r="27">
          <cell r="A27">
            <v>80</v>
          </cell>
          <cell r="B27">
            <v>7310.4499999999989</v>
          </cell>
          <cell r="C27">
            <v>16805.38</v>
          </cell>
          <cell r="D27">
            <v>25348.89</v>
          </cell>
          <cell r="E27">
            <v>37183.729999999996</v>
          </cell>
          <cell r="F27">
            <v>47295.159999999996</v>
          </cell>
          <cell r="G27">
            <v>57081.45</v>
          </cell>
          <cell r="H27">
            <v>64119.179999999993</v>
          </cell>
          <cell r="I27">
            <v>72544.669999999984</v>
          </cell>
          <cell r="J27">
            <v>75733.539999999979</v>
          </cell>
          <cell r="K27">
            <v>83172.64999999998</v>
          </cell>
          <cell r="L27">
            <v>91062.75999999998</v>
          </cell>
          <cell r="M27">
            <v>96084.609999999986</v>
          </cell>
        </row>
        <row r="28">
          <cell r="A28">
            <v>85</v>
          </cell>
          <cell r="B28">
            <v>47337.11</v>
          </cell>
          <cell r="C28">
            <v>123580.07</v>
          </cell>
          <cell r="D28">
            <v>189670.98</v>
          </cell>
          <cell r="E28">
            <v>245596.67</v>
          </cell>
          <cell r="F28">
            <v>316811.89</v>
          </cell>
          <cell r="G28">
            <v>373388.41000000003</v>
          </cell>
          <cell r="H28">
            <v>486949.24000000005</v>
          </cell>
          <cell r="I28">
            <v>547103.92000000004</v>
          </cell>
          <cell r="J28">
            <v>586945.64</v>
          </cell>
          <cell r="K28">
            <v>808101.29</v>
          </cell>
          <cell r="L28">
            <v>993636.81</v>
          </cell>
          <cell r="M28">
            <v>1072088</v>
          </cell>
        </row>
        <row r="29">
          <cell r="A29">
            <v>93</v>
          </cell>
          <cell r="B29">
            <v>6974</v>
          </cell>
          <cell r="C29">
            <v>19605</v>
          </cell>
          <cell r="D29">
            <v>24590</v>
          </cell>
          <cell r="E29">
            <v>33954</v>
          </cell>
          <cell r="F29">
            <v>41006</v>
          </cell>
          <cell r="G29">
            <v>47700</v>
          </cell>
          <cell r="H29">
            <v>66087</v>
          </cell>
          <cell r="I29">
            <v>83445</v>
          </cell>
          <cell r="J29">
            <v>90114</v>
          </cell>
          <cell r="K29">
            <v>108733</v>
          </cell>
          <cell r="L29">
            <v>121244</v>
          </cell>
          <cell r="M29">
            <v>135493</v>
          </cell>
        </row>
        <row r="30">
          <cell r="A30">
            <v>97</v>
          </cell>
          <cell r="B30">
            <v>12062.66</v>
          </cell>
          <cell r="C30">
            <v>15671.11</v>
          </cell>
          <cell r="D30">
            <v>22291.29</v>
          </cell>
          <cell r="E30">
            <v>31836.980000000003</v>
          </cell>
          <cell r="F30">
            <v>42386.460000000006</v>
          </cell>
          <cell r="G30">
            <v>49561.3</v>
          </cell>
          <cell r="H30">
            <v>58658.36</v>
          </cell>
          <cell r="I30">
            <v>64884.7</v>
          </cell>
          <cell r="J30">
            <v>71075.47</v>
          </cell>
          <cell r="K30">
            <v>87288.5</v>
          </cell>
          <cell r="L30">
            <v>106705.89</v>
          </cell>
          <cell r="M30">
            <v>114418.68</v>
          </cell>
        </row>
        <row r="31">
          <cell r="A31">
            <v>102</v>
          </cell>
          <cell r="B31">
            <v>42209.7</v>
          </cell>
          <cell r="C31">
            <v>105662.07</v>
          </cell>
          <cell r="D31">
            <v>157131.24</v>
          </cell>
          <cell r="E31">
            <v>203789.33</v>
          </cell>
          <cell r="F31">
            <v>258845.24</v>
          </cell>
          <cell r="G31">
            <v>307961.75</v>
          </cell>
          <cell r="H31">
            <v>372930.74</v>
          </cell>
          <cell r="I31">
            <v>425010.62</v>
          </cell>
          <cell r="J31">
            <v>474481.70999999996</v>
          </cell>
          <cell r="K31">
            <v>589150.78999999992</v>
          </cell>
          <cell r="L31">
            <v>714911.12999999989</v>
          </cell>
          <cell r="M31">
            <v>847199.59999999986</v>
          </cell>
        </row>
        <row r="32">
          <cell r="A32">
            <v>104</v>
          </cell>
          <cell r="B32">
            <v>5609.77</v>
          </cell>
          <cell r="C32">
            <v>11511.35</v>
          </cell>
          <cell r="D32">
            <v>16749.71</v>
          </cell>
          <cell r="E32">
            <v>23691.559999999998</v>
          </cell>
          <cell r="F32">
            <v>36216.959999999999</v>
          </cell>
          <cell r="G32">
            <v>38196.19</v>
          </cell>
          <cell r="H32">
            <v>49096.490000000005</v>
          </cell>
          <cell r="I32">
            <v>56904.950000000004</v>
          </cell>
          <cell r="J32">
            <v>62909.560000000005</v>
          </cell>
          <cell r="K32">
            <v>90937.63</v>
          </cell>
          <cell r="L32">
            <v>101875.72</v>
          </cell>
          <cell r="M32">
            <v>108866.32</v>
          </cell>
        </row>
        <row r="33">
          <cell r="A33">
            <v>105</v>
          </cell>
          <cell r="B33">
            <v>3648.9</v>
          </cell>
          <cell r="C33">
            <v>10612</v>
          </cell>
          <cell r="D33">
            <v>22534.85</v>
          </cell>
          <cell r="E33">
            <v>39638.300000000003</v>
          </cell>
          <cell r="F33">
            <v>57627.55</v>
          </cell>
          <cell r="G33">
            <v>61091.55</v>
          </cell>
          <cell r="H33">
            <v>62198.100000000006</v>
          </cell>
          <cell r="I33">
            <v>70267.400000000009</v>
          </cell>
          <cell r="J33">
            <v>76514.600000000006</v>
          </cell>
          <cell r="K33">
            <v>101758</v>
          </cell>
          <cell r="L33">
            <v>119261.6</v>
          </cell>
          <cell r="M33">
            <v>131876</v>
          </cell>
        </row>
        <row r="34">
          <cell r="A34">
            <v>108</v>
          </cell>
          <cell r="B34">
            <v>6826</v>
          </cell>
          <cell r="C34">
            <v>17052</v>
          </cell>
          <cell r="D34">
            <v>28052</v>
          </cell>
          <cell r="E34">
            <v>38564</v>
          </cell>
          <cell r="F34">
            <v>53275</v>
          </cell>
          <cell r="G34">
            <v>57761</v>
          </cell>
          <cell r="H34">
            <v>71696</v>
          </cell>
          <cell r="I34">
            <v>84596</v>
          </cell>
          <cell r="J34">
            <v>89623</v>
          </cell>
          <cell r="K34">
            <v>99206</v>
          </cell>
          <cell r="L34">
            <v>127417</v>
          </cell>
          <cell r="M34">
            <v>141865</v>
          </cell>
        </row>
        <row r="35">
          <cell r="A35">
            <v>114</v>
          </cell>
          <cell r="B35">
            <v>5170</v>
          </cell>
          <cell r="C35">
            <v>10880</v>
          </cell>
          <cell r="D35">
            <v>15203</v>
          </cell>
          <cell r="E35">
            <v>19322</v>
          </cell>
          <cell r="F35">
            <v>36701</v>
          </cell>
          <cell r="G35">
            <v>55147</v>
          </cell>
          <cell r="H35">
            <v>67180</v>
          </cell>
          <cell r="I35">
            <v>80318.55</v>
          </cell>
          <cell r="J35">
            <v>82689.88</v>
          </cell>
          <cell r="K35">
            <v>92850.77</v>
          </cell>
          <cell r="L35">
            <v>99974.33</v>
          </cell>
          <cell r="M35">
            <v>110346.05</v>
          </cell>
        </row>
        <row r="36">
          <cell r="A36">
            <v>115</v>
          </cell>
          <cell r="B36">
            <v>17793.349999999999</v>
          </cell>
          <cell r="C36">
            <v>35181.949999999997</v>
          </cell>
          <cell r="D36">
            <v>54899.7</v>
          </cell>
          <cell r="E36">
            <v>72992.5</v>
          </cell>
          <cell r="F36">
            <v>99764.3</v>
          </cell>
          <cell r="G36">
            <v>114348.1</v>
          </cell>
          <cell r="H36">
            <v>162605.29999999999</v>
          </cell>
          <cell r="I36">
            <v>187500.3</v>
          </cell>
          <cell r="J36">
            <v>201216.34999999998</v>
          </cell>
          <cell r="K36">
            <v>228880.94999999998</v>
          </cell>
          <cell r="L36">
            <v>263647.75</v>
          </cell>
          <cell r="M36">
            <v>303160.95</v>
          </cell>
        </row>
        <row r="37">
          <cell r="A37">
            <v>116</v>
          </cell>
          <cell r="B37">
            <v>3119</v>
          </cell>
          <cell r="C37">
            <v>8554</v>
          </cell>
          <cell r="D37">
            <v>14719</v>
          </cell>
          <cell r="E37">
            <v>18713</v>
          </cell>
          <cell r="F37">
            <v>27370</v>
          </cell>
          <cell r="G37">
            <v>30354</v>
          </cell>
          <cell r="H37">
            <v>33338</v>
          </cell>
          <cell r="I37">
            <v>64094</v>
          </cell>
          <cell r="J37">
            <v>70659</v>
          </cell>
          <cell r="K37">
            <v>70804</v>
          </cell>
          <cell r="L37">
            <v>74139</v>
          </cell>
          <cell r="M37">
            <v>79258</v>
          </cell>
        </row>
        <row r="38">
          <cell r="A38">
            <v>117</v>
          </cell>
          <cell r="B38">
            <v>1685</v>
          </cell>
          <cell r="C38">
            <v>4234</v>
          </cell>
          <cell r="D38">
            <v>6932</v>
          </cell>
          <cell r="E38">
            <v>8019</v>
          </cell>
          <cell r="F38">
            <v>12459</v>
          </cell>
          <cell r="G38">
            <v>16141</v>
          </cell>
          <cell r="H38">
            <v>21607</v>
          </cell>
          <cell r="I38">
            <v>26390</v>
          </cell>
          <cell r="J38">
            <v>27750</v>
          </cell>
          <cell r="K38">
            <v>36089</v>
          </cell>
          <cell r="L38">
            <v>39057</v>
          </cell>
          <cell r="M38">
            <v>44582</v>
          </cell>
        </row>
        <row r="39">
          <cell r="A39">
            <v>118</v>
          </cell>
          <cell r="B39">
            <v>148.37</v>
          </cell>
          <cell r="C39">
            <v>403.75</v>
          </cell>
          <cell r="D39">
            <v>607.51</v>
          </cell>
          <cell r="E39">
            <v>2244.69</v>
          </cell>
          <cell r="F39">
            <v>7206.9600000000009</v>
          </cell>
          <cell r="G39">
            <v>7486.0600000000013</v>
          </cell>
          <cell r="H39">
            <v>9418.6600000000017</v>
          </cell>
          <cell r="I39">
            <v>10340.100000000002</v>
          </cell>
          <cell r="J39">
            <v>13331.370000000003</v>
          </cell>
          <cell r="K39">
            <v>16435.530000000002</v>
          </cell>
          <cell r="L39">
            <v>20015.160000000003</v>
          </cell>
          <cell r="M39">
            <v>22084.570000000003</v>
          </cell>
        </row>
        <row r="40">
          <cell r="A40">
            <v>119</v>
          </cell>
          <cell r="B40">
            <v>11089.3</v>
          </cell>
          <cell r="C40">
            <v>18176.34</v>
          </cell>
          <cell r="D40">
            <v>25644.28</v>
          </cell>
          <cell r="E40">
            <v>33311.35</v>
          </cell>
          <cell r="F40">
            <v>47884.409999999996</v>
          </cell>
          <cell r="G40">
            <v>59139.579999999994</v>
          </cell>
          <cell r="H40">
            <v>86910.849999999991</v>
          </cell>
          <cell r="I40">
            <v>98947.849999999991</v>
          </cell>
          <cell r="J40">
            <v>107681.63999999998</v>
          </cell>
          <cell r="K40">
            <v>128515.98999999999</v>
          </cell>
          <cell r="L40">
            <v>156271.44</v>
          </cell>
          <cell r="M40">
            <v>178954.51</v>
          </cell>
        </row>
        <row r="41">
          <cell r="A41">
            <v>120</v>
          </cell>
          <cell r="B41">
            <v>0</v>
          </cell>
          <cell r="C41">
            <v>212</v>
          </cell>
          <cell r="D41">
            <v>546</v>
          </cell>
          <cell r="E41">
            <v>7960</v>
          </cell>
          <cell r="F41">
            <v>10941</v>
          </cell>
          <cell r="G41">
            <v>13381</v>
          </cell>
          <cell r="H41">
            <v>21739</v>
          </cell>
          <cell r="I41">
            <v>23754.95</v>
          </cell>
          <cell r="J41">
            <v>27577.3</v>
          </cell>
          <cell r="K41">
            <v>32288.400000000001</v>
          </cell>
          <cell r="L41">
            <v>34449</v>
          </cell>
          <cell r="M41">
            <v>34953.300000000003</v>
          </cell>
        </row>
        <row r="42">
          <cell r="A42">
            <v>122</v>
          </cell>
          <cell r="B42">
            <v>46604</v>
          </cell>
          <cell r="C42">
            <v>90911</v>
          </cell>
          <cell r="D42">
            <v>165391</v>
          </cell>
          <cell r="E42">
            <v>243591</v>
          </cell>
          <cell r="F42">
            <v>301329</v>
          </cell>
          <cell r="G42">
            <v>351632</v>
          </cell>
          <cell r="H42">
            <v>409848</v>
          </cell>
          <cell r="I42">
            <v>468000.4</v>
          </cell>
          <cell r="J42">
            <v>520104</v>
          </cell>
          <cell r="K42">
            <v>632903.15</v>
          </cell>
          <cell r="L42">
            <v>740851.4</v>
          </cell>
          <cell r="M42">
            <v>831928.6</v>
          </cell>
        </row>
        <row r="43">
          <cell r="A43">
            <v>123</v>
          </cell>
          <cell r="B43">
            <v>6419.87</v>
          </cell>
          <cell r="C43">
            <v>12694.79</v>
          </cell>
          <cell r="D43">
            <v>15586.900000000001</v>
          </cell>
          <cell r="E43">
            <v>20440.870000000003</v>
          </cell>
          <cell r="F43">
            <v>36175.9</v>
          </cell>
          <cell r="G43">
            <v>47575.22</v>
          </cell>
          <cell r="H43">
            <v>53514.81</v>
          </cell>
          <cell r="I43">
            <v>58885.63</v>
          </cell>
          <cell r="J43">
            <v>63433.539999999994</v>
          </cell>
          <cell r="K43">
            <v>71813.37999999999</v>
          </cell>
          <cell r="L43">
            <v>82725.659999999989</v>
          </cell>
          <cell r="M43">
            <v>93495.969999999987</v>
          </cell>
        </row>
        <row r="44">
          <cell r="A44">
            <v>124</v>
          </cell>
          <cell r="B44">
            <v>313</v>
          </cell>
          <cell r="C44">
            <v>3114</v>
          </cell>
          <cell r="D44">
            <v>3779</v>
          </cell>
          <cell r="E44">
            <v>6000</v>
          </cell>
          <cell r="F44">
            <v>8968</v>
          </cell>
          <cell r="G44">
            <v>14277</v>
          </cell>
          <cell r="H44">
            <v>17759</v>
          </cell>
          <cell r="I44">
            <v>26901</v>
          </cell>
          <cell r="J44">
            <v>35420</v>
          </cell>
          <cell r="K44">
            <v>37186</v>
          </cell>
          <cell r="L44">
            <v>42800</v>
          </cell>
          <cell r="M44">
            <v>45459</v>
          </cell>
        </row>
        <row r="45">
          <cell r="A45">
            <v>126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315.85000000000002</v>
          </cell>
          <cell r="M45">
            <v>315.85000000000002</v>
          </cell>
        </row>
        <row r="46">
          <cell r="A46">
            <v>127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1276.2</v>
          </cell>
          <cell r="I46">
            <v>7455.5999999999995</v>
          </cell>
          <cell r="J46">
            <v>8347.2999999999993</v>
          </cell>
          <cell r="K46">
            <v>10525.75</v>
          </cell>
          <cell r="L46">
            <v>11893.35</v>
          </cell>
          <cell r="M46">
            <v>13304</v>
          </cell>
        </row>
        <row r="47">
          <cell r="A47">
            <v>128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</row>
        <row r="48">
          <cell r="A48">
            <v>137</v>
          </cell>
          <cell r="B48">
            <v>4625.4399999999996</v>
          </cell>
          <cell r="C48">
            <v>6279.7199999999993</v>
          </cell>
          <cell r="D48">
            <v>11016.46</v>
          </cell>
          <cell r="E48">
            <v>14689.949999999999</v>
          </cell>
          <cell r="F48">
            <v>20179.12</v>
          </cell>
          <cell r="G48">
            <v>25980.639999999999</v>
          </cell>
          <cell r="H48">
            <v>31417.439999999999</v>
          </cell>
          <cell r="I48">
            <v>49708.34</v>
          </cell>
          <cell r="J48">
            <v>52299.079999999994</v>
          </cell>
          <cell r="K48">
            <v>60164.119999999995</v>
          </cell>
          <cell r="L48">
            <v>69249.78</v>
          </cell>
          <cell r="M48">
            <v>73612.33</v>
          </cell>
        </row>
        <row r="49">
          <cell r="A49">
            <v>143</v>
          </cell>
          <cell r="B49">
            <v>1733.42</v>
          </cell>
          <cell r="C49">
            <v>14596.82</v>
          </cell>
          <cell r="D49">
            <v>17527.72</v>
          </cell>
          <cell r="E49">
            <v>23926.959999999999</v>
          </cell>
          <cell r="F49">
            <v>28490.03</v>
          </cell>
          <cell r="G49">
            <v>35040.31</v>
          </cell>
          <cell r="H49">
            <v>40495.68</v>
          </cell>
          <cell r="I49">
            <v>46118.6</v>
          </cell>
          <cell r="J49">
            <v>48848.4</v>
          </cell>
          <cell r="K49">
            <v>58182.090000000004</v>
          </cell>
          <cell r="L49">
            <v>66282.680000000008</v>
          </cell>
          <cell r="M49">
            <v>71311.140000000014</v>
          </cell>
        </row>
        <row r="50">
          <cell r="A50">
            <v>147</v>
          </cell>
          <cell r="B50">
            <v>6320.4</v>
          </cell>
          <cell r="C50">
            <v>16274.19</v>
          </cell>
          <cell r="D50">
            <v>21825.82</v>
          </cell>
          <cell r="E50">
            <v>26141.3</v>
          </cell>
          <cell r="F50">
            <v>39385.24</v>
          </cell>
          <cell r="G50">
            <v>44681.58</v>
          </cell>
          <cell r="H50">
            <v>48255.47</v>
          </cell>
          <cell r="I50">
            <v>54138.68</v>
          </cell>
          <cell r="J50">
            <v>57042.36</v>
          </cell>
          <cell r="K50">
            <v>63469.05</v>
          </cell>
          <cell r="L50">
            <v>75085.91</v>
          </cell>
          <cell r="M50">
            <v>84508.680000000008</v>
          </cell>
        </row>
        <row r="51">
          <cell r="A51">
            <v>153</v>
          </cell>
          <cell r="B51">
            <v>18648</v>
          </cell>
          <cell r="C51">
            <v>45155</v>
          </cell>
          <cell r="D51">
            <v>64901</v>
          </cell>
          <cell r="E51">
            <v>82485</v>
          </cell>
          <cell r="F51">
            <v>98903</v>
          </cell>
          <cell r="G51">
            <v>112988</v>
          </cell>
          <cell r="H51">
            <v>160742</v>
          </cell>
          <cell r="I51">
            <v>191084</v>
          </cell>
          <cell r="J51">
            <v>204559</v>
          </cell>
          <cell r="K51">
            <v>249472</v>
          </cell>
          <cell r="L51">
            <v>298951</v>
          </cell>
          <cell r="M51">
            <v>328549</v>
          </cell>
        </row>
        <row r="52">
          <cell r="A52">
            <v>168</v>
          </cell>
          <cell r="B52">
            <v>2899.42</v>
          </cell>
          <cell r="C52">
            <v>5897.52</v>
          </cell>
          <cell r="D52">
            <v>7387.92</v>
          </cell>
          <cell r="E52">
            <v>10266.970000000001</v>
          </cell>
          <cell r="F52">
            <v>11689.760000000002</v>
          </cell>
          <cell r="G52">
            <v>19300.550000000003</v>
          </cell>
          <cell r="H52">
            <v>26577.050000000003</v>
          </cell>
          <cell r="I52">
            <v>28863.22</v>
          </cell>
          <cell r="J52">
            <v>32241.77</v>
          </cell>
          <cell r="K52">
            <v>37508.42</v>
          </cell>
          <cell r="L52">
            <v>45595.32</v>
          </cell>
          <cell r="M52">
            <v>54594.080000000002</v>
          </cell>
        </row>
        <row r="53">
          <cell r="A53">
            <v>182</v>
          </cell>
          <cell r="B53">
            <v>8454</v>
          </cell>
          <cell r="C53">
            <v>17450</v>
          </cell>
          <cell r="D53">
            <v>26046</v>
          </cell>
          <cell r="E53">
            <v>36227</v>
          </cell>
          <cell r="F53">
            <v>50972</v>
          </cell>
          <cell r="G53">
            <v>57631</v>
          </cell>
          <cell r="H53">
            <v>77127</v>
          </cell>
          <cell r="I53">
            <v>94670</v>
          </cell>
          <cell r="J53">
            <v>100270</v>
          </cell>
          <cell r="K53">
            <v>130242</v>
          </cell>
          <cell r="L53">
            <v>161152</v>
          </cell>
          <cell r="M53">
            <v>181644</v>
          </cell>
        </row>
        <row r="54">
          <cell r="A54">
            <v>183</v>
          </cell>
          <cell r="B54">
            <v>6286.72</v>
          </cell>
          <cell r="C54">
            <v>17896.310000000001</v>
          </cell>
          <cell r="D54">
            <v>29256.07</v>
          </cell>
          <cell r="E54">
            <v>36576.07</v>
          </cell>
          <cell r="F54">
            <v>46951.18</v>
          </cell>
          <cell r="G54">
            <v>62825.380000000005</v>
          </cell>
          <cell r="H54">
            <v>89672.180000000008</v>
          </cell>
          <cell r="I54">
            <v>106179.29000000001</v>
          </cell>
          <cell r="J54">
            <v>112539.29000000001</v>
          </cell>
          <cell r="K54">
            <v>129011.34000000001</v>
          </cell>
          <cell r="L54">
            <v>158755.32</v>
          </cell>
          <cell r="M54">
            <v>177781.62</v>
          </cell>
        </row>
        <row r="55">
          <cell r="A55">
            <v>184</v>
          </cell>
          <cell r="B55">
            <v>5200.8500000000004</v>
          </cell>
          <cell r="C55">
            <v>16335.470000000001</v>
          </cell>
          <cell r="D55">
            <v>22500.190000000002</v>
          </cell>
          <cell r="E55">
            <v>28064.15</v>
          </cell>
          <cell r="F55">
            <v>38192.53</v>
          </cell>
          <cell r="G55">
            <v>55253.899999999994</v>
          </cell>
          <cell r="H55">
            <v>68265.579999999987</v>
          </cell>
          <cell r="I55">
            <v>79616.479999999981</v>
          </cell>
          <cell r="J55">
            <v>85038.359999999986</v>
          </cell>
          <cell r="K55">
            <v>98257.279999999984</v>
          </cell>
          <cell r="L55">
            <v>120577.33999999998</v>
          </cell>
          <cell r="M55">
            <v>126260.89999999998</v>
          </cell>
        </row>
        <row r="56">
          <cell r="A56">
            <v>185</v>
          </cell>
          <cell r="B56">
            <v>11138</v>
          </cell>
          <cell r="C56">
            <v>16856</v>
          </cell>
          <cell r="D56">
            <v>19413</v>
          </cell>
          <cell r="E56">
            <v>22374</v>
          </cell>
          <cell r="F56">
            <v>25181</v>
          </cell>
          <cell r="G56">
            <v>29981</v>
          </cell>
          <cell r="H56">
            <v>33296</v>
          </cell>
          <cell r="I56">
            <v>36066</v>
          </cell>
          <cell r="J56">
            <v>41336</v>
          </cell>
          <cell r="K56">
            <v>53793</v>
          </cell>
          <cell r="L56">
            <v>61771</v>
          </cell>
          <cell r="M56">
            <v>65335</v>
          </cell>
        </row>
        <row r="57">
          <cell r="A57">
            <v>189</v>
          </cell>
          <cell r="B57">
            <v>2174.6999999999998</v>
          </cell>
          <cell r="C57">
            <v>6627.42</v>
          </cell>
          <cell r="D57">
            <v>9345.630000000001</v>
          </cell>
          <cell r="E57">
            <v>18337.900000000001</v>
          </cell>
          <cell r="F57">
            <v>30271.120000000003</v>
          </cell>
          <cell r="G57">
            <v>33305.550000000003</v>
          </cell>
          <cell r="H57">
            <v>38857.800000000003</v>
          </cell>
          <cell r="I57">
            <v>54209.86</v>
          </cell>
          <cell r="J57">
            <v>56306.01</v>
          </cell>
          <cell r="K57">
            <v>64869.83</v>
          </cell>
          <cell r="L57">
            <v>75470.48</v>
          </cell>
          <cell r="M57">
            <v>83361.69</v>
          </cell>
        </row>
        <row r="58">
          <cell r="A58">
            <v>191</v>
          </cell>
          <cell r="B58">
            <v>10724</v>
          </cell>
          <cell r="C58">
            <v>21652</v>
          </cell>
          <cell r="D58">
            <v>45079</v>
          </cell>
          <cell r="E58">
            <v>59449</v>
          </cell>
          <cell r="F58">
            <v>66259</v>
          </cell>
          <cell r="G58">
            <v>84194</v>
          </cell>
          <cell r="H58">
            <v>95718</v>
          </cell>
          <cell r="I58">
            <v>119625</v>
          </cell>
          <cell r="J58">
            <v>128172</v>
          </cell>
          <cell r="K58">
            <v>157673</v>
          </cell>
          <cell r="L58">
            <v>203412</v>
          </cell>
          <cell r="M58">
            <v>224586</v>
          </cell>
        </row>
        <row r="59">
          <cell r="A59">
            <v>192</v>
          </cell>
          <cell r="B59">
            <v>6202.22</v>
          </cell>
          <cell r="C59">
            <v>19938.79</v>
          </cell>
          <cell r="D59">
            <v>22564.54</v>
          </cell>
          <cell r="E59">
            <v>30427.15</v>
          </cell>
          <cell r="F59">
            <v>37304.270000000004</v>
          </cell>
          <cell r="G59">
            <v>45497.270000000004</v>
          </cell>
          <cell r="H59">
            <v>53312.61</v>
          </cell>
          <cell r="I59">
            <v>64028.2</v>
          </cell>
          <cell r="J59">
            <v>67594.62</v>
          </cell>
          <cell r="K59">
            <v>87521.09</v>
          </cell>
          <cell r="L59">
            <v>109547.09</v>
          </cell>
          <cell r="M59">
            <v>118551.93</v>
          </cell>
        </row>
        <row r="60">
          <cell r="A60">
            <v>201</v>
          </cell>
          <cell r="B60">
            <v>3380.23</v>
          </cell>
          <cell r="C60">
            <v>12184.949999999999</v>
          </cell>
          <cell r="D60">
            <v>17952.099999999999</v>
          </cell>
          <cell r="E60">
            <v>20656.539999999997</v>
          </cell>
          <cell r="F60">
            <v>31462.149999999998</v>
          </cell>
          <cell r="G60">
            <v>33972.18</v>
          </cell>
          <cell r="H60">
            <v>34871.01</v>
          </cell>
          <cell r="I60">
            <v>38556.060000000005</v>
          </cell>
          <cell r="J60">
            <v>40945.880000000005</v>
          </cell>
          <cell r="K60">
            <v>50064.840000000004</v>
          </cell>
          <cell r="L60">
            <v>62754.01</v>
          </cell>
          <cell r="M60">
            <v>75841.710000000006</v>
          </cell>
        </row>
        <row r="61">
          <cell r="A61">
            <v>208</v>
          </cell>
          <cell r="B61">
            <v>12106.55</v>
          </cell>
          <cell r="C61">
            <v>22951.83</v>
          </cell>
          <cell r="D61">
            <v>28170.57</v>
          </cell>
          <cell r="E61">
            <v>42860.05</v>
          </cell>
          <cell r="F61">
            <v>56768.630000000005</v>
          </cell>
          <cell r="G61">
            <v>73885.63</v>
          </cell>
          <cell r="H61">
            <v>89680.48000000001</v>
          </cell>
          <cell r="I61">
            <v>107647.75000000001</v>
          </cell>
          <cell r="J61">
            <v>113489.73000000001</v>
          </cell>
          <cell r="K61">
            <v>137431.31</v>
          </cell>
          <cell r="L61">
            <v>163925.96</v>
          </cell>
          <cell r="M61">
            <v>187572.68</v>
          </cell>
        </row>
        <row r="62">
          <cell r="A62">
            <v>216</v>
          </cell>
          <cell r="B62">
            <v>39229</v>
          </cell>
          <cell r="C62">
            <v>81903</v>
          </cell>
          <cell r="D62">
            <v>146021</v>
          </cell>
          <cell r="E62">
            <v>209260</v>
          </cell>
          <cell r="F62">
            <v>285622</v>
          </cell>
          <cell r="G62">
            <v>349310</v>
          </cell>
          <cell r="H62">
            <v>412998</v>
          </cell>
          <cell r="I62">
            <v>535931</v>
          </cell>
          <cell r="J62">
            <v>598351</v>
          </cell>
          <cell r="K62">
            <v>724587</v>
          </cell>
          <cell r="L62">
            <v>832014</v>
          </cell>
          <cell r="M62">
            <v>936351</v>
          </cell>
        </row>
        <row r="63">
          <cell r="A63">
            <v>239</v>
          </cell>
          <cell r="B63">
            <v>8152</v>
          </cell>
          <cell r="C63">
            <v>23767</v>
          </cell>
          <cell r="D63">
            <v>56664</v>
          </cell>
          <cell r="E63">
            <v>73256</v>
          </cell>
          <cell r="F63">
            <v>94214</v>
          </cell>
          <cell r="G63">
            <v>114290</v>
          </cell>
          <cell r="H63">
            <v>154366</v>
          </cell>
          <cell r="I63">
            <v>184541</v>
          </cell>
          <cell r="J63">
            <v>192539</v>
          </cell>
          <cell r="K63">
            <v>225282</v>
          </cell>
          <cell r="L63">
            <v>259214</v>
          </cell>
          <cell r="M63">
            <v>287612</v>
          </cell>
        </row>
        <row r="64">
          <cell r="A64">
            <v>242</v>
          </cell>
          <cell r="B64">
            <v>11413</v>
          </cell>
          <cell r="C64">
            <v>17856</v>
          </cell>
          <cell r="D64">
            <v>26075</v>
          </cell>
          <cell r="E64">
            <v>33887</v>
          </cell>
          <cell r="F64">
            <v>48724</v>
          </cell>
          <cell r="G64">
            <v>52964</v>
          </cell>
          <cell r="H64">
            <v>72864</v>
          </cell>
          <cell r="I64">
            <v>80180.600000000006</v>
          </cell>
          <cell r="J64">
            <v>89660.05</v>
          </cell>
          <cell r="K64">
            <v>103992.75</v>
          </cell>
          <cell r="L64">
            <v>122135.75</v>
          </cell>
          <cell r="M64">
            <v>138165.70000000001</v>
          </cell>
        </row>
        <row r="65">
          <cell r="A65">
            <v>246</v>
          </cell>
          <cell r="B65">
            <v>6650</v>
          </cell>
          <cell r="C65">
            <v>11654</v>
          </cell>
          <cell r="D65">
            <v>14355</v>
          </cell>
          <cell r="E65">
            <v>18858</v>
          </cell>
          <cell r="F65">
            <v>30406</v>
          </cell>
          <cell r="G65">
            <v>33723</v>
          </cell>
          <cell r="H65">
            <v>52288</v>
          </cell>
          <cell r="I65">
            <v>66250</v>
          </cell>
          <cell r="J65">
            <v>68229</v>
          </cell>
          <cell r="K65">
            <v>75792</v>
          </cell>
          <cell r="L65">
            <v>84128</v>
          </cell>
          <cell r="M65">
            <v>98394</v>
          </cell>
        </row>
        <row r="66">
          <cell r="A66">
            <v>249</v>
          </cell>
          <cell r="B66">
            <v>9526</v>
          </cell>
          <cell r="C66">
            <v>15822</v>
          </cell>
          <cell r="D66">
            <v>22381</v>
          </cell>
          <cell r="E66">
            <v>31282</v>
          </cell>
          <cell r="F66">
            <v>35829</v>
          </cell>
          <cell r="G66">
            <v>45786</v>
          </cell>
          <cell r="H66">
            <v>57174</v>
          </cell>
          <cell r="I66">
            <v>73852</v>
          </cell>
          <cell r="J66">
            <v>80456</v>
          </cell>
          <cell r="K66">
            <v>100646</v>
          </cell>
          <cell r="L66">
            <v>118850</v>
          </cell>
          <cell r="M66">
            <v>126018</v>
          </cell>
        </row>
        <row r="67">
          <cell r="A67">
            <v>261</v>
          </cell>
          <cell r="B67">
            <v>43645.919999999969</v>
          </cell>
          <cell r="C67">
            <v>128771.23000000003</v>
          </cell>
          <cell r="D67">
            <v>180138.90000000002</v>
          </cell>
          <cell r="E67">
            <v>222492.05999999997</v>
          </cell>
          <cell r="F67">
            <v>273976.44999999995</v>
          </cell>
          <cell r="G67">
            <v>388441.89999999997</v>
          </cell>
          <cell r="H67">
            <v>444529.63999999996</v>
          </cell>
          <cell r="I67">
            <v>516038.94999999995</v>
          </cell>
          <cell r="J67">
            <v>551122.56999999995</v>
          </cell>
          <cell r="K67">
            <v>604198.46</v>
          </cell>
          <cell r="L67">
            <v>679644.07</v>
          </cell>
          <cell r="M67">
            <v>719148.36</v>
          </cell>
        </row>
        <row r="68">
          <cell r="A68">
            <v>263</v>
          </cell>
          <cell r="B68">
            <v>68849.670000000027</v>
          </cell>
          <cell r="C68">
            <v>184070.95</v>
          </cell>
          <cell r="D68">
            <v>280673.93000000005</v>
          </cell>
          <cell r="E68">
            <v>368384.47000000009</v>
          </cell>
          <cell r="F68">
            <v>467788.70000000007</v>
          </cell>
          <cell r="G68">
            <v>670229.19999999995</v>
          </cell>
          <cell r="H68">
            <v>838826.6100000001</v>
          </cell>
          <cell r="I68">
            <v>964445.48000000021</v>
          </cell>
          <cell r="J68">
            <v>1032945.0000000002</v>
          </cell>
          <cell r="K68">
            <v>1119851.7000000002</v>
          </cell>
          <cell r="L68">
            <v>1211568.2200000002</v>
          </cell>
          <cell r="M68">
            <v>1306527.4300000002</v>
          </cell>
        </row>
        <row r="69">
          <cell r="A69">
            <v>266</v>
          </cell>
          <cell r="B69">
            <v>8268</v>
          </cell>
          <cell r="C69">
            <v>16481</v>
          </cell>
          <cell r="D69">
            <v>26405</v>
          </cell>
          <cell r="E69">
            <v>28408</v>
          </cell>
          <cell r="F69">
            <v>32851</v>
          </cell>
          <cell r="G69">
            <v>38969</v>
          </cell>
          <cell r="H69">
            <v>48708</v>
          </cell>
          <cell r="I69">
            <v>59224</v>
          </cell>
          <cell r="J69">
            <v>68224</v>
          </cell>
          <cell r="K69">
            <v>78195</v>
          </cell>
          <cell r="L69">
            <v>86411</v>
          </cell>
          <cell r="M69">
            <v>95168</v>
          </cell>
        </row>
        <row r="70">
          <cell r="A70">
            <v>271</v>
          </cell>
          <cell r="B70">
            <v>4013</v>
          </cell>
          <cell r="C70">
            <v>14610</v>
          </cell>
          <cell r="D70">
            <v>19751</v>
          </cell>
          <cell r="E70">
            <v>23330</v>
          </cell>
          <cell r="F70">
            <v>33486</v>
          </cell>
          <cell r="G70">
            <v>41178</v>
          </cell>
          <cell r="H70">
            <v>53494</v>
          </cell>
          <cell r="I70">
            <v>66062</v>
          </cell>
          <cell r="J70">
            <v>70781</v>
          </cell>
          <cell r="K70">
            <v>87680</v>
          </cell>
          <cell r="L70">
            <v>108512</v>
          </cell>
          <cell r="M70">
            <v>122648</v>
          </cell>
        </row>
        <row r="71">
          <cell r="A71">
            <v>273</v>
          </cell>
          <cell r="B71">
            <v>13921.2</v>
          </cell>
          <cell r="C71">
            <v>26114.5</v>
          </cell>
          <cell r="D71">
            <v>37027.85</v>
          </cell>
          <cell r="E71">
            <v>41951.25</v>
          </cell>
          <cell r="F71">
            <v>69386.45</v>
          </cell>
          <cell r="G71">
            <v>91047.65</v>
          </cell>
          <cell r="H71">
            <v>111244</v>
          </cell>
          <cell r="I71">
            <v>121251.9</v>
          </cell>
          <cell r="J71">
            <v>130863.65</v>
          </cell>
          <cell r="K71">
            <v>150467.9</v>
          </cell>
          <cell r="L71">
            <v>192134.2</v>
          </cell>
          <cell r="M71">
            <v>217275.2</v>
          </cell>
        </row>
        <row r="72">
          <cell r="A72">
            <v>275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7589</v>
          </cell>
          <cell r="L72">
            <v>15539</v>
          </cell>
          <cell r="M72">
            <v>40018</v>
          </cell>
        </row>
        <row r="73">
          <cell r="A73">
            <v>305</v>
          </cell>
          <cell r="B73">
            <v>185611.75000000006</v>
          </cell>
          <cell r="C73">
            <v>437237.7300000001</v>
          </cell>
          <cell r="D73">
            <v>638566.03000000026</v>
          </cell>
          <cell r="E73">
            <v>838009.03000000026</v>
          </cell>
          <cell r="F73">
            <v>1075213.6400000001</v>
          </cell>
          <cell r="G73">
            <v>1310404.51</v>
          </cell>
          <cell r="H73">
            <v>1622700.17</v>
          </cell>
          <cell r="I73">
            <v>1885648.15</v>
          </cell>
          <cell r="J73">
            <v>2070039.74</v>
          </cell>
          <cell r="K73">
            <v>2255580.59</v>
          </cell>
          <cell r="L73">
            <v>2517973.4900000002</v>
          </cell>
          <cell r="M73">
            <v>2754540.1500000008</v>
          </cell>
        </row>
        <row r="74">
          <cell r="A74">
            <v>326</v>
          </cell>
          <cell r="B74">
            <v>3982.1</v>
          </cell>
          <cell r="C74">
            <v>8692.2000000000007</v>
          </cell>
          <cell r="D74">
            <v>12611.1</v>
          </cell>
          <cell r="E74">
            <v>20202.75</v>
          </cell>
          <cell r="F74">
            <v>25893.25</v>
          </cell>
          <cell r="G74">
            <v>34046.300000000003</v>
          </cell>
          <cell r="H74">
            <v>48298.950000000004</v>
          </cell>
          <cell r="I74">
            <v>51280.9</v>
          </cell>
          <cell r="J74">
            <v>54342.55</v>
          </cell>
          <cell r="K74">
            <v>63684.450000000004</v>
          </cell>
          <cell r="L74">
            <v>77170.600000000006</v>
          </cell>
          <cell r="M74">
            <v>85714.5</v>
          </cell>
        </row>
        <row r="75">
          <cell r="A75">
            <v>327</v>
          </cell>
          <cell r="B75">
            <v>8379.74</v>
          </cell>
          <cell r="C75">
            <v>19729.599999999999</v>
          </cell>
          <cell r="D75">
            <v>26745.91</v>
          </cell>
          <cell r="E75">
            <v>38093.72</v>
          </cell>
          <cell r="F75">
            <v>51487.199999999997</v>
          </cell>
          <cell r="G75">
            <v>61870.329999999994</v>
          </cell>
          <cell r="H75">
            <v>67928.399999999994</v>
          </cell>
          <cell r="I75">
            <v>79210.099999999991</v>
          </cell>
          <cell r="J75">
            <v>80020.359999999986</v>
          </cell>
          <cell r="K75">
            <v>93563.159999999989</v>
          </cell>
          <cell r="L75">
            <v>109246.73999999999</v>
          </cell>
          <cell r="M75">
            <v>121275.56</v>
          </cell>
        </row>
        <row r="76">
          <cell r="A76">
            <v>336</v>
          </cell>
          <cell r="B76">
            <v>2880.03</v>
          </cell>
          <cell r="C76">
            <v>9270.65</v>
          </cell>
          <cell r="D76">
            <v>13211.97</v>
          </cell>
          <cell r="E76">
            <v>21221.3</v>
          </cell>
          <cell r="F76">
            <v>24168.52</v>
          </cell>
          <cell r="G76">
            <v>28343.72</v>
          </cell>
          <cell r="H76">
            <v>41210.58</v>
          </cell>
          <cell r="I76">
            <v>43679.880000000005</v>
          </cell>
          <cell r="J76">
            <v>44831.990000000005</v>
          </cell>
          <cell r="K76">
            <v>49946.790000000008</v>
          </cell>
          <cell r="L76">
            <v>55018.710000000006</v>
          </cell>
          <cell r="M76">
            <v>62493.73000000001</v>
          </cell>
        </row>
        <row r="77">
          <cell r="A77">
            <v>352</v>
          </cell>
          <cell r="B77">
            <v>25117</v>
          </cell>
          <cell r="C77">
            <v>49588</v>
          </cell>
          <cell r="D77">
            <v>72383</v>
          </cell>
          <cell r="E77">
            <v>105610</v>
          </cell>
          <cell r="F77">
            <v>128692</v>
          </cell>
          <cell r="G77">
            <v>155489</v>
          </cell>
          <cell r="H77">
            <v>216483</v>
          </cell>
          <cell r="I77">
            <v>263550.84999999998</v>
          </cell>
          <cell r="J77">
            <v>293193.75</v>
          </cell>
          <cell r="K77">
            <v>348493.3</v>
          </cell>
          <cell r="L77">
            <v>388428.5</v>
          </cell>
          <cell r="M77">
            <v>524404.75</v>
          </cell>
        </row>
        <row r="78">
          <cell r="A78">
            <v>363</v>
          </cell>
          <cell r="B78">
            <v>8359.6200000000008</v>
          </cell>
          <cell r="C78">
            <v>19563.93</v>
          </cell>
          <cell r="D78">
            <v>24296.720000000001</v>
          </cell>
          <cell r="E78">
            <v>37171.29</v>
          </cell>
          <cell r="F78">
            <v>51409.270000000004</v>
          </cell>
          <cell r="G78">
            <v>57920.880000000005</v>
          </cell>
          <cell r="H78">
            <v>63791.310000000005</v>
          </cell>
          <cell r="I78">
            <v>76469.83</v>
          </cell>
          <cell r="J78">
            <v>79844.38</v>
          </cell>
          <cell r="K78">
            <v>98199.390000000014</v>
          </cell>
          <cell r="L78">
            <v>115935.93000000002</v>
          </cell>
          <cell r="M78">
            <v>135137.79000000004</v>
          </cell>
        </row>
        <row r="79">
          <cell r="A79">
            <v>366</v>
          </cell>
          <cell r="B79">
            <v>385.56</v>
          </cell>
          <cell r="C79">
            <v>2215.75</v>
          </cell>
          <cell r="D79">
            <v>4056.5</v>
          </cell>
          <cell r="E79">
            <v>5872.75</v>
          </cell>
          <cell r="F79">
            <v>7049.35</v>
          </cell>
          <cell r="G79">
            <v>10500.59</v>
          </cell>
          <cell r="H79">
            <v>17022.29</v>
          </cell>
          <cell r="I79">
            <v>23193.66</v>
          </cell>
          <cell r="J79">
            <v>28427.94</v>
          </cell>
          <cell r="K79">
            <v>33945.35</v>
          </cell>
          <cell r="L79">
            <v>39404.58</v>
          </cell>
          <cell r="M79">
            <v>43846.14</v>
          </cell>
        </row>
        <row r="80">
          <cell r="A80">
            <v>369</v>
          </cell>
          <cell r="B80">
            <v>25417</v>
          </cell>
          <cell r="C80">
            <v>61321</v>
          </cell>
          <cell r="D80">
            <v>98335</v>
          </cell>
          <cell r="E80">
            <v>126965</v>
          </cell>
          <cell r="F80">
            <v>150507</v>
          </cell>
          <cell r="G80">
            <v>182322</v>
          </cell>
          <cell r="H80">
            <v>221194</v>
          </cell>
          <cell r="I80">
            <v>245598.5</v>
          </cell>
          <cell r="J80">
            <v>262315.15000000002</v>
          </cell>
          <cell r="K80">
            <v>304358.55000000005</v>
          </cell>
          <cell r="L80">
            <v>356637.55000000005</v>
          </cell>
          <cell r="M80">
            <v>389078.15</v>
          </cell>
        </row>
        <row r="81">
          <cell r="A81">
            <v>380</v>
          </cell>
          <cell r="B81">
            <v>7227.65</v>
          </cell>
          <cell r="C81">
            <v>12223.86</v>
          </cell>
          <cell r="D81">
            <v>20497.45</v>
          </cell>
          <cell r="E81">
            <v>28753.57</v>
          </cell>
          <cell r="F81">
            <v>56894.75</v>
          </cell>
          <cell r="G81">
            <v>59209.8</v>
          </cell>
          <cell r="H81">
            <v>87217.760000000009</v>
          </cell>
          <cell r="I81">
            <v>105364.34000000001</v>
          </cell>
          <cell r="J81">
            <v>108592.81000000001</v>
          </cell>
          <cell r="K81">
            <v>126443.90000000001</v>
          </cell>
          <cell r="L81">
            <v>159215.27000000002</v>
          </cell>
          <cell r="M81">
            <v>178301.69</v>
          </cell>
        </row>
        <row r="82">
          <cell r="A82">
            <v>389</v>
          </cell>
          <cell r="B82">
            <v>2076.5500000000002</v>
          </cell>
          <cell r="C82">
            <v>2736.75</v>
          </cell>
          <cell r="D82">
            <v>2736.75</v>
          </cell>
          <cell r="E82">
            <v>3422.45</v>
          </cell>
          <cell r="F82">
            <v>12982.75</v>
          </cell>
          <cell r="G82">
            <v>13985.1</v>
          </cell>
          <cell r="H82">
            <v>15155.800000000001</v>
          </cell>
          <cell r="I82">
            <v>18895.800000000003</v>
          </cell>
          <cell r="J82">
            <v>20757.650000000001</v>
          </cell>
          <cell r="K82">
            <v>29116.45</v>
          </cell>
          <cell r="L82">
            <v>32414.050000000003</v>
          </cell>
          <cell r="M82">
            <v>36648.65</v>
          </cell>
        </row>
        <row r="83">
          <cell r="A83">
            <v>391</v>
          </cell>
          <cell r="B83">
            <v>3127.69</v>
          </cell>
          <cell r="C83">
            <v>8973.9</v>
          </cell>
          <cell r="D83">
            <v>13472.71</v>
          </cell>
          <cell r="E83">
            <v>20714.62</v>
          </cell>
          <cell r="F83">
            <v>25122.61</v>
          </cell>
          <cell r="G83">
            <v>27977.8</v>
          </cell>
          <cell r="H83">
            <v>34902.479999999996</v>
          </cell>
          <cell r="I83">
            <v>39067.06</v>
          </cell>
          <cell r="J83">
            <v>42131.229999999996</v>
          </cell>
          <cell r="K83">
            <v>55288.209999999992</v>
          </cell>
          <cell r="L83">
            <v>66475.429999999993</v>
          </cell>
          <cell r="M83">
            <v>76443.789999999994</v>
          </cell>
        </row>
        <row r="84">
          <cell r="A84">
            <v>396</v>
          </cell>
          <cell r="B84">
            <v>4602</v>
          </cell>
          <cell r="C84">
            <v>9191</v>
          </cell>
          <cell r="D84">
            <v>15852</v>
          </cell>
          <cell r="E84">
            <v>22223</v>
          </cell>
          <cell r="F84">
            <v>29573</v>
          </cell>
          <cell r="G84">
            <v>32684</v>
          </cell>
          <cell r="H84">
            <v>48961</v>
          </cell>
          <cell r="I84">
            <v>57212</v>
          </cell>
          <cell r="J84">
            <v>65241</v>
          </cell>
          <cell r="K84">
            <v>83287</v>
          </cell>
          <cell r="L84">
            <v>105922</v>
          </cell>
          <cell r="M84">
            <v>126668</v>
          </cell>
        </row>
        <row r="85">
          <cell r="A85">
            <v>407</v>
          </cell>
          <cell r="B85">
            <v>35395</v>
          </cell>
          <cell r="C85">
            <v>89226</v>
          </cell>
          <cell r="D85">
            <v>112036</v>
          </cell>
          <cell r="E85">
            <v>147951</v>
          </cell>
          <cell r="F85">
            <v>192360</v>
          </cell>
          <cell r="G85">
            <v>213244</v>
          </cell>
          <cell r="H85">
            <v>257104</v>
          </cell>
          <cell r="I85">
            <v>307430</v>
          </cell>
          <cell r="J85">
            <v>336835</v>
          </cell>
          <cell r="K85">
            <v>430757</v>
          </cell>
          <cell r="L85">
            <v>509312</v>
          </cell>
          <cell r="M85">
            <v>583776</v>
          </cell>
        </row>
        <row r="86">
          <cell r="A86">
            <v>410</v>
          </cell>
          <cell r="B86">
            <v>21679</v>
          </cell>
          <cell r="C86">
            <v>32958</v>
          </cell>
          <cell r="D86">
            <v>55712</v>
          </cell>
          <cell r="E86">
            <v>67954</v>
          </cell>
          <cell r="F86">
            <v>93802</v>
          </cell>
          <cell r="G86">
            <v>108183</v>
          </cell>
          <cell r="H86">
            <v>118979</v>
          </cell>
          <cell r="I86">
            <v>137710</v>
          </cell>
          <cell r="J86">
            <v>144987</v>
          </cell>
          <cell r="K86">
            <v>164970</v>
          </cell>
          <cell r="L86">
            <v>178717</v>
          </cell>
          <cell r="M86">
            <v>202517</v>
          </cell>
        </row>
        <row r="87">
          <cell r="A87">
            <v>414</v>
          </cell>
          <cell r="B87">
            <v>6596</v>
          </cell>
          <cell r="C87">
            <v>11470</v>
          </cell>
          <cell r="D87">
            <v>14831</v>
          </cell>
          <cell r="E87">
            <v>17431</v>
          </cell>
          <cell r="F87">
            <v>27522</v>
          </cell>
          <cell r="G87">
            <v>31122</v>
          </cell>
          <cell r="H87">
            <v>45219</v>
          </cell>
          <cell r="I87">
            <v>51522</v>
          </cell>
          <cell r="J87">
            <v>56903</v>
          </cell>
          <cell r="K87">
            <v>62517</v>
          </cell>
          <cell r="L87">
            <v>75451</v>
          </cell>
          <cell r="M87">
            <v>88944</v>
          </cell>
        </row>
        <row r="88">
          <cell r="A88">
            <v>421</v>
          </cell>
          <cell r="B88">
            <v>2225</v>
          </cell>
          <cell r="C88">
            <v>10987</v>
          </cell>
          <cell r="D88">
            <v>13722</v>
          </cell>
          <cell r="E88">
            <v>15459</v>
          </cell>
          <cell r="F88">
            <v>22021</v>
          </cell>
          <cell r="G88">
            <v>37379</v>
          </cell>
          <cell r="H88">
            <v>51673</v>
          </cell>
          <cell r="I88">
            <v>61571</v>
          </cell>
          <cell r="J88">
            <v>64603</v>
          </cell>
          <cell r="K88">
            <v>70195</v>
          </cell>
          <cell r="L88">
            <v>77999</v>
          </cell>
          <cell r="M88">
            <v>86804</v>
          </cell>
        </row>
        <row r="89">
          <cell r="A89">
            <v>422</v>
          </cell>
          <cell r="B89">
            <v>10793.92</v>
          </cell>
          <cell r="C89">
            <v>29381.68</v>
          </cell>
          <cell r="D89">
            <v>45130.64</v>
          </cell>
          <cell r="E89">
            <v>51524.58</v>
          </cell>
          <cell r="F89">
            <v>69666.990000000005</v>
          </cell>
          <cell r="G89">
            <v>81015.81</v>
          </cell>
          <cell r="H89">
            <v>99295.679999999993</v>
          </cell>
          <cell r="I89">
            <v>112933.48</v>
          </cell>
          <cell r="J89">
            <v>119582.98</v>
          </cell>
          <cell r="K89">
            <v>149689.82999999999</v>
          </cell>
          <cell r="L89">
            <v>186039.5</v>
          </cell>
          <cell r="M89">
            <v>213510.5</v>
          </cell>
        </row>
        <row r="90">
          <cell r="A90">
            <v>424</v>
          </cell>
          <cell r="B90">
            <v>2266</v>
          </cell>
          <cell r="C90">
            <v>2266</v>
          </cell>
          <cell r="D90">
            <v>3474</v>
          </cell>
          <cell r="E90">
            <v>7006</v>
          </cell>
          <cell r="F90">
            <v>14675</v>
          </cell>
          <cell r="G90">
            <v>21134</v>
          </cell>
          <cell r="H90">
            <v>29417</v>
          </cell>
          <cell r="I90">
            <v>32867</v>
          </cell>
          <cell r="J90">
            <v>35109</v>
          </cell>
          <cell r="K90">
            <v>44599</v>
          </cell>
          <cell r="L90">
            <v>51268</v>
          </cell>
          <cell r="M90">
            <v>55551</v>
          </cell>
        </row>
        <row r="91">
          <cell r="A91">
            <v>425</v>
          </cell>
          <cell r="B91">
            <v>9818</v>
          </cell>
          <cell r="C91">
            <v>31698</v>
          </cell>
          <cell r="D91">
            <v>51590</v>
          </cell>
          <cell r="E91">
            <v>77754</v>
          </cell>
          <cell r="F91">
            <v>98515</v>
          </cell>
          <cell r="G91">
            <v>118806</v>
          </cell>
          <cell r="H91">
            <v>164824</v>
          </cell>
          <cell r="I91">
            <v>177952.05</v>
          </cell>
          <cell r="J91">
            <v>193519.25</v>
          </cell>
          <cell r="K91">
            <v>224897.2</v>
          </cell>
          <cell r="L91">
            <v>260885.5</v>
          </cell>
          <cell r="M91">
            <v>299026.3</v>
          </cell>
        </row>
        <row r="92">
          <cell r="A92">
            <v>426</v>
          </cell>
          <cell r="B92">
            <v>35850</v>
          </cell>
          <cell r="C92">
            <v>98255</v>
          </cell>
          <cell r="D92">
            <v>153248</v>
          </cell>
          <cell r="E92">
            <v>187227</v>
          </cell>
          <cell r="F92">
            <v>247094</v>
          </cell>
          <cell r="G92">
            <v>297541</v>
          </cell>
          <cell r="H92">
            <v>364483</v>
          </cell>
          <cell r="I92">
            <v>403013.26</v>
          </cell>
          <cell r="J92">
            <v>440866.73</v>
          </cell>
          <cell r="K92">
            <v>546691.39</v>
          </cell>
          <cell r="L92">
            <v>648474.94999999995</v>
          </cell>
          <cell r="M92">
            <v>745759.90999999992</v>
          </cell>
        </row>
        <row r="93">
          <cell r="A93">
            <v>427</v>
          </cell>
          <cell r="B93">
            <v>32497.56</v>
          </cell>
          <cell r="C93">
            <v>51718.28</v>
          </cell>
          <cell r="D93">
            <v>70156.06</v>
          </cell>
          <cell r="E93">
            <v>83805.94</v>
          </cell>
          <cell r="F93">
            <v>118889.93</v>
          </cell>
          <cell r="G93">
            <v>143400.53</v>
          </cell>
          <cell r="H93">
            <v>167978.28</v>
          </cell>
          <cell r="I93">
            <v>192573.61</v>
          </cell>
          <cell r="J93">
            <v>210874.94</v>
          </cell>
          <cell r="K93">
            <v>281377.87</v>
          </cell>
          <cell r="L93">
            <v>345269.58</v>
          </cell>
          <cell r="M93">
            <v>393786.30000000005</v>
          </cell>
        </row>
        <row r="94">
          <cell r="A94">
            <v>432</v>
          </cell>
          <cell r="B94">
            <v>20332</v>
          </cell>
          <cell r="C94">
            <v>37921</v>
          </cell>
          <cell r="D94">
            <v>56792</v>
          </cell>
          <cell r="E94">
            <v>56792</v>
          </cell>
          <cell r="F94">
            <v>56792</v>
          </cell>
          <cell r="G94">
            <v>56792</v>
          </cell>
          <cell r="H94">
            <v>56792</v>
          </cell>
          <cell r="I94">
            <v>56792</v>
          </cell>
          <cell r="J94">
            <v>56792</v>
          </cell>
          <cell r="K94">
            <v>87939</v>
          </cell>
          <cell r="L94">
            <v>110072</v>
          </cell>
          <cell r="M94">
            <v>128170</v>
          </cell>
        </row>
        <row r="95">
          <cell r="A95">
            <v>435</v>
          </cell>
          <cell r="B95">
            <v>3583</v>
          </cell>
          <cell r="C95">
            <v>10802</v>
          </cell>
          <cell r="D95">
            <v>14165</v>
          </cell>
          <cell r="E95">
            <v>16896</v>
          </cell>
          <cell r="F95">
            <v>23533</v>
          </cell>
          <cell r="G95">
            <v>28881</v>
          </cell>
          <cell r="H95">
            <v>33697</v>
          </cell>
          <cell r="I95">
            <v>38548</v>
          </cell>
          <cell r="J95">
            <v>39257</v>
          </cell>
          <cell r="K95">
            <v>45782</v>
          </cell>
          <cell r="L95">
            <v>52298</v>
          </cell>
          <cell r="M95">
            <v>56390</v>
          </cell>
        </row>
        <row r="96">
          <cell r="A96">
            <v>437</v>
          </cell>
          <cell r="B96">
            <v>1253.43</v>
          </cell>
          <cell r="C96">
            <v>7159.55</v>
          </cell>
          <cell r="D96">
            <v>9583.01</v>
          </cell>
          <cell r="E96">
            <v>12328.16</v>
          </cell>
          <cell r="F96">
            <v>28587.35</v>
          </cell>
          <cell r="G96">
            <v>34162.54</v>
          </cell>
          <cell r="H96">
            <v>35419.35</v>
          </cell>
          <cell r="I96">
            <v>40354.54</v>
          </cell>
          <cell r="J96">
            <v>44696.12</v>
          </cell>
          <cell r="K96">
            <v>54601.560000000005</v>
          </cell>
          <cell r="L96">
            <v>61134.840000000004</v>
          </cell>
          <cell r="M96">
            <v>68800.22</v>
          </cell>
        </row>
        <row r="97">
          <cell r="A97">
            <v>439</v>
          </cell>
          <cell r="B97">
            <v>17778</v>
          </cell>
          <cell r="C97">
            <v>21107</v>
          </cell>
          <cell r="D97">
            <v>27367</v>
          </cell>
          <cell r="E97">
            <v>36609</v>
          </cell>
          <cell r="F97">
            <v>45538</v>
          </cell>
          <cell r="G97">
            <v>62607</v>
          </cell>
          <cell r="H97">
            <v>79390</v>
          </cell>
          <cell r="I97">
            <v>86659</v>
          </cell>
          <cell r="J97">
            <v>93312</v>
          </cell>
          <cell r="K97">
            <v>106287</v>
          </cell>
          <cell r="L97">
            <v>116205</v>
          </cell>
          <cell r="M97">
            <v>131314</v>
          </cell>
        </row>
        <row r="98">
          <cell r="A98">
            <v>440</v>
          </cell>
          <cell r="B98">
            <v>6707</v>
          </cell>
          <cell r="C98">
            <v>12855</v>
          </cell>
          <cell r="D98">
            <v>16407</v>
          </cell>
          <cell r="E98">
            <v>31054</v>
          </cell>
          <cell r="F98">
            <v>36127</v>
          </cell>
          <cell r="G98">
            <v>42538</v>
          </cell>
          <cell r="H98">
            <v>58414</v>
          </cell>
          <cell r="I98">
            <v>74388</v>
          </cell>
          <cell r="J98">
            <v>81972</v>
          </cell>
          <cell r="K98">
            <v>95867</v>
          </cell>
          <cell r="L98">
            <v>113488</v>
          </cell>
          <cell r="M98">
            <v>128160</v>
          </cell>
        </row>
        <row r="99">
          <cell r="A99">
            <v>443</v>
          </cell>
          <cell r="B99">
            <v>66011</v>
          </cell>
          <cell r="C99">
            <v>122521</v>
          </cell>
          <cell r="D99">
            <v>176449</v>
          </cell>
          <cell r="E99">
            <v>224336</v>
          </cell>
          <cell r="F99">
            <v>298961</v>
          </cell>
          <cell r="G99">
            <v>392357</v>
          </cell>
          <cell r="H99">
            <v>515100</v>
          </cell>
          <cell r="I99">
            <v>559992.9</v>
          </cell>
          <cell r="J99">
            <v>615012.95000000007</v>
          </cell>
          <cell r="K99">
            <v>731365.20000000007</v>
          </cell>
          <cell r="L99">
            <v>814717.45000000007</v>
          </cell>
          <cell r="M99">
            <v>956676</v>
          </cell>
        </row>
        <row r="100">
          <cell r="A100">
            <v>445</v>
          </cell>
          <cell r="B100">
            <v>784.35</v>
          </cell>
          <cell r="C100">
            <v>3417.2999999999997</v>
          </cell>
          <cell r="D100">
            <v>5220.4699999999993</v>
          </cell>
          <cell r="E100">
            <v>11563.24</v>
          </cell>
          <cell r="F100">
            <v>14109.2</v>
          </cell>
          <cell r="G100">
            <v>17901.240000000002</v>
          </cell>
          <cell r="H100">
            <v>19793.59</v>
          </cell>
          <cell r="I100">
            <v>27864.29</v>
          </cell>
          <cell r="J100">
            <v>31320.14</v>
          </cell>
          <cell r="K100">
            <v>36223.14</v>
          </cell>
          <cell r="L100">
            <v>48777.149999999994</v>
          </cell>
          <cell r="M100">
            <v>54099.62999999999</v>
          </cell>
        </row>
        <row r="101">
          <cell r="A101">
            <v>446</v>
          </cell>
          <cell r="B101">
            <v>12747.77</v>
          </cell>
          <cell r="C101">
            <v>29267.19</v>
          </cell>
          <cell r="D101">
            <v>43212.68</v>
          </cell>
          <cell r="E101">
            <v>61795.119999999995</v>
          </cell>
          <cell r="F101">
            <v>82902.789999999994</v>
          </cell>
          <cell r="G101">
            <v>101554.81999999999</v>
          </cell>
          <cell r="H101">
            <v>124361.95</v>
          </cell>
          <cell r="I101">
            <v>137926.54</v>
          </cell>
          <cell r="J101">
            <v>151672.6</v>
          </cell>
          <cell r="K101">
            <v>170201.80000000002</v>
          </cell>
          <cell r="L101">
            <v>196433.89</v>
          </cell>
          <cell r="M101">
            <v>223370.34000000003</v>
          </cell>
        </row>
        <row r="102">
          <cell r="A102">
            <v>447</v>
          </cell>
          <cell r="B102">
            <v>12668.95</v>
          </cell>
          <cell r="C102">
            <v>21873.74</v>
          </cell>
          <cell r="D102">
            <v>27637.730000000003</v>
          </cell>
          <cell r="E102">
            <v>40071.630000000005</v>
          </cell>
          <cell r="F102">
            <v>52450.920000000006</v>
          </cell>
          <cell r="G102">
            <v>60537.23</v>
          </cell>
          <cell r="H102">
            <v>73908.2</v>
          </cell>
          <cell r="I102">
            <v>85670.63</v>
          </cell>
          <cell r="J102">
            <v>90178.74</v>
          </cell>
          <cell r="K102">
            <v>106166.72</v>
          </cell>
          <cell r="L102">
            <v>134178.35</v>
          </cell>
          <cell r="M102">
            <v>149754.68</v>
          </cell>
        </row>
        <row r="103">
          <cell r="A103">
            <v>451</v>
          </cell>
          <cell r="B103">
            <v>3568</v>
          </cell>
          <cell r="C103">
            <v>8279</v>
          </cell>
          <cell r="D103">
            <v>11574</v>
          </cell>
          <cell r="E103">
            <v>14393</v>
          </cell>
          <cell r="F103">
            <v>15992</v>
          </cell>
          <cell r="G103">
            <v>17650</v>
          </cell>
          <cell r="H103">
            <v>27338</v>
          </cell>
          <cell r="I103">
            <v>29514</v>
          </cell>
          <cell r="J103">
            <v>37756</v>
          </cell>
          <cell r="K103">
            <v>46816</v>
          </cell>
          <cell r="L103">
            <v>48583</v>
          </cell>
          <cell r="M103">
            <v>50438</v>
          </cell>
        </row>
        <row r="104">
          <cell r="A104">
            <v>453</v>
          </cell>
          <cell r="B104">
            <v>115360.89999999992</v>
          </cell>
          <cell r="C104">
            <v>273804.15000000014</v>
          </cell>
          <cell r="D104">
            <v>381506.08000000019</v>
          </cell>
          <cell r="E104">
            <v>479908.13000000012</v>
          </cell>
          <cell r="F104">
            <v>611631.17999999993</v>
          </cell>
          <cell r="G104">
            <v>803364.08999999962</v>
          </cell>
          <cell r="H104">
            <v>944967.3199999996</v>
          </cell>
          <cell r="I104">
            <v>1079672.0799999996</v>
          </cell>
          <cell r="J104">
            <v>1147380.0699999996</v>
          </cell>
          <cell r="K104">
            <v>1240370.0199999996</v>
          </cell>
          <cell r="L104">
            <v>1368954.6899999997</v>
          </cell>
          <cell r="M104">
            <v>1453731.2799999998</v>
          </cell>
        </row>
        <row r="105">
          <cell r="A105">
            <v>455</v>
          </cell>
          <cell r="B105">
            <v>5362.09</v>
          </cell>
          <cell r="C105">
            <v>11535.07</v>
          </cell>
          <cell r="D105">
            <v>18488.38</v>
          </cell>
          <cell r="E105">
            <v>24200.68</v>
          </cell>
          <cell r="F105">
            <v>30003.940000000002</v>
          </cell>
          <cell r="G105">
            <v>34586.61</v>
          </cell>
          <cell r="H105">
            <v>37836.639999999999</v>
          </cell>
          <cell r="I105">
            <v>42778.7</v>
          </cell>
          <cell r="J105">
            <v>45480.289999999994</v>
          </cell>
          <cell r="K105">
            <v>52570.7</v>
          </cell>
          <cell r="L105">
            <v>62149</v>
          </cell>
          <cell r="M105">
            <v>68851.8</v>
          </cell>
        </row>
        <row r="106">
          <cell r="A106">
            <v>456</v>
          </cell>
          <cell r="B106">
            <v>20336.91</v>
          </cell>
          <cell r="C106">
            <v>53563.7</v>
          </cell>
          <cell r="D106">
            <v>79398.75</v>
          </cell>
          <cell r="E106">
            <v>101056.88</v>
          </cell>
          <cell r="F106">
            <v>137887.5</v>
          </cell>
          <cell r="G106">
            <v>176266.8</v>
          </cell>
          <cell r="H106">
            <v>216072.28999999998</v>
          </cell>
          <cell r="I106">
            <v>314192.86</v>
          </cell>
          <cell r="J106">
            <v>350291.14</v>
          </cell>
          <cell r="K106">
            <v>392759.9</v>
          </cell>
          <cell r="L106">
            <v>441987.92000000004</v>
          </cell>
          <cell r="M106">
            <v>549970.19000000006</v>
          </cell>
        </row>
        <row r="107">
          <cell r="A107">
            <v>458</v>
          </cell>
          <cell r="B107">
            <v>4800</v>
          </cell>
          <cell r="C107">
            <v>10846</v>
          </cell>
          <cell r="D107">
            <v>13504</v>
          </cell>
          <cell r="E107">
            <v>15621</v>
          </cell>
          <cell r="F107">
            <v>26339</v>
          </cell>
          <cell r="G107">
            <v>34394</v>
          </cell>
          <cell r="H107">
            <v>44184</v>
          </cell>
          <cell r="I107">
            <v>50669</v>
          </cell>
          <cell r="J107">
            <v>53911</v>
          </cell>
          <cell r="K107">
            <v>80674</v>
          </cell>
          <cell r="L107">
            <v>98758</v>
          </cell>
          <cell r="M107">
            <v>111438</v>
          </cell>
        </row>
        <row r="108">
          <cell r="A108">
            <v>459</v>
          </cell>
          <cell r="B108">
            <v>95428.930000000095</v>
          </cell>
          <cell r="C108">
            <v>256869.68000000034</v>
          </cell>
          <cell r="D108">
            <v>380071.57000000053</v>
          </cell>
          <cell r="E108">
            <v>474483.07000000053</v>
          </cell>
          <cell r="F108">
            <v>632520.73000000045</v>
          </cell>
          <cell r="G108">
            <v>784723.91000000038</v>
          </cell>
          <cell r="H108">
            <v>926931.95000000054</v>
          </cell>
          <cell r="I108">
            <v>1078725.1700000006</v>
          </cell>
          <cell r="J108">
            <v>1189446.4000000006</v>
          </cell>
          <cell r="K108">
            <v>1322538.5400000007</v>
          </cell>
          <cell r="L108">
            <v>1475001.6900000009</v>
          </cell>
          <cell r="M108">
            <v>1587534.2500000009</v>
          </cell>
        </row>
        <row r="109">
          <cell r="A109">
            <v>460</v>
          </cell>
          <cell r="B109">
            <v>12163</v>
          </cell>
          <cell r="C109">
            <v>33648</v>
          </cell>
          <cell r="D109">
            <v>52144</v>
          </cell>
          <cell r="E109">
            <v>73920</v>
          </cell>
          <cell r="F109">
            <v>105040</v>
          </cell>
          <cell r="G109">
            <v>125393</v>
          </cell>
          <cell r="H109">
            <v>157577</v>
          </cell>
          <cell r="I109">
            <v>171798.68</v>
          </cell>
          <cell r="J109">
            <v>191377.61</v>
          </cell>
          <cell r="K109">
            <v>234071.97999999998</v>
          </cell>
          <cell r="L109">
            <v>258129.58999999997</v>
          </cell>
          <cell r="M109">
            <v>277083.95999999996</v>
          </cell>
        </row>
        <row r="110">
          <cell r="A110">
            <v>461</v>
          </cell>
          <cell r="B110">
            <v>11179</v>
          </cell>
          <cell r="C110">
            <v>20829</v>
          </cell>
          <cell r="D110">
            <v>25740</v>
          </cell>
          <cell r="E110">
            <v>41915</v>
          </cell>
          <cell r="F110">
            <v>50110</v>
          </cell>
          <cell r="G110">
            <v>64193</v>
          </cell>
          <cell r="H110">
            <v>71795</v>
          </cell>
          <cell r="I110">
            <v>77263</v>
          </cell>
          <cell r="J110">
            <v>78470</v>
          </cell>
          <cell r="K110">
            <v>84504</v>
          </cell>
          <cell r="L110">
            <v>101994</v>
          </cell>
          <cell r="M110">
            <v>104158</v>
          </cell>
        </row>
        <row r="111">
          <cell r="A111">
            <v>464</v>
          </cell>
          <cell r="B111">
            <v>11030</v>
          </cell>
          <cell r="C111">
            <v>31140</v>
          </cell>
          <cell r="D111">
            <v>44374</v>
          </cell>
          <cell r="E111">
            <v>61773</v>
          </cell>
          <cell r="F111">
            <v>81089</v>
          </cell>
          <cell r="G111">
            <v>108445</v>
          </cell>
          <cell r="H111">
            <v>124319</v>
          </cell>
          <cell r="I111">
            <v>164617</v>
          </cell>
          <cell r="J111">
            <v>188033</v>
          </cell>
          <cell r="K111">
            <v>226478</v>
          </cell>
          <cell r="L111">
            <v>272426</v>
          </cell>
          <cell r="M111">
            <v>302285</v>
          </cell>
        </row>
        <row r="112">
          <cell r="A112">
            <v>466</v>
          </cell>
          <cell r="B112">
            <v>12222.19</v>
          </cell>
          <cell r="C112">
            <v>20441.47</v>
          </cell>
          <cell r="D112">
            <v>37692.18</v>
          </cell>
          <cell r="E112">
            <v>48142.51</v>
          </cell>
          <cell r="F112">
            <v>67494.5</v>
          </cell>
          <cell r="G112">
            <v>82363.459999999992</v>
          </cell>
          <cell r="H112">
            <v>94488.73</v>
          </cell>
          <cell r="I112">
            <v>112215.57999999999</v>
          </cell>
          <cell r="J112">
            <v>120363.86999999998</v>
          </cell>
          <cell r="K112">
            <v>131187.99999999997</v>
          </cell>
          <cell r="L112">
            <v>156224.31999999998</v>
          </cell>
          <cell r="M112">
            <v>184661.43999999997</v>
          </cell>
        </row>
        <row r="113">
          <cell r="A113">
            <v>467</v>
          </cell>
          <cell r="B113">
            <v>12699.78</v>
          </cell>
          <cell r="C113">
            <v>18862.04</v>
          </cell>
          <cell r="D113">
            <v>23856.95</v>
          </cell>
          <cell r="E113">
            <v>35212.520000000004</v>
          </cell>
          <cell r="F113">
            <v>43014.94</v>
          </cell>
          <cell r="G113">
            <v>54227.92</v>
          </cell>
          <cell r="H113">
            <v>78315.28</v>
          </cell>
          <cell r="I113">
            <v>92093.84</v>
          </cell>
          <cell r="J113">
            <v>104241.98999999999</v>
          </cell>
          <cell r="K113">
            <v>131573.63</v>
          </cell>
          <cell r="L113">
            <v>150423.97</v>
          </cell>
          <cell r="M113">
            <v>173260.3</v>
          </cell>
        </row>
        <row r="114">
          <cell r="A114">
            <v>469</v>
          </cell>
          <cell r="B114">
            <v>5447</v>
          </cell>
          <cell r="C114">
            <v>18906</v>
          </cell>
          <cell r="D114">
            <v>29820</v>
          </cell>
          <cell r="E114">
            <v>41742</v>
          </cell>
          <cell r="F114">
            <v>57152</v>
          </cell>
          <cell r="G114">
            <v>74016</v>
          </cell>
          <cell r="H114">
            <v>105632</v>
          </cell>
          <cell r="I114">
            <v>124561</v>
          </cell>
          <cell r="J114">
            <v>134389</v>
          </cell>
          <cell r="K114">
            <v>153626</v>
          </cell>
          <cell r="L114">
            <v>185365</v>
          </cell>
          <cell r="M114">
            <v>209624</v>
          </cell>
        </row>
        <row r="115">
          <cell r="A115">
            <v>471</v>
          </cell>
          <cell r="B115">
            <v>13233</v>
          </cell>
          <cell r="C115">
            <v>33826</v>
          </cell>
          <cell r="D115">
            <v>50403</v>
          </cell>
          <cell r="E115">
            <v>54878</v>
          </cell>
          <cell r="F115">
            <v>71365</v>
          </cell>
          <cell r="G115">
            <v>85103</v>
          </cell>
          <cell r="H115">
            <v>99786</v>
          </cell>
          <cell r="I115">
            <v>126369</v>
          </cell>
          <cell r="J115">
            <v>133237</v>
          </cell>
          <cell r="K115">
            <v>156567</v>
          </cell>
          <cell r="L115">
            <v>180598</v>
          </cell>
          <cell r="M115">
            <v>205329</v>
          </cell>
        </row>
        <row r="116">
          <cell r="A116">
            <v>472</v>
          </cell>
          <cell r="B116">
            <v>5695</v>
          </cell>
          <cell r="C116">
            <v>10438</v>
          </cell>
          <cell r="D116">
            <v>15681</v>
          </cell>
          <cell r="E116">
            <v>21550</v>
          </cell>
          <cell r="F116">
            <v>29443</v>
          </cell>
          <cell r="G116">
            <v>39168</v>
          </cell>
          <cell r="H116">
            <v>51817</v>
          </cell>
          <cell r="I116">
            <v>80557</v>
          </cell>
          <cell r="J116">
            <v>87814</v>
          </cell>
          <cell r="K116">
            <v>111130</v>
          </cell>
          <cell r="L116">
            <v>128389</v>
          </cell>
          <cell r="M116">
            <v>143273</v>
          </cell>
        </row>
        <row r="117">
          <cell r="A117">
            <v>476</v>
          </cell>
          <cell r="B117">
            <v>9366</v>
          </cell>
          <cell r="C117">
            <v>23985</v>
          </cell>
          <cell r="D117">
            <v>36191</v>
          </cell>
          <cell r="E117">
            <v>53874</v>
          </cell>
          <cell r="F117">
            <v>77668</v>
          </cell>
          <cell r="G117">
            <v>100151</v>
          </cell>
          <cell r="H117">
            <v>111764</v>
          </cell>
          <cell r="I117">
            <v>131396</v>
          </cell>
          <cell r="J117">
            <v>142863</v>
          </cell>
          <cell r="K117">
            <v>171158</v>
          </cell>
          <cell r="L117">
            <v>199354</v>
          </cell>
          <cell r="M117">
            <v>222173</v>
          </cell>
        </row>
        <row r="118">
          <cell r="A118">
            <v>477</v>
          </cell>
          <cell r="B118">
            <v>4887.46</v>
          </cell>
          <cell r="C118">
            <v>7739.84</v>
          </cell>
          <cell r="D118">
            <v>12735.68</v>
          </cell>
          <cell r="E118">
            <v>24263.07</v>
          </cell>
          <cell r="F118">
            <v>33453.379999999997</v>
          </cell>
          <cell r="G118">
            <v>36846.92</v>
          </cell>
          <cell r="H118">
            <v>43659.119999999995</v>
          </cell>
          <cell r="I118">
            <v>49271.979999999996</v>
          </cell>
          <cell r="J118">
            <v>58729.479999999996</v>
          </cell>
          <cell r="K118">
            <v>83464.649999999994</v>
          </cell>
          <cell r="L118">
            <v>97831.459999999992</v>
          </cell>
          <cell r="M118">
            <v>112140.81999999999</v>
          </cell>
        </row>
        <row r="119">
          <cell r="A119">
            <v>479</v>
          </cell>
          <cell r="B119">
            <v>20903</v>
          </cell>
          <cell r="C119">
            <v>43899</v>
          </cell>
          <cell r="D119">
            <v>60917</v>
          </cell>
          <cell r="E119">
            <v>74685</v>
          </cell>
          <cell r="F119">
            <v>95143</v>
          </cell>
          <cell r="G119">
            <v>110461</v>
          </cell>
          <cell r="H119">
            <v>170342</v>
          </cell>
          <cell r="I119">
            <v>192272.08000000002</v>
          </cell>
          <cell r="J119">
            <v>213964.12000000002</v>
          </cell>
          <cell r="K119">
            <v>267678.09000000003</v>
          </cell>
          <cell r="L119">
            <v>310366.77</v>
          </cell>
          <cell r="M119">
            <v>353597.36</v>
          </cell>
        </row>
        <row r="120">
          <cell r="A120">
            <v>480</v>
          </cell>
          <cell r="B120">
            <v>10283</v>
          </cell>
          <cell r="C120">
            <v>18363</v>
          </cell>
          <cell r="D120">
            <v>22942</v>
          </cell>
          <cell r="E120">
            <v>26711</v>
          </cell>
          <cell r="F120">
            <v>35435</v>
          </cell>
          <cell r="G120">
            <v>43667</v>
          </cell>
          <cell r="H120">
            <v>60154</v>
          </cell>
          <cell r="I120">
            <v>75106</v>
          </cell>
          <cell r="J120">
            <v>83265</v>
          </cell>
          <cell r="K120">
            <v>97636</v>
          </cell>
          <cell r="L120">
            <v>107601</v>
          </cell>
          <cell r="M120">
            <v>120969</v>
          </cell>
        </row>
        <row r="121">
          <cell r="A121">
            <v>482</v>
          </cell>
          <cell r="B121">
            <v>13823.08</v>
          </cell>
          <cell r="C121">
            <v>37547.85</v>
          </cell>
          <cell r="D121">
            <v>55068.729999999996</v>
          </cell>
          <cell r="E121">
            <v>70045.06</v>
          </cell>
          <cell r="F121">
            <v>87317.319999999992</v>
          </cell>
          <cell r="G121">
            <v>100422.54</v>
          </cell>
          <cell r="H121">
            <v>115995.79999999999</v>
          </cell>
          <cell r="I121">
            <v>137430.75999999998</v>
          </cell>
          <cell r="J121">
            <v>145713.66999999998</v>
          </cell>
          <cell r="K121">
            <v>176763.22999999998</v>
          </cell>
          <cell r="L121">
            <v>201131.43</v>
          </cell>
          <cell r="M121">
            <v>230891.76</v>
          </cell>
        </row>
        <row r="122">
          <cell r="A122">
            <v>483</v>
          </cell>
          <cell r="B122">
            <v>9216.35</v>
          </cell>
          <cell r="C122">
            <v>15102.900000000001</v>
          </cell>
          <cell r="D122">
            <v>28398.550000000003</v>
          </cell>
          <cell r="E122">
            <v>34969.65</v>
          </cell>
          <cell r="F122">
            <v>42701.05</v>
          </cell>
          <cell r="G122">
            <v>51861.700000000004</v>
          </cell>
          <cell r="H122">
            <v>68233.150000000009</v>
          </cell>
          <cell r="I122">
            <v>77149.600000000006</v>
          </cell>
          <cell r="J122">
            <v>84288.700000000012</v>
          </cell>
          <cell r="K122">
            <v>118300.50000000001</v>
          </cell>
          <cell r="L122">
            <v>131324.55000000002</v>
          </cell>
          <cell r="M122">
            <v>153702.00000000003</v>
          </cell>
        </row>
        <row r="123">
          <cell r="A123">
            <v>484</v>
          </cell>
          <cell r="B123">
            <v>17762</v>
          </cell>
          <cell r="C123">
            <v>34745</v>
          </cell>
          <cell r="D123">
            <v>42290</v>
          </cell>
          <cell r="E123">
            <v>50529</v>
          </cell>
          <cell r="F123">
            <v>56155</v>
          </cell>
          <cell r="G123">
            <v>69007</v>
          </cell>
          <cell r="H123">
            <v>79202</v>
          </cell>
          <cell r="I123">
            <v>96798</v>
          </cell>
          <cell r="J123">
            <v>105677</v>
          </cell>
          <cell r="K123">
            <v>112784</v>
          </cell>
          <cell r="L123">
            <v>138773</v>
          </cell>
          <cell r="M123">
            <v>159449</v>
          </cell>
        </row>
        <row r="124">
          <cell r="A124">
            <v>487</v>
          </cell>
          <cell r="B124">
            <v>91639.99</v>
          </cell>
          <cell r="C124">
            <v>261640.7100000002</v>
          </cell>
          <cell r="D124">
            <v>395237.92000000016</v>
          </cell>
          <cell r="E124">
            <v>506849.56000000029</v>
          </cell>
          <cell r="F124">
            <v>656540.74000000046</v>
          </cell>
          <cell r="G124">
            <v>841797.38000000047</v>
          </cell>
          <cell r="H124">
            <v>1094478.5900000005</v>
          </cell>
          <cell r="I124">
            <v>1276383.6400000001</v>
          </cell>
          <cell r="J124">
            <v>1401632.9900000002</v>
          </cell>
          <cell r="K124">
            <v>1518528.7200000002</v>
          </cell>
          <cell r="L124">
            <v>1692534.7000000004</v>
          </cell>
          <cell r="M124">
            <v>1837185.7100000004</v>
          </cell>
        </row>
        <row r="125">
          <cell r="A125">
            <v>489</v>
          </cell>
          <cell r="B125">
            <v>6440</v>
          </cell>
          <cell r="C125">
            <v>14168</v>
          </cell>
          <cell r="D125">
            <v>25635</v>
          </cell>
          <cell r="E125">
            <v>29128</v>
          </cell>
          <cell r="F125">
            <v>37209</v>
          </cell>
          <cell r="G125">
            <v>41365</v>
          </cell>
          <cell r="H125">
            <v>53486</v>
          </cell>
          <cell r="I125">
            <v>63717</v>
          </cell>
          <cell r="J125">
            <v>71246</v>
          </cell>
          <cell r="K125">
            <v>80293</v>
          </cell>
          <cell r="L125">
            <v>96514</v>
          </cell>
          <cell r="M125">
            <v>108103</v>
          </cell>
        </row>
        <row r="126">
          <cell r="A126">
            <v>497</v>
          </cell>
          <cell r="B126">
            <v>163398.25000000017</v>
          </cell>
          <cell r="C126">
            <v>354224.47000000044</v>
          </cell>
          <cell r="D126">
            <v>505413.14000000036</v>
          </cell>
          <cell r="E126">
            <v>629931.48000000045</v>
          </cell>
          <cell r="F126">
            <v>797367.45000000065</v>
          </cell>
          <cell r="G126">
            <v>1059258.8900000006</v>
          </cell>
          <cell r="H126">
            <v>1293549.2100000007</v>
          </cell>
          <cell r="I126">
            <v>1479473.0300000007</v>
          </cell>
          <cell r="J126">
            <v>1620861.8500000008</v>
          </cell>
          <cell r="K126">
            <v>1774391.6100000003</v>
          </cell>
          <cell r="L126">
            <v>1970791.7600000002</v>
          </cell>
          <cell r="M126">
            <v>2088926.2100000004</v>
          </cell>
        </row>
        <row r="127">
          <cell r="A127">
            <v>499</v>
          </cell>
          <cell r="B127">
            <v>248230.68000000014</v>
          </cell>
          <cell r="C127">
            <v>625018.14000000036</v>
          </cell>
          <cell r="D127">
            <v>982736.82000000007</v>
          </cell>
          <cell r="E127">
            <v>1349416.4900000005</v>
          </cell>
          <cell r="F127">
            <v>1687776.9499999997</v>
          </cell>
          <cell r="G127">
            <v>2353738.7700000014</v>
          </cell>
          <cell r="H127">
            <v>2849767.1600000025</v>
          </cell>
          <cell r="I127">
            <v>3180435.8600000017</v>
          </cell>
          <cell r="J127">
            <v>3596720.9500000016</v>
          </cell>
          <cell r="K127">
            <v>3905261.4400000013</v>
          </cell>
          <cell r="L127">
            <v>4250847.0500000017</v>
          </cell>
          <cell r="M127">
            <v>4573144.6400000015</v>
          </cell>
        </row>
        <row r="128">
          <cell r="A128">
            <v>501</v>
          </cell>
          <cell r="B128">
            <v>36521</v>
          </cell>
          <cell r="C128">
            <v>62580</v>
          </cell>
          <cell r="D128">
            <v>99504</v>
          </cell>
          <cell r="E128">
            <v>111922</v>
          </cell>
          <cell r="F128">
            <v>135941</v>
          </cell>
          <cell r="G128">
            <v>151749</v>
          </cell>
          <cell r="H128">
            <v>167557</v>
          </cell>
          <cell r="I128">
            <v>201702</v>
          </cell>
          <cell r="J128">
            <v>231742</v>
          </cell>
          <cell r="K128">
            <v>280552</v>
          </cell>
          <cell r="L128">
            <v>321869</v>
          </cell>
          <cell r="M128">
            <v>346902</v>
          </cell>
        </row>
        <row r="129">
          <cell r="A129">
            <v>502</v>
          </cell>
          <cell r="B129">
            <v>2886</v>
          </cell>
          <cell r="C129">
            <v>6238</v>
          </cell>
          <cell r="D129">
            <v>11802</v>
          </cell>
          <cell r="E129">
            <v>17511</v>
          </cell>
          <cell r="F129">
            <v>20394</v>
          </cell>
          <cell r="G129">
            <v>28338</v>
          </cell>
          <cell r="H129">
            <v>31188</v>
          </cell>
          <cell r="I129">
            <v>33388</v>
          </cell>
          <cell r="J129">
            <v>39031</v>
          </cell>
          <cell r="K129">
            <v>49637</v>
          </cell>
          <cell r="L129">
            <v>56012</v>
          </cell>
          <cell r="M129">
            <v>61619</v>
          </cell>
        </row>
        <row r="130">
          <cell r="A130">
            <v>503</v>
          </cell>
          <cell r="B130">
            <v>9066.75</v>
          </cell>
          <cell r="C130">
            <v>22300.2</v>
          </cell>
          <cell r="D130">
            <v>35057.15</v>
          </cell>
          <cell r="E130">
            <v>43615.75</v>
          </cell>
          <cell r="F130">
            <v>82175.350000000006</v>
          </cell>
          <cell r="G130">
            <v>96059.8</v>
          </cell>
          <cell r="H130">
            <v>152395</v>
          </cell>
          <cell r="I130">
            <v>168281.95</v>
          </cell>
          <cell r="J130">
            <v>177792.45</v>
          </cell>
          <cell r="K130">
            <v>192416.30000000002</v>
          </cell>
          <cell r="L130">
            <v>205626.40000000002</v>
          </cell>
          <cell r="M130">
            <v>218300.10000000003</v>
          </cell>
        </row>
        <row r="131">
          <cell r="A131">
            <v>504</v>
          </cell>
          <cell r="B131">
            <v>6190.1</v>
          </cell>
          <cell r="C131">
            <v>15176.65</v>
          </cell>
          <cell r="D131">
            <v>27120.449999999997</v>
          </cell>
          <cell r="E131">
            <v>30661.949999999997</v>
          </cell>
          <cell r="F131">
            <v>39862.85</v>
          </cell>
          <cell r="G131">
            <v>51083.3</v>
          </cell>
          <cell r="H131">
            <v>63335.950000000004</v>
          </cell>
          <cell r="I131">
            <v>82344.800000000003</v>
          </cell>
          <cell r="J131">
            <v>86365.55</v>
          </cell>
          <cell r="K131">
            <v>101240.55</v>
          </cell>
          <cell r="L131">
            <v>122286.70000000001</v>
          </cell>
          <cell r="M131">
            <v>127522.45000000001</v>
          </cell>
        </row>
        <row r="132">
          <cell r="A132">
            <v>505</v>
          </cell>
          <cell r="B132">
            <v>3277</v>
          </cell>
          <cell r="C132">
            <v>32422</v>
          </cell>
          <cell r="D132">
            <v>41395</v>
          </cell>
          <cell r="E132">
            <v>50226</v>
          </cell>
          <cell r="F132">
            <v>60355</v>
          </cell>
          <cell r="G132">
            <v>71733</v>
          </cell>
          <cell r="H132">
            <v>83018</v>
          </cell>
          <cell r="I132">
            <v>98627</v>
          </cell>
          <cell r="J132">
            <v>114433</v>
          </cell>
          <cell r="K132">
            <v>136411</v>
          </cell>
          <cell r="L132">
            <v>160840</v>
          </cell>
          <cell r="M132">
            <v>193400</v>
          </cell>
        </row>
        <row r="133">
          <cell r="A133">
            <v>506</v>
          </cell>
          <cell r="B133">
            <v>109</v>
          </cell>
          <cell r="C133">
            <v>663</v>
          </cell>
          <cell r="D133">
            <v>1204</v>
          </cell>
          <cell r="E133">
            <v>3962</v>
          </cell>
          <cell r="F133">
            <v>3962</v>
          </cell>
          <cell r="G133">
            <v>5102</v>
          </cell>
          <cell r="H133">
            <v>6784</v>
          </cell>
          <cell r="I133">
            <v>11409.32</v>
          </cell>
          <cell r="J133">
            <v>12122.33</v>
          </cell>
          <cell r="K133">
            <v>16440</v>
          </cell>
          <cell r="L133">
            <v>20380.28</v>
          </cell>
          <cell r="M133">
            <v>24650.1</v>
          </cell>
        </row>
        <row r="134">
          <cell r="A134">
            <v>507</v>
          </cell>
          <cell r="B134">
            <v>4043</v>
          </cell>
          <cell r="C134">
            <v>6452</v>
          </cell>
          <cell r="D134">
            <v>11538</v>
          </cell>
          <cell r="E134">
            <v>14688</v>
          </cell>
          <cell r="F134">
            <v>24506</v>
          </cell>
          <cell r="G134">
            <v>29994</v>
          </cell>
          <cell r="H134">
            <v>39166</v>
          </cell>
          <cell r="I134">
            <v>49910</v>
          </cell>
          <cell r="J134">
            <v>52729</v>
          </cell>
          <cell r="K134">
            <v>60695</v>
          </cell>
          <cell r="L134">
            <v>80111</v>
          </cell>
          <cell r="M134">
            <v>88568</v>
          </cell>
        </row>
        <row r="135">
          <cell r="A135">
            <v>508</v>
          </cell>
          <cell r="B135">
            <v>6230</v>
          </cell>
          <cell r="C135">
            <v>12210</v>
          </cell>
          <cell r="D135">
            <v>17170</v>
          </cell>
          <cell r="E135">
            <v>21993</v>
          </cell>
          <cell r="F135">
            <v>26116</v>
          </cell>
          <cell r="G135">
            <v>30385</v>
          </cell>
          <cell r="H135">
            <v>37237</v>
          </cell>
          <cell r="I135">
            <v>42189</v>
          </cell>
          <cell r="J135">
            <v>48419</v>
          </cell>
          <cell r="K135">
            <v>57433</v>
          </cell>
          <cell r="L135">
            <v>63571</v>
          </cell>
          <cell r="M135">
            <v>72053</v>
          </cell>
        </row>
        <row r="136">
          <cell r="A136">
            <v>509</v>
          </cell>
          <cell r="B136">
            <v>24509</v>
          </cell>
          <cell r="C136">
            <v>38550</v>
          </cell>
          <cell r="D136">
            <v>48542</v>
          </cell>
          <cell r="E136">
            <v>64707</v>
          </cell>
          <cell r="F136">
            <v>83792</v>
          </cell>
          <cell r="G136">
            <v>95947</v>
          </cell>
          <cell r="H136">
            <v>108102</v>
          </cell>
          <cell r="I136">
            <v>120613</v>
          </cell>
          <cell r="J136">
            <v>132476</v>
          </cell>
          <cell r="K136">
            <v>170378</v>
          </cell>
          <cell r="L136">
            <v>187030</v>
          </cell>
          <cell r="M136">
            <v>213301</v>
          </cell>
        </row>
        <row r="137">
          <cell r="A137">
            <v>518</v>
          </cell>
          <cell r="B137">
            <v>15723</v>
          </cell>
          <cell r="C137">
            <v>29136</v>
          </cell>
          <cell r="D137">
            <v>37742</v>
          </cell>
          <cell r="E137">
            <v>44669</v>
          </cell>
          <cell r="F137">
            <v>57969</v>
          </cell>
          <cell r="G137">
            <v>71711</v>
          </cell>
          <cell r="H137">
            <v>96723</v>
          </cell>
          <cell r="I137">
            <v>115229</v>
          </cell>
          <cell r="J137">
            <v>121152</v>
          </cell>
          <cell r="K137">
            <v>148257</v>
          </cell>
          <cell r="L137">
            <v>163989</v>
          </cell>
          <cell r="M137">
            <v>178345</v>
          </cell>
        </row>
        <row r="138">
          <cell r="A138">
            <v>526</v>
          </cell>
          <cell r="B138">
            <v>18826</v>
          </cell>
          <cell r="C138">
            <v>41928</v>
          </cell>
          <cell r="D138">
            <v>47556</v>
          </cell>
          <cell r="E138">
            <v>68727</v>
          </cell>
          <cell r="F138">
            <v>91991</v>
          </cell>
          <cell r="G138">
            <v>120600</v>
          </cell>
          <cell r="H138">
            <v>146077</v>
          </cell>
          <cell r="I138">
            <v>170284.45</v>
          </cell>
          <cell r="J138">
            <v>182445.5</v>
          </cell>
          <cell r="K138">
            <v>229654.65</v>
          </cell>
          <cell r="L138">
            <v>262932.40000000002</v>
          </cell>
          <cell r="M138">
            <v>323136.05000000005</v>
          </cell>
        </row>
        <row r="139">
          <cell r="A139">
            <v>533</v>
          </cell>
          <cell r="B139">
            <v>16090</v>
          </cell>
          <cell r="C139">
            <v>26793</v>
          </cell>
          <cell r="D139">
            <v>36218</v>
          </cell>
          <cell r="E139">
            <v>50146</v>
          </cell>
          <cell r="F139">
            <v>68928</v>
          </cell>
          <cell r="G139">
            <v>76025</v>
          </cell>
          <cell r="H139">
            <v>92032</v>
          </cell>
          <cell r="I139">
            <v>100635</v>
          </cell>
          <cell r="J139">
            <v>107257</v>
          </cell>
          <cell r="K139">
            <v>134637</v>
          </cell>
          <cell r="L139">
            <v>168092</v>
          </cell>
          <cell r="M139">
            <v>200643</v>
          </cell>
        </row>
        <row r="140">
          <cell r="A140">
            <v>536</v>
          </cell>
          <cell r="B140">
            <v>9649.51</v>
          </cell>
          <cell r="C140">
            <v>40077.1</v>
          </cell>
          <cell r="D140">
            <v>62646.119999999995</v>
          </cell>
          <cell r="E140">
            <v>74002.84</v>
          </cell>
          <cell r="F140">
            <v>98918.22</v>
          </cell>
          <cell r="G140">
            <v>119959.45</v>
          </cell>
          <cell r="H140">
            <v>141132.04999999999</v>
          </cell>
          <cell r="I140">
            <v>164919.88</v>
          </cell>
          <cell r="J140">
            <v>184625.31</v>
          </cell>
          <cell r="K140">
            <v>213416.29</v>
          </cell>
          <cell r="L140">
            <v>251813.42</v>
          </cell>
          <cell r="M140">
            <v>316264.78000000003</v>
          </cell>
        </row>
        <row r="141">
          <cell r="A141">
            <v>540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15317</v>
          </cell>
          <cell r="I141">
            <v>15317</v>
          </cell>
          <cell r="J141">
            <v>15317</v>
          </cell>
          <cell r="K141">
            <v>15317</v>
          </cell>
          <cell r="L141">
            <v>15317</v>
          </cell>
          <cell r="M141">
            <v>15317</v>
          </cell>
        </row>
        <row r="142">
          <cell r="A142">
            <v>541</v>
          </cell>
          <cell r="B142">
            <v>261338.94000000012</v>
          </cell>
          <cell r="C142">
            <v>648920.96000000054</v>
          </cell>
          <cell r="D142">
            <v>924379.99000000092</v>
          </cell>
          <cell r="E142">
            <v>1333653.050000001</v>
          </cell>
          <cell r="F142">
            <v>1721234.7200000007</v>
          </cell>
          <cell r="G142">
            <v>2067398.4200000011</v>
          </cell>
          <cell r="H142">
            <v>2511369.2400000002</v>
          </cell>
          <cell r="I142">
            <v>2889173.26</v>
          </cell>
          <cell r="J142">
            <v>3147323.5699999994</v>
          </cell>
          <cell r="K142">
            <v>3450438.3699999992</v>
          </cell>
          <cell r="L142">
            <v>3794795.0599999996</v>
          </cell>
          <cell r="M142">
            <v>4134926.89</v>
          </cell>
        </row>
        <row r="143">
          <cell r="A143">
            <v>550</v>
          </cell>
          <cell r="B143">
            <v>13157.52</v>
          </cell>
          <cell r="C143">
            <v>29849.350000000002</v>
          </cell>
          <cell r="D143">
            <v>45439.16</v>
          </cell>
          <cell r="E143">
            <v>63233.180000000008</v>
          </cell>
          <cell r="F143">
            <v>87464.13</v>
          </cell>
          <cell r="G143">
            <v>103377.44</v>
          </cell>
          <cell r="H143">
            <v>121748.21</v>
          </cell>
          <cell r="I143">
            <v>147561.18</v>
          </cell>
          <cell r="J143">
            <v>158012.44</v>
          </cell>
          <cell r="K143">
            <v>195645.03</v>
          </cell>
          <cell r="L143">
            <v>244030.82</v>
          </cell>
          <cell r="M143">
            <v>286483.37</v>
          </cell>
        </row>
        <row r="144">
          <cell r="A144">
            <v>551</v>
          </cell>
          <cell r="B144">
            <v>6908</v>
          </cell>
          <cell r="C144">
            <v>18875</v>
          </cell>
          <cell r="D144">
            <v>28259</v>
          </cell>
          <cell r="E144">
            <v>39825</v>
          </cell>
          <cell r="F144">
            <v>48373</v>
          </cell>
          <cell r="G144">
            <v>57008</v>
          </cell>
          <cell r="H144">
            <v>81104</v>
          </cell>
          <cell r="I144">
            <v>94548.3</v>
          </cell>
          <cell r="J144">
            <v>103375</v>
          </cell>
          <cell r="K144">
            <v>130505.2</v>
          </cell>
          <cell r="L144">
            <v>143893.4</v>
          </cell>
          <cell r="M144">
            <v>166091.85</v>
          </cell>
        </row>
        <row r="145">
          <cell r="A145">
            <v>555</v>
          </cell>
          <cell r="B145">
            <v>6389.3</v>
          </cell>
          <cell r="C145">
            <v>21061.34</v>
          </cell>
          <cell r="D145">
            <v>33458.270000000004</v>
          </cell>
          <cell r="E145">
            <v>55732.19</v>
          </cell>
          <cell r="F145">
            <v>72889.06</v>
          </cell>
          <cell r="G145">
            <v>84247.26</v>
          </cell>
          <cell r="H145">
            <v>102645.16</v>
          </cell>
          <cell r="I145">
            <v>122228.17</v>
          </cell>
          <cell r="J145">
            <v>130056.55</v>
          </cell>
          <cell r="K145">
            <v>150010.01</v>
          </cell>
          <cell r="L145">
            <v>177834.55000000002</v>
          </cell>
          <cell r="M145">
            <v>199322.90000000002</v>
          </cell>
        </row>
        <row r="146">
          <cell r="A146">
            <v>562</v>
          </cell>
          <cell r="B146">
            <v>8200.91</v>
          </cell>
          <cell r="C146">
            <v>19890.099999999999</v>
          </cell>
          <cell r="D146">
            <v>38649.25</v>
          </cell>
          <cell r="E146">
            <v>51271.89</v>
          </cell>
          <cell r="F146">
            <v>63105.919999999998</v>
          </cell>
          <cell r="G146">
            <v>71883.509999999995</v>
          </cell>
          <cell r="H146">
            <v>100596.68</v>
          </cell>
          <cell r="I146">
            <v>111982.92</v>
          </cell>
          <cell r="J146">
            <v>117069.70999999999</v>
          </cell>
          <cell r="K146">
            <v>145051.19</v>
          </cell>
          <cell r="L146">
            <v>161371.95000000001</v>
          </cell>
          <cell r="M146">
            <v>190849.86000000002</v>
          </cell>
        </row>
        <row r="147">
          <cell r="A147">
            <v>569</v>
          </cell>
          <cell r="B147">
            <v>10321.66</v>
          </cell>
          <cell r="C147">
            <v>29362.05</v>
          </cell>
          <cell r="D147">
            <v>42658.03</v>
          </cell>
          <cell r="E147">
            <v>58506.8</v>
          </cell>
          <cell r="F147">
            <v>78305.790000000008</v>
          </cell>
          <cell r="G147">
            <v>91683.920000000013</v>
          </cell>
          <cell r="H147">
            <v>107385.40000000001</v>
          </cell>
          <cell r="I147">
            <v>126850.99</v>
          </cell>
          <cell r="J147">
            <v>132056.49</v>
          </cell>
          <cell r="K147">
            <v>153636.51999999999</v>
          </cell>
          <cell r="L147">
            <v>180185.86</v>
          </cell>
          <cell r="M147">
            <v>205419.11</v>
          </cell>
        </row>
        <row r="148">
          <cell r="A148">
            <v>581</v>
          </cell>
          <cell r="B148">
            <v>22474</v>
          </cell>
          <cell r="C148">
            <v>40918</v>
          </cell>
          <cell r="D148">
            <v>68533</v>
          </cell>
          <cell r="E148">
            <v>77987</v>
          </cell>
          <cell r="F148">
            <v>98976</v>
          </cell>
          <cell r="G148">
            <v>117202</v>
          </cell>
          <cell r="H148">
            <v>134687</v>
          </cell>
          <cell r="I148">
            <v>159826.1</v>
          </cell>
          <cell r="J148">
            <v>167099.35</v>
          </cell>
          <cell r="K148">
            <v>207925.75</v>
          </cell>
          <cell r="L148">
            <v>250699.1</v>
          </cell>
          <cell r="M148">
            <v>288030.5</v>
          </cell>
        </row>
        <row r="149">
          <cell r="A149">
            <v>594</v>
          </cell>
          <cell r="B149">
            <v>8612.59</v>
          </cell>
          <cell r="C149">
            <v>19048.29</v>
          </cell>
          <cell r="D149">
            <v>28399.360000000001</v>
          </cell>
          <cell r="E149">
            <v>41302.6</v>
          </cell>
          <cell r="F149">
            <v>50274.720000000001</v>
          </cell>
          <cell r="G149">
            <v>62345.55</v>
          </cell>
          <cell r="H149">
            <v>84485.02</v>
          </cell>
          <cell r="I149">
            <v>98790.57</v>
          </cell>
          <cell r="J149">
            <v>109102.77</v>
          </cell>
          <cell r="K149">
            <v>131794.06</v>
          </cell>
          <cell r="L149">
            <v>160884.63</v>
          </cell>
          <cell r="M149">
            <v>190807.55</v>
          </cell>
        </row>
        <row r="150">
          <cell r="A150">
            <v>595</v>
          </cell>
          <cell r="B150">
            <v>11231</v>
          </cell>
          <cell r="C150">
            <v>20744</v>
          </cell>
          <cell r="D150">
            <v>30735</v>
          </cell>
          <cell r="E150">
            <v>41230</v>
          </cell>
          <cell r="F150">
            <v>46476</v>
          </cell>
          <cell r="G150">
            <v>55659</v>
          </cell>
          <cell r="H150">
            <v>68438</v>
          </cell>
          <cell r="I150">
            <v>74856.2</v>
          </cell>
          <cell r="J150">
            <v>77150.75</v>
          </cell>
          <cell r="K150">
            <v>86900.25</v>
          </cell>
          <cell r="L150">
            <v>90752.3</v>
          </cell>
          <cell r="M150">
            <v>98515</v>
          </cell>
        </row>
        <row r="151">
          <cell r="A151">
            <v>612</v>
          </cell>
          <cell r="B151">
            <v>7003</v>
          </cell>
          <cell r="C151">
            <v>23341</v>
          </cell>
          <cell r="D151">
            <v>40504</v>
          </cell>
          <cell r="E151">
            <v>55893</v>
          </cell>
          <cell r="F151">
            <v>73534</v>
          </cell>
          <cell r="G151">
            <v>81892</v>
          </cell>
          <cell r="H151">
            <v>108711</v>
          </cell>
          <cell r="I151">
            <v>132535.91</v>
          </cell>
          <cell r="J151">
            <v>150987.36000000002</v>
          </cell>
          <cell r="K151">
            <v>180347.21000000002</v>
          </cell>
          <cell r="L151">
            <v>204869.51</v>
          </cell>
          <cell r="M151">
            <v>230344.46000000002</v>
          </cell>
        </row>
        <row r="152">
          <cell r="A152">
            <v>621</v>
          </cell>
          <cell r="B152">
            <v>4090.83</v>
          </cell>
          <cell r="C152">
            <v>13769.57</v>
          </cell>
          <cell r="D152">
            <v>16586.12</v>
          </cell>
          <cell r="E152">
            <v>21021.360000000001</v>
          </cell>
          <cell r="F152">
            <v>25527.27</v>
          </cell>
          <cell r="G152">
            <v>29148.23</v>
          </cell>
          <cell r="H152">
            <v>33485.49</v>
          </cell>
          <cell r="I152">
            <v>39994.47</v>
          </cell>
          <cell r="J152">
            <v>44364.29</v>
          </cell>
          <cell r="K152">
            <v>52878.67</v>
          </cell>
          <cell r="L152">
            <v>75029.03</v>
          </cell>
          <cell r="M152">
            <v>83804.34</v>
          </cell>
        </row>
        <row r="153">
          <cell r="A153">
            <v>629</v>
          </cell>
          <cell r="B153">
            <v>236373.74000000017</v>
          </cell>
          <cell r="C153">
            <v>508198.23999999958</v>
          </cell>
          <cell r="D153">
            <v>737332.07999999949</v>
          </cell>
          <cell r="E153">
            <v>988571.06999999937</v>
          </cell>
          <cell r="F153">
            <v>1260301.8099999991</v>
          </cell>
          <cell r="G153">
            <v>1646080.4699999983</v>
          </cell>
          <cell r="H153">
            <v>1979832.6799999981</v>
          </cell>
          <cell r="I153">
            <v>2342448.0399999986</v>
          </cell>
          <cell r="J153">
            <v>2520134.6699999985</v>
          </cell>
          <cell r="K153">
            <v>2728643.7899999986</v>
          </cell>
          <cell r="L153">
            <v>2962436.2699999986</v>
          </cell>
          <cell r="M153">
            <v>3230017.7599999984</v>
          </cell>
        </row>
        <row r="154">
          <cell r="A154">
            <v>659</v>
          </cell>
          <cell r="B154">
            <v>33246.559999999998</v>
          </cell>
          <cell r="C154">
            <v>58106.409999999996</v>
          </cell>
          <cell r="D154">
            <v>72682.039999999994</v>
          </cell>
          <cell r="E154">
            <v>89768.68</v>
          </cell>
          <cell r="F154">
            <v>114606.68999999999</v>
          </cell>
          <cell r="G154">
            <v>138700.18</v>
          </cell>
          <cell r="H154">
            <v>160412.32</v>
          </cell>
          <cell r="I154">
            <v>185652.26</v>
          </cell>
          <cell r="J154">
            <v>212474.68</v>
          </cell>
          <cell r="K154">
            <v>251224.02</v>
          </cell>
          <cell r="L154">
            <v>293037.69999999995</v>
          </cell>
          <cell r="M154">
            <v>347244.41</v>
          </cell>
        </row>
        <row r="155">
          <cell r="A155">
            <v>672</v>
          </cell>
          <cell r="B155">
            <v>6075.24</v>
          </cell>
          <cell r="C155">
            <v>8621.23</v>
          </cell>
          <cell r="D155">
            <v>9771.57</v>
          </cell>
          <cell r="E155">
            <v>10221.84</v>
          </cell>
          <cell r="F155">
            <v>11234.33</v>
          </cell>
          <cell r="G155">
            <v>12502.19</v>
          </cell>
          <cell r="H155">
            <v>16702.620000000003</v>
          </cell>
          <cell r="I155">
            <v>19513.060000000001</v>
          </cell>
          <cell r="J155">
            <v>19714.120000000003</v>
          </cell>
          <cell r="K155">
            <v>28774.070000000003</v>
          </cell>
          <cell r="L155">
            <v>39879.810000000005</v>
          </cell>
          <cell r="M155">
            <v>45924.030000000006</v>
          </cell>
        </row>
        <row r="156">
          <cell r="A156">
            <v>674</v>
          </cell>
          <cell r="B156">
            <v>5897.83</v>
          </cell>
          <cell r="C156">
            <v>13201.74</v>
          </cell>
          <cell r="D156">
            <v>19248.27</v>
          </cell>
          <cell r="E156">
            <v>25551.58</v>
          </cell>
          <cell r="F156">
            <v>34535.850000000006</v>
          </cell>
          <cell r="G156">
            <v>43068.380000000005</v>
          </cell>
          <cell r="H156">
            <v>52608.560000000005</v>
          </cell>
          <cell r="I156">
            <v>68839.94</v>
          </cell>
          <cell r="J156">
            <v>79816.960000000006</v>
          </cell>
          <cell r="K156">
            <v>94736.69</v>
          </cell>
          <cell r="L156">
            <v>104748.21</v>
          </cell>
          <cell r="M156">
            <v>116806.92000000001</v>
          </cell>
        </row>
        <row r="157">
          <cell r="A157">
            <v>676</v>
          </cell>
          <cell r="B157">
            <v>7193</v>
          </cell>
          <cell r="C157">
            <v>15054</v>
          </cell>
          <cell r="D157">
            <v>19143</v>
          </cell>
          <cell r="E157">
            <v>27201</v>
          </cell>
          <cell r="F157">
            <v>31675</v>
          </cell>
          <cell r="G157">
            <v>41047</v>
          </cell>
          <cell r="H157">
            <v>53037</v>
          </cell>
          <cell r="I157">
            <v>57158</v>
          </cell>
          <cell r="J157">
            <v>60595</v>
          </cell>
          <cell r="K157">
            <v>68167</v>
          </cell>
          <cell r="L157">
            <v>78906</v>
          </cell>
          <cell r="M157">
            <v>92803</v>
          </cell>
        </row>
        <row r="158">
          <cell r="A158">
            <v>677</v>
          </cell>
          <cell r="B158">
            <v>3117</v>
          </cell>
          <cell r="C158">
            <v>4678</v>
          </cell>
          <cell r="D158">
            <v>7617</v>
          </cell>
          <cell r="E158">
            <v>11350</v>
          </cell>
          <cell r="F158">
            <v>16618</v>
          </cell>
          <cell r="G158">
            <v>18619</v>
          </cell>
          <cell r="H158">
            <v>20620</v>
          </cell>
          <cell r="I158">
            <v>40453</v>
          </cell>
          <cell r="J158">
            <v>44045</v>
          </cell>
          <cell r="K158">
            <v>58653</v>
          </cell>
          <cell r="L158">
            <v>67313</v>
          </cell>
          <cell r="M158">
            <v>72295</v>
          </cell>
        </row>
        <row r="159">
          <cell r="A159">
            <v>681</v>
          </cell>
          <cell r="B159">
            <v>4882</v>
          </cell>
          <cell r="C159">
            <v>6242</v>
          </cell>
          <cell r="D159">
            <v>7074</v>
          </cell>
          <cell r="E159">
            <v>9669</v>
          </cell>
          <cell r="F159">
            <v>12664</v>
          </cell>
          <cell r="G159">
            <v>15714</v>
          </cell>
          <cell r="H159">
            <v>20694</v>
          </cell>
          <cell r="I159">
            <v>21790.1</v>
          </cell>
          <cell r="J159">
            <v>24188.799999999999</v>
          </cell>
          <cell r="K159">
            <v>26594.95</v>
          </cell>
          <cell r="L159">
            <v>29570.9</v>
          </cell>
          <cell r="M159">
            <v>34930.25</v>
          </cell>
        </row>
        <row r="160">
          <cell r="A160">
            <v>687</v>
          </cell>
          <cell r="B160">
            <v>11383</v>
          </cell>
          <cell r="C160">
            <v>18273.150000000001</v>
          </cell>
          <cell r="D160">
            <v>23030.95</v>
          </cell>
          <cell r="E160">
            <v>29974.1</v>
          </cell>
          <cell r="F160">
            <v>41198.449999999997</v>
          </cell>
          <cell r="G160">
            <v>48733.049999999996</v>
          </cell>
          <cell r="H160">
            <v>60412.099999999991</v>
          </cell>
          <cell r="I160">
            <v>67900.649999999994</v>
          </cell>
          <cell r="J160">
            <v>72966.45</v>
          </cell>
          <cell r="K160">
            <v>94135.1</v>
          </cell>
          <cell r="L160">
            <v>116059.25</v>
          </cell>
          <cell r="M160">
            <v>124721.7</v>
          </cell>
        </row>
        <row r="161">
          <cell r="A161">
            <v>690</v>
          </cell>
          <cell r="B161">
            <v>5792</v>
          </cell>
          <cell r="C161">
            <v>9024</v>
          </cell>
          <cell r="D161">
            <v>12627</v>
          </cell>
          <cell r="E161">
            <v>19391</v>
          </cell>
          <cell r="F161">
            <v>21263</v>
          </cell>
          <cell r="G161">
            <v>26113</v>
          </cell>
          <cell r="H161">
            <v>31601</v>
          </cell>
          <cell r="I161">
            <v>35512.15</v>
          </cell>
          <cell r="J161">
            <v>37958.9</v>
          </cell>
          <cell r="K161">
            <v>51341.45</v>
          </cell>
          <cell r="L161">
            <v>69221.049999999988</v>
          </cell>
          <cell r="M161">
            <v>79750.999999999985</v>
          </cell>
        </row>
        <row r="162">
          <cell r="A162">
            <v>691</v>
          </cell>
          <cell r="B162">
            <v>9802.84</v>
          </cell>
          <cell r="C162">
            <v>27863.439999999999</v>
          </cell>
          <cell r="D162">
            <v>37990.85</v>
          </cell>
          <cell r="E162">
            <v>48088.71</v>
          </cell>
          <cell r="F162">
            <v>65509.94</v>
          </cell>
          <cell r="G162">
            <v>73162.600000000006</v>
          </cell>
          <cell r="H162">
            <v>90941.930000000008</v>
          </cell>
          <cell r="I162">
            <v>116937.96</v>
          </cell>
          <cell r="J162">
            <v>126511.3</v>
          </cell>
          <cell r="K162">
            <v>143780.04999999999</v>
          </cell>
          <cell r="L162">
            <v>176599.15</v>
          </cell>
          <cell r="M162">
            <v>197107.77</v>
          </cell>
        </row>
        <row r="163">
          <cell r="A163">
            <v>703</v>
          </cell>
          <cell r="B163">
            <v>14249.07</v>
          </cell>
          <cell r="C163">
            <v>34899.58</v>
          </cell>
          <cell r="D163">
            <v>56949.91</v>
          </cell>
          <cell r="E163">
            <v>80944.42</v>
          </cell>
          <cell r="F163">
            <v>102697.8</v>
          </cell>
          <cell r="G163">
            <v>117853.31</v>
          </cell>
          <cell r="H163">
            <v>148400.54999999999</v>
          </cell>
          <cell r="I163">
            <v>185508.4</v>
          </cell>
          <cell r="J163">
            <v>195623.4</v>
          </cell>
          <cell r="K163">
            <v>226452.18</v>
          </cell>
          <cell r="L163">
            <v>259981.58</v>
          </cell>
          <cell r="M163">
            <v>301495.90999999997</v>
          </cell>
        </row>
        <row r="164">
          <cell r="A164">
            <v>710</v>
          </cell>
          <cell r="B164">
            <v>1475</v>
          </cell>
          <cell r="C164">
            <v>9911</v>
          </cell>
          <cell r="D164">
            <v>11177</v>
          </cell>
          <cell r="E164">
            <v>12811</v>
          </cell>
          <cell r="F164">
            <v>13331</v>
          </cell>
          <cell r="G164">
            <v>17656</v>
          </cell>
          <cell r="H164">
            <v>21937</v>
          </cell>
          <cell r="I164">
            <v>29605</v>
          </cell>
          <cell r="J164">
            <v>31307</v>
          </cell>
          <cell r="K164">
            <v>36198</v>
          </cell>
          <cell r="L164">
            <v>44501</v>
          </cell>
          <cell r="M164">
            <v>47483</v>
          </cell>
        </row>
        <row r="165">
          <cell r="A165">
            <v>712</v>
          </cell>
          <cell r="B165">
            <v>120674.95999999996</v>
          </cell>
          <cell r="C165">
            <v>247353.78999999998</v>
          </cell>
          <cell r="D165">
            <v>354690.54999999993</v>
          </cell>
          <cell r="E165">
            <v>469781.64999999979</v>
          </cell>
          <cell r="F165">
            <v>641777.85999999987</v>
          </cell>
          <cell r="G165">
            <v>873507.8899999999</v>
          </cell>
          <cell r="H165">
            <v>1056997.5599999998</v>
          </cell>
          <cell r="I165">
            <v>1192867.9799999997</v>
          </cell>
          <cell r="J165">
            <v>1291003.1399999997</v>
          </cell>
          <cell r="K165">
            <v>1413569.4499999997</v>
          </cell>
          <cell r="L165">
            <v>1558612.2299999997</v>
          </cell>
          <cell r="M165">
            <v>1741526.3299999998</v>
          </cell>
        </row>
        <row r="166">
          <cell r="A166">
            <v>714</v>
          </cell>
          <cell r="B166">
            <v>2964.98</v>
          </cell>
          <cell r="C166">
            <v>8130.6</v>
          </cell>
          <cell r="D166">
            <v>14469.54</v>
          </cell>
          <cell r="E166">
            <v>17221.650000000001</v>
          </cell>
          <cell r="F166">
            <v>24289.82</v>
          </cell>
          <cell r="G166">
            <v>26995.95</v>
          </cell>
          <cell r="H166">
            <v>31790.73</v>
          </cell>
          <cell r="I166">
            <v>34877.339999999997</v>
          </cell>
          <cell r="J166">
            <v>37207.579999999994</v>
          </cell>
          <cell r="K166">
            <v>44747.349999999991</v>
          </cell>
          <cell r="L166">
            <v>57981.549999999988</v>
          </cell>
          <cell r="M166">
            <v>67429.749999999985</v>
          </cell>
        </row>
        <row r="167">
          <cell r="A167">
            <v>715</v>
          </cell>
          <cell r="B167">
            <v>15962.179999999998</v>
          </cell>
          <cell r="C167">
            <v>24047.64</v>
          </cell>
          <cell r="D167">
            <v>32337.23</v>
          </cell>
          <cell r="E167">
            <v>43012.160000000003</v>
          </cell>
          <cell r="F167">
            <v>61559.270000000004</v>
          </cell>
          <cell r="G167">
            <v>83866.259999999995</v>
          </cell>
          <cell r="H167">
            <v>99795.16</v>
          </cell>
          <cell r="I167">
            <v>118165.19</v>
          </cell>
          <cell r="J167">
            <v>132438.18</v>
          </cell>
          <cell r="K167">
            <v>142066.68</v>
          </cell>
          <cell r="L167">
            <v>156294.97</v>
          </cell>
          <cell r="M167">
            <v>164492.76</v>
          </cell>
        </row>
        <row r="168">
          <cell r="A168">
            <v>717</v>
          </cell>
          <cell r="B168">
            <v>12873.97</v>
          </cell>
          <cell r="C168">
            <v>34796.839999999997</v>
          </cell>
          <cell r="D168">
            <v>47451.61</v>
          </cell>
          <cell r="E168">
            <v>64610.630000000005</v>
          </cell>
          <cell r="F168">
            <v>79472.34</v>
          </cell>
          <cell r="G168">
            <v>97425.69</v>
          </cell>
          <cell r="H168">
            <v>137174.26</v>
          </cell>
          <cell r="I168">
            <v>165547.44</v>
          </cell>
          <cell r="J168">
            <v>180881.06</v>
          </cell>
          <cell r="K168">
            <v>219355.53</v>
          </cell>
          <cell r="L168">
            <v>261560.62</v>
          </cell>
          <cell r="M168">
            <v>295476.67</v>
          </cell>
        </row>
        <row r="169">
          <cell r="A169">
            <v>719</v>
          </cell>
          <cell r="B169">
            <v>7760</v>
          </cell>
          <cell r="C169">
            <v>11639</v>
          </cell>
          <cell r="D169">
            <v>15453</v>
          </cell>
          <cell r="E169">
            <v>17497</v>
          </cell>
          <cell r="F169">
            <v>26365</v>
          </cell>
          <cell r="G169">
            <v>33064</v>
          </cell>
          <cell r="H169">
            <v>48381</v>
          </cell>
          <cell r="I169">
            <v>52820</v>
          </cell>
          <cell r="J169">
            <v>59401</v>
          </cell>
          <cell r="K169">
            <v>65090</v>
          </cell>
          <cell r="L169">
            <v>76185</v>
          </cell>
          <cell r="M169">
            <v>90767</v>
          </cell>
        </row>
        <row r="170">
          <cell r="A170">
            <v>731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21486</v>
          </cell>
          <cell r="L170">
            <v>35950</v>
          </cell>
          <cell r="M170">
            <v>64591</v>
          </cell>
        </row>
        <row r="171">
          <cell r="A171">
            <v>739</v>
          </cell>
          <cell r="B171">
            <v>34113.94</v>
          </cell>
          <cell r="C171">
            <v>53553.69</v>
          </cell>
          <cell r="D171">
            <v>71449.210000000006</v>
          </cell>
          <cell r="E171">
            <v>94146.880000000005</v>
          </cell>
          <cell r="F171">
            <v>118638.67000000001</v>
          </cell>
          <cell r="G171">
            <v>130900.32</v>
          </cell>
          <cell r="H171">
            <v>153002.90000000002</v>
          </cell>
          <cell r="I171">
            <v>209827.91000000003</v>
          </cell>
          <cell r="J171">
            <v>221651.90000000002</v>
          </cell>
          <cell r="K171">
            <v>265559.85000000003</v>
          </cell>
          <cell r="L171">
            <v>310074.38</v>
          </cell>
          <cell r="M171">
            <v>352680.81</v>
          </cell>
        </row>
        <row r="172">
          <cell r="A172">
            <v>742</v>
          </cell>
          <cell r="B172">
            <v>3141</v>
          </cell>
          <cell r="C172">
            <v>6090</v>
          </cell>
          <cell r="D172">
            <v>7473</v>
          </cell>
          <cell r="E172">
            <v>7473</v>
          </cell>
          <cell r="F172">
            <v>7473</v>
          </cell>
          <cell r="G172">
            <v>7473</v>
          </cell>
          <cell r="H172">
            <v>7473</v>
          </cell>
          <cell r="I172">
            <v>7473</v>
          </cell>
          <cell r="J172">
            <v>7473</v>
          </cell>
          <cell r="K172">
            <v>8820</v>
          </cell>
          <cell r="L172">
            <v>12652</v>
          </cell>
          <cell r="M172">
            <v>15366</v>
          </cell>
        </row>
        <row r="173">
          <cell r="A173">
            <v>745</v>
          </cell>
          <cell r="B173">
            <v>12631.45</v>
          </cell>
          <cell r="C173">
            <v>23471.03</v>
          </cell>
          <cell r="D173">
            <v>33597.74</v>
          </cell>
          <cell r="E173">
            <v>46192.67</v>
          </cell>
          <cell r="F173">
            <v>55461.399999999994</v>
          </cell>
          <cell r="G173">
            <v>63701.12999999999</v>
          </cell>
          <cell r="H173">
            <v>72042.12</v>
          </cell>
          <cell r="I173">
            <v>83642.53</v>
          </cell>
          <cell r="J173">
            <v>88650.7</v>
          </cell>
          <cell r="K173">
            <v>105326.04</v>
          </cell>
          <cell r="L173">
            <v>129505.45</v>
          </cell>
          <cell r="M173">
            <v>142101.82</v>
          </cell>
        </row>
        <row r="174">
          <cell r="A174">
            <v>750</v>
          </cell>
          <cell r="B174">
            <v>4377</v>
          </cell>
          <cell r="C174">
            <v>12580</v>
          </cell>
          <cell r="D174">
            <v>17039</v>
          </cell>
          <cell r="E174">
            <v>18740</v>
          </cell>
          <cell r="F174">
            <v>30149</v>
          </cell>
          <cell r="G174">
            <v>35629</v>
          </cell>
          <cell r="H174">
            <v>40129</v>
          </cell>
          <cell r="I174">
            <v>44584</v>
          </cell>
          <cell r="J174">
            <v>46809</v>
          </cell>
          <cell r="K174">
            <v>59034</v>
          </cell>
          <cell r="L174">
            <v>72211</v>
          </cell>
          <cell r="M174">
            <v>85102</v>
          </cell>
        </row>
        <row r="175">
          <cell r="A175">
            <v>757</v>
          </cell>
          <cell r="B175">
            <v>2856.87</v>
          </cell>
          <cell r="C175">
            <v>6529.92</v>
          </cell>
          <cell r="D175">
            <v>7272.35</v>
          </cell>
          <cell r="E175">
            <v>12317.19</v>
          </cell>
          <cell r="F175">
            <v>15585.03</v>
          </cell>
          <cell r="G175">
            <v>23110.440000000002</v>
          </cell>
          <cell r="H175">
            <v>28905.090000000004</v>
          </cell>
          <cell r="I175">
            <v>33826.320000000007</v>
          </cell>
          <cell r="J175">
            <v>39516.23000000001</v>
          </cell>
          <cell r="K175">
            <v>47292.030000000013</v>
          </cell>
          <cell r="L175">
            <v>56857.650000000009</v>
          </cell>
          <cell r="M175">
            <v>63232.840000000011</v>
          </cell>
        </row>
        <row r="176">
          <cell r="A176">
            <v>763</v>
          </cell>
          <cell r="B176">
            <v>12418.86</v>
          </cell>
          <cell r="C176">
            <v>25366.47</v>
          </cell>
          <cell r="D176">
            <v>37201.15</v>
          </cell>
          <cell r="E176">
            <v>49167.5</v>
          </cell>
          <cell r="F176">
            <v>61788.729999999996</v>
          </cell>
          <cell r="G176">
            <v>70121.03</v>
          </cell>
          <cell r="H176">
            <v>86411.25</v>
          </cell>
          <cell r="I176">
            <v>100490.15</v>
          </cell>
          <cell r="J176">
            <v>110679.09</v>
          </cell>
          <cell r="K176">
            <v>136161.10999999999</v>
          </cell>
          <cell r="L176">
            <v>149377.26999999999</v>
          </cell>
          <cell r="M176">
            <v>173466.44</v>
          </cell>
        </row>
        <row r="177">
          <cell r="A177">
            <v>769</v>
          </cell>
          <cell r="B177">
            <v>1954</v>
          </cell>
          <cell r="C177">
            <v>5925</v>
          </cell>
          <cell r="D177">
            <v>8553</v>
          </cell>
          <cell r="E177">
            <v>10399</v>
          </cell>
          <cell r="F177">
            <v>13165</v>
          </cell>
          <cell r="G177">
            <v>16401</v>
          </cell>
          <cell r="H177">
            <v>19637</v>
          </cell>
          <cell r="I177">
            <v>24645</v>
          </cell>
          <cell r="J177">
            <v>27484</v>
          </cell>
          <cell r="K177">
            <v>33556</v>
          </cell>
          <cell r="L177">
            <v>41654</v>
          </cell>
          <cell r="M177">
            <v>45878</v>
          </cell>
        </row>
        <row r="178">
          <cell r="A178">
            <v>772</v>
          </cell>
          <cell r="B178">
            <v>6168</v>
          </cell>
          <cell r="C178">
            <v>15014</v>
          </cell>
          <cell r="D178">
            <v>22053</v>
          </cell>
          <cell r="E178">
            <v>31704</v>
          </cell>
          <cell r="F178">
            <v>44199</v>
          </cell>
          <cell r="G178">
            <v>62436</v>
          </cell>
          <cell r="H178">
            <v>70593</v>
          </cell>
          <cell r="I178">
            <v>86929</v>
          </cell>
          <cell r="J178">
            <v>90975</v>
          </cell>
          <cell r="K178">
            <v>99487</v>
          </cell>
          <cell r="L178">
            <v>108109</v>
          </cell>
          <cell r="M178">
            <v>135440</v>
          </cell>
        </row>
        <row r="179">
          <cell r="A179">
            <v>774</v>
          </cell>
          <cell r="B179">
            <v>6013</v>
          </cell>
          <cell r="C179">
            <v>10335</v>
          </cell>
          <cell r="D179">
            <v>14270</v>
          </cell>
          <cell r="E179">
            <v>19750</v>
          </cell>
          <cell r="F179">
            <v>22302</v>
          </cell>
          <cell r="G179">
            <v>24400</v>
          </cell>
          <cell r="H179">
            <v>31565</v>
          </cell>
          <cell r="I179">
            <v>42749</v>
          </cell>
          <cell r="J179">
            <v>47544</v>
          </cell>
          <cell r="K179">
            <v>60339</v>
          </cell>
          <cell r="L179">
            <v>74208</v>
          </cell>
          <cell r="M179">
            <v>89147</v>
          </cell>
        </row>
        <row r="180">
          <cell r="A180">
            <v>778</v>
          </cell>
          <cell r="B180">
            <v>6954</v>
          </cell>
          <cell r="C180">
            <v>16099</v>
          </cell>
          <cell r="D180">
            <v>24990</v>
          </cell>
          <cell r="E180">
            <v>36903</v>
          </cell>
          <cell r="F180">
            <v>40218</v>
          </cell>
          <cell r="G180">
            <v>45713</v>
          </cell>
          <cell r="H180">
            <v>72961</v>
          </cell>
          <cell r="I180">
            <v>88329</v>
          </cell>
          <cell r="J180">
            <v>94017</v>
          </cell>
          <cell r="K180">
            <v>113595</v>
          </cell>
          <cell r="L180">
            <v>126058</v>
          </cell>
          <cell r="M180">
            <v>140177</v>
          </cell>
        </row>
        <row r="181">
          <cell r="A181">
            <v>784</v>
          </cell>
          <cell r="B181">
            <v>3226.13</v>
          </cell>
          <cell r="C181">
            <v>3598</v>
          </cell>
          <cell r="D181">
            <v>3754.24</v>
          </cell>
          <cell r="E181">
            <v>5583.83</v>
          </cell>
          <cell r="F181">
            <v>5583.83</v>
          </cell>
          <cell r="G181">
            <v>5583.83</v>
          </cell>
          <cell r="H181">
            <v>5704.01</v>
          </cell>
          <cell r="I181">
            <v>0</v>
          </cell>
          <cell r="J181">
            <v>0</v>
          </cell>
          <cell r="K181">
            <v>744.21</v>
          </cell>
          <cell r="L181">
            <v>3454.87</v>
          </cell>
          <cell r="M181">
            <v>8807.15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ort"/>
      <sheetName val="Pivot groupes DR"/>
      <sheetName val="Evolution DC FY13"/>
      <sheetName val="DC FY13"/>
    </sheetNames>
    <sheetDataSet>
      <sheetData sheetId="0"/>
      <sheetData sheetId="1">
        <row r="4">
          <cell r="N4" t="str">
            <v>Trimestre 2 (avr-jun)</v>
          </cell>
          <cell r="S4" t="str">
            <v>Trimestre 3 (juil-sept)</v>
          </cell>
          <cell r="X4" t="str">
            <v>Trimestre 4 (oct-dec)</v>
          </cell>
          <cell r="AC4" t="str">
            <v>Trimestre 1 (jan-mar)</v>
          </cell>
          <cell r="AH4" t="str">
            <v>Total annuel</v>
          </cell>
        </row>
        <row r="5">
          <cell r="N5" t="str">
            <v>Pièces</v>
          </cell>
          <cell r="O5" t="str">
            <v>Accessoires</v>
          </cell>
          <cell r="P5" t="str">
            <v>Roues CA</v>
          </cell>
          <cell r="Q5" t="str">
            <v>Roues qté</v>
          </cell>
          <cell r="R5" t="str">
            <v>CA global net</v>
          </cell>
          <cell r="S5" t="str">
            <v>Pièces</v>
          </cell>
          <cell r="T5" t="str">
            <v>Accessoires</v>
          </cell>
          <cell r="U5" t="str">
            <v>Roues CA</v>
          </cell>
          <cell r="V5" t="str">
            <v>Roues qté</v>
          </cell>
          <cell r="W5" t="str">
            <v>CA global net</v>
          </cell>
          <cell r="X5" t="str">
            <v>Pièces</v>
          </cell>
          <cell r="Y5" t="str">
            <v>Accessoires</v>
          </cell>
          <cell r="Z5" t="str">
            <v>Roues CA</v>
          </cell>
          <cell r="AA5" t="str">
            <v>Roues qté</v>
          </cell>
          <cell r="AB5" t="str">
            <v>CA global net</v>
          </cell>
          <cell r="AC5" t="str">
            <v>Pièces</v>
          </cell>
          <cell r="AD5" t="str">
            <v>Accessoires</v>
          </cell>
          <cell r="AE5" t="str">
            <v>Roues CA</v>
          </cell>
          <cell r="AF5" t="str">
            <v>Roues qté</v>
          </cell>
          <cell r="AG5" t="str">
            <v>CA global net</v>
          </cell>
          <cell r="AH5" t="str">
            <v>Pièces</v>
          </cell>
          <cell r="AI5" t="str">
            <v>Accessoires</v>
          </cell>
          <cell r="AJ5" t="str">
            <v xml:space="preserve"> Roues CA</v>
          </cell>
          <cell r="AK5" t="str">
            <v>Roues qté</v>
          </cell>
          <cell r="AL5" t="str">
            <v>CA global net</v>
          </cell>
        </row>
        <row r="6">
          <cell r="M6">
            <v>19</v>
          </cell>
          <cell r="N6">
            <v>63327.599999999962</v>
          </cell>
          <cell r="O6">
            <v>11375.589999999998</v>
          </cell>
          <cell r="P6">
            <v>0</v>
          </cell>
          <cell r="Q6">
            <v>0</v>
          </cell>
          <cell r="R6">
            <v>198082.52000000019</v>
          </cell>
          <cell r="S6" t="e">
            <v>#REF!</v>
          </cell>
          <cell r="T6" t="e">
            <v>#REF!</v>
          </cell>
          <cell r="U6" t="e">
            <v>#REF!</v>
          </cell>
          <cell r="V6" t="e">
            <v>#REF!</v>
          </cell>
          <cell r="W6" t="e">
            <v>#REF!</v>
          </cell>
          <cell r="X6" t="e">
            <v>#REF!</v>
          </cell>
          <cell r="Y6" t="e">
            <v>#REF!</v>
          </cell>
          <cell r="Z6" t="e">
            <v>#REF!</v>
          </cell>
          <cell r="AA6" t="e">
            <v>#REF!</v>
          </cell>
          <cell r="AB6" t="e">
            <v>#REF!</v>
          </cell>
          <cell r="AC6" t="e">
            <v>#REF!</v>
          </cell>
          <cell r="AD6" t="e">
            <v>#REF!</v>
          </cell>
          <cell r="AE6" t="e">
            <v>#REF!</v>
          </cell>
          <cell r="AF6" t="e">
            <v>#REF!</v>
          </cell>
          <cell r="AG6" t="e">
            <v>#REF!</v>
          </cell>
          <cell r="AH6" t="e">
            <v>#REF!</v>
          </cell>
          <cell r="AI6" t="e">
            <v>#REF!</v>
          </cell>
          <cell r="AJ6" t="e">
            <v>#REF!</v>
          </cell>
          <cell r="AK6" t="e">
            <v>#REF!</v>
          </cell>
          <cell r="AL6" t="e">
            <v>#REF!</v>
          </cell>
        </row>
        <row r="7">
          <cell r="M7">
            <v>32</v>
          </cell>
          <cell r="N7">
            <v>67854.23</v>
          </cell>
          <cell r="O7">
            <v>6336.59</v>
          </cell>
          <cell r="P7">
            <v>0</v>
          </cell>
          <cell r="Q7">
            <v>0</v>
          </cell>
          <cell r="R7">
            <v>224092.67999999988</v>
          </cell>
          <cell r="S7" t="e">
            <v>#REF!</v>
          </cell>
          <cell r="T7" t="e">
            <v>#REF!</v>
          </cell>
          <cell r="U7" t="e">
            <v>#REF!</v>
          </cell>
          <cell r="V7" t="e">
            <v>#REF!</v>
          </cell>
          <cell r="W7" t="e">
            <v>#REF!</v>
          </cell>
          <cell r="X7" t="e">
            <v>#REF!</v>
          </cell>
          <cell r="Y7" t="e">
            <v>#REF!</v>
          </cell>
          <cell r="Z7" t="e">
            <v>#REF!</v>
          </cell>
          <cell r="AA7" t="e">
            <v>#REF!</v>
          </cell>
          <cell r="AB7" t="e">
            <v>#REF!</v>
          </cell>
          <cell r="AC7" t="e">
            <v>#REF!</v>
          </cell>
          <cell r="AD7" t="e">
            <v>#REF!</v>
          </cell>
          <cell r="AE7" t="e">
            <v>#REF!</v>
          </cell>
          <cell r="AF7" t="e">
            <v>#REF!</v>
          </cell>
          <cell r="AG7" t="e">
            <v>#REF!</v>
          </cell>
          <cell r="AH7" t="e">
            <v>#REF!</v>
          </cell>
          <cell r="AI7" t="e">
            <v>#REF!</v>
          </cell>
          <cell r="AJ7" t="e">
            <v>#REF!</v>
          </cell>
          <cell r="AK7" t="e">
            <v>#REF!</v>
          </cell>
          <cell r="AL7" t="e">
            <v>#REF!</v>
          </cell>
        </row>
        <row r="8">
          <cell r="M8">
            <v>40</v>
          </cell>
          <cell r="N8">
            <v>110196.94000000002</v>
          </cell>
          <cell r="O8">
            <v>9986.0200000000041</v>
          </cell>
          <cell r="P8">
            <v>0</v>
          </cell>
          <cell r="Q8">
            <v>0</v>
          </cell>
          <cell r="R8">
            <v>319715.27000000031</v>
          </cell>
          <cell r="S8" t="e">
            <v>#REF!</v>
          </cell>
          <cell r="T8" t="e">
            <v>#REF!</v>
          </cell>
          <cell r="U8" t="e">
            <v>#REF!</v>
          </cell>
          <cell r="V8" t="e">
            <v>#REF!</v>
          </cell>
          <cell r="W8" t="e">
            <v>#REF!</v>
          </cell>
          <cell r="X8" t="e">
            <v>#REF!</v>
          </cell>
          <cell r="Y8" t="e">
            <v>#REF!</v>
          </cell>
          <cell r="Z8" t="e">
            <v>#REF!</v>
          </cell>
          <cell r="AA8" t="e">
            <v>#REF!</v>
          </cell>
          <cell r="AB8" t="e">
            <v>#REF!</v>
          </cell>
          <cell r="AC8" t="e">
            <v>#REF!</v>
          </cell>
          <cell r="AD8" t="e">
            <v>#REF!</v>
          </cell>
          <cell r="AE8" t="e">
            <v>#REF!</v>
          </cell>
          <cell r="AF8" t="e">
            <v>#REF!</v>
          </cell>
          <cell r="AG8" t="e">
            <v>#REF!</v>
          </cell>
          <cell r="AH8" t="e">
            <v>#REF!</v>
          </cell>
          <cell r="AI8" t="e">
            <v>#REF!</v>
          </cell>
          <cell r="AJ8" t="e">
            <v>#REF!</v>
          </cell>
          <cell r="AK8" t="e">
            <v>#REF!</v>
          </cell>
          <cell r="AL8" t="e">
            <v>#REF!</v>
          </cell>
        </row>
        <row r="9">
          <cell r="M9">
            <v>85</v>
          </cell>
          <cell r="N9">
            <v>81218.659999999974</v>
          </cell>
          <cell r="O9">
            <v>21074.61</v>
          </cell>
          <cell r="P9">
            <v>0</v>
          </cell>
          <cell r="Q9">
            <v>0</v>
          </cell>
          <cell r="R9">
            <v>275626.0399999998</v>
          </cell>
          <cell r="S9" t="e">
            <v>#REF!</v>
          </cell>
          <cell r="T9" t="e">
            <v>#REF!</v>
          </cell>
          <cell r="U9" t="e">
            <v>#REF!</v>
          </cell>
          <cell r="V9" t="e">
            <v>#REF!</v>
          </cell>
          <cell r="W9" t="e">
            <v>#REF!</v>
          </cell>
          <cell r="X9" t="e">
            <v>#REF!</v>
          </cell>
          <cell r="Y9" t="e">
            <v>#REF!</v>
          </cell>
          <cell r="Z9" t="e">
            <v>#REF!</v>
          </cell>
          <cell r="AA9" t="e">
            <v>#REF!</v>
          </cell>
          <cell r="AB9" t="e">
            <v>#REF!</v>
          </cell>
          <cell r="AC9" t="e">
            <v>#REF!</v>
          </cell>
          <cell r="AD9" t="e">
            <v>#REF!</v>
          </cell>
          <cell r="AE9" t="e">
            <v>#REF!</v>
          </cell>
          <cell r="AF9" t="e">
            <v>#REF!</v>
          </cell>
          <cell r="AG9" t="e">
            <v>#REF!</v>
          </cell>
          <cell r="AH9" t="e">
            <v>#REF!</v>
          </cell>
          <cell r="AI9" t="e">
            <v>#REF!</v>
          </cell>
          <cell r="AJ9" t="e">
            <v>#REF!</v>
          </cell>
          <cell r="AK9" t="e">
            <v>#REF!</v>
          </cell>
          <cell r="AL9" t="e">
            <v>#REF!</v>
          </cell>
        </row>
        <row r="10">
          <cell r="M10">
            <v>263</v>
          </cell>
          <cell r="N10">
            <v>80168.680000000095</v>
          </cell>
          <cell r="O10">
            <v>7699.2999999999993</v>
          </cell>
          <cell r="P10">
            <v>0</v>
          </cell>
          <cell r="Q10">
            <v>0</v>
          </cell>
          <cell r="R10">
            <v>192149.30000000005</v>
          </cell>
          <cell r="S10" t="e">
            <v>#REF!</v>
          </cell>
          <cell r="T10" t="e">
            <v>#REF!</v>
          </cell>
          <cell r="U10" t="e">
            <v>#REF!</v>
          </cell>
          <cell r="V10" t="e">
            <v>#REF!</v>
          </cell>
          <cell r="W10" t="e">
            <v>#REF!</v>
          </cell>
          <cell r="X10" t="e">
            <v>#REF!</v>
          </cell>
          <cell r="Y10" t="e">
            <v>#REF!</v>
          </cell>
          <cell r="Z10" t="e">
            <v>#REF!</v>
          </cell>
          <cell r="AA10" t="e">
            <v>#REF!</v>
          </cell>
          <cell r="AB10" t="e">
            <v>#REF!</v>
          </cell>
          <cell r="AC10" t="e">
            <v>#REF!</v>
          </cell>
          <cell r="AD10" t="e">
            <v>#REF!</v>
          </cell>
          <cell r="AE10" t="e">
            <v>#REF!</v>
          </cell>
          <cell r="AF10" t="e">
            <v>#REF!</v>
          </cell>
          <cell r="AG10" t="e">
            <v>#REF!</v>
          </cell>
          <cell r="AH10" t="e">
            <v>#REF!</v>
          </cell>
          <cell r="AI10" t="e">
            <v>#REF!</v>
          </cell>
          <cell r="AJ10" t="e">
            <v>#REF!</v>
          </cell>
          <cell r="AK10" t="e">
            <v>#REF!</v>
          </cell>
          <cell r="AL10" t="e">
            <v>#REF!</v>
          </cell>
        </row>
        <row r="11">
          <cell r="M11">
            <v>305</v>
          </cell>
          <cell r="N11">
            <v>100827.54000000012</v>
          </cell>
          <cell r="O11">
            <v>18031.029999999995</v>
          </cell>
          <cell r="P11">
            <v>0</v>
          </cell>
          <cell r="Q11">
            <v>0</v>
          </cell>
          <cell r="R11">
            <v>337866.37999999989</v>
          </cell>
          <cell r="S11" t="e">
            <v>#REF!</v>
          </cell>
          <cell r="T11" t="e">
            <v>#REF!</v>
          </cell>
          <cell r="U11" t="e">
            <v>#REF!</v>
          </cell>
          <cell r="V11" t="e">
            <v>#REF!</v>
          </cell>
          <cell r="W11" t="e">
            <v>#REF!</v>
          </cell>
          <cell r="X11" t="e">
            <v>#REF!</v>
          </cell>
          <cell r="Y11" t="e">
            <v>#REF!</v>
          </cell>
          <cell r="Z11" t="e">
            <v>#REF!</v>
          </cell>
          <cell r="AA11" t="e">
            <v>#REF!</v>
          </cell>
          <cell r="AB11" t="e">
            <v>#REF!</v>
          </cell>
          <cell r="AC11" t="e">
            <v>#REF!</v>
          </cell>
          <cell r="AD11" t="e">
            <v>#REF!</v>
          </cell>
          <cell r="AE11" t="e">
            <v>#REF!</v>
          </cell>
          <cell r="AF11" t="e">
            <v>#REF!</v>
          </cell>
          <cell r="AG11" t="e">
            <v>#REF!</v>
          </cell>
          <cell r="AH11" t="e">
            <v>#REF!</v>
          </cell>
          <cell r="AI11" t="e">
            <v>#REF!</v>
          </cell>
          <cell r="AJ11" t="e">
            <v>#REF!</v>
          </cell>
          <cell r="AK11" t="e">
            <v>#REF!</v>
          </cell>
          <cell r="AL11" t="e">
            <v>#REF!</v>
          </cell>
        </row>
        <row r="12">
          <cell r="M12">
            <v>453</v>
          </cell>
          <cell r="N12">
            <v>27186.609999999997</v>
          </cell>
          <cell r="O12">
            <v>6842.7300000000005</v>
          </cell>
          <cell r="P12">
            <v>1364</v>
          </cell>
          <cell r="Q12">
            <v>4</v>
          </cell>
          <cell r="R12">
            <v>112337.90000000002</v>
          </cell>
          <cell r="S12" t="e">
            <v>#REF!</v>
          </cell>
          <cell r="T12" t="e">
            <v>#REF!</v>
          </cell>
          <cell r="U12" t="e">
            <v>#REF!</v>
          </cell>
          <cell r="V12" t="e">
            <v>#REF!</v>
          </cell>
          <cell r="W12" t="e">
            <v>#REF!</v>
          </cell>
          <cell r="X12" t="e">
            <v>#REF!</v>
          </cell>
          <cell r="Y12" t="e">
            <v>#REF!</v>
          </cell>
          <cell r="Z12" t="e">
            <v>#REF!</v>
          </cell>
          <cell r="AA12" t="e">
            <v>#REF!</v>
          </cell>
          <cell r="AB12" t="e">
            <v>#REF!</v>
          </cell>
          <cell r="AC12" t="e">
            <v>#REF!</v>
          </cell>
          <cell r="AD12" t="e">
            <v>#REF!</v>
          </cell>
          <cell r="AE12" t="e">
            <v>#REF!</v>
          </cell>
          <cell r="AF12" t="e">
            <v>#REF!</v>
          </cell>
          <cell r="AG12" t="e">
            <v>#REF!</v>
          </cell>
          <cell r="AH12" t="e">
            <v>#REF!</v>
          </cell>
          <cell r="AI12" t="e">
            <v>#REF!</v>
          </cell>
          <cell r="AJ12" t="e">
            <v>#REF!</v>
          </cell>
          <cell r="AK12" t="e">
            <v>#REF!</v>
          </cell>
          <cell r="AL12" t="e">
            <v>#REF!</v>
          </cell>
        </row>
        <row r="13">
          <cell r="M13">
            <v>459</v>
          </cell>
          <cell r="N13">
            <v>61606.28000000005</v>
          </cell>
          <cell r="O13">
            <v>6819.1500000000024</v>
          </cell>
          <cell r="P13">
            <v>0</v>
          </cell>
          <cell r="Q13">
            <v>0</v>
          </cell>
          <cell r="R13">
            <v>198343.89000000013</v>
          </cell>
          <cell r="S13" t="e">
            <v>#REF!</v>
          </cell>
          <cell r="T13" t="e">
            <v>#REF!</v>
          </cell>
          <cell r="U13" t="e">
            <v>#REF!</v>
          </cell>
          <cell r="V13" t="e">
            <v>#REF!</v>
          </cell>
          <cell r="W13" t="e">
            <v>#REF!</v>
          </cell>
          <cell r="X13" t="e">
            <v>#REF!</v>
          </cell>
          <cell r="Y13" t="e">
            <v>#REF!</v>
          </cell>
          <cell r="Z13" t="e">
            <v>#REF!</v>
          </cell>
          <cell r="AA13" t="e">
            <v>#REF!</v>
          </cell>
          <cell r="AB13" t="e">
            <v>#REF!</v>
          </cell>
          <cell r="AC13" t="e">
            <v>#REF!</v>
          </cell>
          <cell r="AD13" t="e">
            <v>#REF!</v>
          </cell>
          <cell r="AE13" t="e">
            <v>#REF!</v>
          </cell>
          <cell r="AF13" t="e">
            <v>#REF!</v>
          </cell>
          <cell r="AG13" t="e">
            <v>#REF!</v>
          </cell>
          <cell r="AH13" t="e">
            <v>#REF!</v>
          </cell>
          <cell r="AI13" t="e">
            <v>#REF!</v>
          </cell>
          <cell r="AJ13" t="e">
            <v>#REF!</v>
          </cell>
          <cell r="AK13" t="e">
            <v>#REF!</v>
          </cell>
          <cell r="AL13" t="e">
            <v>#REF!</v>
          </cell>
        </row>
        <row r="14">
          <cell r="M14">
            <v>487</v>
          </cell>
          <cell r="N14">
            <v>78762.609999999942</v>
          </cell>
          <cell r="O14">
            <v>17604.800000000003</v>
          </cell>
          <cell r="P14">
            <v>0</v>
          </cell>
          <cell r="Q14">
            <v>0</v>
          </cell>
          <cell r="R14">
            <v>249884.74999999997</v>
          </cell>
          <cell r="S14" t="e">
            <v>#REF!</v>
          </cell>
          <cell r="T14" t="e">
            <v>#REF!</v>
          </cell>
          <cell r="U14" t="e">
            <v>#REF!</v>
          </cell>
          <cell r="V14" t="e">
            <v>#REF!</v>
          </cell>
          <cell r="W14" t="e">
            <v>#REF!</v>
          </cell>
          <cell r="X14" t="e">
            <v>#REF!</v>
          </cell>
          <cell r="Y14" t="e">
            <v>#REF!</v>
          </cell>
          <cell r="Z14" t="e">
            <v>#REF!</v>
          </cell>
          <cell r="AA14" t="e">
            <v>#REF!</v>
          </cell>
          <cell r="AB14" t="e">
            <v>#REF!</v>
          </cell>
          <cell r="AC14" t="e">
            <v>#REF!</v>
          </cell>
          <cell r="AD14" t="e">
            <v>#REF!</v>
          </cell>
          <cell r="AE14" t="e">
            <v>#REF!</v>
          </cell>
          <cell r="AF14" t="e">
            <v>#REF!</v>
          </cell>
          <cell r="AG14" t="e">
            <v>#REF!</v>
          </cell>
          <cell r="AH14" t="e">
            <v>#REF!</v>
          </cell>
          <cell r="AI14" t="e">
            <v>#REF!</v>
          </cell>
          <cell r="AJ14" t="e">
            <v>#REF!</v>
          </cell>
          <cell r="AK14" t="e">
            <v>#REF!</v>
          </cell>
          <cell r="AL14" t="e">
            <v>#REF!</v>
          </cell>
        </row>
        <row r="15">
          <cell r="M15">
            <v>497</v>
          </cell>
          <cell r="N15">
            <v>66613.829999999958</v>
          </cell>
          <cell r="O15">
            <v>13939.269999999993</v>
          </cell>
          <cell r="P15">
            <v>784</v>
          </cell>
          <cell r="Q15">
            <v>4</v>
          </cell>
          <cell r="R15">
            <v>269762.24000000022</v>
          </cell>
          <cell r="S15" t="e">
            <v>#REF!</v>
          </cell>
          <cell r="T15" t="e">
            <v>#REF!</v>
          </cell>
          <cell r="U15" t="e">
            <v>#REF!</v>
          </cell>
          <cell r="V15" t="e">
            <v>#REF!</v>
          </cell>
          <cell r="W15" t="e">
            <v>#REF!</v>
          </cell>
          <cell r="X15" t="e">
            <v>#REF!</v>
          </cell>
          <cell r="Y15" t="e">
            <v>#REF!</v>
          </cell>
          <cell r="Z15" t="e">
            <v>#REF!</v>
          </cell>
          <cell r="AA15" t="e">
            <v>#REF!</v>
          </cell>
          <cell r="AB15" t="e">
            <v>#REF!</v>
          </cell>
          <cell r="AC15" t="e">
            <v>#REF!</v>
          </cell>
          <cell r="AD15" t="e">
            <v>#REF!</v>
          </cell>
          <cell r="AE15" t="e">
            <v>#REF!</v>
          </cell>
          <cell r="AF15" t="e">
            <v>#REF!</v>
          </cell>
          <cell r="AG15" t="e">
            <v>#REF!</v>
          </cell>
          <cell r="AH15" t="e">
            <v>#REF!</v>
          </cell>
          <cell r="AI15" t="e">
            <v>#REF!</v>
          </cell>
          <cell r="AJ15" t="e">
            <v>#REF!</v>
          </cell>
          <cell r="AK15" t="e">
            <v>#REF!</v>
          </cell>
          <cell r="AL15" t="e">
            <v>#REF!</v>
          </cell>
        </row>
        <row r="16">
          <cell r="M16">
            <v>499</v>
          </cell>
          <cell r="N16">
            <v>130096.2000000002</v>
          </cell>
          <cell r="O16">
            <v>12749.93</v>
          </cell>
          <cell r="P16">
            <v>1364</v>
          </cell>
          <cell r="Q16">
            <v>4</v>
          </cell>
          <cell r="R16">
            <v>490844.74999999965</v>
          </cell>
          <cell r="S16" t="e">
            <v>#REF!</v>
          </cell>
          <cell r="T16" t="e">
            <v>#REF!</v>
          </cell>
          <cell r="U16" t="e">
            <v>#REF!</v>
          </cell>
          <cell r="V16" t="e">
            <v>#REF!</v>
          </cell>
          <cell r="W16" t="e">
            <v>#REF!</v>
          </cell>
          <cell r="X16" t="e">
            <v>#REF!</v>
          </cell>
          <cell r="Y16" t="e">
            <v>#REF!</v>
          </cell>
          <cell r="Z16" t="e">
            <v>#REF!</v>
          </cell>
          <cell r="AA16" t="e">
            <v>#REF!</v>
          </cell>
          <cell r="AB16" t="e">
            <v>#REF!</v>
          </cell>
          <cell r="AC16" t="e">
            <v>#REF!</v>
          </cell>
          <cell r="AD16" t="e">
            <v>#REF!</v>
          </cell>
          <cell r="AE16" t="e">
            <v>#REF!</v>
          </cell>
          <cell r="AF16" t="e">
            <v>#REF!</v>
          </cell>
          <cell r="AG16" t="e">
            <v>#REF!</v>
          </cell>
          <cell r="AH16" t="e">
            <v>#REF!</v>
          </cell>
          <cell r="AI16" t="e">
            <v>#REF!</v>
          </cell>
          <cell r="AJ16" t="e">
            <v>#REF!</v>
          </cell>
          <cell r="AK16" t="e">
            <v>#REF!</v>
          </cell>
          <cell r="AL16" t="e">
            <v>#REF!</v>
          </cell>
        </row>
        <row r="17">
          <cell r="M17">
            <v>541</v>
          </cell>
          <cell r="N17">
            <v>105300.08999999997</v>
          </cell>
          <cell r="O17">
            <v>33178.850000000006</v>
          </cell>
          <cell r="P17">
            <v>0</v>
          </cell>
          <cell r="Q17">
            <v>0</v>
          </cell>
          <cell r="R17">
            <v>481850.3400000002</v>
          </cell>
          <cell r="S17" t="e">
            <v>#REF!</v>
          </cell>
          <cell r="T17" t="e">
            <v>#REF!</v>
          </cell>
          <cell r="U17" t="e">
            <v>#REF!</v>
          </cell>
          <cell r="V17" t="e">
            <v>#REF!</v>
          </cell>
          <cell r="W17" t="e">
            <v>#REF!</v>
          </cell>
          <cell r="X17" t="e">
            <v>#REF!</v>
          </cell>
          <cell r="Y17" t="e">
            <v>#REF!</v>
          </cell>
          <cell r="Z17" t="e">
            <v>#REF!</v>
          </cell>
          <cell r="AA17" t="e">
            <v>#REF!</v>
          </cell>
          <cell r="AB17" t="e">
            <v>#REF!</v>
          </cell>
          <cell r="AC17" t="e">
            <v>#REF!</v>
          </cell>
          <cell r="AD17" t="e">
            <v>#REF!</v>
          </cell>
          <cell r="AE17" t="e">
            <v>#REF!</v>
          </cell>
          <cell r="AF17" t="e">
            <v>#REF!</v>
          </cell>
          <cell r="AG17" t="e">
            <v>#REF!</v>
          </cell>
          <cell r="AH17" t="e">
            <v>#REF!</v>
          </cell>
          <cell r="AI17" t="e">
            <v>#REF!</v>
          </cell>
          <cell r="AJ17" t="e">
            <v>#REF!</v>
          </cell>
          <cell r="AK17" t="e">
            <v>#REF!</v>
          </cell>
          <cell r="AL17" t="e">
            <v>#REF!</v>
          </cell>
        </row>
        <row r="18">
          <cell r="M18">
            <v>629</v>
          </cell>
          <cell r="N18">
            <v>115598.50999999995</v>
          </cell>
          <cell r="O18">
            <v>21627.57</v>
          </cell>
          <cell r="P18">
            <v>0</v>
          </cell>
          <cell r="Q18">
            <v>0</v>
          </cell>
          <cell r="R18">
            <v>404908.42</v>
          </cell>
          <cell r="S18" t="e">
            <v>#REF!</v>
          </cell>
          <cell r="T18" t="e">
            <v>#REF!</v>
          </cell>
          <cell r="U18" t="e">
            <v>#REF!</v>
          </cell>
          <cell r="V18" t="e">
            <v>#REF!</v>
          </cell>
          <cell r="W18" t="e">
            <v>#REF!</v>
          </cell>
          <cell r="X18" t="e">
            <v>#REF!</v>
          </cell>
          <cell r="Y18" t="e">
            <v>#REF!</v>
          </cell>
          <cell r="Z18" t="e">
            <v>#REF!</v>
          </cell>
          <cell r="AA18" t="e">
            <v>#REF!</v>
          </cell>
          <cell r="AB18" t="e">
            <v>#REF!</v>
          </cell>
          <cell r="AC18" t="e">
            <v>#REF!</v>
          </cell>
          <cell r="AD18" t="e">
            <v>#REF!</v>
          </cell>
          <cell r="AE18" t="e">
            <v>#REF!</v>
          </cell>
          <cell r="AF18" t="e">
            <v>#REF!</v>
          </cell>
          <cell r="AG18" t="e">
            <v>#REF!</v>
          </cell>
          <cell r="AH18" t="e">
            <v>#REF!</v>
          </cell>
          <cell r="AI18" t="e">
            <v>#REF!</v>
          </cell>
          <cell r="AJ18" t="e">
            <v>#REF!</v>
          </cell>
          <cell r="AK18" t="e">
            <v>#REF!</v>
          </cell>
          <cell r="AL18" t="e">
            <v>#REF!</v>
          </cell>
        </row>
        <row r="19">
          <cell r="M19">
            <v>712</v>
          </cell>
          <cell r="N19">
            <v>36612.260000000009</v>
          </cell>
          <cell r="O19">
            <v>15802.730000000001</v>
          </cell>
          <cell r="P19">
            <v>0</v>
          </cell>
          <cell r="Q19">
            <v>0</v>
          </cell>
          <cell r="R19">
            <v>162783.01000000013</v>
          </cell>
          <cell r="S19" t="e">
            <v>#REF!</v>
          </cell>
          <cell r="T19" t="e">
            <v>#REF!</v>
          </cell>
          <cell r="U19" t="e">
            <v>#REF!</v>
          </cell>
          <cell r="V19" t="e">
            <v>#REF!</v>
          </cell>
          <cell r="W19" t="e">
            <v>#REF!</v>
          </cell>
          <cell r="X19" t="e">
            <v>#REF!</v>
          </cell>
          <cell r="Y19" t="e">
            <v>#REF!</v>
          </cell>
          <cell r="Z19" t="e">
            <v>#REF!</v>
          </cell>
          <cell r="AA19" t="e">
            <v>#REF!</v>
          </cell>
          <cell r="AB19" t="e">
            <v>#REF!</v>
          </cell>
          <cell r="AC19" t="e">
            <v>#REF!</v>
          </cell>
          <cell r="AD19" t="e">
            <v>#REF!</v>
          </cell>
          <cell r="AE19" t="e">
            <v>#REF!</v>
          </cell>
          <cell r="AF19" t="e">
            <v>#REF!</v>
          </cell>
          <cell r="AG19" t="e">
            <v>#REF!</v>
          </cell>
          <cell r="AH19" t="e">
            <v>#REF!</v>
          </cell>
          <cell r="AI19" t="e">
            <v>#REF!</v>
          </cell>
          <cell r="AJ19" t="e">
            <v>#REF!</v>
          </cell>
          <cell r="AK19" t="e">
            <v>#REF!</v>
          </cell>
          <cell r="AL19" t="e">
            <v>#REF!</v>
          </cell>
        </row>
      </sheetData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 F+D"/>
      <sheetName val="Tableau de bord direkt HDL"/>
      <sheetName val="Report CH global"/>
      <sheetName val="Bonus"/>
      <sheetName val="Niiiiice"/>
      <sheetName val="DC FY13"/>
      <sheetName val="DC"/>
      <sheetName val="Evolution DC FY12"/>
      <sheetName val="Evolution DC FY13"/>
      <sheetName val="HDL CH"/>
      <sheetName val="RL Ziele"/>
      <sheetName val="Objectifs agents"/>
      <sheetName val="Saisonnalité"/>
      <sheetName val="WVK brut FY13"/>
      <sheetName val="WVK FY13"/>
      <sheetName val="CA global net CH FY12"/>
    </sheetNames>
    <sheetDataSet>
      <sheetData sheetId="0"/>
      <sheetData sheetId="1"/>
      <sheetData sheetId="2">
        <row r="2">
          <cell r="K2">
            <v>3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HDL #</v>
          </cell>
          <cell r="B1" t="str">
            <v>HDL</v>
          </cell>
          <cell r="C1" t="str">
            <v>RL</v>
          </cell>
          <cell r="D1" t="str">
            <v>RL#</v>
          </cell>
          <cell r="E1" t="str">
            <v>ZMA</v>
          </cell>
          <cell r="F1" t="str">
            <v>Zone</v>
          </cell>
          <cell r="G1" t="str">
            <v>Objectif 3.1</v>
          </cell>
          <cell r="H1" t="str">
            <v>CMP</v>
          </cell>
          <cell r="I1" t="str">
            <v>CA FY11</v>
          </cell>
        </row>
        <row r="2">
          <cell r="A2">
            <v>3</v>
          </cell>
          <cell r="B2" t="str">
            <v>ALFAG Weinfelden AG</v>
          </cell>
          <cell r="C2" t="e">
            <v>#N/A</v>
          </cell>
          <cell r="E2" t="str">
            <v>Andrea Privitera</v>
          </cell>
          <cell r="F2">
            <v>3</v>
          </cell>
          <cell r="G2">
            <v>27000</v>
          </cell>
          <cell r="H2">
            <v>94</v>
          </cell>
          <cell r="I2">
            <v>67529.820000000007</v>
          </cell>
        </row>
        <row r="3">
          <cell r="A3">
            <v>4</v>
          </cell>
          <cell r="B3" t="str">
            <v>Volvo Trucks Chur</v>
          </cell>
          <cell r="C3" t="str">
            <v>Obere Au</v>
          </cell>
          <cell r="D3">
            <v>19</v>
          </cell>
          <cell r="E3" t="str">
            <v>Andrea Privitera</v>
          </cell>
          <cell r="F3">
            <v>3</v>
          </cell>
          <cell r="G3">
            <v>41000</v>
          </cell>
          <cell r="H3">
            <v>87</v>
          </cell>
          <cell r="I3">
            <v>102760.3</v>
          </cell>
        </row>
        <row r="4">
          <cell r="A4">
            <v>5</v>
          </cell>
          <cell r="B4" t="str">
            <v>Volvo Trucks Niederuzwil</v>
          </cell>
          <cell r="C4" t="e">
            <v>#N/A</v>
          </cell>
          <cell r="E4" t="str">
            <v>Andrea Privitera</v>
          </cell>
          <cell r="F4">
            <v>3</v>
          </cell>
          <cell r="G4">
            <v>39000</v>
          </cell>
          <cell r="H4">
            <v>170</v>
          </cell>
          <cell r="I4">
            <v>111412.75</v>
          </cell>
        </row>
        <row r="5">
          <cell r="A5">
            <v>6</v>
          </cell>
          <cell r="B5" t="str">
            <v>Garage Kolb AG</v>
          </cell>
          <cell r="C5" t="str">
            <v>RRG Zürich SA Renault Glattbrugg</v>
          </cell>
          <cell r="D5">
            <v>499</v>
          </cell>
          <cell r="E5" t="str">
            <v>Andrea Privitera</v>
          </cell>
          <cell r="F5">
            <v>3</v>
          </cell>
          <cell r="G5">
            <v>44000</v>
          </cell>
          <cell r="H5">
            <v>167</v>
          </cell>
          <cell r="I5">
            <v>154375</v>
          </cell>
        </row>
        <row r="6">
          <cell r="A6">
            <v>7</v>
          </cell>
          <cell r="B6" t="str">
            <v>Volvo Trucks</v>
          </cell>
          <cell r="C6" t="str">
            <v>Garage Lacilla</v>
          </cell>
          <cell r="D6">
            <v>487</v>
          </cell>
          <cell r="E6" t="str">
            <v>Patrice Reine</v>
          </cell>
          <cell r="F6">
            <v>1</v>
          </cell>
          <cell r="G6">
            <v>4985</v>
          </cell>
          <cell r="H6">
            <v>0</v>
          </cell>
        </row>
        <row r="7">
          <cell r="A7">
            <v>8</v>
          </cell>
          <cell r="B7" t="str">
            <v>Garage Knecht AG</v>
          </cell>
          <cell r="C7" t="str">
            <v>Auto Nart AG</v>
          </cell>
          <cell r="D7">
            <v>263</v>
          </cell>
          <cell r="E7" t="str">
            <v>Andrea Privitera</v>
          </cell>
          <cell r="F7">
            <v>3</v>
          </cell>
          <cell r="G7">
            <v>80000</v>
          </cell>
          <cell r="H7">
            <v>331</v>
          </cell>
          <cell r="I7">
            <v>371276</v>
          </cell>
        </row>
        <row r="8">
          <cell r="A8">
            <v>9</v>
          </cell>
          <cell r="B8" t="str">
            <v>Challenge</v>
          </cell>
          <cell r="C8" t="str">
            <v>RRG Léman, Cossonay</v>
          </cell>
          <cell r="D8">
            <v>497</v>
          </cell>
          <cell r="E8" t="str">
            <v>Patrice Reine</v>
          </cell>
          <cell r="F8">
            <v>1</v>
          </cell>
          <cell r="G8">
            <v>18500</v>
          </cell>
          <cell r="H8">
            <v>176</v>
          </cell>
          <cell r="I8">
            <v>48927</v>
          </cell>
        </row>
        <row r="9">
          <cell r="A9">
            <v>12</v>
          </cell>
          <cell r="B9" t="str">
            <v>Bahnhof-Garage</v>
          </cell>
          <cell r="C9" t="str">
            <v>Garage Egger AG</v>
          </cell>
          <cell r="D9">
            <v>40</v>
          </cell>
          <cell r="E9" t="str">
            <v>Roland Bodmer</v>
          </cell>
          <cell r="F9">
            <v>2</v>
          </cell>
          <cell r="G9">
            <v>12458</v>
          </cell>
          <cell r="H9">
            <v>18</v>
          </cell>
          <cell r="I9">
            <v>28757</v>
          </cell>
        </row>
        <row r="10">
          <cell r="A10">
            <v>13</v>
          </cell>
          <cell r="B10" t="str">
            <v>Varela</v>
          </cell>
          <cell r="C10" t="str">
            <v>RRG Léman, Cossonay</v>
          </cell>
          <cell r="D10">
            <v>497</v>
          </cell>
          <cell r="E10" t="str">
            <v>Patrice Reine</v>
          </cell>
          <cell r="F10">
            <v>1</v>
          </cell>
          <cell r="G10">
            <v>5200</v>
          </cell>
          <cell r="H10">
            <v>0</v>
          </cell>
          <cell r="I10">
            <v>14330</v>
          </cell>
        </row>
        <row r="11">
          <cell r="A11">
            <v>15</v>
          </cell>
          <cell r="B11" t="str">
            <v>Auto Heller AG</v>
          </cell>
          <cell r="C11" t="str">
            <v>Garage Galliker AG Kriens</v>
          </cell>
          <cell r="D11">
            <v>541</v>
          </cell>
          <cell r="E11" t="str">
            <v>Roland Bodmer</v>
          </cell>
          <cell r="F11">
            <v>2</v>
          </cell>
          <cell r="G11">
            <v>62428</v>
          </cell>
          <cell r="H11">
            <v>131</v>
          </cell>
          <cell r="I11">
            <v>129833.64</v>
          </cell>
        </row>
        <row r="12">
          <cell r="A12">
            <v>18</v>
          </cell>
          <cell r="B12" t="str">
            <v>Rizzotto-Automobile GmbH</v>
          </cell>
          <cell r="C12" t="str">
            <v>Auto Nart AG</v>
          </cell>
          <cell r="D12">
            <v>263</v>
          </cell>
          <cell r="E12" t="str">
            <v>Andrea Privitera</v>
          </cell>
          <cell r="F12">
            <v>3</v>
          </cell>
          <cell r="G12">
            <v>53000</v>
          </cell>
          <cell r="H12">
            <v>266</v>
          </cell>
          <cell r="I12">
            <v>140847</v>
          </cell>
        </row>
        <row r="13">
          <cell r="A13">
            <v>21</v>
          </cell>
          <cell r="B13" t="str">
            <v>Centralgarage Musch AG</v>
          </cell>
          <cell r="C13" t="str">
            <v>Keigel Basel AG</v>
          </cell>
          <cell r="D13">
            <v>453</v>
          </cell>
          <cell r="E13" t="str">
            <v>Roland Bodmer</v>
          </cell>
          <cell r="F13">
            <v>2</v>
          </cell>
          <cell r="G13">
            <v>0</v>
          </cell>
          <cell r="H13">
            <v>27</v>
          </cell>
          <cell r="I13">
            <v>22805.84</v>
          </cell>
        </row>
        <row r="14">
          <cell r="A14">
            <v>23</v>
          </cell>
          <cell r="B14" t="str">
            <v>Garage - Carrosserie Sporing, L. Donateo SA</v>
          </cell>
          <cell r="C14" t="str">
            <v>Keigel Basel AG</v>
          </cell>
          <cell r="D14">
            <v>453</v>
          </cell>
          <cell r="E14" t="str">
            <v>Roland Bodmer</v>
          </cell>
          <cell r="F14">
            <v>2</v>
          </cell>
          <cell r="G14">
            <v>8519</v>
          </cell>
          <cell r="H14">
            <v>42</v>
          </cell>
          <cell r="I14">
            <v>38224</v>
          </cell>
        </row>
        <row r="15">
          <cell r="A15">
            <v>24</v>
          </cell>
          <cell r="B15" t="str">
            <v>Imholz Autohaus AG</v>
          </cell>
          <cell r="C15" t="str">
            <v>Keigel Basel AG</v>
          </cell>
          <cell r="D15">
            <v>453</v>
          </cell>
          <cell r="E15" t="str">
            <v>Roland Bodmer</v>
          </cell>
          <cell r="F15">
            <v>2</v>
          </cell>
          <cell r="G15">
            <v>0</v>
          </cell>
          <cell r="H15">
            <v>57</v>
          </cell>
          <cell r="I15">
            <v>7835.33</v>
          </cell>
        </row>
        <row r="16">
          <cell r="A16">
            <v>26</v>
          </cell>
          <cell r="B16" t="str">
            <v>Fritz Kilchenmann</v>
          </cell>
          <cell r="C16" t="str">
            <v>Garage Galliker AG Kriens</v>
          </cell>
          <cell r="D16">
            <v>541</v>
          </cell>
          <cell r="E16" t="str">
            <v>Roland Bodmer</v>
          </cell>
          <cell r="F16">
            <v>2</v>
          </cell>
          <cell r="G16">
            <v>21188</v>
          </cell>
          <cell r="H16">
            <v>157</v>
          </cell>
          <cell r="I16">
            <v>103275.58</v>
          </cell>
        </row>
        <row r="17">
          <cell r="A17">
            <v>35</v>
          </cell>
          <cell r="B17" t="str">
            <v>Frei Touring Garage GmbH</v>
          </cell>
          <cell r="C17" t="str">
            <v>Garage Galliker AG Kriens</v>
          </cell>
          <cell r="D17">
            <v>541</v>
          </cell>
          <cell r="E17" t="str">
            <v>Roland Bodmer</v>
          </cell>
          <cell r="F17">
            <v>2</v>
          </cell>
          <cell r="G17">
            <v>30132</v>
          </cell>
          <cell r="H17">
            <v>24</v>
          </cell>
          <cell r="I17">
            <v>59214.7</v>
          </cell>
        </row>
        <row r="18">
          <cell r="A18">
            <v>57</v>
          </cell>
          <cell r="B18" t="str">
            <v>Adam Automobile</v>
          </cell>
          <cell r="C18" t="str">
            <v>Garage Galliker AG Kriens</v>
          </cell>
          <cell r="D18">
            <v>541</v>
          </cell>
          <cell r="E18" t="str">
            <v>Roland Bodmer</v>
          </cell>
          <cell r="F18">
            <v>2</v>
          </cell>
          <cell r="G18">
            <v>12829</v>
          </cell>
          <cell r="H18">
            <v>93</v>
          </cell>
          <cell r="I18">
            <v>64297.440000000002</v>
          </cell>
        </row>
        <row r="19">
          <cell r="A19">
            <v>65</v>
          </cell>
          <cell r="B19" t="str">
            <v>Visinand</v>
          </cell>
          <cell r="C19" t="str">
            <v>Garage Lacilla</v>
          </cell>
          <cell r="D19">
            <v>487</v>
          </cell>
          <cell r="E19" t="str">
            <v>Patrice Reine</v>
          </cell>
          <cell r="F19">
            <v>1</v>
          </cell>
          <cell r="G19">
            <v>96050</v>
          </cell>
          <cell r="H19">
            <v>264</v>
          </cell>
          <cell r="I19">
            <v>147528</v>
          </cell>
        </row>
        <row r="20">
          <cell r="A20">
            <v>68</v>
          </cell>
          <cell r="B20" t="str">
            <v>Aviation</v>
          </cell>
          <cell r="C20" t="str">
            <v>Garage Lacilla</v>
          </cell>
          <cell r="D20">
            <v>487</v>
          </cell>
          <cell r="E20" t="str">
            <v>Patrice Reine</v>
          </cell>
          <cell r="F20">
            <v>1</v>
          </cell>
          <cell r="G20">
            <v>216065</v>
          </cell>
          <cell r="H20">
            <v>603</v>
          </cell>
          <cell r="I20">
            <v>349579</v>
          </cell>
        </row>
        <row r="21">
          <cell r="A21">
            <v>76</v>
          </cell>
          <cell r="B21" t="str">
            <v>Schöpfer</v>
          </cell>
          <cell r="C21" t="str">
            <v>Autobahn-Garage Zwahlen &amp; Wieser, Lyss</v>
          </cell>
          <cell r="D21">
            <v>305</v>
          </cell>
          <cell r="E21" t="str">
            <v>Patrice Reine</v>
          </cell>
          <cell r="F21">
            <v>1</v>
          </cell>
          <cell r="G21">
            <v>40000</v>
          </cell>
          <cell r="H21">
            <v>172</v>
          </cell>
          <cell r="I21">
            <v>105407</v>
          </cell>
        </row>
        <row r="22">
          <cell r="A22">
            <v>93</v>
          </cell>
          <cell r="B22" t="str">
            <v>M. + E. Vogel</v>
          </cell>
          <cell r="C22" t="str">
            <v>Garage Egger AG</v>
          </cell>
          <cell r="D22">
            <v>40</v>
          </cell>
          <cell r="E22" t="str">
            <v>Roland Bodmer</v>
          </cell>
          <cell r="F22">
            <v>2</v>
          </cell>
          <cell r="G22">
            <v>31180</v>
          </cell>
          <cell r="H22">
            <v>133</v>
          </cell>
          <cell r="I22">
            <v>104862</v>
          </cell>
        </row>
        <row r="23">
          <cell r="A23">
            <v>97</v>
          </cell>
          <cell r="B23" t="str">
            <v>Trachsel</v>
          </cell>
          <cell r="C23" t="str">
            <v>Autobahn-Garage Zwahlen &amp; Wieser, Lyss</v>
          </cell>
          <cell r="D23">
            <v>305</v>
          </cell>
          <cell r="E23" t="str">
            <v>Patrice Reine</v>
          </cell>
          <cell r="F23">
            <v>1</v>
          </cell>
          <cell r="G23">
            <v>37500</v>
          </cell>
          <cell r="H23">
            <v>159</v>
          </cell>
          <cell r="I23">
            <v>77251</v>
          </cell>
        </row>
        <row r="24">
          <cell r="A24">
            <v>102</v>
          </cell>
          <cell r="B24" t="str">
            <v>Ruprecht</v>
          </cell>
          <cell r="C24" t="str">
            <v>Autobahn-Garage Zwahlen &amp; Wieser, Lyss</v>
          </cell>
          <cell r="D24">
            <v>305</v>
          </cell>
          <cell r="E24" t="str">
            <v>Patrice Reine</v>
          </cell>
          <cell r="F24">
            <v>1</v>
          </cell>
          <cell r="G24">
            <v>250000</v>
          </cell>
          <cell r="H24">
            <v>1152</v>
          </cell>
          <cell r="I24">
            <v>744092</v>
          </cell>
        </row>
        <row r="25">
          <cell r="A25">
            <v>105</v>
          </cell>
          <cell r="B25" t="str">
            <v>Hättenschwiler, Hof-Garage AG</v>
          </cell>
          <cell r="C25" t="str">
            <v>Obere Au</v>
          </cell>
          <cell r="D25">
            <v>19</v>
          </cell>
          <cell r="E25" t="str">
            <v>Andrea Privitera</v>
          </cell>
          <cell r="F25">
            <v>3</v>
          </cell>
          <cell r="G25">
            <v>66000</v>
          </cell>
          <cell r="H25">
            <v>109</v>
          </cell>
          <cell r="I25">
            <v>100237.4</v>
          </cell>
        </row>
        <row r="26">
          <cell r="A26">
            <v>108</v>
          </cell>
          <cell r="B26" t="str">
            <v>J. Vogt AG</v>
          </cell>
          <cell r="C26" t="str">
            <v>Auto Nart AG</v>
          </cell>
          <cell r="D26">
            <v>263</v>
          </cell>
          <cell r="E26" t="str">
            <v>Andrea Privitera</v>
          </cell>
          <cell r="F26">
            <v>3</v>
          </cell>
          <cell r="G26">
            <v>42000</v>
          </cell>
          <cell r="H26">
            <v>158</v>
          </cell>
          <cell r="I26">
            <v>124928</v>
          </cell>
        </row>
        <row r="27">
          <cell r="A27">
            <v>114</v>
          </cell>
          <cell r="B27" t="str">
            <v>Gailloud Automobiles</v>
          </cell>
          <cell r="C27" t="str">
            <v>Garage du Nord</v>
          </cell>
          <cell r="D27">
            <v>459</v>
          </cell>
          <cell r="E27" t="str">
            <v>Patrice Reine</v>
          </cell>
          <cell r="F27">
            <v>1</v>
          </cell>
          <cell r="G27">
            <v>14000</v>
          </cell>
          <cell r="I27">
            <v>0</v>
          </cell>
        </row>
        <row r="28">
          <cell r="A28">
            <v>115</v>
          </cell>
          <cell r="B28" t="str">
            <v>Kirchplatz-Garage AG</v>
          </cell>
          <cell r="C28" t="str">
            <v>Obere Au</v>
          </cell>
          <cell r="D28">
            <v>19</v>
          </cell>
          <cell r="E28" t="str">
            <v>Andrea Privitera</v>
          </cell>
          <cell r="F28">
            <v>3</v>
          </cell>
          <cell r="G28">
            <v>121000</v>
          </cell>
          <cell r="H28">
            <v>312</v>
          </cell>
          <cell r="I28">
            <v>198885.9</v>
          </cell>
        </row>
        <row r="29">
          <cell r="A29">
            <v>116</v>
          </cell>
          <cell r="B29" t="str">
            <v>Autocarrefour</v>
          </cell>
          <cell r="C29" t="str">
            <v>Promocar</v>
          </cell>
          <cell r="D29">
            <v>629</v>
          </cell>
          <cell r="E29" t="str">
            <v>Patrice Reine</v>
          </cell>
          <cell r="F29">
            <v>1</v>
          </cell>
          <cell r="G29">
            <v>19500</v>
          </cell>
          <cell r="H29">
            <v>0</v>
          </cell>
          <cell r="I29">
            <v>0</v>
          </cell>
        </row>
        <row r="30">
          <cell r="A30">
            <v>117</v>
          </cell>
          <cell r="B30" t="str">
            <v>Ehrismann AG</v>
          </cell>
          <cell r="C30" t="str">
            <v>Garage Egger AG</v>
          </cell>
          <cell r="D30">
            <v>40</v>
          </cell>
          <cell r="E30" t="str">
            <v>Roland Bodmer</v>
          </cell>
          <cell r="F30">
            <v>2</v>
          </cell>
          <cell r="G30">
            <v>9872</v>
          </cell>
          <cell r="H30">
            <v>20</v>
          </cell>
          <cell r="I30">
            <v>30777</v>
          </cell>
        </row>
        <row r="31">
          <cell r="A31">
            <v>119</v>
          </cell>
          <cell r="B31" t="str">
            <v>Auto Glaus</v>
          </cell>
          <cell r="C31" t="str">
            <v>Garage Pieren AG</v>
          </cell>
          <cell r="D31">
            <v>712</v>
          </cell>
          <cell r="E31" t="str">
            <v>Roland Bodmer</v>
          </cell>
          <cell r="F31">
            <v>2</v>
          </cell>
          <cell r="G31">
            <v>73092</v>
          </cell>
          <cell r="H31">
            <v>113</v>
          </cell>
          <cell r="I31">
            <v>154053.49</v>
          </cell>
        </row>
        <row r="32">
          <cell r="A32">
            <v>120</v>
          </cell>
          <cell r="B32" t="str">
            <v>Auto Mötteli GmbH</v>
          </cell>
          <cell r="C32" t="str">
            <v>RRG Zürich SA Renault Glattbrugg</v>
          </cell>
          <cell r="D32">
            <v>499</v>
          </cell>
          <cell r="E32" t="str">
            <v>Andrea Privitera</v>
          </cell>
          <cell r="F32">
            <v>3</v>
          </cell>
          <cell r="G32">
            <v>25000</v>
          </cell>
          <cell r="H32">
            <v>0</v>
          </cell>
          <cell r="I32">
            <v>0</v>
          </cell>
        </row>
        <row r="33">
          <cell r="A33">
            <v>122</v>
          </cell>
          <cell r="B33" t="str">
            <v>Neugut-Garage Flury AG</v>
          </cell>
          <cell r="C33" t="str">
            <v>RRG Zürich SA Renault Glattbrugg</v>
          </cell>
          <cell r="D33">
            <v>499</v>
          </cell>
          <cell r="E33" t="str">
            <v>Andrea Privitera</v>
          </cell>
          <cell r="F33">
            <v>3</v>
          </cell>
          <cell r="G33">
            <v>185000</v>
          </cell>
          <cell r="H33">
            <v>854</v>
          </cell>
          <cell r="I33">
            <v>668923</v>
          </cell>
        </row>
        <row r="34">
          <cell r="A34">
            <v>123</v>
          </cell>
          <cell r="B34" t="str">
            <v>Stooss</v>
          </cell>
          <cell r="C34" t="str">
            <v>Autobahn-Garage Zwahlen &amp; Wieser, Lyss</v>
          </cell>
          <cell r="D34">
            <v>305</v>
          </cell>
          <cell r="E34" t="str">
            <v>Patrice Reine</v>
          </cell>
          <cell r="F34">
            <v>1</v>
          </cell>
          <cell r="G34">
            <v>27500</v>
          </cell>
          <cell r="H34">
            <v>116</v>
          </cell>
          <cell r="I34">
            <v>86296</v>
          </cell>
        </row>
        <row r="35">
          <cell r="A35">
            <v>124</v>
          </cell>
          <cell r="B35" t="str">
            <v>Lovats</v>
          </cell>
          <cell r="C35" t="str">
            <v>RRG Léman, Cossonay</v>
          </cell>
          <cell r="D35">
            <v>497</v>
          </cell>
          <cell r="E35" t="str">
            <v>Patrice Reine</v>
          </cell>
          <cell r="F35">
            <v>1</v>
          </cell>
          <cell r="G35">
            <v>10000</v>
          </cell>
          <cell r="H35">
            <v>0</v>
          </cell>
          <cell r="I35">
            <v>0</v>
          </cell>
        </row>
        <row r="36">
          <cell r="A36">
            <v>126</v>
          </cell>
          <cell r="B36" t="str">
            <v>Seefeld Automobile AG</v>
          </cell>
          <cell r="C36" t="str">
            <v>RRG Zürich SA Renault Glattbrugg</v>
          </cell>
          <cell r="D36">
            <v>499</v>
          </cell>
          <cell r="E36" t="str">
            <v>Andrea Privitera</v>
          </cell>
          <cell r="F36">
            <v>3</v>
          </cell>
          <cell r="G36">
            <v>0</v>
          </cell>
          <cell r="H36">
            <v>0</v>
          </cell>
          <cell r="I36">
            <v>0</v>
          </cell>
        </row>
        <row r="37">
          <cell r="A37">
            <v>128</v>
          </cell>
          <cell r="B37" t="str">
            <v>Riet-Garage AG</v>
          </cell>
          <cell r="C37" t="str">
            <v>Obere Au</v>
          </cell>
          <cell r="D37">
            <v>19</v>
          </cell>
          <cell r="E37" t="str">
            <v>Andrea Privitera</v>
          </cell>
          <cell r="F37">
            <v>3</v>
          </cell>
          <cell r="G37">
            <v>0</v>
          </cell>
          <cell r="H37">
            <v>0</v>
          </cell>
          <cell r="I37">
            <v>0</v>
          </cell>
        </row>
        <row r="38">
          <cell r="A38">
            <v>137</v>
          </cell>
          <cell r="B38" t="str">
            <v xml:space="preserve">Ramseyer </v>
          </cell>
          <cell r="C38" t="str">
            <v>Autobahn-Garage Zwahlen &amp; Wieser, Lyss</v>
          </cell>
          <cell r="D38">
            <v>305</v>
          </cell>
          <cell r="E38" t="str">
            <v>Patrice Reine</v>
          </cell>
          <cell r="F38">
            <v>1</v>
          </cell>
          <cell r="G38">
            <v>20000</v>
          </cell>
          <cell r="H38">
            <v>34</v>
          </cell>
          <cell r="I38">
            <v>74113</v>
          </cell>
        </row>
        <row r="39">
          <cell r="A39">
            <v>143</v>
          </cell>
          <cell r="B39" t="str">
            <v>Widmer</v>
          </cell>
          <cell r="C39" t="str">
            <v>Autobahn-Garage Zwahlen &amp; Wieser, Lyss</v>
          </cell>
          <cell r="D39">
            <v>305</v>
          </cell>
          <cell r="E39" t="str">
            <v>Patrice Reine</v>
          </cell>
          <cell r="F39">
            <v>1</v>
          </cell>
          <cell r="G39">
            <v>11000</v>
          </cell>
          <cell r="H39">
            <v>44</v>
          </cell>
          <cell r="I39">
            <v>48123</v>
          </cell>
        </row>
        <row r="40">
          <cell r="A40">
            <v>147</v>
          </cell>
          <cell r="B40" t="str">
            <v>Garage Jakob Schärli</v>
          </cell>
          <cell r="C40" t="str">
            <v>Garage Galliker AG Kriens</v>
          </cell>
          <cell r="D40">
            <v>541</v>
          </cell>
          <cell r="E40" t="str">
            <v>Roland Bodmer</v>
          </cell>
          <cell r="F40">
            <v>2</v>
          </cell>
          <cell r="G40">
            <v>0</v>
          </cell>
          <cell r="H40">
            <v>52</v>
          </cell>
          <cell r="I40">
            <v>52731.42</v>
          </cell>
        </row>
        <row r="41">
          <cell r="A41">
            <v>153</v>
          </cell>
          <cell r="B41" t="str">
            <v>Koller + Amstutz AG</v>
          </cell>
          <cell r="C41" t="str">
            <v>Garage Egger AG</v>
          </cell>
          <cell r="D41">
            <v>40</v>
          </cell>
          <cell r="E41" t="str">
            <v>Roland Bodmer</v>
          </cell>
          <cell r="F41">
            <v>2</v>
          </cell>
          <cell r="G41">
            <v>96138</v>
          </cell>
          <cell r="H41">
            <v>252</v>
          </cell>
          <cell r="I41">
            <v>270450</v>
          </cell>
        </row>
        <row r="42">
          <cell r="A42">
            <v>168</v>
          </cell>
          <cell r="B42" t="str">
            <v>Piccand</v>
          </cell>
          <cell r="C42" t="str">
            <v>Autobahn-Garage Zwahlen &amp; Wieser, Lyss</v>
          </cell>
          <cell r="D42">
            <v>305</v>
          </cell>
          <cell r="E42" t="str">
            <v>Patrice Reine</v>
          </cell>
          <cell r="F42">
            <v>1</v>
          </cell>
          <cell r="G42">
            <v>14500</v>
          </cell>
          <cell r="H42">
            <v>69</v>
          </cell>
          <cell r="I42">
            <v>44239</v>
          </cell>
        </row>
        <row r="43">
          <cell r="A43">
            <v>182</v>
          </cell>
          <cell r="B43" t="str">
            <v>Garage Müller</v>
          </cell>
          <cell r="C43" t="str">
            <v>Garage Egger AG</v>
          </cell>
          <cell r="D43">
            <v>40</v>
          </cell>
          <cell r="E43" t="str">
            <v>Roland Bodmer</v>
          </cell>
          <cell r="F43">
            <v>2</v>
          </cell>
          <cell r="G43">
            <v>69494</v>
          </cell>
          <cell r="H43">
            <v>152</v>
          </cell>
          <cell r="I43">
            <v>143641</v>
          </cell>
        </row>
        <row r="44">
          <cell r="A44">
            <v>183</v>
          </cell>
          <cell r="B44" t="str">
            <v>Bellevue</v>
          </cell>
          <cell r="C44" t="str">
            <v>Autobahn-Garage Zwahlen &amp; Wieser, Lyss</v>
          </cell>
          <cell r="D44">
            <v>305</v>
          </cell>
          <cell r="E44" t="str">
            <v>Patrice Reine</v>
          </cell>
          <cell r="F44">
            <v>1</v>
          </cell>
          <cell r="G44">
            <v>32500</v>
          </cell>
          <cell r="H44">
            <v>133</v>
          </cell>
          <cell r="I44">
            <v>127904</v>
          </cell>
        </row>
        <row r="45">
          <cell r="A45">
            <v>184</v>
          </cell>
          <cell r="B45" t="str">
            <v>Vonlanthen</v>
          </cell>
          <cell r="C45" t="str">
            <v>Autobahn-Garage Zwahlen &amp; Wieser, Lyss</v>
          </cell>
          <cell r="D45">
            <v>305</v>
          </cell>
          <cell r="E45" t="str">
            <v>Patrice Reine</v>
          </cell>
          <cell r="F45">
            <v>1</v>
          </cell>
          <cell r="G45">
            <v>34500</v>
          </cell>
          <cell r="H45">
            <v>149</v>
          </cell>
          <cell r="I45">
            <v>92517</v>
          </cell>
        </row>
        <row r="46">
          <cell r="A46">
            <v>185</v>
          </cell>
          <cell r="B46" t="str">
            <v>Garage Frei Eiken AG</v>
          </cell>
          <cell r="C46" t="str">
            <v>Keigel Basel AG</v>
          </cell>
          <cell r="D46">
            <v>453</v>
          </cell>
          <cell r="E46" t="str">
            <v>Roland Bodmer</v>
          </cell>
          <cell r="F46">
            <v>2</v>
          </cell>
          <cell r="G46">
            <v>17892</v>
          </cell>
          <cell r="H46">
            <v>88</v>
          </cell>
          <cell r="I46">
            <v>54111</v>
          </cell>
        </row>
        <row r="47">
          <cell r="A47">
            <v>189</v>
          </cell>
          <cell r="B47" t="str">
            <v>Werner Liniger</v>
          </cell>
          <cell r="C47" t="str">
            <v>Garage Galliker AG Kriens</v>
          </cell>
          <cell r="D47">
            <v>541</v>
          </cell>
          <cell r="E47" t="str">
            <v>Roland Bodmer</v>
          </cell>
          <cell r="F47">
            <v>2</v>
          </cell>
          <cell r="G47">
            <v>31915</v>
          </cell>
          <cell r="H47">
            <v>72</v>
          </cell>
          <cell r="I47">
            <v>52894.16</v>
          </cell>
        </row>
        <row r="48">
          <cell r="A48">
            <v>191</v>
          </cell>
          <cell r="B48" t="str">
            <v>Garage Vallone SA</v>
          </cell>
          <cell r="C48" t="str">
            <v>Garage Stadio SA</v>
          </cell>
          <cell r="D48">
            <v>32</v>
          </cell>
          <cell r="E48" t="str">
            <v>Andrea Privitera</v>
          </cell>
          <cell r="F48">
            <v>3</v>
          </cell>
          <cell r="G48">
            <v>36000</v>
          </cell>
          <cell r="H48">
            <v>399</v>
          </cell>
          <cell r="I48">
            <v>135606</v>
          </cell>
        </row>
        <row r="49">
          <cell r="A49">
            <v>192</v>
          </cell>
          <cell r="B49" t="str">
            <v>Alfred Röthlisberger</v>
          </cell>
          <cell r="C49" t="str">
            <v>Garage Galliker AG Kriens</v>
          </cell>
          <cell r="D49">
            <v>541</v>
          </cell>
          <cell r="E49" t="str">
            <v>Roland Bodmer</v>
          </cell>
          <cell r="F49">
            <v>2</v>
          </cell>
          <cell r="G49">
            <v>0</v>
          </cell>
          <cell r="H49">
            <v>124</v>
          </cell>
          <cell r="I49">
            <v>76742.23</v>
          </cell>
        </row>
        <row r="50">
          <cell r="A50">
            <v>201</v>
          </cell>
          <cell r="B50" t="str">
            <v>Bill</v>
          </cell>
          <cell r="C50" t="str">
            <v>Autobahn-Garage Zwahlen &amp; Wieser, Lyss</v>
          </cell>
          <cell r="D50">
            <v>305</v>
          </cell>
          <cell r="E50" t="str">
            <v>Patrice Reine</v>
          </cell>
          <cell r="F50">
            <v>1</v>
          </cell>
          <cell r="G50">
            <v>19000</v>
          </cell>
          <cell r="H50">
            <v>40</v>
          </cell>
          <cell r="I50">
            <v>60618</v>
          </cell>
        </row>
        <row r="51">
          <cell r="A51">
            <v>208</v>
          </cell>
          <cell r="B51" t="str">
            <v>Sedelgarage AG Luzern</v>
          </cell>
          <cell r="C51" t="str">
            <v>Garage Galliker AG Kriens</v>
          </cell>
          <cell r="D51">
            <v>541</v>
          </cell>
          <cell r="E51" t="str">
            <v>Roland Bodmer</v>
          </cell>
          <cell r="F51">
            <v>2</v>
          </cell>
          <cell r="G51">
            <v>59198</v>
          </cell>
          <cell r="H51">
            <v>246</v>
          </cell>
          <cell r="I51">
            <v>129113.48</v>
          </cell>
        </row>
        <row r="52">
          <cell r="A52">
            <v>216</v>
          </cell>
          <cell r="B52" t="str">
            <v>Caveng</v>
          </cell>
          <cell r="C52" t="str">
            <v>Promocar</v>
          </cell>
          <cell r="D52">
            <v>629</v>
          </cell>
          <cell r="E52" t="str">
            <v>Patrice Reine</v>
          </cell>
          <cell r="F52">
            <v>1</v>
          </cell>
          <cell r="G52">
            <v>206600</v>
          </cell>
          <cell r="H52">
            <v>1528</v>
          </cell>
          <cell r="I52">
            <v>576556</v>
          </cell>
        </row>
        <row r="53">
          <cell r="A53">
            <v>239</v>
          </cell>
          <cell r="B53" t="str">
            <v>Müller AG Garage</v>
          </cell>
          <cell r="C53" t="str">
            <v>Keigel Basel AG</v>
          </cell>
          <cell r="D53">
            <v>453</v>
          </cell>
          <cell r="E53" t="str">
            <v>Roland Bodmer</v>
          </cell>
          <cell r="F53">
            <v>2</v>
          </cell>
          <cell r="G53">
            <v>66689</v>
          </cell>
          <cell r="H53">
            <v>345</v>
          </cell>
          <cell r="I53">
            <v>208484</v>
          </cell>
        </row>
        <row r="54">
          <cell r="A54">
            <v>242</v>
          </cell>
          <cell r="B54" t="str">
            <v>Rene Facchin AG</v>
          </cell>
          <cell r="C54" t="str">
            <v>RRG Zürich SA Renault Glattbrugg</v>
          </cell>
          <cell r="D54">
            <v>499</v>
          </cell>
          <cell r="E54" t="str">
            <v>Andrea Privitera</v>
          </cell>
          <cell r="F54">
            <v>3</v>
          </cell>
          <cell r="G54">
            <v>34000</v>
          </cell>
          <cell r="H54">
            <v>127</v>
          </cell>
          <cell r="I54">
            <v>109256</v>
          </cell>
        </row>
        <row r="55">
          <cell r="A55">
            <v>246</v>
          </cell>
          <cell r="B55" t="str">
            <v>Meile AG</v>
          </cell>
          <cell r="C55" t="str">
            <v>Buga</v>
          </cell>
          <cell r="E55" t="str">
            <v>Andrea Privitera</v>
          </cell>
          <cell r="F55">
            <v>3</v>
          </cell>
          <cell r="G55">
            <v>24000</v>
          </cell>
          <cell r="H55">
            <v>60</v>
          </cell>
          <cell r="I55">
            <v>66942</v>
          </cell>
        </row>
        <row r="56">
          <cell r="A56">
            <v>249</v>
          </cell>
          <cell r="B56" t="str">
            <v>Gottardi SA</v>
          </cell>
          <cell r="C56" t="str">
            <v>Garage Stadio SA</v>
          </cell>
          <cell r="D56">
            <v>32</v>
          </cell>
          <cell r="E56" t="str">
            <v>Andrea Privitera</v>
          </cell>
          <cell r="F56">
            <v>3</v>
          </cell>
          <cell r="G56">
            <v>28000</v>
          </cell>
          <cell r="H56">
            <v>118</v>
          </cell>
          <cell r="I56">
            <v>97342</v>
          </cell>
        </row>
        <row r="57">
          <cell r="A57">
            <v>266</v>
          </cell>
          <cell r="B57" t="str">
            <v xml:space="preserve">Risoud </v>
          </cell>
          <cell r="C57" t="str">
            <v>RRG Léman, Cossonay</v>
          </cell>
          <cell r="D57">
            <v>497</v>
          </cell>
          <cell r="E57" t="str">
            <v>Patrice Reine</v>
          </cell>
          <cell r="F57">
            <v>1</v>
          </cell>
          <cell r="G57">
            <v>22000</v>
          </cell>
          <cell r="H57">
            <v>117</v>
          </cell>
          <cell r="I57">
            <v>65632</v>
          </cell>
        </row>
        <row r="58">
          <cell r="A58">
            <v>271</v>
          </cell>
          <cell r="B58" t="str">
            <v>Georg Dambach</v>
          </cell>
          <cell r="C58" t="str">
            <v>Garage Egger AG</v>
          </cell>
          <cell r="D58">
            <v>40</v>
          </cell>
          <cell r="E58" t="str">
            <v>Roland Bodmer</v>
          </cell>
          <cell r="F58">
            <v>2</v>
          </cell>
          <cell r="G58">
            <v>43660</v>
          </cell>
          <cell r="H58">
            <v>184</v>
          </cell>
          <cell r="I58">
            <v>89501</v>
          </cell>
        </row>
        <row r="59">
          <cell r="A59">
            <v>273</v>
          </cell>
          <cell r="B59" t="str">
            <v>Garage Motzer AG</v>
          </cell>
          <cell r="C59" t="str">
            <v>Obere Au</v>
          </cell>
          <cell r="D59">
            <v>19</v>
          </cell>
          <cell r="E59" t="str">
            <v>Andrea Privitera</v>
          </cell>
          <cell r="F59">
            <v>3</v>
          </cell>
          <cell r="G59">
            <v>90000</v>
          </cell>
          <cell r="H59">
            <v>138</v>
          </cell>
          <cell r="I59">
            <v>153744.9</v>
          </cell>
        </row>
        <row r="60">
          <cell r="A60">
            <v>326</v>
          </cell>
          <cell r="B60" t="str">
            <v>Garage Cristallina Welter AG</v>
          </cell>
          <cell r="C60" t="str">
            <v>Obere Au</v>
          </cell>
          <cell r="D60">
            <v>19</v>
          </cell>
          <cell r="E60" t="str">
            <v>Andrea Privitera</v>
          </cell>
          <cell r="F60">
            <v>3</v>
          </cell>
          <cell r="G60">
            <v>39000</v>
          </cell>
          <cell r="H60">
            <v>38</v>
          </cell>
          <cell r="I60">
            <v>49231.199999999997</v>
          </cell>
        </row>
        <row r="61">
          <cell r="A61">
            <v>327</v>
          </cell>
          <cell r="B61" t="str">
            <v>Stadelmann Garage AG</v>
          </cell>
          <cell r="C61" t="str">
            <v>Garage Galliker AG Kriens</v>
          </cell>
          <cell r="D61">
            <v>541</v>
          </cell>
          <cell r="E61" t="str">
            <v>Roland Bodmer</v>
          </cell>
          <cell r="F61">
            <v>2</v>
          </cell>
          <cell r="G61">
            <v>28267</v>
          </cell>
          <cell r="H61">
            <v>62</v>
          </cell>
          <cell r="I61">
            <v>63651.25</v>
          </cell>
        </row>
        <row r="62">
          <cell r="A62">
            <v>336</v>
          </cell>
          <cell r="B62" t="str">
            <v>Ernst Glarner</v>
          </cell>
          <cell r="C62" t="str">
            <v>Garage Pieren AG</v>
          </cell>
          <cell r="D62">
            <v>712</v>
          </cell>
          <cell r="E62" t="str">
            <v>Roland Bodmer</v>
          </cell>
          <cell r="F62">
            <v>2</v>
          </cell>
          <cell r="G62">
            <v>26313</v>
          </cell>
          <cell r="H62">
            <v>98</v>
          </cell>
          <cell r="I62">
            <v>53452.84</v>
          </cell>
        </row>
        <row r="63">
          <cell r="A63">
            <v>352</v>
          </cell>
          <cell r="B63" t="str">
            <v>RRG Zürich SA, Nissan Zürich Altstetten</v>
          </cell>
          <cell r="C63" t="str">
            <v>RRG Zürich SA Renault Glattbrugg</v>
          </cell>
          <cell r="D63">
            <v>499</v>
          </cell>
          <cell r="E63" t="str">
            <v>Andrea Privitera</v>
          </cell>
          <cell r="F63">
            <v>3</v>
          </cell>
          <cell r="G63">
            <v>130000</v>
          </cell>
          <cell r="H63">
            <v>1589</v>
          </cell>
          <cell r="I63">
            <v>385559</v>
          </cell>
        </row>
        <row r="64">
          <cell r="A64">
            <v>363</v>
          </cell>
          <cell r="B64" t="str">
            <v>Autorep AG</v>
          </cell>
          <cell r="C64" t="str">
            <v>Garage Galliker AG Kriens</v>
          </cell>
          <cell r="D64">
            <v>541</v>
          </cell>
          <cell r="E64" t="str">
            <v>Roland Bodmer</v>
          </cell>
          <cell r="F64">
            <v>2</v>
          </cell>
          <cell r="G64">
            <v>53724</v>
          </cell>
          <cell r="H64">
            <v>154</v>
          </cell>
          <cell r="I64">
            <v>127916.7</v>
          </cell>
        </row>
        <row r="65">
          <cell r="A65">
            <v>366</v>
          </cell>
          <cell r="B65" t="str">
            <v>Wolfgang Letter</v>
          </cell>
          <cell r="C65" t="str">
            <v>Garage Galliker AG Kriens</v>
          </cell>
          <cell r="D65">
            <v>541</v>
          </cell>
          <cell r="E65" t="str">
            <v>Roland Bodmer</v>
          </cell>
          <cell r="F65">
            <v>2</v>
          </cell>
          <cell r="G65">
            <v>7322</v>
          </cell>
          <cell r="H65">
            <v>35</v>
          </cell>
          <cell r="I65">
            <v>35353.919999999998</v>
          </cell>
        </row>
        <row r="66">
          <cell r="A66">
            <v>369</v>
          </cell>
          <cell r="B66" t="str">
            <v>Kreuz-Garage Weber AG</v>
          </cell>
          <cell r="C66" t="str">
            <v>RRG Zürich SA Renault Glattbrugg</v>
          </cell>
          <cell r="D66">
            <v>499</v>
          </cell>
          <cell r="E66" t="str">
            <v>Andrea Privitera</v>
          </cell>
          <cell r="F66">
            <v>3</v>
          </cell>
          <cell r="G66">
            <v>161000</v>
          </cell>
          <cell r="H66">
            <v>443</v>
          </cell>
          <cell r="I66">
            <v>410456</v>
          </cell>
        </row>
        <row r="67">
          <cell r="A67">
            <v>380</v>
          </cell>
          <cell r="B67" t="str">
            <v>Marag Garagen AG</v>
          </cell>
          <cell r="C67" t="str">
            <v>Garage Pieren AG</v>
          </cell>
          <cell r="D67">
            <v>712</v>
          </cell>
          <cell r="E67" t="str">
            <v>Roland Bodmer</v>
          </cell>
          <cell r="F67">
            <v>2</v>
          </cell>
          <cell r="G67">
            <v>17634</v>
          </cell>
          <cell r="H67">
            <v>192</v>
          </cell>
          <cell r="I67">
            <v>148152.76999999999</v>
          </cell>
        </row>
        <row r="68">
          <cell r="A68">
            <v>389</v>
          </cell>
          <cell r="B68" t="str">
            <v>Mazzetta, Garascha Greina SA</v>
          </cell>
          <cell r="C68" t="str">
            <v>Obere Au</v>
          </cell>
          <cell r="D68">
            <v>19</v>
          </cell>
          <cell r="E68" t="str">
            <v>Andrea Privitera</v>
          </cell>
          <cell r="F68">
            <v>3</v>
          </cell>
          <cell r="G68">
            <v>18000</v>
          </cell>
          <cell r="H68">
            <v>18</v>
          </cell>
          <cell r="I68">
            <v>35129.699999999997</v>
          </cell>
        </row>
        <row r="69">
          <cell r="A69">
            <v>391</v>
          </cell>
          <cell r="B69" t="str">
            <v>Auto Lemp AG</v>
          </cell>
          <cell r="C69" t="str">
            <v>Garage Galliker AG Kriens</v>
          </cell>
          <cell r="D69">
            <v>541</v>
          </cell>
          <cell r="E69" t="str">
            <v>Roland Bodmer</v>
          </cell>
          <cell r="F69">
            <v>2</v>
          </cell>
          <cell r="G69">
            <v>24637</v>
          </cell>
          <cell r="H69">
            <v>82</v>
          </cell>
          <cell r="I69">
            <v>64197.55</v>
          </cell>
        </row>
        <row r="70">
          <cell r="A70">
            <v>396</v>
          </cell>
          <cell r="B70" t="str">
            <v>Etang</v>
          </cell>
          <cell r="C70" t="str">
            <v>RRG Léman, Cossonay</v>
          </cell>
          <cell r="D70">
            <v>497</v>
          </cell>
          <cell r="E70" t="str">
            <v>Patrice Reine</v>
          </cell>
          <cell r="F70">
            <v>1</v>
          </cell>
          <cell r="G70">
            <v>33000</v>
          </cell>
          <cell r="H70">
            <v>65</v>
          </cell>
          <cell r="I70">
            <v>100118</v>
          </cell>
        </row>
        <row r="71">
          <cell r="A71">
            <v>407</v>
          </cell>
          <cell r="B71" t="str">
            <v>Autohaus Küng AG</v>
          </cell>
          <cell r="C71" t="str">
            <v>Garage Egger AG</v>
          </cell>
          <cell r="D71">
            <v>40</v>
          </cell>
          <cell r="E71" t="str">
            <v>Roland Bodmer</v>
          </cell>
          <cell r="F71">
            <v>2</v>
          </cell>
          <cell r="G71">
            <v>212800</v>
          </cell>
          <cell r="H71">
            <v>1126</v>
          </cell>
          <cell r="I71">
            <v>592794</v>
          </cell>
        </row>
        <row r="72">
          <cell r="A72">
            <v>410</v>
          </cell>
          <cell r="B72" t="str">
            <v>Gorenmatt Garage AG</v>
          </cell>
          <cell r="C72" t="str">
            <v>Keigel Basel AG</v>
          </cell>
          <cell r="D72">
            <v>453</v>
          </cell>
          <cell r="E72" t="str">
            <v>Roland Bodmer</v>
          </cell>
          <cell r="F72">
            <v>2</v>
          </cell>
          <cell r="G72">
            <v>39602</v>
          </cell>
          <cell r="H72">
            <v>228</v>
          </cell>
          <cell r="I72">
            <v>132428</v>
          </cell>
        </row>
        <row r="73">
          <cell r="A73">
            <v>414</v>
          </cell>
          <cell r="B73" t="str">
            <v>Automar</v>
          </cell>
          <cell r="C73" t="str">
            <v>RRG Léman, Cossonay</v>
          </cell>
          <cell r="D73">
            <v>497</v>
          </cell>
          <cell r="E73" t="str">
            <v>Patrice Reine</v>
          </cell>
          <cell r="F73">
            <v>1</v>
          </cell>
          <cell r="G73">
            <v>18000</v>
          </cell>
          <cell r="H73">
            <v>97</v>
          </cell>
          <cell r="I73">
            <v>68990</v>
          </cell>
        </row>
        <row r="74">
          <cell r="A74">
            <v>421</v>
          </cell>
          <cell r="B74" t="str">
            <v>Hans Eberle AG, Sonnental-Garage</v>
          </cell>
          <cell r="C74" t="str">
            <v>baier</v>
          </cell>
          <cell r="D74"/>
          <cell r="E74" t="str">
            <v>Andrea Privitera</v>
          </cell>
          <cell r="F74">
            <v>3</v>
          </cell>
          <cell r="G74">
            <v>22000</v>
          </cell>
          <cell r="H74">
            <v>74</v>
          </cell>
          <cell r="I74">
            <v>48425</v>
          </cell>
        </row>
        <row r="75">
          <cell r="A75">
            <v>422</v>
          </cell>
          <cell r="B75" t="str">
            <v>City-Garage GmbH</v>
          </cell>
          <cell r="C75" t="str">
            <v>Garage Galliker AG Kriens</v>
          </cell>
          <cell r="D75">
            <v>541</v>
          </cell>
          <cell r="E75" t="str">
            <v>Roland Bodmer</v>
          </cell>
          <cell r="F75">
            <v>2</v>
          </cell>
          <cell r="G75">
            <v>0</v>
          </cell>
          <cell r="H75">
            <v>192</v>
          </cell>
          <cell r="I75">
            <v>159418.69</v>
          </cell>
        </row>
        <row r="76">
          <cell r="A76">
            <v>424</v>
          </cell>
          <cell r="B76" t="str">
            <v>Garage Eichenberger</v>
          </cell>
          <cell r="C76" t="str">
            <v>Garage Egger AG</v>
          </cell>
          <cell r="D76">
            <v>40</v>
          </cell>
          <cell r="E76" t="str">
            <v>Roland Bodmer</v>
          </cell>
          <cell r="F76">
            <v>2</v>
          </cell>
          <cell r="G76">
            <v>14760</v>
          </cell>
          <cell r="H76">
            <v>72</v>
          </cell>
          <cell r="I76">
            <v>29737</v>
          </cell>
        </row>
        <row r="77">
          <cell r="A77">
            <v>425</v>
          </cell>
          <cell r="B77" t="str">
            <v>Stadt-Garage Rimini AG</v>
          </cell>
          <cell r="C77" t="str">
            <v>RRG Zürich SA Renault Glattbrugg</v>
          </cell>
          <cell r="D77">
            <v>499</v>
          </cell>
          <cell r="E77" t="str">
            <v>Andrea Privitera</v>
          </cell>
          <cell r="F77">
            <v>3</v>
          </cell>
          <cell r="G77">
            <v>83000</v>
          </cell>
          <cell r="H77">
            <v>293</v>
          </cell>
          <cell r="I77">
            <v>240514</v>
          </cell>
        </row>
        <row r="78">
          <cell r="A78">
            <v>426</v>
          </cell>
          <cell r="B78" t="str">
            <v>Autoconsult</v>
          </cell>
          <cell r="C78" t="str">
            <v>Garage du Nord</v>
          </cell>
          <cell r="D78">
            <v>459</v>
          </cell>
          <cell r="E78" t="str">
            <v>Patrice Reine</v>
          </cell>
          <cell r="F78">
            <v>1</v>
          </cell>
          <cell r="G78">
            <v>195000</v>
          </cell>
          <cell r="I78">
            <v>587628</v>
          </cell>
        </row>
        <row r="79">
          <cell r="A79">
            <v>427</v>
          </cell>
          <cell r="B79" t="str">
            <v>Auto Marner</v>
          </cell>
          <cell r="C79" t="str">
            <v>Garage Pieren AG</v>
          </cell>
          <cell r="D79">
            <v>712</v>
          </cell>
          <cell r="E79" t="str">
            <v>Roland Bodmer</v>
          </cell>
          <cell r="F79">
            <v>2</v>
          </cell>
          <cell r="G79">
            <v>117771</v>
          </cell>
          <cell r="H79">
            <v>499</v>
          </cell>
          <cell r="I79">
            <v>373218.1</v>
          </cell>
        </row>
        <row r="80">
          <cell r="A80">
            <v>435</v>
          </cell>
          <cell r="B80" t="str">
            <v>Garage Ergolz</v>
          </cell>
          <cell r="C80" t="str">
            <v>Keigel Basel AG</v>
          </cell>
          <cell r="D80">
            <v>453</v>
          </cell>
          <cell r="E80" t="str">
            <v>Roland Bodmer</v>
          </cell>
          <cell r="F80">
            <v>2</v>
          </cell>
          <cell r="G80">
            <v>5695</v>
          </cell>
          <cell r="H80">
            <v>21</v>
          </cell>
          <cell r="I80">
            <v>37994</v>
          </cell>
        </row>
        <row r="81">
          <cell r="A81">
            <v>437</v>
          </cell>
          <cell r="B81" t="str">
            <v>Blau-Weiss Autohandels AG</v>
          </cell>
          <cell r="C81" t="str">
            <v>Garage Galliker AG Kriens</v>
          </cell>
          <cell r="D81">
            <v>541</v>
          </cell>
          <cell r="E81" t="str">
            <v>Roland Bodmer</v>
          </cell>
          <cell r="F81">
            <v>2</v>
          </cell>
          <cell r="G81">
            <v>12203</v>
          </cell>
          <cell r="H81">
            <v>0</v>
          </cell>
          <cell r="I81">
            <v>48839.41</v>
          </cell>
        </row>
        <row r="82">
          <cell r="A82">
            <v>439</v>
          </cell>
          <cell r="B82" t="str">
            <v>Garage Traffic, P. &amp; P. Sulmoni</v>
          </cell>
          <cell r="C82" t="str">
            <v>Garage Stadio SA</v>
          </cell>
          <cell r="D82">
            <v>32</v>
          </cell>
          <cell r="E82" t="str">
            <v>Andrea Privitera</v>
          </cell>
          <cell r="F82">
            <v>3</v>
          </cell>
          <cell r="G82">
            <v>29000</v>
          </cell>
          <cell r="H82">
            <v>206</v>
          </cell>
          <cell r="I82">
            <v>75802</v>
          </cell>
        </row>
        <row r="83">
          <cell r="A83">
            <v>440</v>
          </cell>
          <cell r="B83" t="str">
            <v>Bianda &amp; Franzoni SA</v>
          </cell>
          <cell r="C83" t="str">
            <v>Garage Stadio SA</v>
          </cell>
          <cell r="D83">
            <v>32</v>
          </cell>
          <cell r="E83" t="str">
            <v>Andrea Privitera</v>
          </cell>
          <cell r="F83">
            <v>3</v>
          </cell>
          <cell r="G83">
            <v>20000</v>
          </cell>
          <cell r="H83">
            <v>132</v>
          </cell>
          <cell r="I83">
            <v>76408</v>
          </cell>
        </row>
        <row r="84">
          <cell r="A84">
            <v>443</v>
          </cell>
          <cell r="B84" t="str">
            <v>RRG Zürich SA, Nissan Zürich Progress</v>
          </cell>
          <cell r="C84" t="str">
            <v>RRG Zürich SA Renault Glattbrugg</v>
          </cell>
          <cell r="D84">
            <v>499</v>
          </cell>
          <cell r="E84" t="str">
            <v>Andrea Privitera</v>
          </cell>
          <cell r="F84">
            <v>3</v>
          </cell>
          <cell r="G84">
            <v>249000</v>
          </cell>
          <cell r="H84">
            <v>994</v>
          </cell>
          <cell r="I84">
            <v>683292</v>
          </cell>
        </row>
        <row r="85">
          <cell r="A85">
            <v>445</v>
          </cell>
          <cell r="B85" t="str">
            <v>Ron Automobile GmbH</v>
          </cell>
          <cell r="C85" t="str">
            <v>Garage Galliker AG Kriens</v>
          </cell>
          <cell r="D85">
            <v>541</v>
          </cell>
          <cell r="E85" t="str">
            <v>Roland Bodmer</v>
          </cell>
          <cell r="F85">
            <v>2</v>
          </cell>
          <cell r="G85">
            <v>14141</v>
          </cell>
          <cell r="H85">
            <v>39</v>
          </cell>
          <cell r="I85">
            <v>54699.26</v>
          </cell>
        </row>
        <row r="86">
          <cell r="A86">
            <v>446</v>
          </cell>
          <cell r="B86" t="str">
            <v>Nutzfahrzeug AG Zentralschweiz</v>
          </cell>
          <cell r="C86" t="str">
            <v>Garage Galliker AG Kriens</v>
          </cell>
          <cell r="D86">
            <v>541</v>
          </cell>
          <cell r="E86" t="str">
            <v>Roland Bodmer</v>
          </cell>
          <cell r="F86">
            <v>2</v>
          </cell>
          <cell r="G86">
            <v>68105</v>
          </cell>
          <cell r="H86">
            <v>188</v>
          </cell>
          <cell r="I86">
            <v>147862.76</v>
          </cell>
        </row>
        <row r="87">
          <cell r="A87">
            <v>447</v>
          </cell>
          <cell r="B87" t="str">
            <v>Weber</v>
          </cell>
          <cell r="C87" t="str">
            <v>Autobahn-Garage Zwahlen &amp; Wieser, Lyss</v>
          </cell>
          <cell r="D87">
            <v>305</v>
          </cell>
          <cell r="E87" t="str">
            <v>Patrice Reine</v>
          </cell>
          <cell r="F87">
            <v>1</v>
          </cell>
          <cell r="G87">
            <v>24000</v>
          </cell>
          <cell r="H87">
            <v>122</v>
          </cell>
          <cell r="I87">
            <v>133990</v>
          </cell>
        </row>
        <row r="88">
          <cell r="A88">
            <v>451</v>
          </cell>
          <cell r="B88" t="str">
            <v>Ricca SA</v>
          </cell>
          <cell r="C88" t="str">
            <v>Garage Stadio SA</v>
          </cell>
          <cell r="D88">
            <v>32</v>
          </cell>
          <cell r="E88" t="str">
            <v>Andrea Privitera</v>
          </cell>
          <cell r="F88">
            <v>3</v>
          </cell>
          <cell r="G88">
            <v>5900</v>
          </cell>
          <cell r="H88">
            <v>0</v>
          </cell>
          <cell r="I88">
            <v>42948</v>
          </cell>
        </row>
        <row r="89">
          <cell r="A89">
            <v>455</v>
          </cell>
          <cell r="B89" t="str">
            <v>Stern</v>
          </cell>
          <cell r="C89" t="str">
            <v>Autobahn-Garage Zwahlen &amp; Wieser, Lyss</v>
          </cell>
          <cell r="D89">
            <v>305</v>
          </cell>
          <cell r="E89" t="str">
            <v>Patrice Reine</v>
          </cell>
          <cell r="F89">
            <v>1</v>
          </cell>
          <cell r="G89">
            <v>26500</v>
          </cell>
          <cell r="H89">
            <v>111</v>
          </cell>
          <cell r="I89">
            <v>55065</v>
          </cell>
        </row>
        <row r="90">
          <cell r="A90">
            <v>456</v>
          </cell>
          <cell r="B90" t="str">
            <v>Robert</v>
          </cell>
          <cell r="C90" t="str">
            <v>Garage Lacilla</v>
          </cell>
          <cell r="D90">
            <v>487</v>
          </cell>
          <cell r="E90" t="str">
            <v>Patrice Reine</v>
          </cell>
          <cell r="F90">
            <v>1</v>
          </cell>
          <cell r="G90">
            <v>136418</v>
          </cell>
          <cell r="H90">
            <v>288</v>
          </cell>
          <cell r="I90">
            <v>264966</v>
          </cell>
        </row>
        <row r="91">
          <cell r="A91">
            <v>458</v>
          </cell>
          <cell r="B91" t="str">
            <v>Erard SA</v>
          </cell>
          <cell r="C91" t="str">
            <v>Keigel Basel AG</v>
          </cell>
          <cell r="D91">
            <v>453</v>
          </cell>
          <cell r="E91" t="str">
            <v>Roland Bodmer</v>
          </cell>
          <cell r="F91">
            <v>2</v>
          </cell>
          <cell r="G91">
            <v>16749</v>
          </cell>
          <cell r="H91">
            <v>73</v>
          </cell>
          <cell r="I91">
            <v>63872</v>
          </cell>
        </row>
        <row r="92">
          <cell r="A92">
            <v>460</v>
          </cell>
          <cell r="B92" t="str">
            <v>Garage de Martigny</v>
          </cell>
          <cell r="C92" t="str">
            <v>Garage du Nord</v>
          </cell>
          <cell r="D92">
            <v>459</v>
          </cell>
          <cell r="E92" t="str">
            <v>Patrice Reine</v>
          </cell>
          <cell r="F92">
            <v>1</v>
          </cell>
          <cell r="G92">
            <v>50000</v>
          </cell>
          <cell r="I92">
            <v>192303</v>
          </cell>
        </row>
        <row r="93">
          <cell r="A93">
            <v>461</v>
          </cell>
          <cell r="B93" t="str">
            <v>J. Montavon SA,  Garage de la Gare</v>
          </cell>
          <cell r="C93" t="str">
            <v>Keigel Basel AG</v>
          </cell>
          <cell r="D93">
            <v>453</v>
          </cell>
          <cell r="E93" t="str">
            <v>Roland Bodmer</v>
          </cell>
          <cell r="F93">
            <v>2</v>
          </cell>
          <cell r="G93">
            <v>27840</v>
          </cell>
          <cell r="H93">
            <v>90</v>
          </cell>
          <cell r="I93">
            <v>67258</v>
          </cell>
        </row>
        <row r="94">
          <cell r="A94">
            <v>464</v>
          </cell>
          <cell r="B94" t="str">
            <v>Bertoni Automobili (Re-Ser SA)</v>
          </cell>
          <cell r="C94" t="str">
            <v>Garage Stadio SA</v>
          </cell>
          <cell r="D94">
            <v>32</v>
          </cell>
          <cell r="E94" t="str">
            <v>Andrea Privitera</v>
          </cell>
          <cell r="F94">
            <v>3</v>
          </cell>
          <cell r="G94">
            <v>50000</v>
          </cell>
          <cell r="H94">
            <v>415</v>
          </cell>
          <cell r="I94">
            <v>99071</v>
          </cell>
        </row>
        <row r="95">
          <cell r="A95">
            <v>466</v>
          </cell>
          <cell r="B95" t="str">
            <v>Moléson</v>
          </cell>
          <cell r="C95" t="str">
            <v>Garage Lacilla</v>
          </cell>
          <cell r="D95">
            <v>487</v>
          </cell>
          <cell r="E95" t="str">
            <v>Patrice Reine</v>
          </cell>
          <cell r="F95">
            <v>1</v>
          </cell>
          <cell r="G95">
            <v>63209</v>
          </cell>
          <cell r="H95">
            <v>132</v>
          </cell>
          <cell r="I95">
            <v>83877</v>
          </cell>
        </row>
        <row r="96">
          <cell r="A96">
            <v>467</v>
          </cell>
          <cell r="B96" t="str">
            <v>Turben</v>
          </cell>
          <cell r="C96" t="str">
            <v>Autobahn-Garage Zwahlen &amp; Wieser, Lyss</v>
          </cell>
          <cell r="D96">
            <v>305</v>
          </cell>
          <cell r="E96" t="str">
            <v>Patrice Reine</v>
          </cell>
          <cell r="F96">
            <v>1</v>
          </cell>
          <cell r="G96">
            <v>36500</v>
          </cell>
          <cell r="H96">
            <v>148</v>
          </cell>
          <cell r="I96">
            <v>121451</v>
          </cell>
        </row>
        <row r="97">
          <cell r="A97">
            <v>469</v>
          </cell>
          <cell r="B97" t="str">
            <v>Walter Schuler</v>
          </cell>
          <cell r="C97" t="str">
            <v>Auto Nart AG</v>
          </cell>
          <cell r="D97">
            <v>263</v>
          </cell>
          <cell r="E97" t="str">
            <v>Andrea Privitera</v>
          </cell>
          <cell r="F97">
            <v>3</v>
          </cell>
          <cell r="G97">
            <v>55000</v>
          </cell>
          <cell r="H97">
            <v>131</v>
          </cell>
          <cell r="I97">
            <v>198860</v>
          </cell>
        </row>
        <row r="98">
          <cell r="A98">
            <v>471</v>
          </cell>
          <cell r="B98" t="str">
            <v>Ulrich Füglistaler AG</v>
          </cell>
          <cell r="C98" t="str">
            <v>Auto Nart AG</v>
          </cell>
          <cell r="D98">
            <v>263</v>
          </cell>
          <cell r="E98" t="str">
            <v>Andrea Privitera</v>
          </cell>
          <cell r="F98">
            <v>3</v>
          </cell>
          <cell r="G98">
            <v>60000</v>
          </cell>
          <cell r="H98">
            <v>145</v>
          </cell>
          <cell r="I98">
            <v>164107</v>
          </cell>
        </row>
        <row r="99">
          <cell r="A99">
            <v>472</v>
          </cell>
          <cell r="B99" t="str">
            <v>Keigel AG</v>
          </cell>
          <cell r="C99" t="str">
            <v>Keigel Basel AG</v>
          </cell>
          <cell r="D99">
            <v>453</v>
          </cell>
          <cell r="E99" t="str">
            <v>Roland Bodmer</v>
          </cell>
          <cell r="F99">
            <v>2</v>
          </cell>
          <cell r="G99">
            <v>19501</v>
          </cell>
          <cell r="H99">
            <v>380</v>
          </cell>
          <cell r="I99">
            <v>103766</v>
          </cell>
        </row>
        <row r="100">
          <cell r="A100">
            <v>476</v>
          </cell>
          <cell r="B100" t="str">
            <v>AUTORS SA</v>
          </cell>
          <cell r="C100" t="str">
            <v>Garage Stadio SA</v>
          </cell>
          <cell r="D100">
            <v>32</v>
          </cell>
          <cell r="E100" t="str">
            <v>Andrea Privitera</v>
          </cell>
          <cell r="F100">
            <v>3</v>
          </cell>
          <cell r="G100">
            <v>37000</v>
          </cell>
          <cell r="H100">
            <v>165</v>
          </cell>
          <cell r="I100">
            <v>188845</v>
          </cell>
        </row>
        <row r="101">
          <cell r="A101">
            <v>477</v>
          </cell>
          <cell r="B101" t="str">
            <v>US Car</v>
          </cell>
          <cell r="C101" t="str">
            <v>Autobahn-Garage Zwahlen &amp; Wieser, Lyss</v>
          </cell>
          <cell r="D101">
            <v>305</v>
          </cell>
          <cell r="E101" t="str">
            <v>Patrice Reine</v>
          </cell>
          <cell r="F101">
            <v>1</v>
          </cell>
          <cell r="G101">
            <v>18000</v>
          </cell>
          <cell r="H101">
            <v>72</v>
          </cell>
          <cell r="I101">
            <v>116223</v>
          </cell>
        </row>
        <row r="102">
          <cell r="A102">
            <v>479</v>
          </cell>
          <cell r="B102" t="str">
            <v>Garage du Nord Monthey</v>
          </cell>
          <cell r="C102" t="str">
            <v>Garage du Nord</v>
          </cell>
          <cell r="D102">
            <v>459</v>
          </cell>
          <cell r="E102" t="str">
            <v>Patrice Reine</v>
          </cell>
          <cell r="F102">
            <v>1</v>
          </cell>
          <cell r="G102">
            <v>65000</v>
          </cell>
          <cell r="I102">
            <v>267009</v>
          </cell>
        </row>
        <row r="103">
          <cell r="A103">
            <v>480</v>
          </cell>
          <cell r="B103" t="str">
            <v>Rothacher AG</v>
          </cell>
          <cell r="C103" t="str">
            <v>Auto Nart AG</v>
          </cell>
          <cell r="D103">
            <v>263</v>
          </cell>
          <cell r="E103" t="str">
            <v>Andrea Privitera</v>
          </cell>
          <cell r="F103">
            <v>3</v>
          </cell>
          <cell r="G103">
            <v>20000</v>
          </cell>
          <cell r="H103">
            <v>113</v>
          </cell>
          <cell r="I103">
            <v>82394</v>
          </cell>
        </row>
        <row r="104">
          <cell r="A104">
            <v>482</v>
          </cell>
          <cell r="B104" t="str">
            <v>Centralgarage Binzegger Auto AG</v>
          </cell>
          <cell r="C104" t="str">
            <v>Garage Galliker AG Kriens</v>
          </cell>
          <cell r="D104">
            <v>541</v>
          </cell>
          <cell r="E104" t="str">
            <v>Roland Bodmer</v>
          </cell>
          <cell r="F104">
            <v>2</v>
          </cell>
          <cell r="G104">
            <v>72510</v>
          </cell>
          <cell r="H104">
            <v>203</v>
          </cell>
          <cell r="I104">
            <v>162592.79</v>
          </cell>
        </row>
        <row r="105">
          <cell r="A105">
            <v>483</v>
          </cell>
          <cell r="B105" t="str">
            <v>Garage Planüra AG</v>
          </cell>
          <cell r="C105" t="str">
            <v>Obere Au</v>
          </cell>
          <cell r="D105">
            <v>19</v>
          </cell>
          <cell r="E105" t="str">
            <v>Andrea Privitera</v>
          </cell>
          <cell r="F105">
            <v>3</v>
          </cell>
          <cell r="G105">
            <v>53000</v>
          </cell>
          <cell r="H105">
            <v>54</v>
          </cell>
          <cell r="I105">
            <v>89376.65</v>
          </cell>
        </row>
        <row r="106">
          <cell r="A106">
            <v>484</v>
          </cell>
          <cell r="B106" t="str">
            <v>Garage Bräm AG</v>
          </cell>
          <cell r="C106" t="e">
            <v>#N/A</v>
          </cell>
          <cell r="E106" t="str">
            <v>Andrea Privitera</v>
          </cell>
          <cell r="F106">
            <v>3</v>
          </cell>
          <cell r="G106">
            <v>27000</v>
          </cell>
          <cell r="H106">
            <v>136</v>
          </cell>
          <cell r="I106">
            <v>110169</v>
          </cell>
        </row>
        <row r="107">
          <cell r="A107">
            <v>489</v>
          </cell>
          <cell r="B107" t="str">
            <v>Sport Auto</v>
          </cell>
          <cell r="C107" t="str">
            <v>RRG Léman, Cossonay</v>
          </cell>
          <cell r="D107">
            <v>497</v>
          </cell>
          <cell r="E107" t="str">
            <v>Patrice Reine</v>
          </cell>
          <cell r="F107">
            <v>1</v>
          </cell>
          <cell r="G107">
            <v>25300</v>
          </cell>
          <cell r="H107">
            <v>217</v>
          </cell>
          <cell r="I107">
            <v>72738</v>
          </cell>
        </row>
        <row r="108">
          <cell r="A108">
            <v>501</v>
          </cell>
          <cell r="B108" t="str">
            <v>Jura</v>
          </cell>
          <cell r="C108" t="str">
            <v>Promocar</v>
          </cell>
          <cell r="D108">
            <v>629</v>
          </cell>
          <cell r="E108" t="str">
            <v>Patrice Reine</v>
          </cell>
          <cell r="F108">
            <v>1</v>
          </cell>
          <cell r="G108">
            <v>111900</v>
          </cell>
          <cell r="H108">
            <v>193</v>
          </cell>
          <cell r="I108">
            <v>198647</v>
          </cell>
        </row>
        <row r="109">
          <cell r="A109">
            <v>502</v>
          </cell>
          <cell r="B109" t="str">
            <v>Garage Meisel AG</v>
          </cell>
          <cell r="C109" t="str">
            <v>Garage Egger AG</v>
          </cell>
          <cell r="D109">
            <v>40</v>
          </cell>
          <cell r="E109" t="str">
            <v>Roland Bodmer</v>
          </cell>
          <cell r="F109">
            <v>2</v>
          </cell>
          <cell r="G109">
            <v>0</v>
          </cell>
          <cell r="H109">
            <v>107</v>
          </cell>
          <cell r="I109">
            <v>52313</v>
          </cell>
        </row>
        <row r="110">
          <cell r="A110">
            <v>503</v>
          </cell>
          <cell r="B110" t="str">
            <v>Alcadis Bern</v>
          </cell>
          <cell r="C110" t="str">
            <v>Obere Au</v>
          </cell>
          <cell r="D110">
            <v>19</v>
          </cell>
          <cell r="E110" t="str">
            <v>Andrea Privitera</v>
          </cell>
          <cell r="F110">
            <v>3</v>
          </cell>
          <cell r="G110">
            <v>89000</v>
          </cell>
          <cell r="H110">
            <v>514</v>
          </cell>
        </row>
        <row r="111">
          <cell r="A111">
            <v>504</v>
          </cell>
          <cell r="B111" t="str">
            <v>Silvretta-Garage AG</v>
          </cell>
          <cell r="C111" t="str">
            <v>Obere Au</v>
          </cell>
          <cell r="D111">
            <v>19</v>
          </cell>
          <cell r="E111" t="str">
            <v>Andrea Privitera</v>
          </cell>
          <cell r="F111">
            <v>3</v>
          </cell>
          <cell r="G111">
            <v>74000</v>
          </cell>
          <cell r="H111">
            <v>105</v>
          </cell>
          <cell r="I111">
            <v>104798.1</v>
          </cell>
        </row>
        <row r="112">
          <cell r="A112">
            <v>505</v>
          </cell>
          <cell r="B112" t="str">
            <v>Volvo</v>
          </cell>
          <cell r="C112" t="str">
            <v>RRG Léman, Cossonay</v>
          </cell>
          <cell r="D112">
            <v>497</v>
          </cell>
          <cell r="E112" t="str">
            <v>Patrice Reine</v>
          </cell>
          <cell r="F112">
            <v>1</v>
          </cell>
          <cell r="G112">
            <v>50000</v>
          </cell>
          <cell r="H112">
            <v>149</v>
          </cell>
          <cell r="I112">
            <v>155516</v>
          </cell>
        </row>
        <row r="113">
          <cell r="A113">
            <v>506</v>
          </cell>
          <cell r="B113" t="str">
            <v>Garage des Gentianes</v>
          </cell>
          <cell r="C113" t="str">
            <v>Garage du Nord</v>
          </cell>
          <cell r="D113">
            <v>459</v>
          </cell>
          <cell r="E113" t="str">
            <v>Patrice Reine</v>
          </cell>
          <cell r="F113">
            <v>1</v>
          </cell>
          <cell r="G113">
            <v>5000</v>
          </cell>
          <cell r="I113">
            <v>43180</v>
          </cell>
        </row>
        <row r="114">
          <cell r="A114">
            <v>507</v>
          </cell>
          <cell r="B114" t="str">
            <v>Nutzfahrzeuge Lachen AG</v>
          </cell>
          <cell r="C114" t="str">
            <v>Auto Nart AG</v>
          </cell>
          <cell r="D114">
            <v>263</v>
          </cell>
          <cell r="E114" t="str">
            <v>Andrea Privitera</v>
          </cell>
          <cell r="F114">
            <v>3</v>
          </cell>
          <cell r="G114">
            <v>20000</v>
          </cell>
          <cell r="H114">
            <v>63</v>
          </cell>
          <cell r="I114">
            <v>70987</v>
          </cell>
        </row>
        <row r="115">
          <cell r="A115">
            <v>508</v>
          </cell>
          <cell r="B115" t="str">
            <v>Garage Stadio SA</v>
          </cell>
          <cell r="C115" t="str">
            <v>Garage Stadio SA</v>
          </cell>
          <cell r="D115">
            <v>32</v>
          </cell>
          <cell r="E115" t="str">
            <v>Andrea Privitera</v>
          </cell>
          <cell r="F115">
            <v>3</v>
          </cell>
          <cell r="G115" t="e">
            <v>#N/A</v>
          </cell>
          <cell r="H115" t="e">
            <v>#N/A</v>
          </cell>
          <cell r="I115">
            <v>50643</v>
          </cell>
        </row>
        <row r="116">
          <cell r="A116">
            <v>509</v>
          </cell>
          <cell r="B116" t="str">
            <v>Galati</v>
          </cell>
          <cell r="C116" t="str">
            <v>Promocar</v>
          </cell>
          <cell r="D116">
            <v>629</v>
          </cell>
          <cell r="E116" t="str">
            <v>Patrice Reine</v>
          </cell>
          <cell r="F116">
            <v>1</v>
          </cell>
          <cell r="G116">
            <v>59450</v>
          </cell>
          <cell r="H116">
            <v>118</v>
          </cell>
          <cell r="I116">
            <v>131214</v>
          </cell>
        </row>
        <row r="117">
          <cell r="A117">
            <v>518</v>
          </cell>
          <cell r="B117" t="str">
            <v>Vasellari AG</v>
          </cell>
          <cell r="C117" t="str">
            <v>Keigel Basel AG</v>
          </cell>
          <cell r="D117">
            <v>453</v>
          </cell>
          <cell r="E117" t="str">
            <v>Roland Bodmer</v>
          </cell>
          <cell r="F117">
            <v>2</v>
          </cell>
          <cell r="G117">
            <v>35847</v>
          </cell>
          <cell r="H117">
            <v>414</v>
          </cell>
          <cell r="I117">
            <v>140958</v>
          </cell>
        </row>
        <row r="118">
          <cell r="A118">
            <v>526</v>
          </cell>
          <cell r="B118" t="str">
            <v>Hutter Auto Römertor AG</v>
          </cell>
          <cell r="C118" t="str">
            <v>RRG Zürich SA Renault Glattbrugg</v>
          </cell>
          <cell r="D118">
            <v>499</v>
          </cell>
          <cell r="E118" t="str">
            <v>Andrea Privitera</v>
          </cell>
          <cell r="F118">
            <v>3</v>
          </cell>
          <cell r="G118">
            <v>62000</v>
          </cell>
          <cell r="H118">
            <v>376</v>
          </cell>
          <cell r="I118">
            <v>297562</v>
          </cell>
        </row>
        <row r="119">
          <cell r="A119">
            <v>533</v>
          </cell>
          <cell r="B119" t="str">
            <v>Volvo Trucks Dällikon</v>
          </cell>
          <cell r="C119" t="str">
            <v>Garage Egger AG</v>
          </cell>
          <cell r="D119">
            <v>40</v>
          </cell>
          <cell r="E119" t="str">
            <v>Roland Bodmer</v>
          </cell>
          <cell r="F119">
            <v>2</v>
          </cell>
          <cell r="G119">
            <v>40501</v>
          </cell>
          <cell r="H119">
            <v>241</v>
          </cell>
          <cell r="I119">
            <v>124589</v>
          </cell>
        </row>
        <row r="120">
          <cell r="A120">
            <v>536</v>
          </cell>
          <cell r="B120" t="str">
            <v>Sporting</v>
          </cell>
          <cell r="C120" t="str">
            <v>Garage Lacilla</v>
          </cell>
          <cell r="D120">
            <v>487</v>
          </cell>
          <cell r="E120" t="str">
            <v>Patrice Reine</v>
          </cell>
          <cell r="F120">
            <v>1</v>
          </cell>
          <cell r="G120">
            <v>113273</v>
          </cell>
          <cell r="H120">
            <v>396</v>
          </cell>
          <cell r="I120">
            <v>164293</v>
          </cell>
        </row>
        <row r="121">
          <cell r="A121">
            <v>550</v>
          </cell>
          <cell r="B121" t="str">
            <v>Garage Galliker AG Aarburg</v>
          </cell>
          <cell r="C121" t="str">
            <v>Garage Galliker AG Kriens</v>
          </cell>
          <cell r="D121">
            <v>541</v>
          </cell>
          <cell r="E121" t="str">
            <v>Roland Bodmer</v>
          </cell>
          <cell r="F121">
            <v>2</v>
          </cell>
          <cell r="G121">
            <v>77643</v>
          </cell>
          <cell r="H121">
            <v>92</v>
          </cell>
          <cell r="I121">
            <v>211125.74</v>
          </cell>
        </row>
        <row r="122">
          <cell r="A122">
            <v>551</v>
          </cell>
          <cell r="B122" t="str">
            <v>Spiess Garage AG</v>
          </cell>
          <cell r="C122" t="str">
            <v>RRG Zürich SA Renault Glattbrugg</v>
          </cell>
          <cell r="D122">
            <v>499</v>
          </cell>
          <cell r="E122" t="str">
            <v>Andrea Privitera</v>
          </cell>
          <cell r="F122">
            <v>3</v>
          </cell>
          <cell r="G122">
            <v>44000</v>
          </cell>
          <cell r="H122">
            <v>143</v>
          </cell>
          <cell r="I122">
            <v>154568</v>
          </cell>
        </row>
        <row r="123">
          <cell r="A123">
            <v>555</v>
          </cell>
          <cell r="B123" t="str">
            <v>Garage Arnet AG</v>
          </cell>
          <cell r="C123" t="str">
            <v>Garage Galliker AG Kriens</v>
          </cell>
          <cell r="D123">
            <v>541</v>
          </cell>
          <cell r="E123" t="str">
            <v>Roland Bodmer</v>
          </cell>
          <cell r="F123">
            <v>2</v>
          </cell>
          <cell r="G123">
            <v>77238</v>
          </cell>
          <cell r="H123">
            <v>75</v>
          </cell>
          <cell r="I123">
            <v>138961.72</v>
          </cell>
        </row>
        <row r="124">
          <cell r="A124">
            <v>562</v>
          </cell>
          <cell r="B124" t="str">
            <v>Marcel Stalder AG</v>
          </cell>
          <cell r="C124" t="str">
            <v>Garage Galliker AG Kriens</v>
          </cell>
          <cell r="D124">
            <v>541</v>
          </cell>
          <cell r="E124" t="str">
            <v>Roland Bodmer</v>
          </cell>
          <cell r="F124">
            <v>2</v>
          </cell>
          <cell r="G124">
            <v>51073</v>
          </cell>
          <cell r="H124">
            <v>205</v>
          </cell>
          <cell r="I124">
            <v>117792.94</v>
          </cell>
        </row>
        <row r="125">
          <cell r="A125">
            <v>569</v>
          </cell>
          <cell r="B125" t="str">
            <v>Auto Sidler AG</v>
          </cell>
          <cell r="C125" t="str">
            <v>Garage Galliker AG Kriens</v>
          </cell>
          <cell r="D125">
            <v>541</v>
          </cell>
          <cell r="E125" t="str">
            <v>Roland Bodmer</v>
          </cell>
          <cell r="F125">
            <v>2</v>
          </cell>
          <cell r="G125">
            <v>63122</v>
          </cell>
          <cell r="H125">
            <v>95</v>
          </cell>
          <cell r="I125">
            <v>140461.82999999999</v>
          </cell>
        </row>
        <row r="126">
          <cell r="A126">
            <v>581</v>
          </cell>
          <cell r="B126" t="str">
            <v>Garage M. Heiz AG</v>
          </cell>
          <cell r="C126" t="str">
            <v>RRG Zürich SA Renault Glattbrugg</v>
          </cell>
          <cell r="D126">
            <v>499</v>
          </cell>
          <cell r="E126" t="str">
            <v>Andrea Privitera</v>
          </cell>
          <cell r="F126">
            <v>3</v>
          </cell>
          <cell r="G126">
            <v>76000</v>
          </cell>
          <cell r="H126">
            <v>203</v>
          </cell>
          <cell r="I126">
            <v>199759</v>
          </cell>
        </row>
        <row r="127">
          <cell r="A127">
            <v>594</v>
          </cell>
          <cell r="B127" t="str">
            <v>Stierli Automobile AG</v>
          </cell>
          <cell r="C127" t="str">
            <v>Garage Galliker AG Kriens</v>
          </cell>
          <cell r="D127">
            <v>541</v>
          </cell>
          <cell r="E127" t="str">
            <v>Roland Bodmer</v>
          </cell>
          <cell r="F127">
            <v>2</v>
          </cell>
          <cell r="G127">
            <v>63768</v>
          </cell>
          <cell r="H127">
            <v>170</v>
          </cell>
          <cell r="I127">
            <v>183736.67</v>
          </cell>
        </row>
        <row r="128">
          <cell r="A128">
            <v>595</v>
          </cell>
          <cell r="B128" t="str">
            <v>Garage Kägi</v>
          </cell>
          <cell r="C128" t="str">
            <v>RRG Zürich SA Renault Glattbrugg</v>
          </cell>
          <cell r="D128">
            <v>499</v>
          </cell>
          <cell r="E128" t="str">
            <v>Andrea Privitera</v>
          </cell>
          <cell r="F128">
            <v>3</v>
          </cell>
          <cell r="G128">
            <v>36000</v>
          </cell>
          <cell r="H128">
            <v>155</v>
          </cell>
          <cell r="I128">
            <v>70145</v>
          </cell>
        </row>
        <row r="129">
          <cell r="A129">
            <v>612</v>
          </cell>
          <cell r="B129" t="str">
            <v>Feldhof-Garage</v>
          </cell>
          <cell r="C129" t="str">
            <v>RRG Zürich SA Renault Glattbrugg</v>
          </cell>
          <cell r="D129">
            <v>499</v>
          </cell>
          <cell r="E129" t="str">
            <v>Andrea Privitera</v>
          </cell>
          <cell r="F129">
            <v>3</v>
          </cell>
          <cell r="G129">
            <v>56000</v>
          </cell>
          <cell r="H129">
            <v>228</v>
          </cell>
          <cell r="I129">
            <v>199988</v>
          </cell>
        </row>
        <row r="130">
          <cell r="A130">
            <v>621</v>
          </cell>
          <cell r="B130" t="str">
            <v>Fux</v>
          </cell>
          <cell r="C130" t="str">
            <v>Autobahn-Garage Zwahlen &amp; Wieser, Lyss</v>
          </cell>
          <cell r="D130">
            <v>305</v>
          </cell>
          <cell r="E130" t="str">
            <v>Patrice Reine</v>
          </cell>
          <cell r="F130">
            <v>1</v>
          </cell>
          <cell r="G130">
            <v>22500</v>
          </cell>
          <cell r="H130">
            <v>93</v>
          </cell>
          <cell r="I130">
            <v>73748</v>
          </cell>
        </row>
        <row r="131">
          <cell r="A131">
            <v>659</v>
          </cell>
          <cell r="B131" t="str">
            <v>Park-Garage Härtsch AG</v>
          </cell>
          <cell r="C131" t="str">
            <v>Garage Galliker AG Kriens</v>
          </cell>
          <cell r="D131">
            <v>541</v>
          </cell>
          <cell r="E131" t="str">
            <v>Roland Bodmer</v>
          </cell>
          <cell r="F131">
            <v>2</v>
          </cell>
          <cell r="G131">
            <v>0</v>
          </cell>
          <cell r="H131">
            <v>496</v>
          </cell>
          <cell r="I131">
            <v>243934.29</v>
          </cell>
        </row>
        <row r="132">
          <cell r="A132">
            <v>672</v>
          </cell>
          <cell r="B132" t="str">
            <v>Garage Marc Müller</v>
          </cell>
          <cell r="C132" t="str">
            <v>Garage Pieren AG</v>
          </cell>
          <cell r="D132">
            <v>712</v>
          </cell>
          <cell r="E132" t="str">
            <v>Roland Bodmer</v>
          </cell>
          <cell r="F132">
            <v>2</v>
          </cell>
          <cell r="G132">
            <v>9417</v>
          </cell>
          <cell r="H132">
            <v>0</v>
          </cell>
          <cell r="I132">
            <v>30572.83</v>
          </cell>
        </row>
        <row r="133">
          <cell r="A133">
            <v>674</v>
          </cell>
          <cell r="B133" t="str">
            <v>Auto Eden AG</v>
          </cell>
          <cell r="C133" t="str">
            <v>Garage Galliker AG Kriens</v>
          </cell>
          <cell r="D133">
            <v>541</v>
          </cell>
          <cell r="E133" t="str">
            <v>Roland Bodmer</v>
          </cell>
          <cell r="F133">
            <v>2</v>
          </cell>
          <cell r="G133">
            <v>29903</v>
          </cell>
          <cell r="H133">
            <v>168</v>
          </cell>
          <cell r="I133">
            <v>70317.06</v>
          </cell>
        </row>
        <row r="134">
          <cell r="A134">
            <v>676</v>
          </cell>
          <cell r="B134" t="str">
            <v>Croix-Blanche Coppoz</v>
          </cell>
          <cell r="C134" t="str">
            <v>RRG Léman, Cossonay</v>
          </cell>
          <cell r="D134">
            <v>497</v>
          </cell>
          <cell r="E134" t="str">
            <v>Patrice Reine</v>
          </cell>
          <cell r="F134">
            <v>1</v>
          </cell>
          <cell r="G134">
            <v>23500</v>
          </cell>
          <cell r="H134">
            <v>150</v>
          </cell>
          <cell r="I134">
            <v>57215</v>
          </cell>
        </row>
        <row r="135">
          <cell r="A135">
            <v>677</v>
          </cell>
          <cell r="B135" t="str">
            <v>Relais Onex</v>
          </cell>
          <cell r="C135" t="str">
            <v>Promocar</v>
          </cell>
          <cell r="D135">
            <v>629</v>
          </cell>
          <cell r="E135" t="str">
            <v>Patrice Reine</v>
          </cell>
          <cell r="F135">
            <v>1</v>
          </cell>
          <cell r="G135">
            <v>19650</v>
          </cell>
          <cell r="H135">
            <v>112</v>
          </cell>
          <cell r="I135">
            <v>59421</v>
          </cell>
        </row>
        <row r="136">
          <cell r="A136">
            <v>681</v>
          </cell>
          <cell r="B136" t="str">
            <v>D+S Automobile</v>
          </cell>
          <cell r="C136" t="str">
            <v>RRG Zürich SA Renault Glattbrugg</v>
          </cell>
          <cell r="D136">
            <v>499</v>
          </cell>
          <cell r="E136" t="str">
            <v>Andrea Privitera</v>
          </cell>
          <cell r="F136">
            <v>3</v>
          </cell>
          <cell r="G136">
            <v>11000</v>
          </cell>
          <cell r="H136">
            <v>6</v>
          </cell>
          <cell r="I136">
            <v>24302</v>
          </cell>
        </row>
        <row r="137">
          <cell r="A137">
            <v>687</v>
          </cell>
          <cell r="B137" t="str">
            <v>Rheingarage Jäger AG</v>
          </cell>
          <cell r="C137" t="str">
            <v>Obere Au</v>
          </cell>
          <cell r="D137">
            <v>19</v>
          </cell>
          <cell r="E137" t="str">
            <v>Andrea Privitera</v>
          </cell>
          <cell r="F137">
            <v>3</v>
          </cell>
          <cell r="G137">
            <v>59000</v>
          </cell>
          <cell r="H137">
            <v>109</v>
          </cell>
          <cell r="I137">
            <v>94878.1</v>
          </cell>
        </row>
        <row r="138">
          <cell r="A138">
            <v>690</v>
          </cell>
          <cell r="B138" t="str">
            <v>Seegarage Stäfa AG</v>
          </cell>
          <cell r="C138" t="str">
            <v>RRG Zürich SA Renault Glattbrugg</v>
          </cell>
          <cell r="D138">
            <v>499</v>
          </cell>
          <cell r="E138" t="str">
            <v>Andrea Privitera</v>
          </cell>
          <cell r="F138">
            <v>3</v>
          </cell>
          <cell r="G138">
            <v>18000</v>
          </cell>
          <cell r="H138">
            <v>51</v>
          </cell>
          <cell r="I138">
            <v>62374</v>
          </cell>
        </row>
        <row r="139">
          <cell r="A139">
            <v>691</v>
          </cell>
          <cell r="B139" t="str">
            <v>Autohaus Steiner</v>
          </cell>
          <cell r="C139" t="str">
            <v>Garage Pieren AG</v>
          </cell>
          <cell r="D139">
            <v>712</v>
          </cell>
          <cell r="E139" t="str">
            <v>Roland Bodmer</v>
          </cell>
          <cell r="F139">
            <v>2</v>
          </cell>
          <cell r="G139">
            <v>73631</v>
          </cell>
          <cell r="H139">
            <v>218</v>
          </cell>
          <cell r="I139">
            <v>191437.85</v>
          </cell>
        </row>
        <row r="140">
          <cell r="A140">
            <v>703</v>
          </cell>
          <cell r="B140" t="str">
            <v>Autohaus Hard AG</v>
          </cell>
          <cell r="C140" t="str">
            <v>Garage Galliker AG Kriens</v>
          </cell>
          <cell r="D140">
            <v>541</v>
          </cell>
          <cell r="E140" t="str">
            <v>Roland Bodmer</v>
          </cell>
          <cell r="F140">
            <v>2</v>
          </cell>
          <cell r="G140">
            <v>69006</v>
          </cell>
          <cell r="H140">
            <v>135</v>
          </cell>
          <cell r="I140">
            <v>195572.59</v>
          </cell>
        </row>
        <row r="141">
          <cell r="A141">
            <v>710</v>
          </cell>
          <cell r="B141" t="str">
            <v>Oechslin AG, Birchli Garage</v>
          </cell>
          <cell r="C141" t="str">
            <v>Auto Nart AG</v>
          </cell>
          <cell r="D141">
            <v>263</v>
          </cell>
          <cell r="E141" t="str">
            <v>Andrea Privitera</v>
          </cell>
          <cell r="F141">
            <v>3</v>
          </cell>
          <cell r="G141">
            <v>15000</v>
          </cell>
          <cell r="H141">
            <v>0</v>
          </cell>
          <cell r="I141">
            <v>37302</v>
          </cell>
        </row>
        <row r="142">
          <cell r="A142">
            <v>714</v>
          </cell>
          <cell r="B142" t="str">
            <v>Garage Meier Balsthal</v>
          </cell>
          <cell r="C142" t="str">
            <v>Garage Galliker AG Kriens</v>
          </cell>
          <cell r="D142">
            <v>541</v>
          </cell>
          <cell r="E142" t="str">
            <v>Roland Bodmer</v>
          </cell>
          <cell r="F142">
            <v>2</v>
          </cell>
          <cell r="G142">
            <v>8281</v>
          </cell>
          <cell r="H142">
            <v>53</v>
          </cell>
          <cell r="I142">
            <v>65881.33</v>
          </cell>
        </row>
        <row r="143">
          <cell r="A143">
            <v>717</v>
          </cell>
          <cell r="B143" t="str">
            <v xml:space="preserve">Zollhaus </v>
          </cell>
          <cell r="C143" t="str">
            <v>Autobahn-Garage Zwahlen &amp; Wieser, Lyss</v>
          </cell>
          <cell r="D143">
            <v>305</v>
          </cell>
          <cell r="E143" t="str">
            <v>Patrice Reine</v>
          </cell>
          <cell r="F143">
            <v>1</v>
          </cell>
          <cell r="G143">
            <v>76000</v>
          </cell>
          <cell r="H143">
            <v>319</v>
          </cell>
          <cell r="I143">
            <v>173821</v>
          </cell>
        </row>
        <row r="144">
          <cell r="A144">
            <v>719</v>
          </cell>
          <cell r="B144" t="str">
            <v>Garage Kieser GmbH</v>
          </cell>
          <cell r="C144" t="str">
            <v>Garage Egger AG</v>
          </cell>
          <cell r="D144">
            <v>40</v>
          </cell>
          <cell r="E144" t="str">
            <v>Roland Bodmer</v>
          </cell>
          <cell r="F144">
            <v>2</v>
          </cell>
          <cell r="G144">
            <v>22109</v>
          </cell>
          <cell r="H144">
            <v>84</v>
          </cell>
          <cell r="I144">
            <v>71659</v>
          </cell>
        </row>
        <row r="145">
          <cell r="A145">
            <v>731</v>
          </cell>
          <cell r="B145" t="str">
            <v>Max Hofmann AG</v>
          </cell>
          <cell r="C145" t="str">
            <v>Garage Egger AG</v>
          </cell>
          <cell r="D145">
            <v>40</v>
          </cell>
          <cell r="E145" t="str">
            <v>Roland Bodmer</v>
          </cell>
          <cell r="F145">
            <v>2</v>
          </cell>
          <cell r="G145" t="e">
            <v>#N/A</v>
          </cell>
          <cell r="H145">
            <v>328</v>
          </cell>
          <cell r="I145">
            <v>253648</v>
          </cell>
        </row>
        <row r="146">
          <cell r="A146">
            <v>739</v>
          </cell>
          <cell r="B146" t="str">
            <v>Hanspeter Traxel</v>
          </cell>
          <cell r="C146" t="str">
            <v>Garage Galliker AG Kriens</v>
          </cell>
          <cell r="D146">
            <v>541</v>
          </cell>
          <cell r="E146" t="str">
            <v>Roland Bodmer</v>
          </cell>
          <cell r="F146">
            <v>2</v>
          </cell>
          <cell r="G146">
            <v>92596</v>
          </cell>
          <cell r="H146">
            <v>237</v>
          </cell>
          <cell r="I146">
            <v>228306.75</v>
          </cell>
        </row>
        <row r="147">
          <cell r="A147">
            <v>745</v>
          </cell>
          <cell r="B147" t="str">
            <v>Auto Staub</v>
          </cell>
          <cell r="C147" t="str">
            <v>Garage Galliker AG Kriens</v>
          </cell>
          <cell r="D147">
            <v>541</v>
          </cell>
          <cell r="E147" t="str">
            <v>Roland Bodmer</v>
          </cell>
          <cell r="F147">
            <v>2</v>
          </cell>
          <cell r="G147">
            <v>35239</v>
          </cell>
          <cell r="H147">
            <v>127</v>
          </cell>
          <cell r="I147">
            <v>104307.16</v>
          </cell>
        </row>
        <row r="148">
          <cell r="A148">
            <v>750</v>
          </cell>
          <cell r="B148" t="str">
            <v>Jakob Wilhelm GmbH</v>
          </cell>
          <cell r="C148" t="e">
            <v>#N/A</v>
          </cell>
          <cell r="E148" t="str">
            <v>Andrea Privitera</v>
          </cell>
          <cell r="F148">
            <v>3</v>
          </cell>
          <cell r="G148">
            <v>18000</v>
          </cell>
          <cell r="H148">
            <v>86</v>
          </cell>
          <cell r="I148">
            <v>42623</v>
          </cell>
        </row>
        <row r="149">
          <cell r="A149">
            <v>757</v>
          </cell>
          <cell r="B149" t="str">
            <v>Hollandia  AG</v>
          </cell>
          <cell r="C149" t="str">
            <v>Garage Pieren AG</v>
          </cell>
          <cell r="D149">
            <v>712</v>
          </cell>
          <cell r="E149" t="str">
            <v>Roland Bodmer</v>
          </cell>
          <cell r="F149">
            <v>2</v>
          </cell>
          <cell r="G149">
            <v>20570</v>
          </cell>
          <cell r="H149">
            <v>67</v>
          </cell>
          <cell r="I149">
            <v>59874.92</v>
          </cell>
        </row>
        <row r="150">
          <cell r="A150">
            <v>763</v>
          </cell>
          <cell r="B150" t="str">
            <v>Hubgarage AG</v>
          </cell>
          <cell r="C150" t="str">
            <v>Garage Galliker AG Kriens</v>
          </cell>
          <cell r="D150">
            <v>541</v>
          </cell>
          <cell r="E150" t="str">
            <v>Roland Bodmer</v>
          </cell>
          <cell r="F150">
            <v>2</v>
          </cell>
          <cell r="G150">
            <v>47150</v>
          </cell>
          <cell r="H150">
            <v>170</v>
          </cell>
          <cell r="I150">
            <v>125307.68</v>
          </cell>
        </row>
        <row r="151">
          <cell r="A151">
            <v>769</v>
          </cell>
          <cell r="B151" t="str">
            <v>Psaros</v>
          </cell>
          <cell r="C151" t="str">
            <v>Promocar</v>
          </cell>
          <cell r="D151">
            <v>629</v>
          </cell>
          <cell r="E151" t="str">
            <v>Patrice Reine</v>
          </cell>
          <cell r="F151">
            <v>1</v>
          </cell>
          <cell r="G151">
            <v>10200</v>
          </cell>
          <cell r="H151">
            <v>74</v>
          </cell>
          <cell r="I151">
            <v>34480</v>
          </cell>
        </row>
        <row r="152">
          <cell r="A152">
            <v>772</v>
          </cell>
          <cell r="B152" t="str">
            <v>Micauto SA</v>
          </cell>
          <cell r="C152" t="str">
            <v>Garage Stadio SA</v>
          </cell>
          <cell r="D152">
            <v>32</v>
          </cell>
          <cell r="E152" t="str">
            <v>Andrea Privitera</v>
          </cell>
          <cell r="F152">
            <v>3</v>
          </cell>
          <cell r="G152">
            <v>29000</v>
          </cell>
          <cell r="H152">
            <v>191</v>
          </cell>
          <cell r="I152">
            <v>90205</v>
          </cell>
        </row>
        <row r="153">
          <cell r="A153">
            <v>774</v>
          </cell>
          <cell r="B153" t="str">
            <v>Thomas Kohler Sàrl</v>
          </cell>
          <cell r="C153" t="str">
            <v>Keigel Basel AG</v>
          </cell>
          <cell r="D153">
            <v>453</v>
          </cell>
          <cell r="E153" t="str">
            <v>Roland Bodmer</v>
          </cell>
          <cell r="F153">
            <v>2</v>
          </cell>
          <cell r="G153">
            <v>22224</v>
          </cell>
          <cell r="H153">
            <v>94</v>
          </cell>
          <cell r="I153">
            <v>83944</v>
          </cell>
        </row>
        <row r="154">
          <cell r="A154">
            <v>778</v>
          </cell>
          <cell r="B154" t="str">
            <v>Uttins</v>
          </cell>
          <cell r="C154" t="str">
            <v>RRG Léman, Cossonay</v>
          </cell>
          <cell r="D154">
            <v>497</v>
          </cell>
          <cell r="E154" t="str">
            <v>Patrice Reine</v>
          </cell>
          <cell r="F154">
            <v>1</v>
          </cell>
          <cell r="G154">
            <v>27000</v>
          </cell>
          <cell r="H154">
            <v>61</v>
          </cell>
          <cell r="I154">
            <v>89514</v>
          </cell>
        </row>
        <row r="155">
          <cell r="A155">
            <v>784</v>
          </cell>
          <cell r="B155" t="str">
            <v>Paul Rastorfer</v>
          </cell>
          <cell r="C155" t="str">
            <v>Garage Galliker AG Kriens</v>
          </cell>
          <cell r="D155">
            <v>541</v>
          </cell>
          <cell r="E155" t="str">
            <v>Roland Bodmer</v>
          </cell>
          <cell r="F155">
            <v>2</v>
          </cell>
          <cell r="G155">
            <v>0</v>
          </cell>
          <cell r="H155">
            <v>38</v>
          </cell>
          <cell r="I155">
            <v>25914.22</v>
          </cell>
        </row>
        <row r="156">
          <cell r="A156">
            <v>60016</v>
          </cell>
          <cell r="B156" t="str">
            <v>George Hirsch AG</v>
          </cell>
          <cell r="C156" t="e">
            <v>#N/A</v>
          </cell>
          <cell r="E156" t="str">
            <v>Andrea Privitera</v>
          </cell>
          <cell r="F156">
            <v>3</v>
          </cell>
          <cell r="G156">
            <v>38000</v>
          </cell>
          <cell r="H156">
            <v>175</v>
          </cell>
          <cell r="I156">
            <v>132739.95000000001</v>
          </cell>
        </row>
        <row r="157">
          <cell r="A157">
            <v>60017</v>
          </cell>
          <cell r="B157" t="str">
            <v>Auto Thomi AG</v>
          </cell>
          <cell r="C157" t="e">
            <v>#N/A</v>
          </cell>
          <cell r="E157" t="str">
            <v>Andrea Privitera</v>
          </cell>
          <cell r="F157">
            <v>3</v>
          </cell>
          <cell r="G157">
            <v>29000</v>
          </cell>
          <cell r="H157">
            <v>108</v>
          </cell>
          <cell r="I157">
            <v>137344.31</v>
          </cell>
        </row>
        <row r="158">
          <cell r="A158">
            <v>60080</v>
          </cell>
          <cell r="B158" t="str">
            <v>Garage Kaufmann AG</v>
          </cell>
          <cell r="C158" t="e">
            <v>#N/A</v>
          </cell>
          <cell r="D158"/>
          <cell r="E158" t="str">
            <v>Andrea Privitera</v>
          </cell>
          <cell r="F158">
            <v>3</v>
          </cell>
          <cell r="G158">
            <v>27500</v>
          </cell>
          <cell r="H158">
            <v>128</v>
          </cell>
          <cell r="I158">
            <v>99873</v>
          </cell>
        </row>
        <row r="159">
          <cell r="A159">
            <v>60085</v>
          </cell>
          <cell r="B159" t="str">
            <v>Buga Buchental-Garage AG</v>
          </cell>
          <cell r="C159" t="e">
            <v>#N/A</v>
          </cell>
          <cell r="D159"/>
          <cell r="E159" t="str">
            <v>Andrea Privitera</v>
          </cell>
          <cell r="F159">
            <v>3</v>
          </cell>
          <cell r="G159">
            <v>242000</v>
          </cell>
          <cell r="H159">
            <v>1008</v>
          </cell>
          <cell r="I159">
            <v>948965.32</v>
          </cell>
        </row>
        <row r="160">
          <cell r="A160">
            <v>60104</v>
          </cell>
          <cell r="B160" t="str">
            <v>Bahnhofgarage Bürgi AG</v>
          </cell>
          <cell r="C160" t="e">
            <v>#N/A</v>
          </cell>
          <cell r="D160"/>
          <cell r="E160" t="str">
            <v>Andrea Privitera</v>
          </cell>
          <cell r="F160">
            <v>3</v>
          </cell>
          <cell r="G160">
            <v>23000</v>
          </cell>
          <cell r="H160">
            <v>124</v>
          </cell>
          <cell r="I160">
            <v>71100.67</v>
          </cell>
        </row>
        <row r="161">
          <cell r="A161">
            <v>60261</v>
          </cell>
          <cell r="B161" t="str">
            <v>Auto Baier AG</v>
          </cell>
          <cell r="C161" t="e">
            <v>#N/A</v>
          </cell>
          <cell r="E161" t="str">
            <v>Andrea Privitera</v>
          </cell>
          <cell r="F161">
            <v>3</v>
          </cell>
          <cell r="G161">
            <v>207000</v>
          </cell>
          <cell r="H161">
            <v>393</v>
          </cell>
          <cell r="I161">
            <v>603964.38</v>
          </cell>
        </row>
        <row r="162">
          <cell r="A162">
            <v>60715</v>
          </cell>
          <cell r="B162" t="str">
            <v>Dorfgarage Fredy Schmid GmbH</v>
          </cell>
          <cell r="C162" t="e">
            <v>#N/A</v>
          </cell>
          <cell r="E162" t="str">
            <v>Andrea Privitera</v>
          </cell>
          <cell r="F162">
            <v>3</v>
          </cell>
          <cell r="G162">
            <v>28000</v>
          </cell>
          <cell r="H162">
            <v>230</v>
          </cell>
          <cell r="I162">
            <v>120434.24000000001</v>
          </cell>
        </row>
        <row r="163">
          <cell r="E163"/>
        </row>
        <row r="164">
          <cell r="E164"/>
        </row>
        <row r="165">
          <cell r="E165"/>
        </row>
        <row r="166">
          <cell r="E166"/>
        </row>
        <row r="167">
          <cell r="E167"/>
        </row>
        <row r="168">
          <cell r="E168"/>
        </row>
        <row r="169">
          <cell r="E169"/>
        </row>
        <row r="170">
          <cell r="E170"/>
        </row>
        <row r="171">
          <cell r="E171"/>
        </row>
        <row r="172">
          <cell r="E172"/>
        </row>
        <row r="173">
          <cell r="E173"/>
        </row>
        <row r="174">
          <cell r="E174"/>
        </row>
      </sheetData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11"/>
  <sheetViews>
    <sheetView tabSelected="1" workbookViewId="0">
      <selection activeCell="D61" sqref="D61"/>
    </sheetView>
  </sheetViews>
  <sheetFormatPr baseColWidth="10" defaultRowHeight="12.75" x14ac:dyDescent="0.2"/>
  <cols>
    <col min="1" max="1" width="8.85546875" style="1" customWidth="1"/>
    <col min="2" max="2" width="6.42578125" style="1" customWidth="1"/>
    <col min="3" max="3" width="18" style="1" customWidth="1"/>
    <col min="4" max="4" width="18.140625" style="1" customWidth="1"/>
    <col min="5" max="5" width="13.28515625" style="1" customWidth="1"/>
    <col min="6" max="6" width="17" style="1" customWidth="1"/>
    <col min="7" max="7" width="13.85546875" style="1" customWidth="1"/>
    <col min="8" max="14" width="11.42578125" style="1"/>
    <col min="15" max="15" width="11.42578125" style="2"/>
    <col min="16" max="16384" width="11.42578125" style="1"/>
  </cols>
  <sheetData>
    <row r="1" spans="1:16" ht="20.25" customHeight="1" x14ac:dyDescent="0.2">
      <c r="A1" s="174" t="str">
        <f>IF(H1="F","Statistiques de vente et bonus","Umsatz- und Bonusreport")</f>
        <v>Statistiques de vente et bonus</v>
      </c>
      <c r="B1" s="174"/>
      <c r="C1" s="174"/>
      <c r="D1" s="174"/>
      <c r="E1" s="174"/>
      <c r="F1" s="174"/>
      <c r="G1" s="174"/>
      <c r="H1" s="1" t="str">
        <f>VLOOKUP(C8,'[1]RL Ziele'!A:G,7,0)</f>
        <v>F</v>
      </c>
      <c r="O1" s="2">
        <v>19</v>
      </c>
      <c r="P1" s="1">
        <v>4</v>
      </c>
    </row>
    <row r="2" spans="1:16" x14ac:dyDescent="0.2">
      <c r="O2" s="2">
        <v>32</v>
      </c>
      <c r="P2" s="1">
        <v>6</v>
      </c>
    </row>
    <row r="3" spans="1:16" ht="14.25" customHeight="1" x14ac:dyDescent="0.25">
      <c r="B3" s="3"/>
      <c r="C3" s="3"/>
      <c r="D3" s="3"/>
      <c r="F3" s="175" t="str">
        <f>IF(H1="F","Dernière facturation:","Letzte Fakturation:")</f>
        <v>Dernière facturation:</v>
      </c>
      <c r="G3" s="176"/>
      <c r="O3" s="2">
        <v>40</v>
      </c>
      <c r="P3" s="1">
        <v>7</v>
      </c>
    </row>
    <row r="4" spans="1:16" x14ac:dyDescent="0.2">
      <c r="F4" s="177" t="e">
        <f>DATE(#REF!,#REF!,EOMONTH(#REF!,0)-1)</f>
        <v>#REF!</v>
      </c>
      <c r="G4" s="178"/>
      <c r="O4" s="2">
        <v>85</v>
      </c>
      <c r="P4" s="1">
        <v>8</v>
      </c>
    </row>
    <row r="5" spans="1:16" x14ac:dyDescent="0.2">
      <c r="A5" s="5"/>
      <c r="B5" s="6"/>
      <c r="C5" s="6"/>
      <c r="D5" s="6"/>
      <c r="E5" s="6"/>
      <c r="F5" s="6"/>
      <c r="G5" s="7"/>
      <c r="O5" s="2">
        <v>263</v>
      </c>
      <c r="P5" s="1">
        <v>9</v>
      </c>
    </row>
    <row r="6" spans="1:16" x14ac:dyDescent="0.2">
      <c r="A6" s="8" t="str">
        <f>IF(H1="F","Nom","Name")</f>
        <v>Nom</v>
      </c>
      <c r="B6" s="9"/>
      <c r="C6" s="10" t="s">
        <v>39</v>
      </c>
      <c r="D6" s="11"/>
      <c r="E6" s="11"/>
      <c r="F6" s="9"/>
      <c r="G6" s="12"/>
      <c r="O6" s="2">
        <v>305</v>
      </c>
      <c r="P6" s="1">
        <v>10</v>
      </c>
    </row>
    <row r="7" spans="1:16" ht="12.75" customHeight="1" x14ac:dyDescent="0.2">
      <c r="A7" s="8"/>
      <c r="B7" s="9"/>
      <c r="C7" s="13"/>
      <c r="D7" s="14"/>
      <c r="E7" s="14"/>
      <c r="F7" s="14"/>
      <c r="G7" s="12"/>
      <c r="O7" s="2">
        <v>453</v>
      </c>
      <c r="P7" s="1">
        <v>11</v>
      </c>
    </row>
    <row r="8" spans="1:16" x14ac:dyDescent="0.2">
      <c r="A8" s="8" t="str">
        <f>IF(H1="F","N° dépôt","Regionallagernr.")</f>
        <v>N° dépôt</v>
      </c>
      <c r="B8" s="9"/>
      <c r="C8" s="10">
        <v>497</v>
      </c>
      <c r="D8" s="11"/>
      <c r="E8" s="11"/>
      <c r="F8" s="9"/>
      <c r="G8" s="12"/>
      <c r="O8" s="2">
        <v>459</v>
      </c>
      <c r="P8" s="1">
        <v>12</v>
      </c>
    </row>
    <row r="9" spans="1:16" x14ac:dyDescent="0.2">
      <c r="A9" s="15"/>
      <c r="B9" s="16"/>
      <c r="C9" s="16"/>
      <c r="D9" s="16"/>
      <c r="E9" s="16"/>
      <c r="F9" s="16"/>
      <c r="G9" s="17"/>
      <c r="O9" s="2">
        <v>487</v>
      </c>
      <c r="P9" s="1">
        <v>1</v>
      </c>
    </row>
    <row r="10" spans="1:16" x14ac:dyDescent="0.2">
      <c r="O10" s="2">
        <v>497</v>
      </c>
      <c r="P10" s="1">
        <v>2</v>
      </c>
    </row>
    <row r="11" spans="1:16" x14ac:dyDescent="0.2">
      <c r="A11" s="160" t="str">
        <f>IF($H$1="F","Synthèse","Übersicht")</f>
        <v>Synthèse</v>
      </c>
      <c r="B11" s="160"/>
      <c r="C11" s="160"/>
      <c r="D11" s="160"/>
      <c r="E11" s="171"/>
      <c r="F11" s="18"/>
      <c r="G11" s="19" t="s">
        <v>0</v>
      </c>
      <c r="O11" s="2">
        <v>499</v>
      </c>
      <c r="P11" s="1">
        <v>3</v>
      </c>
    </row>
    <row r="12" spans="1:16" ht="12.75" customHeight="1" x14ac:dyDescent="0.2">
      <c r="A12" s="20"/>
      <c r="B12" s="21"/>
      <c r="C12" s="22" t="str">
        <f>IF(H1="F","Réalisation","Realisiert")</f>
        <v>Réalisation</v>
      </c>
      <c r="D12" s="23" t="str">
        <f>IF(H1="F","Objectif saiso.","Ziel Saiso.")</f>
        <v>Objectif saiso.</v>
      </c>
      <c r="E12" s="23" t="str">
        <f>IF(H1="F","Atteinte","Erreichung")</f>
        <v>Atteinte</v>
      </c>
      <c r="F12" s="24" t="str">
        <f>IF(H1="F","Reste","Bleibt")</f>
        <v>Reste</v>
      </c>
      <c r="G12" s="25"/>
      <c r="O12" s="2">
        <v>541</v>
      </c>
    </row>
    <row r="13" spans="1:16" x14ac:dyDescent="0.2">
      <c r="A13" s="172" t="str">
        <f>IF(H1="F","Pièces conc.","Konk. Teile")</f>
        <v>Pièces conc.</v>
      </c>
      <c r="B13" s="173"/>
      <c r="C13" s="26">
        <f>D33</f>
        <v>66613.829999999958</v>
      </c>
      <c r="D13" s="27" t="e">
        <f>IF((VLOOKUP($C$8,'[1]RL Ziele'!$A$2:$G$15,2,0))*#REF!=0,"",(VLOOKUP($C$8,'[1]RL Ziele'!$A$2:$G$15,2,0))*#REF!)</f>
        <v>#REF!</v>
      </c>
      <c r="E13" s="28" t="str">
        <f>IF(ISERROR(C13/D13),"",(C13/D13))</f>
        <v/>
      </c>
      <c r="F13" s="29" t="e">
        <f>D13-C13</f>
        <v>#REF!</v>
      </c>
      <c r="G13" s="30" t="e">
        <f>#REF!</f>
        <v>#REF!</v>
      </c>
      <c r="O13" s="2">
        <v>629</v>
      </c>
    </row>
    <row r="14" spans="1:16" x14ac:dyDescent="0.2">
      <c r="A14" s="172" t="str">
        <f>IF(H1="F","Accessoires","Zubehör")</f>
        <v>Accessoires</v>
      </c>
      <c r="B14" s="173"/>
      <c r="C14" s="31">
        <f>D41</f>
        <v>13939.269999999993</v>
      </c>
      <c r="D14" s="27" t="e">
        <f>IF((VLOOKUP($C$8,'[1]RL Ziele'!$A$2:$G$15,3,0))*#REF!=0,"",(VLOOKUP($C$8,'[1]RL Ziele'!$A$2:$G$15,3,0))*#REF!)</f>
        <v>#REF!</v>
      </c>
      <c r="E14" s="32" t="str">
        <f>IF(ISERROR(C14/D14),"",(C14/D14))</f>
        <v/>
      </c>
      <c r="F14" s="29" t="e">
        <f t="shared" ref="F14:F16" si="0">D14-C14</f>
        <v>#REF!</v>
      </c>
      <c r="G14" s="30" t="e">
        <f>#REF!</f>
        <v>#REF!</v>
      </c>
      <c r="O14" s="2">
        <v>712</v>
      </c>
    </row>
    <row r="15" spans="1:16" x14ac:dyDescent="0.2">
      <c r="A15" s="172" t="str">
        <f>IF(H1="F","Roues*","Räder*")</f>
        <v>Roues*</v>
      </c>
      <c r="B15" s="173"/>
      <c r="C15" s="33">
        <f>D49</f>
        <v>4</v>
      </c>
      <c r="D15" s="34">
        <f>IF(VLOOKUP($C$8,'[1]RL Ziele'!$A$2:$G$15,4,0)=0,"",VLOOKUP($C$8,'[1]RL Ziele'!$A$2:$G$15,4,0))</f>
        <v>663</v>
      </c>
      <c r="E15" s="32">
        <f>IF(ISERROR(C15/D15),"",(C15/D15))</f>
        <v>6.0331825037707393E-3</v>
      </c>
      <c r="F15" s="35">
        <f>IF(ISERROR(D15-C15),"",D15-C15)</f>
        <v>659</v>
      </c>
      <c r="G15" s="36"/>
    </row>
    <row r="16" spans="1:16" x14ac:dyDescent="0.2">
      <c r="A16" s="172" t="str">
        <f>IF(H1="F","Revente","Wiederverkauf")</f>
        <v>Revente</v>
      </c>
      <c r="B16" s="173"/>
      <c r="C16" s="37">
        <f>D57</f>
        <v>27013</v>
      </c>
      <c r="D16" s="38" t="e">
        <f>IF((VLOOKUP($C$8,'[1]RL Ziele'!$A$2:$G$15,5,0))*#REF!=0,"",(VLOOKUP($C$8,'[1]RL Ziele'!$A$2:$G$15,5,0))*#REF!)</f>
        <v>#REF!</v>
      </c>
      <c r="E16" s="39" t="str">
        <f>IF(ISERROR(C16/D16),"",(C16/D16))</f>
        <v/>
      </c>
      <c r="F16" s="29" t="e">
        <f t="shared" si="0"/>
        <v>#REF!</v>
      </c>
      <c r="G16" s="30" t="e">
        <f>#REF!</f>
        <v>#REF!</v>
      </c>
    </row>
    <row r="17" spans="1:7" x14ac:dyDescent="0.2">
      <c r="A17" s="40" t="str">
        <f>IF(H1="F","* Roues: objectif annuel","* WKR: Jahresziel")</f>
        <v>* Roues: objectif annuel</v>
      </c>
      <c r="B17" s="41"/>
      <c r="C17" s="41"/>
      <c r="D17" s="41"/>
      <c r="E17" s="41"/>
      <c r="F17" s="42"/>
      <c r="G17" s="43"/>
    </row>
    <row r="27" spans="1:7" x14ac:dyDescent="0.2">
      <c r="A27" s="160" t="str">
        <f>IF($H$1="F","Pièces concurrencées","Konk. Teile")</f>
        <v>Pièces concurrencées</v>
      </c>
      <c r="B27" s="160"/>
      <c r="C27" s="160"/>
      <c r="D27" s="160"/>
      <c r="E27" s="160"/>
      <c r="F27" s="160"/>
      <c r="G27" s="160"/>
    </row>
    <row r="28" spans="1:7" x14ac:dyDescent="0.2">
      <c r="A28" s="163" t="str">
        <f>IF($H$1="F","Période","Abschnitt")</f>
        <v>Période</v>
      </c>
      <c r="B28" s="164"/>
      <c r="C28" s="44" t="str">
        <f>IF($H$1="F","Objectif saiso.","Ziel Saiso.")</f>
        <v>Objectif saiso.</v>
      </c>
      <c r="D28" s="44" t="str">
        <f>IF($H$1="F","Chiffre d'affaire","Umsatz")</f>
        <v>Chiffre d'affaire</v>
      </c>
      <c r="E28" s="44" t="str">
        <f>IF($H$1="F","Réalisation","Erreichung")</f>
        <v>Réalisation</v>
      </c>
      <c r="F28" s="44" t="s">
        <v>1</v>
      </c>
      <c r="G28" s="45" t="s">
        <v>2</v>
      </c>
    </row>
    <row r="29" spans="1:7" x14ac:dyDescent="0.2">
      <c r="A29" s="154" t="str">
        <f>IF($H$1="F","avr.-juin","Apr.-Jun.")</f>
        <v>avr.-juin</v>
      </c>
      <c r="B29" s="155"/>
      <c r="C29" s="26">
        <f>IF((VLOOKUP($C$8,'[1]RL Ziele'!A:B,2,0)*[1]Saisonnalité!$E$5)=0,"",(VLOOKUP($C$8,'[1]RL Ziele'!A:B,2,0)*[1]Saisonnalité!$E$5))</f>
        <v>114454.99070532937</v>
      </c>
      <c r="D29" s="27">
        <f>IF(ISERROR(VLOOKUP($C$8,'[2]Pivot groupes DR'!$M$4:$AL$19,2,0)),"",(VLOOKUP($C$8,'[2]Pivot groupes DR'!$M$4:$AL$19,2,0)))</f>
        <v>66613.829999999958</v>
      </c>
      <c r="E29" s="46">
        <f>IF(ISERROR(D29/C29),"",(D29/C29))</f>
        <v>0.58200895906322603</v>
      </c>
      <c r="F29" s="47" t="e">
        <f>IF(E29&lt;#REF!,0,IF(E29&lt;#REF!,#REF!,IF(E29&lt;#REF!,#REF!,IF(E29&lt;#REF!,#REF!,#REF!))))</f>
        <v>#REF!</v>
      </c>
      <c r="G29" s="48" t="e">
        <f>IF(F29="","",F29*E29*C29)</f>
        <v>#REF!</v>
      </c>
    </row>
    <row r="30" spans="1:7" x14ac:dyDescent="0.2">
      <c r="A30" s="154" t="str">
        <f>IF($H$1="F","juil.-sept.","Jul.-Sept.")</f>
        <v>juil.-sept.</v>
      </c>
      <c r="B30" s="155"/>
      <c r="C30" s="31">
        <f>IF((VLOOKUP($C$8,'[1]RL Ziele'!A:B,2,0)*[1]Saisonnalité!$E$8)=0,"",(VLOOKUP($C$8,'[1]RL Ziele'!A:B,2,0)*[1]Saisonnalité!$E$8))</f>
        <v>117415.03356839823</v>
      </c>
      <c r="D30" s="49" t="str">
        <f>IF(ISERROR(VLOOKUP($C$8,'[2]Pivot groupes DR'!$M$4:$AL$19,7,0)),"",(VLOOKUP($C$8,'[2]Pivot groupes DR'!$M$4:$AL$19,7,0)))</f>
        <v/>
      </c>
      <c r="E30" s="50" t="str">
        <f>IF(ISERROR(D30/C30),"",(D30/C30))</f>
        <v/>
      </c>
      <c r="F30" s="47" t="str">
        <f>IF(E30="","",IF(E30&lt;#REF!,0,IF(E30&lt;#REF!,#REF!,IF(E30&lt;#REF!,#REF!,IF(E30&lt;#REF!,#REF!,#REF!)))))</f>
        <v/>
      </c>
      <c r="G30" s="48" t="str">
        <f>IF(ISERROR(IF(F30="","",F30*E30*C30)),"",IF(F30="","",F30*E30*C30))</f>
        <v/>
      </c>
    </row>
    <row r="31" spans="1:7" x14ac:dyDescent="0.2">
      <c r="A31" s="154" t="str">
        <f>IF($H$1="F","sept.-déc.","Sept.-Dez.")</f>
        <v>sept.-déc.</v>
      </c>
      <c r="B31" s="155"/>
      <c r="C31" s="31">
        <f>IF((VLOOKUP($C$8,'[1]RL Ziele'!A:B,2,0)*[1]Saisonnalité!$E$11)=0,"",(VLOOKUP($C$8,'[1]RL Ziele'!A:B,2,0)*[1]Saisonnalité!$E$11))</f>
        <v>135668.63122398956</v>
      </c>
      <c r="D31" s="49" t="str">
        <f>IF(ISERROR(VLOOKUP($C$8,'[2]Pivot groupes DR'!$M$4:$AL$19,12,0)),"",(VLOOKUP($C$8,'[2]Pivot groupes DR'!$M$4:$AL$19,12,0)))</f>
        <v/>
      </c>
      <c r="E31" s="50" t="str">
        <f>IF(ISERROR(D31/C31),"",(D31/C31))</f>
        <v/>
      </c>
      <c r="F31" s="47" t="str">
        <f>IF(E31="","",IF(E31&lt;#REF!,0,IF(E31&lt;#REF!,#REF!,IF(E31&lt;#REF!,#REF!,IF(E31&lt;#REF!,#REF!,#REF!)))))</f>
        <v/>
      </c>
      <c r="G31" s="48" t="str">
        <f t="shared" ref="G31:G32" si="1">IF(ISERROR(IF(F31="","",F31*E31*C31)),"",IF(F31="","",F31*E31*C31))</f>
        <v/>
      </c>
    </row>
    <row r="32" spans="1:7" ht="13.5" thickBot="1" x14ac:dyDescent="0.25">
      <c r="A32" s="156" t="str">
        <f>IF($H$1="F","jan.-mars","Jan.-März")</f>
        <v>jan.-mars</v>
      </c>
      <c r="B32" s="157"/>
      <c r="C32" s="51">
        <f>IF((VLOOKUP($C$8,'[1]RL Ziele'!A:B,2,0)*[1]Saisonnalité!$E$14)=0,"",(VLOOKUP($C$8,'[1]RL Ziele'!A:B,2,0)*[1]Saisonnalité!$E$14))</f>
        <v>125801.82168042667</v>
      </c>
      <c r="D32" s="52" t="str">
        <f>IF(ISERROR(VLOOKUP($C$8,'[2]Pivot groupes DR'!$M$4:$AL$19,17,0)),"",(VLOOKUP($C$8,'[2]Pivot groupes DR'!$M$4:$AL$19,17,0)))</f>
        <v/>
      </c>
      <c r="E32" s="52" t="str">
        <f>IF(ISERROR(D32/C32),"",(D32/C32))</f>
        <v/>
      </c>
      <c r="F32" s="53" t="str">
        <f>IF(E32="","",IF(E32&lt;#REF!,0,IF(E32&lt;#REF!,#REF!,IF(E32&lt;#REF!,#REF!,IF(E32&lt;#REF!,#REF!,#REF!)))))</f>
        <v/>
      </c>
      <c r="G32" s="54" t="str">
        <f t="shared" si="1"/>
        <v/>
      </c>
    </row>
    <row r="33" spans="1:7" x14ac:dyDescent="0.2">
      <c r="A33" s="158" t="s">
        <v>3</v>
      </c>
      <c r="B33" s="159"/>
      <c r="C33" s="55">
        <f>IF(VLOOKUP($C$8,'[1]RL Ziele'!A:B,2,0)=0,"",VLOOKUP($C$8,'[1]RL Ziele'!A:B,2,0))</f>
        <v>493340.4771781438</v>
      </c>
      <c r="D33" s="56">
        <f>SUM(D29:D32)</f>
        <v>66613.829999999958</v>
      </c>
      <c r="E33" s="57">
        <f>IF(ISERROR(D33/C33),"",(D33/C33))</f>
        <v>0.13502607850266846</v>
      </c>
      <c r="F33" s="47" t="e">
        <f>IF(E33="","",IF(E33&lt;#REF!,0,IF(E33&lt;#REF!,#REF!,IF(E33&lt;#REF!,#REF!,IF(E33&lt;#REF!,#REF!,#REF!)))))</f>
        <v>#REF!</v>
      </c>
      <c r="G33" s="58" t="e">
        <f>IF(F33="","",F33*E33*C33)</f>
        <v>#REF!</v>
      </c>
    </row>
    <row r="35" spans="1:7" x14ac:dyDescent="0.2">
      <c r="A35" s="160" t="str">
        <f>IF($H$1="F","Accessoires","Zubehör")</f>
        <v>Accessoires</v>
      </c>
      <c r="B35" s="160"/>
      <c r="C35" s="160"/>
      <c r="D35" s="160"/>
      <c r="E35" s="160"/>
      <c r="F35" s="160"/>
      <c r="G35" s="160"/>
    </row>
    <row r="36" spans="1:7" x14ac:dyDescent="0.2">
      <c r="A36" s="163" t="str">
        <f>IF($H$1="F","Période","Abschnitt")</f>
        <v>Période</v>
      </c>
      <c r="B36" s="164"/>
      <c r="C36" s="44" t="str">
        <f>IF($H$1="F","Objectif saiso.","Ziel Saiso.")</f>
        <v>Objectif saiso.</v>
      </c>
      <c r="D36" s="44" t="str">
        <f>IF($H$1="F","Chiffre d'affaire","Umsatz")</f>
        <v>Chiffre d'affaire</v>
      </c>
      <c r="E36" s="44" t="str">
        <f>IF($H$1="F","Réalisation","Erreichung")</f>
        <v>Réalisation</v>
      </c>
      <c r="F36" s="44" t="s">
        <v>1</v>
      </c>
      <c r="G36" s="45" t="s">
        <v>2</v>
      </c>
    </row>
    <row r="37" spans="1:7" x14ac:dyDescent="0.2">
      <c r="A37" s="154" t="str">
        <f>IF($H$1="F","avr.-juin","Apr.-Jun.")</f>
        <v>avr.-juin</v>
      </c>
      <c r="B37" s="155"/>
      <c r="C37" s="26">
        <f>IF((VLOOKUP($C$8,'[1]RL Ziele'!A:G,3,0)*[1]Saisonnalité!$E$20)=0,"",(VLOOKUP($C$8,'[1]RL Ziele'!A:G,3,0)*[1]Saisonnalité!$E$20))</f>
        <v>36810.972677396458</v>
      </c>
      <c r="D37" s="27">
        <f>IF(ISERROR(VLOOKUP($C$8,'[2]Pivot groupes DR'!$M$4:$AL$19,3,0)),"",(VLOOKUP($C$8,'[2]Pivot groupes DR'!$M$4:$AL$19,3,0)))</f>
        <v>13939.269999999993</v>
      </c>
      <c r="E37" s="46">
        <f>IF(ISERROR(D37/C37),"",(D37/C37))</f>
        <v>0.37867160213778628</v>
      </c>
      <c r="F37" s="47" t="e">
        <f>IF(E37="","",IF(E37&lt;#REF!,0,IF(E37&lt;#REF!,#REF!,IF(E37&lt;#REF!,#REF!,IF(E37&lt;#REF!,#REF!,#REF!)))))</f>
        <v>#REF!</v>
      </c>
      <c r="G37" s="48" t="e">
        <f>IF(F37="","",F37*E37*C37)</f>
        <v>#REF!</v>
      </c>
    </row>
    <row r="38" spans="1:7" x14ac:dyDescent="0.2">
      <c r="A38" s="154" t="str">
        <f>IF($H$1="F","juil.-sept.","Jul.-Sept.")</f>
        <v>juil.-sept.</v>
      </c>
      <c r="B38" s="155"/>
      <c r="C38" s="31">
        <f>IF((VLOOKUP($C$8,'[1]RL Ziele'!A:G,3,0)*[1]Saisonnalité!$E$23)=0,"",(VLOOKUP($C$8,'[1]RL Ziele'!A:G,3,0)*[1]Saisonnalité!$E$23))</f>
        <v>30585.587592248525</v>
      </c>
      <c r="D38" s="49" t="str">
        <f>IF(ISERROR(VLOOKUP($C$8,'[2]Pivot groupes DR'!$M$4:$AL$19,8,0)),"",(VLOOKUP($C$8,'[2]Pivot groupes DR'!$M$4:$AL$19,8,0)))</f>
        <v/>
      </c>
      <c r="E38" s="50" t="str">
        <f>IF(ISERROR(D38/C38),"",(D38/C38))</f>
        <v/>
      </c>
      <c r="F38" s="47" t="str">
        <f>IF(E38="","",IF(E38&lt;#REF!,0,IF(E38&lt;#REF!,#REF!,IF(E38&lt;#REF!,#REF!,IF(E38&lt;#REF!,#REF!,#REF!)))))</f>
        <v/>
      </c>
      <c r="G38" s="48" t="str">
        <f>IF(ISERROR(IF(F38="","",F38*E38*C38)),"",IF(F38="","",F38*E38*C38))</f>
        <v/>
      </c>
    </row>
    <row r="39" spans="1:7" x14ac:dyDescent="0.2">
      <c r="A39" s="154" t="str">
        <f>IF($H$1="F","sept.-déc.","Sept.-Dez.")</f>
        <v>sept.-déc.</v>
      </c>
      <c r="B39" s="155"/>
      <c r="C39" s="31">
        <f>IF((VLOOKUP($C$8,'[1]RL Ziele'!A:G,3,0)*[1]Saisonnalité!$E$26)=0,"",(VLOOKUP($C$8,'[1]RL Ziele'!A:G,3,0)*[1]Saisonnalité!$E$26))</f>
        <v>31262.259884112427</v>
      </c>
      <c r="D39" s="49" t="str">
        <f>IF(ISERROR(VLOOKUP($C$8,'[2]Pivot groupes DR'!$M$4:$AL$19,13,0)),"",(VLOOKUP($C$8,'[2]Pivot groupes DR'!$M$4:$AL$19,13,0)))</f>
        <v/>
      </c>
      <c r="E39" s="50" t="str">
        <f>IF(ISERROR(D39/C39),"",(D39/C39))</f>
        <v/>
      </c>
      <c r="F39" s="47" t="str">
        <f>IF(E39="","",IF(E39&lt;#REF!,0,IF(E39&lt;#REF!,#REF!,IF(E39&lt;#REF!,#REF!,IF(E39&lt;#REF!,#REF!,#REF!)))))</f>
        <v/>
      </c>
      <c r="G39" s="48" t="str">
        <f>IF(ISERROR(IF(F39="","",F39*E39*C39)),"",IF(F39="","",F39*E39*C39))</f>
        <v/>
      </c>
    </row>
    <row r="40" spans="1:7" ht="13.5" thickBot="1" x14ac:dyDescent="0.25">
      <c r="A40" s="156" t="str">
        <f>IF($H$1="F","jan.-mars","Jan.-März")</f>
        <v>jan.-mars</v>
      </c>
      <c r="B40" s="157"/>
      <c r="C40" s="59">
        <f>IF((VLOOKUP($C$8,'[1]RL Ziele'!A:G,3,0)*[1]Saisonnalité!$E$29)=0,"",(VLOOKUP($C$8,'[1]RL Ziele'!A:G,3,0)*[1]Saisonnalité!$E$29))</f>
        <v>36675.638219023676</v>
      </c>
      <c r="D40" s="52" t="str">
        <f>IF(ISERROR(VLOOKUP($C$8,'[2]Pivot groupes DR'!$M$6:$AE$19,18,0)),"",(VLOOKUP($C$8,'[2]Pivot groupes DR'!$M$4:$AL$19,18,0)))</f>
        <v/>
      </c>
      <c r="E40" s="52" t="str">
        <f>IF(ISERROR(D40/C40),"",(D40/C40))</f>
        <v/>
      </c>
      <c r="F40" s="53" t="str">
        <f>IF(E40="","",IF(E40&lt;#REF!,0,IF(E40&lt;#REF!,#REF!,IF(E40&lt;#REF!,#REF!,IF(E40&lt;#REF!,#REF!,#REF!)))))</f>
        <v/>
      </c>
      <c r="G40" s="54" t="str">
        <f>IF(ISERROR(IF(F40="","",F40*E40*C40)),"",IF(F40="","",F40*E40*C40))</f>
        <v/>
      </c>
    </row>
    <row r="41" spans="1:7" x14ac:dyDescent="0.2">
      <c r="A41" s="161" t="s">
        <v>3</v>
      </c>
      <c r="B41" s="162"/>
      <c r="C41" s="55">
        <f>IF((VLOOKUP($C$8,'[1]RL Ziele'!A:E,3,0))=0,"",(VLOOKUP($C$8,'[1]RL Ziele'!A:E,3,0)))</f>
        <v>135334.45837278108</v>
      </c>
      <c r="D41" s="56">
        <f>SUM(D37:D40)</f>
        <v>13939.269999999993</v>
      </c>
      <c r="E41" s="57">
        <f>IF(ISERROR(D41/C41),"",(D41/C41))</f>
        <v>0.10299867578147788</v>
      </c>
      <c r="F41" s="47" t="e">
        <f>IF(E41="","",IF(E41&lt;#REF!,0,IF(E41&lt;#REF!,#REF!,IF(E41&lt;#REF!,#REF!,IF(E41&lt;#REF!,#REF!,#REF!)))))</f>
        <v>#REF!</v>
      </c>
      <c r="G41" s="58" t="e">
        <f>IF(F41="","",F41*E41*C41)</f>
        <v>#REF!</v>
      </c>
    </row>
    <row r="43" spans="1:7" x14ac:dyDescent="0.2">
      <c r="A43" s="160" t="str">
        <f>IF($H$1="F","Roues","Räder")</f>
        <v>Roues</v>
      </c>
      <c r="B43" s="160"/>
      <c r="C43" s="160"/>
      <c r="D43" s="160"/>
      <c r="E43" s="160"/>
      <c r="F43" s="160"/>
      <c r="G43" s="160"/>
    </row>
    <row r="44" spans="1:7" x14ac:dyDescent="0.2">
      <c r="A44" s="163" t="str">
        <f>IF($H$1="F","Période","Abschnitt")</f>
        <v>Période</v>
      </c>
      <c r="B44" s="164"/>
      <c r="C44" s="44" t="str">
        <f>IF($H$1="F","Objectif annuel","Jahresziel")</f>
        <v>Objectif annuel</v>
      </c>
      <c r="D44" s="44" t="str">
        <f>IF($H$1="F","Quantité","Menge")</f>
        <v>Quantité</v>
      </c>
      <c r="E44" s="44" t="str">
        <f>IF($H$1="F","Réalisation","Erreichung")</f>
        <v>Réalisation</v>
      </c>
      <c r="F44" s="44" t="s">
        <v>1</v>
      </c>
      <c r="G44" s="45" t="s">
        <v>2</v>
      </c>
    </row>
    <row r="45" spans="1:7" x14ac:dyDescent="0.2">
      <c r="A45" s="154" t="str">
        <f>IF($H$1="F","avr.-juin","Apr.-Jun.")</f>
        <v>avr.-juin</v>
      </c>
      <c r="B45" s="155"/>
      <c r="C45" s="165">
        <f>IF(VLOOKUP($C$8,'[1]RL Ziele'!A:G,4,0)=0,"",VLOOKUP($C$8,'[1]RL Ziele'!A:G,4,0))</f>
        <v>663</v>
      </c>
      <c r="D45" s="60">
        <f>IF(IF(ISERROR(VLOOKUP($C$8,'[2]Pivot groupes DR'!$M$4:$AL$19,5,0)),0,(VLOOKUP($C$8,'[2]Pivot groupes DR'!$M$4:$AL$19,5,0)))=0,0,IF(ISERROR(VLOOKUP($C$8,'[2]Pivot groupes DR'!$M$4:$AL$19,5,0)),0,(VLOOKUP($C$8,'[2]Pivot groupes DR'!$M$4:$AL$19,5,0))))</f>
        <v>4</v>
      </c>
      <c r="E45" s="167"/>
      <c r="F45" s="155"/>
      <c r="G45" s="169" t="str">
        <f>IF(F45="","",F45*E45*C45)</f>
        <v/>
      </c>
    </row>
    <row r="46" spans="1:7" x14ac:dyDescent="0.2">
      <c r="A46" s="154" t="str">
        <f>IF($H$1="F","juil.-sept.","Jul.-Sept.")</f>
        <v>juil.-sept.</v>
      </c>
      <c r="B46" s="155"/>
      <c r="C46" s="165"/>
      <c r="D46" s="60">
        <f>IF(IF(ISERROR(VLOOKUP($C$8,'[2]Pivot groupes DR'!$M$4:$AL$19,10,0)),0,(VLOOKUP($C$8,'[2]Pivot groupes DR'!$M$4:$AL$19,10,0)))=0,0,IF(ISERROR(VLOOKUP($C$8,'[2]Pivot groupes DR'!$M$4:$AL$19,10,0)),0,(VLOOKUP($C$8,'[2]Pivot groupes DR'!$M$4:$AL$19,5,0))))</f>
        <v>0</v>
      </c>
      <c r="E46" s="167"/>
      <c r="F46" s="155"/>
      <c r="G46" s="169"/>
    </row>
    <row r="47" spans="1:7" x14ac:dyDescent="0.2">
      <c r="A47" s="154" t="str">
        <f>IF($H$1="F","sept.-déc.","Sept.-Dez.")</f>
        <v>sept.-déc.</v>
      </c>
      <c r="B47" s="155"/>
      <c r="C47" s="165"/>
      <c r="D47" s="60">
        <f>IF(IF(ISERROR(VLOOKUP($C$8,'[2]Pivot groupes DR'!$M$4:$AL$19,15,0)),0,(VLOOKUP($C$8,'[2]Pivot groupes DR'!$M$4:$AL$19,15,0)))=0,0,IF(ISERROR(VLOOKUP($C$8,'[2]Pivot groupes DR'!$M$4:$AL$19,15,0)),0,(VLOOKUP($C$8,'[2]Pivot groupes DR'!$M$4:$AL$19,15,0))))</f>
        <v>0</v>
      </c>
      <c r="E47" s="167"/>
      <c r="F47" s="155"/>
      <c r="G47" s="169"/>
    </row>
    <row r="48" spans="1:7" ht="13.5" thickBot="1" x14ac:dyDescent="0.25">
      <c r="A48" s="156" t="str">
        <f>IF($H$1="F","jan.-mars","Jan.-März")</f>
        <v>jan.-mars</v>
      </c>
      <c r="B48" s="157"/>
      <c r="C48" s="166"/>
      <c r="D48" s="61">
        <f>IF(IF(ISERROR(VLOOKUP($C$8,'[2]Pivot groupes DR'!$M$4:$AL$19,20,0)),0,(VLOOKUP($C$8,'[2]Pivot groupes DR'!$M$4:$AL$19,20,0)))=0,0,IF(ISERROR(VLOOKUP($C$8,'[2]Pivot groupes DR'!$M$4:$AL$19,20,0)),0,(VLOOKUP($C$8,'[2]Pivot groupes DR'!$M$4:$AL$19,20,0))))</f>
        <v>0</v>
      </c>
      <c r="E48" s="168"/>
      <c r="F48" s="157"/>
      <c r="G48" s="170"/>
    </row>
    <row r="49" spans="1:7" x14ac:dyDescent="0.2">
      <c r="A49" s="161" t="s">
        <v>3</v>
      </c>
      <c r="B49" s="162"/>
      <c r="C49" s="62">
        <f>C45</f>
        <v>663</v>
      </c>
      <c r="D49" s="63">
        <f>SUM(D45:D48)</f>
        <v>4</v>
      </c>
      <c r="E49" s="46">
        <f>IF(ISERROR(D49/C49),"",(D49/C49))</f>
        <v>6.0331825037707393E-3</v>
      </c>
      <c r="F49" s="47" t="e">
        <f>IF(E49="","",IF(E41&lt;#REF!,0,IF(E41&lt;#REF!,#REF!,IF(E41&lt;#REF!,#REF!,IF(E41&lt;#REF!,#REF!,#REF!)))))</f>
        <v>#REF!</v>
      </c>
      <c r="G49" s="58" t="e">
        <f>IF(F49="","",F49*E49*C49)</f>
        <v>#REF!</v>
      </c>
    </row>
    <row r="51" spans="1:7" x14ac:dyDescent="0.2">
      <c r="A51" s="160" t="str">
        <f>IF($H$1="F","Revente","Wiederverkauf")</f>
        <v>Revente</v>
      </c>
      <c r="B51" s="160"/>
      <c r="C51" s="160"/>
      <c r="D51" s="160"/>
      <c r="E51" s="160"/>
      <c r="F51" s="160"/>
      <c r="G51" s="160"/>
    </row>
    <row r="52" spans="1:7" x14ac:dyDescent="0.2">
      <c r="A52" s="163" t="str">
        <f>IF($H$1="F","Période","Abschnitt")</f>
        <v>Période</v>
      </c>
      <c r="B52" s="164"/>
      <c r="C52" s="44" t="str">
        <f>IF($H$1="F","Objectif saiso.","Ziel Saiso.")</f>
        <v>Objectif saiso.</v>
      </c>
      <c r="D52" s="44" t="str">
        <f>IF($H$1="F","CA trimestre","Ums. Trimester")</f>
        <v>CA trimestre</v>
      </c>
      <c r="E52" s="44" t="str">
        <f>IF($H$1="F","Réalisation","Erreichung")</f>
        <v>Réalisation</v>
      </c>
      <c r="F52" s="44" t="s">
        <v>1</v>
      </c>
      <c r="G52" s="45" t="s">
        <v>2</v>
      </c>
    </row>
    <row r="53" spans="1:7" x14ac:dyDescent="0.2">
      <c r="A53" s="154" t="str">
        <f>IF($H$1="F","avr.-juin","Apr.-Jun.")</f>
        <v>avr.-juin</v>
      </c>
      <c r="B53" s="155"/>
      <c r="C53" s="26">
        <f>IF((VLOOKUP($C$8,'[1]RL Ziele'!A:G,5,0)*[1]Saisonnalité!$E$35)=0,"",(VLOOKUP($C$8,'[1]RL Ziele'!A:G,5,0)*[1]Saisonnalité!$E$35))</f>
        <v>63171.347894606202</v>
      </c>
      <c r="D53" s="27">
        <f>IF(ISERROR(VLOOKUP($C$8,'[1]WVK FY13'!$P$1:$AN$16,7,0)),"",(VLOOKUP($C$8,'[1]WVK FY13'!$P$1:$AN$16,7,0)))</f>
        <v>27013</v>
      </c>
      <c r="E53" s="46">
        <f>IF(ISERROR(D53/C53),"",(D53/C53))</f>
        <v>0.42761474782947395</v>
      </c>
      <c r="F53" s="47" t="e">
        <f>IF(E53="","",IF(E53&lt;#REF!,0,IF(E53&lt;#REF!,#REF!,IF(E53&lt;#REF!,#REF!,IF(E53&lt;#REF!,#REF!,#REF!)))))</f>
        <v>#REF!</v>
      </c>
      <c r="G53" s="48" t="e">
        <f>IF(F53="","",F53*E53*C53)</f>
        <v>#REF!</v>
      </c>
    </row>
    <row r="54" spans="1:7" x14ac:dyDescent="0.2">
      <c r="A54" s="154" t="str">
        <f>IF($H$1="F","juil.-sept.","Jul.-Sept.")</f>
        <v>juil.-sept.</v>
      </c>
      <c r="B54" s="155"/>
      <c r="C54" s="31">
        <f>IF((VLOOKUP($C$8,'[1]RL Ziele'!A:G,5,0)*[1]Saisonnalité!$E$38)=0,"",(VLOOKUP($C$8,'[1]RL Ziele'!A:G,5,0)*[1]Saisonnalité!$E$38))</f>
        <v>72151.588526682579</v>
      </c>
      <c r="D54" s="49" t="str">
        <f>IF(ISERROR(VLOOKUP($C$8,'[1]WVK FY13'!$P$1:$AN$16,13,0)),"",(VLOOKUP($C$8,'[1]WVK FY13'!$P$1:$AN$16,13,0)))</f>
        <v/>
      </c>
      <c r="E54" s="50" t="str">
        <f>IF(ISERROR(D54/C54),"",(D54/C54))</f>
        <v/>
      </c>
      <c r="F54" s="47" t="str">
        <f>IF(E54="","",IF(E54&lt;#REF!,0,IF(E54&lt;#REF!,#REF!,IF(E54&lt;#REF!,#REF!,IF(E54&lt;#REF!,#REF!,#REF!)))))</f>
        <v/>
      </c>
      <c r="G54" s="48" t="str">
        <f>IF(ISERROR(IF(F54="","",F54*E54*C54)),"",IF(F54="","",F54*E54*C54))</f>
        <v/>
      </c>
    </row>
    <row r="55" spans="1:7" x14ac:dyDescent="0.2">
      <c r="A55" s="154" t="str">
        <f>IF($H$1="F","sept.-déc.","Sept.-Dez.")</f>
        <v>sept.-déc.</v>
      </c>
      <c r="B55" s="155"/>
      <c r="C55" s="31">
        <f>IF((VLOOKUP($C$8,'[1]RL Ziele'!A:G,5,0)*[1]Saisonnalité!$E$41)=0,"",(VLOOKUP($C$8,'[1]RL Ziele'!A:G,5,0)*[1]Saisonnalité!$E$41))</f>
        <v>103737.2624739857</v>
      </c>
      <c r="D55" s="49" t="str">
        <f>IF(ISERROR(VLOOKUP($C$8,'[1]WVK FY13'!$P$1:$AN$16,19,0)),"",(VLOOKUP($C$8,'[1]WVK FY13'!$P$1:$AN$16,19,0)))</f>
        <v/>
      </c>
      <c r="E55" s="50" t="str">
        <f>IF(ISERROR(D55/C55),"",(D55/C55))</f>
        <v/>
      </c>
      <c r="F55" s="47" t="str">
        <f>IF(E55="","",IF(E55&lt;#REF!,0,IF(E55&lt;#REF!,#REF!,IF(E55&lt;#REF!,#REF!,IF(E55&lt;#REF!,#REF!,#REF!)))))</f>
        <v/>
      </c>
      <c r="G55" s="48" t="str">
        <f>IF(ISERROR(IF(F55="","",F55*E55*C55)),"",IF(F55="","",F55*E55*C55))</f>
        <v/>
      </c>
    </row>
    <row r="56" spans="1:7" ht="13.5" thickBot="1" x14ac:dyDescent="0.25">
      <c r="A56" s="156" t="str">
        <f>IF($H$1="F","jan.-mars","Jan.-März")</f>
        <v>jan.-mars</v>
      </c>
      <c r="B56" s="157"/>
      <c r="C56" s="59">
        <f>IF((VLOOKUP($C$8,'[1]RL Ziele'!A:G,5,0)*[1]Saisonnalité!$E$44)=0,"",(VLOOKUP($C$8,'[1]RL Ziele'!A:G,5,0)*[1]Saisonnalité!$E$44))</f>
        <v>70603.271176324575</v>
      </c>
      <c r="D56" s="52" t="str">
        <f>IF(ISERROR(VLOOKUP($C$8,'[1]WVK FY13'!$P$1:$AN$16,25,0)),"",(VLOOKUP($C$8,'[1]WVK FY13'!$P$1:$AN$16,25,0)))</f>
        <v/>
      </c>
      <c r="E56" s="52" t="str">
        <f>IF(ISERROR(D56/C56),"",(D56/C56))</f>
        <v/>
      </c>
      <c r="F56" s="53" t="str">
        <f>IF(E56="","",IF(E56&lt;#REF!,0,IF(E56&lt;#REF!,#REF!,IF(E56&lt;#REF!,#REF!,IF(E56&lt;#REF!,#REF!,#REF!)))))</f>
        <v/>
      </c>
      <c r="G56" s="54" t="str">
        <f>IF(ISERROR(IF(F56="","",F56*E56*C56)),"",IF(F56="","",F56*E56*C56))</f>
        <v/>
      </c>
    </row>
    <row r="57" spans="1:7" x14ac:dyDescent="0.2">
      <c r="A57" s="158" t="s">
        <v>3</v>
      </c>
      <c r="B57" s="159"/>
      <c r="C57" s="64">
        <f>IF((SUM(C53:C56)=0),"",(SUM(C53:C56)))</f>
        <v>309663.47007159906</v>
      </c>
      <c r="D57" s="65">
        <f>SUM(D53:D56)</f>
        <v>27013</v>
      </c>
      <c r="E57" s="57">
        <f>IF(ISERROR(D57/C57),"",(D57/C57))</f>
        <v>8.7233408557212677E-2</v>
      </c>
      <c r="F57" s="47" t="e">
        <f>IF(E57="","",IF(E57&lt;#REF!,0,IF(E57&lt;#REF!,#REF!,IF(E57&lt;#REF!,#REF!,IF(E57&lt;#REF!,#REF!,#REF!)))))</f>
        <v>#REF!</v>
      </c>
      <c r="G57" s="58" t="e">
        <f>IF(F57="","",F57*E57*C57)</f>
        <v>#REF!</v>
      </c>
    </row>
    <row r="59" spans="1:7" x14ac:dyDescent="0.2">
      <c r="A59" s="160" t="str">
        <f>IF($H$1="F","Croissance CA","Umsatzwachstum")</f>
        <v>Croissance CA</v>
      </c>
      <c r="B59" s="160"/>
      <c r="C59" s="160"/>
      <c r="D59" s="160"/>
      <c r="E59" s="160"/>
      <c r="F59" s="160"/>
      <c r="G59" s="160"/>
    </row>
    <row r="60" spans="1:7" x14ac:dyDescent="0.2">
      <c r="A60" s="66" t="str">
        <f>IF($H$1="F","Période","Abschnitt")</f>
        <v>Période</v>
      </c>
      <c r="B60" s="67"/>
      <c r="C60" s="68" t="str">
        <f>IF($H$1="F","FY13 cumulé","FY13 kum.")</f>
        <v>FY13 cumulé</v>
      </c>
      <c r="D60" s="68" t="str">
        <f>IF($H$1="F","FY12 cumulé","FY12 kum.")</f>
        <v>FY12 cumulé</v>
      </c>
      <c r="E60" s="68" t="str">
        <f>IF($H$1="F","Evolution","Wachstum")</f>
        <v>Evolution</v>
      </c>
      <c r="F60" s="68" t="s">
        <v>1</v>
      </c>
      <c r="G60" s="45" t="s">
        <v>2</v>
      </c>
    </row>
    <row r="61" spans="1:7" x14ac:dyDescent="0.2">
      <c r="A61" s="8" t="str">
        <f>IF($H$1="F","avr.-juin","Apr.-Jun.")</f>
        <v>avr.-juin</v>
      </c>
      <c r="B61" s="9"/>
      <c r="C61" s="69">
        <f>IF(ISERROR(VLOOKUP($C$8,'[2]Pivot groupes DR'!$M$4:$AL$19,6,0)),"",(VLOOKUP($C$8,'[2]Pivot groupes DR'!$M$4:$AL$19,6,0)))</f>
        <v>269762.24000000022</v>
      </c>
      <c r="D61" s="27">
        <f>VLOOKUP($C$8,'[1]CA global net CH FY12'!$A:$M,3,0)</f>
        <v>354224.47000000044</v>
      </c>
      <c r="E61" s="46">
        <f>IF(C61="","",(C61-D61)/D61)</f>
        <v>-0.23844267449959092</v>
      </c>
      <c r="F61" s="47">
        <f>IF(E61="","",IF(E61&lt;[1]Bonus!$A$9,0,IF(E61&lt;[1]Bonus!$A$10,[1]Bonus!$B$9,IF(E61&lt;[1]Bonus!$A$11,[1]Bonus!$B$10,IF(E61&lt;[1]Bonus!$A$12,[1]Bonus!$B$11,[1]Bonus!$B$12)))))</f>
        <v>0</v>
      </c>
      <c r="G61" s="48">
        <f>IF(F61="","",F61*E61*C61)</f>
        <v>0</v>
      </c>
    </row>
    <row r="62" spans="1:7" x14ac:dyDescent="0.2">
      <c r="A62" s="8" t="str">
        <f>IF($H$1="F","avr.-sept.","Apr.-Sept.")</f>
        <v>avr.-sept.</v>
      </c>
      <c r="B62" s="9"/>
      <c r="C62" s="70" t="str">
        <f>IF(ISERROR((VLOOKUP($C$8,'[2]Pivot groupes DR'!$M$4:$AL$19,11,0))+C61),"",((VLOOKUP($C$8,'[2]Pivot groupes DR'!$M$4:$AL$19,11,0))+C61))</f>
        <v/>
      </c>
      <c r="D62" s="27">
        <f>VLOOKUP($C$8,'[1]CA global net CH FY12'!$A:$M,6,0)</f>
        <v>797367.45000000065</v>
      </c>
      <c r="E62" s="46" t="str">
        <f>IF(C62="","",(C62-D62)/D62)</f>
        <v/>
      </c>
      <c r="F62" s="47" t="str">
        <f>IF(E62="","",IF(E62&lt;[1]Bonus!$A$9,0,IF(E62&lt;[1]Bonus!$A$10,[1]Bonus!$B$9,IF(E62&lt;[1]Bonus!$A$11,[1]Bonus!$B$10,IF(E62&lt;[1]Bonus!$A$12,[1]Bonus!$B$11,[1]Bonus!$B$12)))))</f>
        <v/>
      </c>
      <c r="G62" s="48" t="str">
        <f>IF(ISERROR(IF(F63="","",F63*E63*C63)),"",IF(F63="","",F63*E63*C63))</f>
        <v/>
      </c>
    </row>
    <row r="63" spans="1:7" x14ac:dyDescent="0.2">
      <c r="A63" s="8" t="str">
        <f>IF($H$1="F","avr.-déc.","Apr.-Dez.")</f>
        <v>avr.-déc.</v>
      </c>
      <c r="B63" s="9"/>
      <c r="C63" s="70" t="str">
        <f>IF(ISERROR(VLOOKUP($C$8,'[2]Pivot groupes DR'!$M$4:$AL$19,16,0)+C62),"",(VLOOKUP($C$8,'[2]Pivot groupes DR'!$M$4:$AL$19,16,0))+C62)</f>
        <v/>
      </c>
      <c r="D63" s="27">
        <f>VLOOKUP($C$8,'[1]CA global net CH FY12'!$A:$M,9,0)</f>
        <v>1479473.0300000007</v>
      </c>
      <c r="E63" s="46" t="str">
        <f>IF(C63="","",(C63-D63)/D63)</f>
        <v/>
      </c>
      <c r="F63" s="47" t="str">
        <f>IF(E63="","",IF(E63&lt;[1]Bonus!$A$9,0,IF(E63&lt;[1]Bonus!$A$10,[1]Bonus!$B$9,IF(E63&lt;[1]Bonus!$A$11,[1]Bonus!$B$10,IF(E63&lt;[1]Bonus!$A$12,[1]Bonus!$B$11,[1]Bonus!$B$12)))))</f>
        <v/>
      </c>
      <c r="G63" s="71" t="str">
        <f>IF(ISERROR(IF(F64="","",F64*E64*C64)),"",IF(F64="","",F64*E64*C64))</f>
        <v/>
      </c>
    </row>
    <row r="64" spans="1:7" x14ac:dyDescent="0.2">
      <c r="A64" s="15" t="str">
        <f>IF($H$1="F","avr.-mars","Apr.-März")</f>
        <v>avr.-mars</v>
      </c>
      <c r="B64" s="16"/>
      <c r="C64" s="72" t="str">
        <f>IF(ISERROR(VLOOKUP($C$8,'[2]Pivot groupes DR'!$M$4:$AL$19,21,0)+C63),"",(VLOOKUP($C$8,'[2]Pivot groupes DR'!$M$4:$AL$19,21,0))+C63)</f>
        <v/>
      </c>
      <c r="D64" s="73">
        <f>VLOOKUP($C$8,'[1]CA global net CH FY12'!$A:$M,12,0)</f>
        <v>1970791.7600000002</v>
      </c>
      <c r="E64" s="57" t="str">
        <f>IF(C64="","",(C64-D64)/D64)</f>
        <v/>
      </c>
      <c r="F64" s="74" t="str">
        <f>IF(E64="","",IF(E64&lt;[1]Bonus!$A$9,0,IF(E64&lt;[1]Bonus!$A$10,[1]Bonus!$B$9,IF(E64&lt;[1]Bonus!$A$11,[1]Bonus!$B$10,IF(E64&lt;[1]Bonus!$A$12,[1]Bonus!$B$11,[1]Bonus!$B$12)))))</f>
        <v/>
      </c>
      <c r="G64" s="58" t="str">
        <f>IF(F65="","",F65*E65*C65)</f>
        <v/>
      </c>
    </row>
    <row r="67" spans="1:7" x14ac:dyDescent="0.2">
      <c r="A67" s="153" t="s">
        <v>40</v>
      </c>
      <c r="B67" s="153"/>
      <c r="C67" s="153"/>
    </row>
    <row r="68" spans="1:7" x14ac:dyDescent="0.2">
      <c r="B68" s="75"/>
      <c r="C68" s="75"/>
      <c r="D68" s="75"/>
      <c r="E68" s="75"/>
      <c r="F68" s="75"/>
    </row>
    <row r="69" spans="1:7" ht="12.75" customHeight="1" x14ac:dyDescent="0.2">
      <c r="A69" s="76" t="s">
        <v>4</v>
      </c>
      <c r="B69" s="77"/>
      <c r="C69" s="78"/>
      <c r="D69" s="79"/>
      <c r="E69" s="79"/>
      <c r="F69" s="79"/>
      <c r="G69" s="80" t="s">
        <v>5</v>
      </c>
    </row>
    <row r="70" spans="1:7" x14ac:dyDescent="0.2">
      <c r="B70" s="81"/>
      <c r="C70" s="82"/>
      <c r="D70" s="4"/>
      <c r="E70" s="4"/>
      <c r="F70" s="4"/>
      <c r="G70" s="83" t="e">
        <f>DATE(#REF!,#REF!+1,0)</f>
        <v>#REF!</v>
      </c>
    </row>
    <row r="71" spans="1:7" x14ac:dyDescent="0.2">
      <c r="A71" s="4"/>
      <c r="B71" s="4"/>
      <c r="C71" s="4"/>
      <c r="D71" s="79"/>
      <c r="E71" s="4"/>
      <c r="F71" s="4"/>
      <c r="G71" s="4"/>
    </row>
    <row r="72" spans="1:7" x14ac:dyDescent="0.2">
      <c r="A72" s="4"/>
      <c r="B72" s="4"/>
      <c r="C72" s="84"/>
      <c r="D72" s="85" t="s">
        <v>6</v>
      </c>
      <c r="E72" s="86" t="s">
        <v>7</v>
      </c>
      <c r="F72" s="85" t="s">
        <v>8</v>
      </c>
      <c r="G72" s="87" t="s">
        <v>9</v>
      </c>
    </row>
    <row r="73" spans="1:7" ht="15" x14ac:dyDescent="0.25">
      <c r="A73" s="136" t="s">
        <v>10</v>
      </c>
      <c r="B73" s="88">
        <v>4</v>
      </c>
      <c r="C73" s="89" t="s">
        <v>11</v>
      </c>
      <c r="D73" s="90" t="e">
        <f>VLOOKUP(B73,#REF!,7,0)</f>
        <v>#REF!</v>
      </c>
      <c r="E73" s="90" t="e">
        <f>F73*#REF!</f>
        <v>#REF!</v>
      </c>
      <c r="F73" s="90" t="e">
        <f>VLOOKUP(B73,'[3]Objectifs agents'!#REF!,7,0)</f>
        <v>#REF!</v>
      </c>
      <c r="G73" s="91" t="e">
        <f>D73/E73</f>
        <v>#REF!</v>
      </c>
    </row>
    <row r="74" spans="1:7" ht="15" x14ac:dyDescent="0.25">
      <c r="A74" s="137"/>
      <c r="B74" s="88">
        <v>105</v>
      </c>
      <c r="C74" s="89" t="s">
        <v>11</v>
      </c>
      <c r="D74" s="90" t="e">
        <f>VLOOKUP(B74,#REF!,7,0)</f>
        <v>#REF!</v>
      </c>
      <c r="E74" s="90" t="e">
        <f>F74*#REF!</f>
        <v>#REF!</v>
      </c>
      <c r="F74" s="90" t="e">
        <f>VLOOKUP(B74,'[3]Objectifs agents'!#REF!,7,0)</f>
        <v>#REF!</v>
      </c>
      <c r="G74" s="91" t="e">
        <f t="shared" ref="G74:G83" si="2">D74/E74</f>
        <v>#REF!</v>
      </c>
    </row>
    <row r="75" spans="1:7" ht="15" x14ac:dyDescent="0.25">
      <c r="A75" s="137"/>
      <c r="B75" s="88">
        <v>115</v>
      </c>
      <c r="C75" s="89" t="s">
        <v>11</v>
      </c>
      <c r="D75" s="90" t="e">
        <f>VLOOKUP(B75,#REF!,7,0)</f>
        <v>#REF!</v>
      </c>
      <c r="E75" s="90" t="e">
        <f>F75*#REF!</f>
        <v>#REF!</v>
      </c>
      <c r="F75" s="90" t="e">
        <f>VLOOKUP(B75,'[3]Objectifs agents'!#REF!,7,0)</f>
        <v>#REF!</v>
      </c>
      <c r="G75" s="91" t="e">
        <f t="shared" si="2"/>
        <v>#REF!</v>
      </c>
    </row>
    <row r="76" spans="1:7" ht="15" x14ac:dyDescent="0.25">
      <c r="A76" s="137"/>
      <c r="B76" s="88">
        <v>273</v>
      </c>
      <c r="C76" s="89" t="s">
        <v>11</v>
      </c>
      <c r="D76" s="90" t="e">
        <f>VLOOKUP(B76,#REF!,7,0)</f>
        <v>#REF!</v>
      </c>
      <c r="E76" s="90" t="e">
        <f>F76*#REF!</f>
        <v>#REF!</v>
      </c>
      <c r="F76" s="90" t="e">
        <f>VLOOKUP(B76,'[3]Objectifs agents'!#REF!,7,0)</f>
        <v>#REF!</v>
      </c>
      <c r="G76" s="91" t="e">
        <f t="shared" si="2"/>
        <v>#REF!</v>
      </c>
    </row>
    <row r="77" spans="1:7" ht="15" x14ac:dyDescent="0.25">
      <c r="A77" s="137"/>
      <c r="B77" s="88">
        <v>326</v>
      </c>
      <c r="C77" s="89" t="s">
        <v>11</v>
      </c>
      <c r="D77" s="90" t="e">
        <f>VLOOKUP(B77,#REF!,7,0)</f>
        <v>#REF!</v>
      </c>
      <c r="E77" s="90" t="e">
        <f>F77*#REF!</f>
        <v>#REF!</v>
      </c>
      <c r="F77" s="90" t="e">
        <f>VLOOKUP(B77,'[3]Objectifs agents'!#REF!,7,0)</f>
        <v>#REF!</v>
      </c>
      <c r="G77" s="91" t="e">
        <f t="shared" si="2"/>
        <v>#REF!</v>
      </c>
    </row>
    <row r="78" spans="1:7" ht="15" x14ac:dyDescent="0.25">
      <c r="A78" s="137"/>
      <c r="B78" s="88">
        <v>389</v>
      </c>
      <c r="C78" s="89" t="s">
        <v>11</v>
      </c>
      <c r="D78" s="90" t="e">
        <f>VLOOKUP(B78,#REF!,7,0)</f>
        <v>#REF!</v>
      </c>
      <c r="E78" s="90" t="e">
        <f>F78*#REF!</f>
        <v>#REF!</v>
      </c>
      <c r="F78" s="90" t="e">
        <f>VLOOKUP(B78,'[3]Objectifs agents'!#REF!,7,0)</f>
        <v>#REF!</v>
      </c>
      <c r="G78" s="91" t="e">
        <f t="shared" si="2"/>
        <v>#REF!</v>
      </c>
    </row>
    <row r="79" spans="1:7" ht="15" x14ac:dyDescent="0.25">
      <c r="A79" s="137"/>
      <c r="B79" s="88">
        <v>483</v>
      </c>
      <c r="C79" s="89" t="s">
        <v>11</v>
      </c>
      <c r="D79" s="90" t="e">
        <f>VLOOKUP(B79,#REF!,7,0)</f>
        <v>#REF!</v>
      </c>
      <c r="E79" s="90" t="e">
        <f>F79*#REF!</f>
        <v>#REF!</v>
      </c>
      <c r="F79" s="90" t="e">
        <f>VLOOKUP(B79,'[3]Objectifs agents'!#REF!,7,0)</f>
        <v>#REF!</v>
      </c>
      <c r="G79" s="91" t="e">
        <f t="shared" si="2"/>
        <v>#REF!</v>
      </c>
    </row>
    <row r="80" spans="1:7" ht="15" x14ac:dyDescent="0.25">
      <c r="A80" s="137"/>
      <c r="B80" s="88">
        <v>504</v>
      </c>
      <c r="C80" s="89" t="s">
        <v>11</v>
      </c>
      <c r="D80" s="90" t="e">
        <f>VLOOKUP(B80,#REF!,7,0)</f>
        <v>#REF!</v>
      </c>
      <c r="E80" s="90" t="e">
        <f>F80*#REF!</f>
        <v>#REF!</v>
      </c>
      <c r="F80" s="90" t="e">
        <f>VLOOKUP(B80,'[3]Objectifs agents'!#REF!,7,0)</f>
        <v>#REF!</v>
      </c>
      <c r="G80" s="91" t="e">
        <f t="shared" si="2"/>
        <v>#REF!</v>
      </c>
    </row>
    <row r="81" spans="1:7" ht="15" x14ac:dyDescent="0.25">
      <c r="A81" s="137"/>
      <c r="B81" s="88">
        <v>687</v>
      </c>
      <c r="C81" s="89" t="s">
        <v>11</v>
      </c>
      <c r="D81" s="90" t="e">
        <f>VLOOKUP(B81,#REF!,7,0)</f>
        <v>#REF!</v>
      </c>
      <c r="E81" s="90" t="e">
        <f>F81*#REF!</f>
        <v>#REF!</v>
      </c>
      <c r="F81" s="90" t="e">
        <f>VLOOKUP(B81,'[3]Objectifs agents'!#REF!,7,0)</f>
        <v>#REF!</v>
      </c>
      <c r="G81" s="91" t="e">
        <f t="shared" si="2"/>
        <v>#REF!</v>
      </c>
    </row>
    <row r="82" spans="1:7" ht="15.75" thickBot="1" x14ac:dyDescent="0.3">
      <c r="A82" s="138"/>
      <c r="B82" s="88">
        <v>503</v>
      </c>
      <c r="C82" s="89" t="s">
        <v>11</v>
      </c>
      <c r="D82" s="90" t="e">
        <f>VLOOKUP(B82,#REF!,7,0)</f>
        <v>#REF!</v>
      </c>
      <c r="E82" s="90" t="e">
        <f>F82*#REF!</f>
        <v>#REF!</v>
      </c>
      <c r="F82" s="90" t="e">
        <f>VLOOKUP(B82,'[3]Objectifs agents'!#REF!,7,0)</f>
        <v>#REF!</v>
      </c>
      <c r="G82" s="91" t="e">
        <f t="shared" si="2"/>
        <v>#REF!</v>
      </c>
    </row>
    <row r="83" spans="1:7" ht="16.5" thickTop="1" thickBot="1" x14ac:dyDescent="0.25">
      <c r="A83" s="4"/>
      <c r="B83" s="92"/>
      <c r="C83" s="93" t="s">
        <v>12</v>
      </c>
      <c r="D83" s="94" t="e">
        <f>SUM(D73:D82)</f>
        <v>#REF!</v>
      </c>
      <c r="E83" s="94" t="e">
        <f>SUM(E73:E82)</f>
        <v>#REF!</v>
      </c>
      <c r="F83" s="94" t="e">
        <f>SUM(F73:F82)</f>
        <v>#REF!</v>
      </c>
      <c r="G83" s="95" t="e">
        <f t="shared" si="2"/>
        <v>#REF!</v>
      </c>
    </row>
    <row r="84" spans="1:7" ht="13.5" thickTop="1" x14ac:dyDescent="0.2">
      <c r="A84" s="4"/>
      <c r="B84" s="92"/>
      <c r="C84" s="4"/>
      <c r="D84" s="4"/>
      <c r="E84" s="4"/>
      <c r="F84" s="4"/>
      <c r="G84" s="4"/>
    </row>
    <row r="85" spans="1:7" x14ac:dyDescent="0.2">
      <c r="A85" s="4"/>
      <c r="B85" s="92"/>
      <c r="C85" s="4"/>
      <c r="D85" s="85" t="s">
        <v>6</v>
      </c>
      <c r="E85" s="139" t="s">
        <v>13</v>
      </c>
      <c r="F85" s="140"/>
      <c r="G85" s="86" t="s">
        <v>14</v>
      </c>
    </row>
    <row r="86" spans="1:7" ht="15" x14ac:dyDescent="0.25">
      <c r="A86" s="141" t="s">
        <v>15</v>
      </c>
      <c r="B86" s="88">
        <v>4</v>
      </c>
      <c r="C86" s="89" t="s">
        <v>11</v>
      </c>
      <c r="D86" s="90" t="e">
        <f>VLOOKUP(B86,#REF!,3,0)</f>
        <v>#REF!</v>
      </c>
      <c r="E86" s="132" t="e">
        <f>INDEX(#REF!,MATCH(B86,#REF!,0),MATCH('[3]Report CH global'!$K$2,#REF!,0))</f>
        <v>#REF!</v>
      </c>
      <c r="F86" s="132"/>
      <c r="G86" s="96" t="e">
        <f>(D86-E86)/E86</f>
        <v>#REF!</v>
      </c>
    </row>
    <row r="87" spans="1:7" ht="15" x14ac:dyDescent="0.25">
      <c r="A87" s="142"/>
      <c r="B87" s="88">
        <v>105</v>
      </c>
      <c r="C87" s="89" t="s">
        <v>11</v>
      </c>
      <c r="D87" s="90" t="e">
        <f>VLOOKUP(B87,#REF!,3,0)</f>
        <v>#REF!</v>
      </c>
      <c r="E87" s="132" t="e">
        <f>INDEX(#REF!,MATCH(B87,#REF!,0),MATCH('[3]Report CH global'!$K$2,#REF!,0))</f>
        <v>#REF!</v>
      </c>
      <c r="F87" s="132"/>
      <c r="G87" s="96" t="e">
        <f t="shared" ref="G87:G95" si="3">(D87-E87)/E87</f>
        <v>#REF!</v>
      </c>
    </row>
    <row r="88" spans="1:7" ht="15" x14ac:dyDescent="0.25">
      <c r="A88" s="142"/>
      <c r="B88" s="88">
        <v>115</v>
      </c>
      <c r="C88" s="89" t="s">
        <v>11</v>
      </c>
      <c r="D88" s="90" t="e">
        <f>VLOOKUP(B88,#REF!,3,0)</f>
        <v>#REF!</v>
      </c>
      <c r="E88" s="132" t="e">
        <f>INDEX(#REF!,MATCH(B88,#REF!,0),MATCH('[3]Report CH global'!$K$2,#REF!,0))</f>
        <v>#REF!</v>
      </c>
      <c r="F88" s="132"/>
      <c r="G88" s="96" t="e">
        <f t="shared" si="3"/>
        <v>#REF!</v>
      </c>
    </row>
    <row r="89" spans="1:7" ht="15" x14ac:dyDescent="0.25">
      <c r="A89" s="142"/>
      <c r="B89" s="88">
        <v>273</v>
      </c>
      <c r="C89" s="89" t="s">
        <v>11</v>
      </c>
      <c r="D89" s="90" t="e">
        <f>VLOOKUP(B89,#REF!,3,0)</f>
        <v>#REF!</v>
      </c>
      <c r="E89" s="132" t="e">
        <f>INDEX(#REF!,MATCH(B89,#REF!,0),MATCH('[3]Report CH global'!$K$2,#REF!,0))</f>
        <v>#REF!</v>
      </c>
      <c r="F89" s="132"/>
      <c r="G89" s="96" t="e">
        <f t="shared" si="3"/>
        <v>#REF!</v>
      </c>
    </row>
    <row r="90" spans="1:7" ht="15" x14ac:dyDescent="0.25">
      <c r="A90" s="142"/>
      <c r="B90" s="88">
        <v>326</v>
      </c>
      <c r="C90" s="89" t="s">
        <v>11</v>
      </c>
      <c r="D90" s="90" t="e">
        <f>VLOOKUP(B90,#REF!,3,0)</f>
        <v>#REF!</v>
      </c>
      <c r="E90" s="132" t="e">
        <f>INDEX(#REF!,MATCH(B90,#REF!,0),MATCH('[3]Report CH global'!$K$2,#REF!,0))</f>
        <v>#REF!</v>
      </c>
      <c r="F90" s="132"/>
      <c r="G90" s="96" t="e">
        <f t="shared" si="3"/>
        <v>#REF!</v>
      </c>
    </row>
    <row r="91" spans="1:7" ht="15" x14ac:dyDescent="0.25">
      <c r="A91" s="142"/>
      <c r="B91" s="88">
        <v>389</v>
      </c>
      <c r="C91" s="89" t="s">
        <v>11</v>
      </c>
      <c r="D91" s="90" t="e">
        <f>VLOOKUP(B91,#REF!,3,0)</f>
        <v>#REF!</v>
      </c>
      <c r="E91" s="132" t="e">
        <f>INDEX(#REF!,MATCH(B91,#REF!,0),MATCH('[3]Report CH global'!$K$2,#REF!,0))</f>
        <v>#REF!</v>
      </c>
      <c r="F91" s="132"/>
      <c r="G91" s="96" t="e">
        <f t="shared" si="3"/>
        <v>#REF!</v>
      </c>
    </row>
    <row r="92" spans="1:7" ht="15" x14ac:dyDescent="0.25">
      <c r="A92" s="142"/>
      <c r="B92" s="88">
        <v>483</v>
      </c>
      <c r="C92" s="89" t="s">
        <v>11</v>
      </c>
      <c r="D92" s="90" t="e">
        <f>VLOOKUP(B92,#REF!,3,0)</f>
        <v>#REF!</v>
      </c>
      <c r="E92" s="132" t="e">
        <f>INDEX(#REF!,MATCH(B92,#REF!,0),MATCH('[3]Report CH global'!$K$2,#REF!,0))</f>
        <v>#REF!</v>
      </c>
      <c r="F92" s="132"/>
      <c r="G92" s="96" t="e">
        <f t="shared" si="3"/>
        <v>#REF!</v>
      </c>
    </row>
    <row r="93" spans="1:7" ht="15" x14ac:dyDescent="0.25">
      <c r="A93" s="142"/>
      <c r="B93" s="88">
        <v>504</v>
      </c>
      <c r="C93" s="89" t="s">
        <v>11</v>
      </c>
      <c r="D93" s="90" t="e">
        <f>VLOOKUP(B93,#REF!,3,0)</f>
        <v>#REF!</v>
      </c>
      <c r="E93" s="132" t="e">
        <f>INDEX(#REF!,MATCH(B93,#REF!,0),MATCH('[3]Report CH global'!$K$2,#REF!,0))</f>
        <v>#REF!</v>
      </c>
      <c r="F93" s="132"/>
      <c r="G93" s="96" t="e">
        <f t="shared" si="3"/>
        <v>#REF!</v>
      </c>
    </row>
    <row r="94" spans="1:7" ht="15" x14ac:dyDescent="0.25">
      <c r="A94" s="142"/>
      <c r="B94" s="88">
        <v>687</v>
      </c>
      <c r="C94" s="89" t="s">
        <v>11</v>
      </c>
      <c r="D94" s="90" t="e">
        <f>VLOOKUP(B94,#REF!,3,0)</f>
        <v>#REF!</v>
      </c>
      <c r="E94" s="132" t="e">
        <f>INDEX(#REF!,MATCH(B94,#REF!,0),MATCH('[3]Report CH global'!$K$2,#REF!,0))</f>
        <v>#REF!</v>
      </c>
      <c r="F94" s="132"/>
      <c r="G94" s="96" t="e">
        <f t="shared" si="3"/>
        <v>#REF!</v>
      </c>
    </row>
    <row r="95" spans="1:7" ht="15.75" thickBot="1" x14ac:dyDescent="0.3">
      <c r="A95" s="143"/>
      <c r="B95" s="88">
        <v>503</v>
      </c>
      <c r="C95" s="89" t="s">
        <v>11</v>
      </c>
      <c r="D95" s="90" t="e">
        <f>VLOOKUP(B95,#REF!,3,0)</f>
        <v>#REF!</v>
      </c>
      <c r="E95" s="132" t="e">
        <f>INDEX(#REF!,MATCH(B95,#REF!,0),MATCH('[3]Report CH global'!$K$2,#REF!,0))</f>
        <v>#REF!</v>
      </c>
      <c r="F95" s="132"/>
      <c r="G95" s="96" t="e">
        <f t="shared" si="3"/>
        <v>#REF!</v>
      </c>
    </row>
    <row r="96" spans="1:7" ht="16.5" thickTop="1" thickBot="1" x14ac:dyDescent="0.25">
      <c r="A96" s="82"/>
      <c r="B96" s="77"/>
      <c r="C96" s="93" t="s">
        <v>12</v>
      </c>
      <c r="D96" s="97" t="e">
        <f>SUM(D86:D94)</f>
        <v>#REF!</v>
      </c>
      <c r="E96" s="133" t="e">
        <f>SUM(E86:E95)</f>
        <v>#REF!</v>
      </c>
      <c r="F96" s="133"/>
      <c r="G96" s="98" t="e">
        <f>(D96-E96)/E96</f>
        <v>#REF!</v>
      </c>
    </row>
    <row r="97" spans="1:7" ht="13.5" thickTop="1" x14ac:dyDescent="0.2"/>
    <row r="98" spans="1:7" ht="12.75" customHeight="1" x14ac:dyDescent="0.2">
      <c r="A98" s="76" t="s">
        <v>16</v>
      </c>
      <c r="B98" s="99"/>
      <c r="C98" s="100"/>
      <c r="D98" s="101"/>
      <c r="E98" s="101"/>
      <c r="F98" s="101"/>
      <c r="G98" s="80" t="s">
        <v>5</v>
      </c>
    </row>
    <row r="99" spans="1:7" x14ac:dyDescent="0.2">
      <c r="B99" s="81"/>
      <c r="C99" s="82"/>
      <c r="D99" s="4"/>
      <c r="E99" s="4"/>
      <c r="F99" s="4"/>
      <c r="G99" s="83" t="e">
        <f>DATE(#REF!,#REF!+1,0)</f>
        <v>#REF!</v>
      </c>
    </row>
    <row r="100" spans="1:7" x14ac:dyDescent="0.2">
      <c r="A100" s="4"/>
      <c r="B100" s="4"/>
      <c r="C100" s="4"/>
      <c r="D100" s="79"/>
      <c r="E100" s="4"/>
      <c r="F100" s="4"/>
      <c r="G100" s="4"/>
    </row>
    <row r="101" spans="1:7" x14ac:dyDescent="0.2">
      <c r="A101" s="4"/>
      <c r="B101" s="4"/>
      <c r="C101" s="84"/>
      <c r="D101" s="85" t="s">
        <v>6</v>
      </c>
      <c r="E101" s="86" t="s">
        <v>7</v>
      </c>
      <c r="F101" s="85" t="s">
        <v>8</v>
      </c>
      <c r="G101" s="87" t="s">
        <v>9</v>
      </c>
    </row>
    <row r="102" spans="1:7" ht="15" x14ac:dyDescent="0.25">
      <c r="A102" s="136" t="s">
        <v>10</v>
      </c>
      <c r="B102" s="88">
        <v>191</v>
      </c>
      <c r="C102" s="89" t="s">
        <v>11</v>
      </c>
      <c r="D102" s="102" t="e">
        <f>VLOOKUP(B102,#REF!,7,0)</f>
        <v>#REF!</v>
      </c>
      <c r="E102" s="102" t="e">
        <f>F102*#REF!</f>
        <v>#REF!</v>
      </c>
      <c r="F102" s="102" t="e">
        <f>VLOOKUP(B102,'[3]Objectifs agents'!#REF!,7,0)</f>
        <v>#REF!</v>
      </c>
      <c r="G102" s="91" t="e">
        <f>D102/E102</f>
        <v>#REF!</v>
      </c>
    </row>
    <row r="103" spans="1:7" ht="15" x14ac:dyDescent="0.25">
      <c r="A103" s="137"/>
      <c r="B103" s="88">
        <v>249</v>
      </c>
      <c r="C103" s="89" t="s">
        <v>11</v>
      </c>
      <c r="D103" s="102" t="e">
        <f>VLOOKUP(B103,#REF!,7,0)</f>
        <v>#REF!</v>
      </c>
      <c r="E103" s="102" t="e">
        <f>F103*#REF!</f>
        <v>#REF!</v>
      </c>
      <c r="F103" s="102" t="e">
        <f>VLOOKUP(B103,'[3]Objectifs agents'!#REF!,7,0)</f>
        <v>#REF!</v>
      </c>
      <c r="G103" s="91" t="e">
        <f t="shared" ref="G103:G111" si="4">D103/E103</f>
        <v>#REF!</v>
      </c>
    </row>
    <row r="104" spans="1:7" ht="15" x14ac:dyDescent="0.25">
      <c r="A104" s="137"/>
      <c r="B104" s="88">
        <v>439</v>
      </c>
      <c r="C104" s="89" t="s">
        <v>11</v>
      </c>
      <c r="D104" s="102" t="e">
        <f>VLOOKUP(B104,#REF!,7,0)</f>
        <v>#REF!</v>
      </c>
      <c r="E104" s="102" t="e">
        <f>F104*#REF!</f>
        <v>#REF!</v>
      </c>
      <c r="F104" s="102" t="e">
        <f>VLOOKUP(B104,'[3]Objectifs agents'!#REF!,7,0)</f>
        <v>#REF!</v>
      </c>
      <c r="G104" s="91" t="e">
        <f t="shared" si="4"/>
        <v>#REF!</v>
      </c>
    </row>
    <row r="105" spans="1:7" ht="15" x14ac:dyDescent="0.25">
      <c r="A105" s="137"/>
      <c r="B105" s="88">
        <v>440</v>
      </c>
      <c r="C105" s="89" t="s">
        <v>11</v>
      </c>
      <c r="D105" s="102" t="e">
        <f>VLOOKUP(B105,#REF!,7,0)</f>
        <v>#REF!</v>
      </c>
      <c r="E105" s="102" t="e">
        <f>F105*#REF!</f>
        <v>#REF!</v>
      </c>
      <c r="F105" s="102" t="e">
        <f>VLOOKUP(B105,'[3]Objectifs agents'!#REF!,7,0)</f>
        <v>#REF!</v>
      </c>
      <c r="G105" s="91" t="e">
        <f t="shared" si="4"/>
        <v>#REF!</v>
      </c>
    </row>
    <row r="106" spans="1:7" ht="15" x14ac:dyDescent="0.25">
      <c r="A106" s="137"/>
      <c r="B106" s="88">
        <v>451</v>
      </c>
      <c r="C106" s="89" t="s">
        <v>11</v>
      </c>
      <c r="D106" s="102" t="e">
        <f>VLOOKUP(B106,#REF!,7,0)</f>
        <v>#REF!</v>
      </c>
      <c r="E106" s="102" t="e">
        <f>F106*#REF!</f>
        <v>#REF!</v>
      </c>
      <c r="F106" s="102" t="e">
        <f>VLOOKUP(B106,'[3]Objectifs agents'!#REF!,7,0)</f>
        <v>#REF!</v>
      </c>
      <c r="G106" s="91" t="e">
        <f t="shared" si="4"/>
        <v>#REF!</v>
      </c>
    </row>
    <row r="107" spans="1:7" ht="15" x14ac:dyDescent="0.25">
      <c r="A107" s="137"/>
      <c r="B107" s="88">
        <v>464</v>
      </c>
      <c r="C107" s="89" t="s">
        <v>11</v>
      </c>
      <c r="D107" s="102" t="e">
        <f>VLOOKUP(B107,#REF!,7,0)</f>
        <v>#REF!</v>
      </c>
      <c r="E107" s="102" t="e">
        <f>F107*#REF!</f>
        <v>#REF!</v>
      </c>
      <c r="F107" s="102" t="e">
        <f>VLOOKUP(B107,'[3]Objectifs agents'!#REF!,7,0)</f>
        <v>#REF!</v>
      </c>
      <c r="G107" s="91" t="e">
        <f t="shared" si="4"/>
        <v>#REF!</v>
      </c>
    </row>
    <row r="108" spans="1:7" ht="15" x14ac:dyDescent="0.25">
      <c r="A108" s="137"/>
      <c r="B108" s="88">
        <v>476</v>
      </c>
      <c r="C108" s="89" t="s">
        <v>11</v>
      </c>
      <c r="D108" s="102" t="e">
        <f>VLOOKUP(B108,#REF!,7,0)</f>
        <v>#REF!</v>
      </c>
      <c r="E108" s="102" t="e">
        <f>F108*#REF!</f>
        <v>#REF!</v>
      </c>
      <c r="F108" s="102" t="e">
        <f>VLOOKUP(B108,'[3]Objectifs agents'!#REF!,7,0)</f>
        <v>#REF!</v>
      </c>
      <c r="G108" s="91" t="e">
        <f t="shared" si="4"/>
        <v>#REF!</v>
      </c>
    </row>
    <row r="109" spans="1:7" ht="15" x14ac:dyDescent="0.25">
      <c r="A109" s="137"/>
      <c r="B109" s="88">
        <v>508</v>
      </c>
      <c r="C109" s="89" t="s">
        <v>11</v>
      </c>
      <c r="D109" s="102" t="e">
        <f>VLOOKUP(B109,#REF!,7,0)</f>
        <v>#REF!</v>
      </c>
      <c r="E109" s="102" t="e">
        <f>F109*#REF!</f>
        <v>#REF!</v>
      </c>
      <c r="F109" s="102" t="e">
        <f>VLOOKUP(B109,'[3]Objectifs agents'!#REF!,7,0)</f>
        <v>#REF!</v>
      </c>
      <c r="G109" s="91" t="e">
        <f t="shared" si="4"/>
        <v>#REF!</v>
      </c>
    </row>
    <row r="110" spans="1:7" ht="15.75" thickBot="1" x14ac:dyDescent="0.3">
      <c r="A110" s="138"/>
      <c r="B110" s="88">
        <v>772</v>
      </c>
      <c r="C110" s="89" t="s">
        <v>11</v>
      </c>
      <c r="D110" s="102" t="e">
        <f>VLOOKUP(B110,#REF!,7,0)</f>
        <v>#REF!</v>
      </c>
      <c r="E110" s="102" t="e">
        <f>F110*#REF!</f>
        <v>#REF!</v>
      </c>
      <c r="F110" s="102" t="e">
        <f>VLOOKUP(B110,'[3]Objectifs agents'!#REF!,7,0)</f>
        <v>#REF!</v>
      </c>
      <c r="G110" s="91" t="e">
        <f t="shared" si="4"/>
        <v>#REF!</v>
      </c>
    </row>
    <row r="111" spans="1:7" ht="16.5" thickTop="1" thickBot="1" x14ac:dyDescent="0.25">
      <c r="A111" s="4"/>
      <c r="B111" s="92"/>
      <c r="C111" s="93" t="s">
        <v>12</v>
      </c>
      <c r="D111" s="97" t="e">
        <f>SUM(D102:D110)</f>
        <v>#REF!</v>
      </c>
      <c r="E111" s="97" t="e">
        <f>SUM(E102:E110)</f>
        <v>#REF!</v>
      </c>
      <c r="F111" s="97" t="e">
        <f>SUM(F102:F110)</f>
        <v>#REF!</v>
      </c>
      <c r="G111" s="95" t="e">
        <f t="shared" si="4"/>
        <v>#REF!</v>
      </c>
    </row>
    <row r="112" spans="1:7" ht="13.5" thickTop="1" x14ac:dyDescent="0.2">
      <c r="A112" s="4"/>
      <c r="B112" s="92"/>
      <c r="C112" s="4"/>
      <c r="D112" s="4"/>
      <c r="E112" s="4"/>
      <c r="F112" s="4"/>
      <c r="G112" s="4"/>
    </row>
    <row r="113" spans="1:15" x14ac:dyDescent="0.2">
      <c r="A113" s="4"/>
      <c r="B113" s="92"/>
      <c r="C113" s="4"/>
      <c r="D113" s="85" t="s">
        <v>6</v>
      </c>
      <c r="E113" s="139" t="s">
        <v>13</v>
      </c>
      <c r="F113" s="140"/>
      <c r="G113" s="86" t="s">
        <v>14</v>
      </c>
    </row>
    <row r="114" spans="1:15" ht="15" x14ac:dyDescent="0.25">
      <c r="A114" s="141" t="s">
        <v>15</v>
      </c>
      <c r="B114" s="88">
        <v>191</v>
      </c>
      <c r="C114" s="89" t="s">
        <v>11</v>
      </c>
      <c r="D114" s="90" t="e">
        <f>VLOOKUP(B114,#REF!,3,0)</f>
        <v>#REF!</v>
      </c>
      <c r="E114" s="132" t="e">
        <f>INDEX(#REF!,MATCH(B114,#REF!,0),MATCH('[3]Report CH global'!$K$2,#REF!,0))</f>
        <v>#REF!</v>
      </c>
      <c r="F114" s="132"/>
      <c r="G114" s="96" t="e">
        <f>(D114-E114)/E114</f>
        <v>#REF!</v>
      </c>
    </row>
    <row r="115" spans="1:15" ht="15" x14ac:dyDescent="0.25">
      <c r="A115" s="142"/>
      <c r="B115" s="88">
        <v>249</v>
      </c>
      <c r="C115" s="89" t="s">
        <v>11</v>
      </c>
      <c r="D115" s="90" t="e">
        <f>VLOOKUP(B115,#REF!,3,0)</f>
        <v>#REF!</v>
      </c>
      <c r="E115" s="132" t="e">
        <f>INDEX(#REF!,MATCH(B115,#REF!,0),MATCH('[3]Report CH global'!$K$2,#REF!,0))</f>
        <v>#REF!</v>
      </c>
      <c r="F115" s="132"/>
      <c r="G115" s="96" t="e">
        <f t="shared" ref="G115:G122" si="5">(D115-E115)/E115</f>
        <v>#REF!</v>
      </c>
    </row>
    <row r="116" spans="1:15" ht="15" x14ac:dyDescent="0.25">
      <c r="A116" s="142"/>
      <c r="B116" s="88">
        <v>439</v>
      </c>
      <c r="C116" s="89" t="s">
        <v>11</v>
      </c>
      <c r="D116" s="90" t="e">
        <f>VLOOKUP(B116,#REF!,3,0)</f>
        <v>#REF!</v>
      </c>
      <c r="E116" s="132" t="e">
        <f>INDEX(#REF!,MATCH(B116,#REF!,0),MATCH('[3]Report CH global'!$K$2,#REF!,0))</f>
        <v>#REF!</v>
      </c>
      <c r="F116" s="132"/>
      <c r="G116" s="96" t="e">
        <f t="shared" si="5"/>
        <v>#REF!</v>
      </c>
    </row>
    <row r="117" spans="1:15" ht="15" x14ac:dyDescent="0.25">
      <c r="A117" s="142"/>
      <c r="B117" s="88">
        <v>440</v>
      </c>
      <c r="C117" s="89" t="s">
        <v>11</v>
      </c>
      <c r="D117" s="90" t="e">
        <f>VLOOKUP(B117,#REF!,3,0)</f>
        <v>#REF!</v>
      </c>
      <c r="E117" s="132" t="e">
        <f>INDEX(#REF!,MATCH(B117,#REF!,0),MATCH('[3]Report CH global'!$K$2,#REF!,0))</f>
        <v>#REF!</v>
      </c>
      <c r="F117" s="132"/>
      <c r="G117" s="96" t="e">
        <f t="shared" si="5"/>
        <v>#REF!</v>
      </c>
    </row>
    <row r="118" spans="1:15" ht="15" x14ac:dyDescent="0.25">
      <c r="A118" s="142"/>
      <c r="B118" s="88">
        <v>451</v>
      </c>
      <c r="C118" s="89" t="s">
        <v>11</v>
      </c>
      <c r="D118" s="90" t="e">
        <f>VLOOKUP(B118,#REF!,3,0)</f>
        <v>#REF!</v>
      </c>
      <c r="E118" s="132" t="e">
        <f>INDEX(#REF!,MATCH(B118,#REF!,0),MATCH('[3]Report CH global'!$K$2,#REF!,0))</f>
        <v>#REF!</v>
      </c>
      <c r="F118" s="132"/>
      <c r="G118" s="96" t="e">
        <f t="shared" si="5"/>
        <v>#REF!</v>
      </c>
    </row>
    <row r="119" spans="1:15" ht="15" x14ac:dyDescent="0.25">
      <c r="A119" s="142"/>
      <c r="B119" s="88">
        <v>464</v>
      </c>
      <c r="C119" s="89" t="s">
        <v>11</v>
      </c>
      <c r="D119" s="90" t="e">
        <f>VLOOKUP(B119,#REF!,3,0)</f>
        <v>#REF!</v>
      </c>
      <c r="E119" s="132" t="e">
        <f>INDEX(#REF!,MATCH(B119,#REF!,0),MATCH('[3]Report CH global'!$K$2,#REF!,0))</f>
        <v>#REF!</v>
      </c>
      <c r="F119" s="132"/>
      <c r="G119" s="96" t="e">
        <f t="shared" si="5"/>
        <v>#REF!</v>
      </c>
    </row>
    <row r="120" spans="1:15" ht="15" x14ac:dyDescent="0.25">
      <c r="A120" s="142"/>
      <c r="B120" s="88">
        <v>476</v>
      </c>
      <c r="C120" s="89" t="s">
        <v>11</v>
      </c>
      <c r="D120" s="90" t="e">
        <f>VLOOKUP(B120,#REF!,3,0)</f>
        <v>#REF!</v>
      </c>
      <c r="E120" s="132" t="e">
        <f>INDEX(#REF!,MATCH(B120,#REF!,0),MATCH('[3]Report CH global'!$K$2,#REF!,0))</f>
        <v>#REF!</v>
      </c>
      <c r="F120" s="132"/>
      <c r="G120" s="96" t="e">
        <f t="shared" si="5"/>
        <v>#REF!</v>
      </c>
    </row>
    <row r="121" spans="1:15" ht="15" x14ac:dyDescent="0.25">
      <c r="A121" s="142"/>
      <c r="B121" s="88">
        <v>508</v>
      </c>
      <c r="C121" s="89" t="s">
        <v>11</v>
      </c>
      <c r="D121" s="90" t="e">
        <f>VLOOKUP(B121,#REF!,3,0)</f>
        <v>#REF!</v>
      </c>
      <c r="E121" s="132" t="e">
        <f>INDEX(#REF!,MATCH(B121,#REF!,0),MATCH('[3]Report CH global'!$K$2,#REF!,0))</f>
        <v>#REF!</v>
      </c>
      <c r="F121" s="132"/>
      <c r="G121" s="96" t="e">
        <f t="shared" si="5"/>
        <v>#REF!</v>
      </c>
    </row>
    <row r="122" spans="1:15" ht="15.75" thickBot="1" x14ac:dyDescent="0.3">
      <c r="A122" s="143"/>
      <c r="B122" s="88">
        <v>772</v>
      </c>
      <c r="C122" s="89" t="s">
        <v>11</v>
      </c>
      <c r="D122" s="90" t="e">
        <f>VLOOKUP(B122,#REF!,3,0)</f>
        <v>#REF!</v>
      </c>
      <c r="E122" s="132" t="e">
        <f>INDEX(#REF!,MATCH(B122,#REF!,0),MATCH('[3]Report CH global'!$K$2,#REF!,0))</f>
        <v>#REF!</v>
      </c>
      <c r="F122" s="132"/>
      <c r="G122" s="96" t="e">
        <f t="shared" si="5"/>
        <v>#REF!</v>
      </c>
    </row>
    <row r="123" spans="1:15" ht="16.5" thickTop="1" thickBot="1" x14ac:dyDescent="0.25">
      <c r="A123" s="82"/>
      <c r="B123" s="77"/>
      <c r="C123" s="93" t="s">
        <v>12</v>
      </c>
      <c r="D123" s="97" t="e">
        <f>SUM(D114:D121)</f>
        <v>#REF!</v>
      </c>
      <c r="E123" s="133" t="e">
        <f>SUM(E114:E122)</f>
        <v>#REF!</v>
      </c>
      <c r="F123" s="133"/>
      <c r="G123" s="98" t="e">
        <f>(D123-E123)/E123</f>
        <v>#REF!</v>
      </c>
    </row>
    <row r="124" spans="1:15" s="11" customFormat="1" ht="15.75" thickTop="1" x14ac:dyDescent="0.2">
      <c r="A124" s="77"/>
      <c r="B124" s="77"/>
      <c r="C124" s="103"/>
      <c r="D124" s="104"/>
      <c r="E124" s="105"/>
      <c r="F124" s="105"/>
      <c r="G124" s="106"/>
      <c r="H124" s="1"/>
      <c r="O124" s="108"/>
    </row>
    <row r="125" spans="1:15" ht="12.75" customHeight="1" x14ac:dyDescent="0.2">
      <c r="A125" s="76" t="s">
        <v>17</v>
      </c>
      <c r="B125" s="77"/>
      <c r="C125" s="78"/>
      <c r="D125" s="79"/>
      <c r="E125" s="79"/>
      <c r="F125" s="79"/>
      <c r="G125" s="109" t="s">
        <v>5</v>
      </c>
    </row>
    <row r="126" spans="1:15" x14ac:dyDescent="0.2">
      <c r="B126" s="81"/>
      <c r="C126" s="82"/>
      <c r="D126" s="4"/>
      <c r="E126" s="4"/>
      <c r="F126" s="4"/>
      <c r="G126" s="83" t="e">
        <f>DATE(#REF!,#REF!+1,0)</f>
        <v>#REF!</v>
      </c>
    </row>
    <row r="127" spans="1:15" x14ac:dyDescent="0.2">
      <c r="A127" s="4"/>
      <c r="B127" s="4"/>
      <c r="C127" s="4"/>
      <c r="D127" s="79"/>
      <c r="E127" s="4"/>
      <c r="F127" s="4"/>
      <c r="G127" s="4"/>
    </row>
    <row r="128" spans="1:15" x14ac:dyDescent="0.2">
      <c r="A128" s="4"/>
      <c r="B128" s="4"/>
      <c r="C128" s="84"/>
      <c r="D128" s="85" t="s">
        <v>6</v>
      </c>
      <c r="E128" s="86" t="s">
        <v>7</v>
      </c>
      <c r="F128" s="85" t="s">
        <v>8</v>
      </c>
      <c r="G128" s="87" t="s">
        <v>9</v>
      </c>
    </row>
    <row r="129" spans="1:7" ht="15" x14ac:dyDescent="0.25">
      <c r="A129" s="136" t="s">
        <v>10</v>
      </c>
      <c r="B129" s="88">
        <v>12</v>
      </c>
      <c r="C129" s="89" t="s">
        <v>11</v>
      </c>
      <c r="D129" s="90" t="e">
        <f>VLOOKUP(B129,#REF!,7,0)</f>
        <v>#REF!</v>
      </c>
      <c r="E129" s="90" t="e">
        <f>F129*#REF!</f>
        <v>#REF!</v>
      </c>
      <c r="F129" s="90" t="e">
        <f>VLOOKUP(B129,'[3]Objectifs agents'!#REF!,7,0)</f>
        <v>#REF!</v>
      </c>
      <c r="G129" s="91" t="e">
        <f>D129/E129</f>
        <v>#REF!</v>
      </c>
    </row>
    <row r="130" spans="1:7" ht="15" x14ac:dyDescent="0.25">
      <c r="A130" s="137"/>
      <c r="B130" s="88">
        <v>93</v>
      </c>
      <c r="C130" s="89" t="s">
        <v>11</v>
      </c>
      <c r="D130" s="90" t="e">
        <f>VLOOKUP(B130,#REF!,7,0)</f>
        <v>#REF!</v>
      </c>
      <c r="E130" s="90" t="e">
        <f>F130*#REF!</f>
        <v>#REF!</v>
      </c>
      <c r="F130" s="90" t="e">
        <f>VLOOKUP(B130,'[3]Objectifs agents'!#REF!,7,0)</f>
        <v>#REF!</v>
      </c>
      <c r="G130" s="91" t="e">
        <f t="shared" ref="G130:G141" si="6">D130/E130</f>
        <v>#REF!</v>
      </c>
    </row>
    <row r="131" spans="1:7" ht="15" x14ac:dyDescent="0.25">
      <c r="A131" s="137"/>
      <c r="B131" s="88">
        <v>117</v>
      </c>
      <c r="C131" s="89" t="s">
        <v>11</v>
      </c>
      <c r="D131" s="90" t="e">
        <f>VLOOKUP(B131,#REF!,7,0)</f>
        <v>#REF!</v>
      </c>
      <c r="E131" s="90" t="e">
        <f>F131*#REF!</f>
        <v>#REF!</v>
      </c>
      <c r="F131" s="90" t="e">
        <f>VLOOKUP(B131,'[3]Objectifs agents'!#REF!,7,0)</f>
        <v>#REF!</v>
      </c>
      <c r="G131" s="91" t="e">
        <f t="shared" si="6"/>
        <v>#REF!</v>
      </c>
    </row>
    <row r="132" spans="1:7" ht="15" x14ac:dyDescent="0.25">
      <c r="A132" s="137"/>
      <c r="B132" s="88">
        <v>153</v>
      </c>
      <c r="C132" s="89" t="s">
        <v>11</v>
      </c>
      <c r="D132" s="90" t="e">
        <f>VLOOKUP(B132,#REF!,7,0)</f>
        <v>#REF!</v>
      </c>
      <c r="E132" s="90" t="e">
        <f>F132*#REF!</f>
        <v>#REF!</v>
      </c>
      <c r="F132" s="90" t="e">
        <f>VLOOKUP(B132,'[3]Objectifs agents'!#REF!,7,0)</f>
        <v>#REF!</v>
      </c>
      <c r="G132" s="91" t="e">
        <f t="shared" si="6"/>
        <v>#REF!</v>
      </c>
    </row>
    <row r="133" spans="1:7" ht="15" x14ac:dyDescent="0.25">
      <c r="A133" s="137"/>
      <c r="B133" s="88">
        <v>182</v>
      </c>
      <c r="C133" s="89" t="s">
        <v>11</v>
      </c>
      <c r="D133" s="90" t="e">
        <f>VLOOKUP(B133,#REF!,7,0)</f>
        <v>#REF!</v>
      </c>
      <c r="E133" s="90" t="e">
        <f>F133*#REF!</f>
        <v>#REF!</v>
      </c>
      <c r="F133" s="90" t="e">
        <f>VLOOKUP(B133,'[3]Objectifs agents'!#REF!,7,0)</f>
        <v>#REF!</v>
      </c>
      <c r="G133" s="91" t="e">
        <f t="shared" si="6"/>
        <v>#REF!</v>
      </c>
    </row>
    <row r="134" spans="1:7" ht="15" x14ac:dyDescent="0.25">
      <c r="A134" s="137"/>
      <c r="B134" s="88">
        <v>271</v>
      </c>
      <c r="C134" s="89" t="s">
        <v>11</v>
      </c>
      <c r="D134" s="90" t="e">
        <f>VLOOKUP(B134,#REF!,7,0)</f>
        <v>#REF!</v>
      </c>
      <c r="E134" s="90" t="e">
        <f>F134*#REF!</f>
        <v>#REF!</v>
      </c>
      <c r="F134" s="90" t="e">
        <f>VLOOKUP(B134,'[3]Objectifs agents'!#REF!,7,0)</f>
        <v>#REF!</v>
      </c>
      <c r="G134" s="91" t="e">
        <f t="shared" si="6"/>
        <v>#REF!</v>
      </c>
    </row>
    <row r="135" spans="1:7" ht="15" x14ac:dyDescent="0.25">
      <c r="A135" s="137"/>
      <c r="B135" s="88">
        <v>407</v>
      </c>
      <c r="C135" s="89" t="s">
        <v>11</v>
      </c>
      <c r="D135" s="90" t="e">
        <f>VLOOKUP(B135,#REF!,7,0)</f>
        <v>#REF!</v>
      </c>
      <c r="E135" s="90" t="e">
        <f>F135*#REF!</f>
        <v>#REF!</v>
      </c>
      <c r="F135" s="90" t="e">
        <f>VLOOKUP(B135,'[3]Objectifs agents'!#REF!,7,0)</f>
        <v>#REF!</v>
      </c>
      <c r="G135" s="91" t="e">
        <f t="shared" si="6"/>
        <v>#REF!</v>
      </c>
    </row>
    <row r="136" spans="1:7" ht="15" x14ac:dyDescent="0.25">
      <c r="A136" s="137"/>
      <c r="B136" s="88">
        <v>424</v>
      </c>
      <c r="C136" s="89" t="s">
        <v>11</v>
      </c>
      <c r="D136" s="90" t="e">
        <f>VLOOKUP(B136,#REF!,7,0)</f>
        <v>#REF!</v>
      </c>
      <c r="E136" s="90" t="e">
        <f>F136*#REF!</f>
        <v>#REF!</v>
      </c>
      <c r="F136" s="90" t="e">
        <f>VLOOKUP(B136,'[3]Objectifs agents'!#REF!,7,0)</f>
        <v>#REF!</v>
      </c>
      <c r="G136" s="91" t="e">
        <f t="shared" si="6"/>
        <v>#REF!</v>
      </c>
    </row>
    <row r="137" spans="1:7" ht="15" x14ac:dyDescent="0.25">
      <c r="A137" s="137"/>
      <c r="B137" s="88">
        <v>502</v>
      </c>
      <c r="C137" s="89" t="s">
        <v>11</v>
      </c>
      <c r="D137" s="90" t="e">
        <f>VLOOKUP(B137,#REF!,7,0)</f>
        <v>#REF!</v>
      </c>
      <c r="E137" s="90" t="e">
        <f>F137*#REF!</f>
        <v>#REF!</v>
      </c>
      <c r="F137" s="90" t="e">
        <f>VLOOKUP(B137,'[3]Objectifs agents'!#REF!,7,0)</f>
        <v>#REF!</v>
      </c>
      <c r="G137" s="91" t="e">
        <f t="shared" si="6"/>
        <v>#REF!</v>
      </c>
    </row>
    <row r="138" spans="1:7" ht="15" x14ac:dyDescent="0.25">
      <c r="A138" s="137"/>
      <c r="B138" s="88">
        <v>533</v>
      </c>
      <c r="C138" s="89" t="s">
        <v>11</v>
      </c>
      <c r="D138" s="90" t="e">
        <f>VLOOKUP(B138,#REF!,7,0)</f>
        <v>#REF!</v>
      </c>
      <c r="E138" s="90" t="e">
        <f>F138*#REF!</f>
        <v>#REF!</v>
      </c>
      <c r="F138" s="90" t="e">
        <f>VLOOKUP(B138,'[3]Objectifs agents'!#REF!,7,0)</f>
        <v>#REF!</v>
      </c>
      <c r="G138" s="91" t="e">
        <f t="shared" si="6"/>
        <v>#REF!</v>
      </c>
    </row>
    <row r="139" spans="1:7" ht="15" x14ac:dyDescent="0.25">
      <c r="A139" s="137"/>
      <c r="B139" s="88">
        <v>719</v>
      </c>
      <c r="C139" s="89" t="s">
        <v>11</v>
      </c>
      <c r="D139" s="90" t="e">
        <f>VLOOKUP(B139,#REF!,7,0)</f>
        <v>#REF!</v>
      </c>
      <c r="E139" s="90" t="e">
        <f>F139*#REF!</f>
        <v>#REF!</v>
      </c>
      <c r="F139" s="90" t="e">
        <f>VLOOKUP(B139,'[3]Objectifs agents'!#REF!,7,0)</f>
        <v>#REF!</v>
      </c>
      <c r="G139" s="91" t="e">
        <f t="shared" si="6"/>
        <v>#REF!</v>
      </c>
    </row>
    <row r="140" spans="1:7" ht="15.75" thickBot="1" x14ac:dyDescent="0.3">
      <c r="A140" s="138"/>
      <c r="B140" s="88">
        <v>731</v>
      </c>
      <c r="C140" s="89" t="s">
        <v>11</v>
      </c>
      <c r="D140" s="90" t="e">
        <f>VLOOKUP(B140,#REF!,7,0)</f>
        <v>#REF!</v>
      </c>
      <c r="E140" s="90" t="e">
        <f>F140*#REF!</f>
        <v>#REF!</v>
      </c>
      <c r="F140" s="90" t="e">
        <f>VLOOKUP(B140,'[3]Objectifs agents'!#REF!,7,0)</f>
        <v>#REF!</v>
      </c>
      <c r="G140" s="91" t="e">
        <f t="shared" si="6"/>
        <v>#REF!</v>
      </c>
    </row>
    <row r="141" spans="1:7" ht="16.5" thickTop="1" thickBot="1" x14ac:dyDescent="0.25">
      <c r="A141" s="4"/>
      <c r="B141" s="92"/>
      <c r="C141" s="93" t="s">
        <v>12</v>
      </c>
      <c r="D141" s="94" t="e">
        <f>SUM(D129:D140)</f>
        <v>#REF!</v>
      </c>
      <c r="E141" s="94" t="e">
        <f>SUM(E129:E140)</f>
        <v>#REF!</v>
      </c>
      <c r="F141" s="94" t="e">
        <f>SUM(F129:F140)</f>
        <v>#REF!</v>
      </c>
      <c r="G141" s="95" t="e">
        <f t="shared" si="6"/>
        <v>#REF!</v>
      </c>
    </row>
    <row r="142" spans="1:7" ht="13.5" thickTop="1" x14ac:dyDescent="0.2">
      <c r="A142" s="4"/>
      <c r="B142" s="92"/>
      <c r="C142" s="4"/>
      <c r="D142" s="4"/>
      <c r="E142" s="4"/>
      <c r="F142" s="4"/>
      <c r="G142" s="4"/>
    </row>
    <row r="143" spans="1:7" x14ac:dyDescent="0.2">
      <c r="A143" s="4"/>
      <c r="B143" s="92"/>
      <c r="C143" s="4"/>
      <c r="D143" s="85" t="s">
        <v>6</v>
      </c>
      <c r="E143" s="139" t="s">
        <v>13</v>
      </c>
      <c r="F143" s="140"/>
      <c r="G143" s="86" t="s">
        <v>14</v>
      </c>
    </row>
    <row r="144" spans="1:7" ht="15" x14ac:dyDescent="0.25">
      <c r="A144" s="141" t="s">
        <v>15</v>
      </c>
      <c r="B144" s="88">
        <v>12</v>
      </c>
      <c r="C144" s="89" t="s">
        <v>11</v>
      </c>
      <c r="D144" s="110" t="e">
        <f>VLOOKUP(B144,#REF!,3,0)</f>
        <v>#REF!</v>
      </c>
      <c r="E144" s="148" t="e">
        <f>INDEX(#REF!,MATCH(B144,#REF!,0),MATCH('[3]Report CH global'!$K$2,#REF!,0))</f>
        <v>#REF!</v>
      </c>
      <c r="F144" s="148"/>
      <c r="G144" s="96" t="e">
        <f>(D144-E144)/E144</f>
        <v>#REF!</v>
      </c>
    </row>
    <row r="145" spans="1:15" ht="15" x14ac:dyDescent="0.25">
      <c r="A145" s="142"/>
      <c r="B145" s="88">
        <v>93</v>
      </c>
      <c r="C145" s="89" t="s">
        <v>11</v>
      </c>
      <c r="D145" s="110" t="e">
        <f>VLOOKUP(B145,#REF!,3,0)</f>
        <v>#REF!</v>
      </c>
      <c r="E145" s="148" t="e">
        <f>INDEX(#REF!,MATCH(B145,#REF!,0),MATCH('[3]Report CH global'!$K$2,#REF!,0))</f>
        <v>#REF!</v>
      </c>
      <c r="F145" s="148"/>
      <c r="G145" s="96" t="e">
        <f t="shared" ref="G145:G155" si="7">(D145-E145)/E145</f>
        <v>#REF!</v>
      </c>
    </row>
    <row r="146" spans="1:15" ht="15" x14ac:dyDescent="0.25">
      <c r="A146" s="142"/>
      <c r="B146" s="88">
        <v>117</v>
      </c>
      <c r="C146" s="89" t="s">
        <v>11</v>
      </c>
      <c r="D146" s="110" t="e">
        <f>VLOOKUP(B146,#REF!,3,0)</f>
        <v>#REF!</v>
      </c>
      <c r="E146" s="148" t="e">
        <f>INDEX(#REF!,MATCH(B146,#REF!,0),MATCH('[3]Report CH global'!$K$2,#REF!,0))</f>
        <v>#REF!</v>
      </c>
      <c r="F146" s="148"/>
      <c r="G146" s="96" t="e">
        <f t="shared" si="7"/>
        <v>#REF!</v>
      </c>
    </row>
    <row r="147" spans="1:15" ht="15" x14ac:dyDescent="0.25">
      <c r="A147" s="142"/>
      <c r="B147" s="88">
        <v>153</v>
      </c>
      <c r="C147" s="89" t="s">
        <v>11</v>
      </c>
      <c r="D147" s="110" t="e">
        <f>VLOOKUP(B147,#REF!,3,0)</f>
        <v>#REF!</v>
      </c>
      <c r="E147" s="148" t="e">
        <f>INDEX(#REF!,MATCH(B147,#REF!,0),MATCH('[3]Report CH global'!$K$2,#REF!,0))</f>
        <v>#REF!</v>
      </c>
      <c r="F147" s="148"/>
      <c r="G147" s="96" t="e">
        <f t="shared" si="7"/>
        <v>#REF!</v>
      </c>
    </row>
    <row r="148" spans="1:15" ht="15" x14ac:dyDescent="0.25">
      <c r="A148" s="142"/>
      <c r="B148" s="88">
        <v>182</v>
      </c>
      <c r="C148" s="89" t="s">
        <v>11</v>
      </c>
      <c r="D148" s="110" t="e">
        <f>VLOOKUP(B148,#REF!,3,0)</f>
        <v>#REF!</v>
      </c>
      <c r="E148" s="148" t="e">
        <f>INDEX(#REF!,MATCH(B148,#REF!,0),MATCH('[3]Report CH global'!$K$2,#REF!,0))</f>
        <v>#REF!</v>
      </c>
      <c r="F148" s="148"/>
      <c r="G148" s="96" t="e">
        <f t="shared" si="7"/>
        <v>#REF!</v>
      </c>
    </row>
    <row r="149" spans="1:15" ht="15" x14ac:dyDescent="0.25">
      <c r="A149" s="142"/>
      <c r="B149" s="88">
        <v>271</v>
      </c>
      <c r="C149" s="89" t="s">
        <v>11</v>
      </c>
      <c r="D149" s="110" t="e">
        <f>VLOOKUP(B149,#REF!,3,0)</f>
        <v>#REF!</v>
      </c>
      <c r="E149" s="148" t="e">
        <f>INDEX(#REF!,MATCH(B149,#REF!,0),MATCH('[3]Report CH global'!$K$2,#REF!,0))</f>
        <v>#REF!</v>
      </c>
      <c r="F149" s="148"/>
      <c r="G149" s="96" t="e">
        <f t="shared" si="7"/>
        <v>#REF!</v>
      </c>
    </row>
    <row r="150" spans="1:15" ht="15" x14ac:dyDescent="0.25">
      <c r="A150" s="142"/>
      <c r="B150" s="88">
        <v>407</v>
      </c>
      <c r="C150" s="89" t="s">
        <v>11</v>
      </c>
      <c r="D150" s="110" t="e">
        <f>VLOOKUP(B150,#REF!,3,0)</f>
        <v>#REF!</v>
      </c>
      <c r="E150" s="148" t="e">
        <f>INDEX(#REF!,MATCH(B150,#REF!,0),MATCH('[3]Report CH global'!$K$2,#REF!,0))</f>
        <v>#REF!</v>
      </c>
      <c r="F150" s="148"/>
      <c r="G150" s="96" t="e">
        <f t="shared" si="7"/>
        <v>#REF!</v>
      </c>
    </row>
    <row r="151" spans="1:15" ht="15" x14ac:dyDescent="0.25">
      <c r="A151" s="142"/>
      <c r="B151" s="88">
        <v>424</v>
      </c>
      <c r="C151" s="89" t="s">
        <v>11</v>
      </c>
      <c r="D151" s="110" t="e">
        <f>VLOOKUP(B151,#REF!,3,0)</f>
        <v>#REF!</v>
      </c>
      <c r="E151" s="148" t="e">
        <f>INDEX(#REF!,MATCH(B151,#REF!,0),MATCH('[3]Report CH global'!$K$2,#REF!,0))</f>
        <v>#REF!</v>
      </c>
      <c r="F151" s="148"/>
      <c r="G151" s="96" t="e">
        <f t="shared" si="7"/>
        <v>#REF!</v>
      </c>
    </row>
    <row r="152" spans="1:15" ht="15" x14ac:dyDescent="0.25">
      <c r="A152" s="142"/>
      <c r="B152" s="88">
        <v>502</v>
      </c>
      <c r="C152" s="89" t="s">
        <v>11</v>
      </c>
      <c r="D152" s="110" t="e">
        <f>VLOOKUP(B152,#REF!,3,0)</f>
        <v>#REF!</v>
      </c>
      <c r="E152" s="148" t="e">
        <f>INDEX(#REF!,MATCH(B152,#REF!,0),MATCH('[3]Report CH global'!$K$2,#REF!,0))</f>
        <v>#REF!</v>
      </c>
      <c r="F152" s="148"/>
      <c r="G152" s="96" t="e">
        <f t="shared" si="7"/>
        <v>#REF!</v>
      </c>
    </row>
    <row r="153" spans="1:15" ht="15" x14ac:dyDescent="0.25">
      <c r="A153" s="142"/>
      <c r="B153" s="88">
        <v>533</v>
      </c>
      <c r="C153" s="89" t="s">
        <v>11</v>
      </c>
      <c r="D153" s="110" t="e">
        <f>VLOOKUP(B153,#REF!,3,0)</f>
        <v>#REF!</v>
      </c>
      <c r="E153" s="148" t="e">
        <f>INDEX(#REF!,MATCH(B153,#REF!,0),MATCH('[3]Report CH global'!$K$2,#REF!,0))</f>
        <v>#REF!</v>
      </c>
      <c r="F153" s="148"/>
      <c r="G153" s="96" t="e">
        <f t="shared" si="7"/>
        <v>#REF!</v>
      </c>
    </row>
    <row r="154" spans="1:15" ht="15" x14ac:dyDescent="0.25">
      <c r="A154" s="142"/>
      <c r="B154" s="88">
        <v>719</v>
      </c>
      <c r="C154" s="89" t="s">
        <v>11</v>
      </c>
      <c r="D154" s="110" t="e">
        <f>VLOOKUP(B154,#REF!,3,0)</f>
        <v>#REF!</v>
      </c>
      <c r="E154" s="148" t="e">
        <f>INDEX(#REF!,MATCH(B154,#REF!,0),MATCH('[3]Report CH global'!$K$2,#REF!,0))</f>
        <v>#REF!</v>
      </c>
      <c r="F154" s="148"/>
      <c r="G154" s="96" t="e">
        <f t="shared" si="7"/>
        <v>#REF!</v>
      </c>
    </row>
    <row r="155" spans="1:15" ht="15.75" thickBot="1" x14ac:dyDescent="0.3">
      <c r="A155" s="143"/>
      <c r="B155" s="88">
        <v>731</v>
      </c>
      <c r="C155" s="89" t="s">
        <v>11</v>
      </c>
      <c r="D155" s="110" t="e">
        <f>VLOOKUP(B155,#REF!,3,0)</f>
        <v>#REF!</v>
      </c>
      <c r="E155" s="148" t="e">
        <f>INDEX(#REF!,MATCH(B155,#REF!,0),MATCH('[3]Report CH global'!$K$2,#REF!,0))</f>
        <v>#REF!</v>
      </c>
      <c r="F155" s="148"/>
      <c r="G155" s="96" t="e">
        <f t="shared" si="7"/>
        <v>#REF!</v>
      </c>
    </row>
    <row r="156" spans="1:15" ht="16.5" thickTop="1" thickBot="1" x14ac:dyDescent="0.25">
      <c r="A156" s="82"/>
      <c r="B156" s="77"/>
      <c r="C156" s="93" t="s">
        <v>12</v>
      </c>
      <c r="D156" s="97" t="e">
        <f>SUM(D144:D154)</f>
        <v>#REF!</v>
      </c>
      <c r="E156" s="133" t="e">
        <f>SUM(E144:E155)</f>
        <v>#REF!</v>
      </c>
      <c r="F156" s="133"/>
      <c r="G156" s="98" t="e">
        <f>(D156-E156)/E156</f>
        <v>#REF!</v>
      </c>
    </row>
    <row r="157" spans="1:15" s="11" customFormat="1" ht="15.75" thickTop="1" x14ac:dyDescent="0.2">
      <c r="A157" s="77"/>
      <c r="B157" s="77"/>
      <c r="C157" s="103"/>
      <c r="D157" s="111"/>
      <c r="E157" s="112"/>
      <c r="F157" s="112"/>
      <c r="G157" s="106"/>
      <c r="H157" s="1"/>
      <c r="O157" s="108"/>
    </row>
    <row r="158" spans="1:15" ht="12.75" customHeight="1" x14ac:dyDescent="0.2">
      <c r="A158" s="76" t="s">
        <v>18</v>
      </c>
      <c r="B158" s="77"/>
      <c r="C158" s="78"/>
      <c r="D158" s="79"/>
      <c r="E158" s="79"/>
      <c r="F158" s="79"/>
      <c r="G158" s="109" t="s">
        <v>5</v>
      </c>
    </row>
    <row r="159" spans="1:15" x14ac:dyDescent="0.2">
      <c r="B159" s="81"/>
      <c r="C159" s="82"/>
      <c r="D159" s="4"/>
      <c r="E159" s="4"/>
      <c r="F159" s="4"/>
      <c r="G159" s="83" t="e">
        <f>DATE(#REF!,#REF!+1,0)</f>
        <v>#REF!</v>
      </c>
    </row>
    <row r="160" spans="1:15" x14ac:dyDescent="0.2">
      <c r="A160" s="4"/>
      <c r="B160" s="4"/>
      <c r="C160" s="4"/>
      <c r="D160" s="79"/>
      <c r="E160" s="4"/>
      <c r="F160" s="4"/>
      <c r="G160" s="4"/>
    </row>
    <row r="161" spans="1:7" x14ac:dyDescent="0.2">
      <c r="A161" s="4"/>
      <c r="B161" s="4"/>
      <c r="C161" s="84"/>
      <c r="D161" s="85" t="s">
        <v>6</v>
      </c>
      <c r="E161" s="86" t="s">
        <v>7</v>
      </c>
      <c r="F161" s="85" t="s">
        <v>8</v>
      </c>
      <c r="G161" s="87" t="s">
        <v>9</v>
      </c>
    </row>
    <row r="162" spans="1:7" ht="15" x14ac:dyDescent="0.25">
      <c r="A162" s="136" t="s">
        <v>10</v>
      </c>
      <c r="B162" s="88">
        <v>12</v>
      </c>
      <c r="C162" s="89" t="s">
        <v>11</v>
      </c>
      <c r="D162" s="90" t="e">
        <f>VLOOKUP(B162,#REF!,7,0)</f>
        <v>#REF!</v>
      </c>
      <c r="E162" s="90" t="e">
        <f>F162*#REF!</f>
        <v>#REF!</v>
      </c>
      <c r="F162" s="90" t="e">
        <f>VLOOKUP(B162,'[3]Objectifs agents'!#REF!,7,0)</f>
        <v>#REF!</v>
      </c>
      <c r="G162" s="91" t="e">
        <f>D162/E162</f>
        <v>#REF!</v>
      </c>
    </row>
    <row r="163" spans="1:7" ht="15" x14ac:dyDescent="0.25">
      <c r="A163" s="137"/>
      <c r="B163" s="88">
        <v>93</v>
      </c>
      <c r="C163" s="89" t="s">
        <v>11</v>
      </c>
      <c r="D163" s="90" t="e">
        <f>VLOOKUP(B163,#REF!,7,0)</f>
        <v>#REF!</v>
      </c>
      <c r="E163" s="90" t="e">
        <f>F163*#REF!</f>
        <v>#REF!</v>
      </c>
      <c r="F163" s="90" t="e">
        <f>VLOOKUP(B163,'[3]Objectifs agents'!#REF!,7,0)</f>
        <v>#REF!</v>
      </c>
      <c r="G163" s="91" t="e">
        <f t="shared" ref="G163:G174" si="8">D163/E163</f>
        <v>#REF!</v>
      </c>
    </row>
    <row r="164" spans="1:7" ht="15" x14ac:dyDescent="0.25">
      <c r="A164" s="137"/>
      <c r="B164" s="88">
        <v>117</v>
      </c>
      <c r="C164" s="89" t="s">
        <v>11</v>
      </c>
      <c r="D164" s="90" t="e">
        <f>VLOOKUP(B164,#REF!,7,0)</f>
        <v>#REF!</v>
      </c>
      <c r="E164" s="90" t="e">
        <f>F164*#REF!</f>
        <v>#REF!</v>
      </c>
      <c r="F164" s="90" t="e">
        <f>VLOOKUP(B164,'[3]Objectifs agents'!#REF!,7,0)</f>
        <v>#REF!</v>
      </c>
      <c r="G164" s="91" t="e">
        <f t="shared" si="8"/>
        <v>#REF!</v>
      </c>
    </row>
    <row r="165" spans="1:7" ht="15" x14ac:dyDescent="0.25">
      <c r="A165" s="137"/>
      <c r="B165" s="88">
        <v>153</v>
      </c>
      <c r="C165" s="89" t="s">
        <v>11</v>
      </c>
      <c r="D165" s="90" t="e">
        <f>VLOOKUP(B165,#REF!,7,0)</f>
        <v>#REF!</v>
      </c>
      <c r="E165" s="90" t="e">
        <f>F165*#REF!</f>
        <v>#REF!</v>
      </c>
      <c r="F165" s="90" t="e">
        <f>VLOOKUP(B165,'[3]Objectifs agents'!#REF!,7,0)</f>
        <v>#REF!</v>
      </c>
      <c r="G165" s="91" t="e">
        <f t="shared" si="8"/>
        <v>#REF!</v>
      </c>
    </row>
    <row r="166" spans="1:7" ht="15" x14ac:dyDescent="0.25">
      <c r="A166" s="137"/>
      <c r="B166" s="88">
        <v>182</v>
      </c>
      <c r="C166" s="89" t="s">
        <v>11</v>
      </c>
      <c r="D166" s="90" t="e">
        <f>VLOOKUP(B166,#REF!,7,0)</f>
        <v>#REF!</v>
      </c>
      <c r="E166" s="90" t="e">
        <f>F166*#REF!</f>
        <v>#REF!</v>
      </c>
      <c r="F166" s="90" t="e">
        <f>VLOOKUP(B166,'[3]Objectifs agents'!#REF!,7,0)</f>
        <v>#REF!</v>
      </c>
      <c r="G166" s="91" t="e">
        <f t="shared" si="8"/>
        <v>#REF!</v>
      </c>
    </row>
    <row r="167" spans="1:7" ht="15" x14ac:dyDescent="0.25">
      <c r="A167" s="137"/>
      <c r="B167" s="88">
        <v>271</v>
      </c>
      <c r="C167" s="89" t="s">
        <v>11</v>
      </c>
      <c r="D167" s="90" t="e">
        <f>VLOOKUP(B167,#REF!,7,0)</f>
        <v>#REF!</v>
      </c>
      <c r="E167" s="90" t="e">
        <f>F167*#REF!</f>
        <v>#REF!</v>
      </c>
      <c r="F167" s="90" t="e">
        <f>VLOOKUP(B167,'[3]Objectifs agents'!#REF!,7,0)</f>
        <v>#REF!</v>
      </c>
      <c r="G167" s="91" t="e">
        <f t="shared" si="8"/>
        <v>#REF!</v>
      </c>
    </row>
    <row r="168" spans="1:7" ht="15" x14ac:dyDescent="0.25">
      <c r="A168" s="137"/>
      <c r="B168" s="88">
        <v>407</v>
      </c>
      <c r="C168" s="89" t="s">
        <v>11</v>
      </c>
      <c r="D168" s="90" t="e">
        <f>VLOOKUP(B168,#REF!,7,0)</f>
        <v>#REF!</v>
      </c>
      <c r="E168" s="90" t="e">
        <f>F168*#REF!</f>
        <v>#REF!</v>
      </c>
      <c r="F168" s="90" t="e">
        <f>VLOOKUP(B168,'[3]Objectifs agents'!#REF!,7,0)</f>
        <v>#REF!</v>
      </c>
      <c r="G168" s="91" t="e">
        <f t="shared" si="8"/>
        <v>#REF!</v>
      </c>
    </row>
    <row r="169" spans="1:7" ht="15" x14ac:dyDescent="0.25">
      <c r="A169" s="137"/>
      <c r="B169" s="88">
        <v>424</v>
      </c>
      <c r="C169" s="89" t="s">
        <v>11</v>
      </c>
      <c r="D169" s="90" t="e">
        <f>VLOOKUP(B169,#REF!,7,0)</f>
        <v>#REF!</v>
      </c>
      <c r="E169" s="90" t="e">
        <f>F169*#REF!</f>
        <v>#REF!</v>
      </c>
      <c r="F169" s="90" t="e">
        <f>VLOOKUP(B169,'[3]Objectifs agents'!#REF!,7,0)</f>
        <v>#REF!</v>
      </c>
      <c r="G169" s="91" t="e">
        <f t="shared" si="8"/>
        <v>#REF!</v>
      </c>
    </row>
    <row r="170" spans="1:7" ht="15" x14ac:dyDescent="0.25">
      <c r="A170" s="137"/>
      <c r="B170" s="88">
        <v>502</v>
      </c>
      <c r="C170" s="89" t="s">
        <v>11</v>
      </c>
      <c r="D170" s="90" t="e">
        <f>VLOOKUP(B170,#REF!,7,0)</f>
        <v>#REF!</v>
      </c>
      <c r="E170" s="90" t="e">
        <f>F170*#REF!</f>
        <v>#REF!</v>
      </c>
      <c r="F170" s="90" t="e">
        <f>VLOOKUP(B170,'[3]Objectifs agents'!#REF!,7,0)</f>
        <v>#REF!</v>
      </c>
      <c r="G170" s="91" t="e">
        <f t="shared" si="8"/>
        <v>#REF!</v>
      </c>
    </row>
    <row r="171" spans="1:7" ht="15" x14ac:dyDescent="0.25">
      <c r="A171" s="137"/>
      <c r="B171" s="88">
        <v>533</v>
      </c>
      <c r="C171" s="89" t="s">
        <v>11</v>
      </c>
      <c r="D171" s="90" t="e">
        <f>VLOOKUP(B171,#REF!,7,0)</f>
        <v>#REF!</v>
      </c>
      <c r="E171" s="90" t="e">
        <f>F171*#REF!</f>
        <v>#REF!</v>
      </c>
      <c r="F171" s="90" t="e">
        <f>VLOOKUP(B171,'[3]Objectifs agents'!#REF!,7,0)</f>
        <v>#REF!</v>
      </c>
      <c r="G171" s="91" t="e">
        <f t="shared" si="8"/>
        <v>#REF!</v>
      </c>
    </row>
    <row r="172" spans="1:7" ht="15" x14ac:dyDescent="0.25">
      <c r="A172" s="137"/>
      <c r="B172" s="88">
        <v>719</v>
      </c>
      <c r="C172" s="89" t="s">
        <v>11</v>
      </c>
      <c r="D172" s="90" t="e">
        <f>VLOOKUP(B172,#REF!,7,0)</f>
        <v>#REF!</v>
      </c>
      <c r="E172" s="90" t="e">
        <f>F172*#REF!</f>
        <v>#REF!</v>
      </c>
      <c r="F172" s="90" t="e">
        <f>VLOOKUP(B172,'[3]Objectifs agents'!#REF!,7,0)</f>
        <v>#REF!</v>
      </c>
      <c r="G172" s="91" t="e">
        <f t="shared" si="8"/>
        <v>#REF!</v>
      </c>
    </row>
    <row r="173" spans="1:7" ht="15.75" thickBot="1" x14ac:dyDescent="0.3">
      <c r="A173" s="138"/>
      <c r="B173" s="88">
        <v>731</v>
      </c>
      <c r="C173" s="89" t="s">
        <v>11</v>
      </c>
      <c r="D173" s="90" t="e">
        <f>VLOOKUP(B173,#REF!,7,0)</f>
        <v>#REF!</v>
      </c>
      <c r="E173" s="90" t="e">
        <f>F173*#REF!</f>
        <v>#REF!</v>
      </c>
      <c r="F173" s="90" t="e">
        <f>VLOOKUP(B173,'[3]Objectifs agents'!#REF!,7,0)</f>
        <v>#REF!</v>
      </c>
      <c r="G173" s="91" t="e">
        <f t="shared" si="8"/>
        <v>#REF!</v>
      </c>
    </row>
    <row r="174" spans="1:7" ht="16.5" thickTop="1" thickBot="1" x14ac:dyDescent="0.25">
      <c r="A174" s="4"/>
      <c r="B174" s="92"/>
      <c r="C174" s="93" t="s">
        <v>12</v>
      </c>
      <c r="D174" s="94" t="e">
        <f>SUM(D162:D173)</f>
        <v>#REF!</v>
      </c>
      <c r="E174" s="94" t="e">
        <f>SUM(E162:E173)</f>
        <v>#REF!</v>
      </c>
      <c r="F174" s="94" t="e">
        <f>SUM(F162:F173)</f>
        <v>#REF!</v>
      </c>
      <c r="G174" s="95" t="e">
        <f t="shared" si="8"/>
        <v>#REF!</v>
      </c>
    </row>
    <row r="175" spans="1:7" ht="13.5" thickTop="1" x14ac:dyDescent="0.2">
      <c r="A175" s="4"/>
      <c r="B175" s="92"/>
      <c r="C175" s="4"/>
      <c r="D175" s="4"/>
      <c r="E175" s="4"/>
      <c r="F175" s="4"/>
      <c r="G175" s="4"/>
    </row>
    <row r="176" spans="1:7" x14ac:dyDescent="0.2">
      <c r="A176" s="4"/>
      <c r="B176" s="92"/>
      <c r="C176" s="4"/>
      <c r="D176" s="85" t="s">
        <v>6</v>
      </c>
      <c r="E176" s="139" t="s">
        <v>13</v>
      </c>
      <c r="F176" s="140"/>
      <c r="G176" s="86" t="s">
        <v>14</v>
      </c>
    </row>
    <row r="177" spans="1:15" ht="15" x14ac:dyDescent="0.25">
      <c r="A177" s="141" t="s">
        <v>15</v>
      </c>
      <c r="B177" s="88">
        <v>12</v>
      </c>
      <c r="C177" s="89" t="s">
        <v>11</v>
      </c>
      <c r="D177" s="110" t="e">
        <f>VLOOKUP(B177,#REF!,3,0)</f>
        <v>#REF!</v>
      </c>
      <c r="E177" s="148" t="e">
        <f>INDEX(#REF!,MATCH(B177,#REF!,0),MATCH('[3]Report CH global'!$K$2,#REF!,0))</f>
        <v>#REF!</v>
      </c>
      <c r="F177" s="148"/>
      <c r="G177" s="96" t="e">
        <f>(D177-E177)/E177</f>
        <v>#REF!</v>
      </c>
    </row>
    <row r="178" spans="1:15" ht="15" x14ac:dyDescent="0.25">
      <c r="A178" s="142"/>
      <c r="B178" s="88">
        <v>93</v>
      </c>
      <c r="C178" s="89" t="s">
        <v>11</v>
      </c>
      <c r="D178" s="110" t="e">
        <f>VLOOKUP(B178,#REF!,3,0)</f>
        <v>#REF!</v>
      </c>
      <c r="E178" s="148" t="e">
        <f>INDEX(#REF!,MATCH(B178,#REF!,0),MATCH('[3]Report CH global'!$K$2,#REF!,0))</f>
        <v>#REF!</v>
      </c>
      <c r="F178" s="148"/>
      <c r="G178" s="96" t="e">
        <f t="shared" ref="G178:G188" si="9">(D178-E178)/E178</f>
        <v>#REF!</v>
      </c>
    </row>
    <row r="179" spans="1:15" ht="15" x14ac:dyDescent="0.25">
      <c r="A179" s="142"/>
      <c r="B179" s="88">
        <v>117</v>
      </c>
      <c r="C179" s="89" t="s">
        <v>11</v>
      </c>
      <c r="D179" s="110" t="e">
        <f>VLOOKUP(B179,#REF!,3,0)</f>
        <v>#REF!</v>
      </c>
      <c r="E179" s="148" t="e">
        <f>INDEX(#REF!,MATCH(B179,#REF!,0),MATCH('[3]Report CH global'!$K$2,#REF!,0))</f>
        <v>#REF!</v>
      </c>
      <c r="F179" s="148"/>
      <c r="G179" s="96" t="e">
        <f t="shared" si="9"/>
        <v>#REF!</v>
      </c>
    </row>
    <row r="180" spans="1:15" ht="15" x14ac:dyDescent="0.25">
      <c r="A180" s="142"/>
      <c r="B180" s="88">
        <v>153</v>
      </c>
      <c r="C180" s="89" t="s">
        <v>11</v>
      </c>
      <c r="D180" s="110" t="e">
        <f>VLOOKUP(B180,#REF!,3,0)</f>
        <v>#REF!</v>
      </c>
      <c r="E180" s="148" t="e">
        <f>INDEX(#REF!,MATCH(B180,#REF!,0),MATCH('[3]Report CH global'!$K$2,#REF!,0))</f>
        <v>#REF!</v>
      </c>
      <c r="F180" s="148"/>
      <c r="G180" s="96" t="e">
        <f t="shared" si="9"/>
        <v>#REF!</v>
      </c>
    </row>
    <row r="181" spans="1:15" ht="15" x14ac:dyDescent="0.25">
      <c r="A181" s="142"/>
      <c r="B181" s="88">
        <v>182</v>
      </c>
      <c r="C181" s="89" t="s">
        <v>11</v>
      </c>
      <c r="D181" s="110" t="e">
        <f>VLOOKUP(B181,#REF!,3,0)</f>
        <v>#REF!</v>
      </c>
      <c r="E181" s="148" t="e">
        <f>INDEX(#REF!,MATCH(B181,#REF!,0),MATCH('[3]Report CH global'!$K$2,#REF!,0))</f>
        <v>#REF!</v>
      </c>
      <c r="F181" s="148"/>
      <c r="G181" s="96" t="e">
        <f t="shared" si="9"/>
        <v>#REF!</v>
      </c>
    </row>
    <row r="182" spans="1:15" ht="15" x14ac:dyDescent="0.25">
      <c r="A182" s="142"/>
      <c r="B182" s="88">
        <v>271</v>
      </c>
      <c r="C182" s="89" t="s">
        <v>11</v>
      </c>
      <c r="D182" s="110" t="e">
        <f>VLOOKUP(B182,#REF!,3,0)</f>
        <v>#REF!</v>
      </c>
      <c r="E182" s="148" t="e">
        <f>INDEX(#REF!,MATCH(B182,#REF!,0),MATCH('[3]Report CH global'!$K$2,#REF!,0))</f>
        <v>#REF!</v>
      </c>
      <c r="F182" s="148"/>
      <c r="G182" s="96" t="e">
        <f t="shared" si="9"/>
        <v>#REF!</v>
      </c>
    </row>
    <row r="183" spans="1:15" ht="15" x14ac:dyDescent="0.25">
      <c r="A183" s="142"/>
      <c r="B183" s="88">
        <v>407</v>
      </c>
      <c r="C183" s="89" t="s">
        <v>11</v>
      </c>
      <c r="D183" s="110" t="e">
        <f>VLOOKUP(B183,#REF!,3,0)</f>
        <v>#REF!</v>
      </c>
      <c r="E183" s="148" t="e">
        <f>INDEX(#REF!,MATCH(B183,#REF!,0),MATCH('[3]Report CH global'!$K$2,#REF!,0))</f>
        <v>#REF!</v>
      </c>
      <c r="F183" s="148"/>
      <c r="G183" s="96" t="e">
        <f t="shared" si="9"/>
        <v>#REF!</v>
      </c>
    </row>
    <row r="184" spans="1:15" ht="15" x14ac:dyDescent="0.25">
      <c r="A184" s="142"/>
      <c r="B184" s="88">
        <v>424</v>
      </c>
      <c r="C184" s="89" t="s">
        <v>11</v>
      </c>
      <c r="D184" s="110" t="e">
        <f>VLOOKUP(B184,#REF!,3,0)</f>
        <v>#REF!</v>
      </c>
      <c r="E184" s="148" t="e">
        <f>INDEX(#REF!,MATCH(B184,#REF!,0),MATCH('[3]Report CH global'!$K$2,#REF!,0))</f>
        <v>#REF!</v>
      </c>
      <c r="F184" s="148"/>
      <c r="G184" s="96" t="e">
        <f t="shared" si="9"/>
        <v>#REF!</v>
      </c>
    </row>
    <row r="185" spans="1:15" ht="15" x14ac:dyDescent="0.25">
      <c r="A185" s="142"/>
      <c r="B185" s="88">
        <v>502</v>
      </c>
      <c r="C185" s="89" t="s">
        <v>11</v>
      </c>
      <c r="D185" s="110" t="e">
        <f>VLOOKUP(B185,#REF!,3,0)</f>
        <v>#REF!</v>
      </c>
      <c r="E185" s="148" t="e">
        <f>INDEX(#REF!,MATCH(B185,#REF!,0),MATCH('[3]Report CH global'!$K$2,#REF!,0))</f>
        <v>#REF!</v>
      </c>
      <c r="F185" s="148"/>
      <c r="G185" s="96" t="e">
        <f t="shared" si="9"/>
        <v>#REF!</v>
      </c>
    </row>
    <row r="186" spans="1:15" ht="15" x14ac:dyDescent="0.25">
      <c r="A186" s="142"/>
      <c r="B186" s="88">
        <v>533</v>
      </c>
      <c r="C186" s="89" t="s">
        <v>11</v>
      </c>
      <c r="D186" s="110" t="e">
        <f>VLOOKUP(B186,#REF!,3,0)</f>
        <v>#REF!</v>
      </c>
      <c r="E186" s="148" t="e">
        <f>INDEX(#REF!,MATCH(B186,#REF!,0),MATCH('[3]Report CH global'!$K$2,#REF!,0))</f>
        <v>#REF!</v>
      </c>
      <c r="F186" s="148"/>
      <c r="G186" s="96" t="e">
        <f t="shared" si="9"/>
        <v>#REF!</v>
      </c>
    </row>
    <row r="187" spans="1:15" ht="15" x14ac:dyDescent="0.25">
      <c r="A187" s="142"/>
      <c r="B187" s="88">
        <v>719</v>
      </c>
      <c r="C187" s="89" t="s">
        <v>11</v>
      </c>
      <c r="D187" s="110" t="e">
        <f>VLOOKUP(B187,#REF!,3,0)</f>
        <v>#REF!</v>
      </c>
      <c r="E187" s="148" t="e">
        <f>INDEX(#REF!,MATCH(B187,#REF!,0),MATCH('[3]Report CH global'!$K$2,#REF!,0))</f>
        <v>#REF!</v>
      </c>
      <c r="F187" s="148"/>
      <c r="G187" s="96" t="e">
        <f t="shared" si="9"/>
        <v>#REF!</v>
      </c>
    </row>
    <row r="188" spans="1:15" ht="15.75" thickBot="1" x14ac:dyDescent="0.3">
      <c r="A188" s="143"/>
      <c r="B188" s="88">
        <v>731</v>
      </c>
      <c r="C188" s="89" t="s">
        <v>11</v>
      </c>
      <c r="D188" s="110" t="e">
        <f>VLOOKUP(B188,#REF!,3,0)</f>
        <v>#REF!</v>
      </c>
      <c r="E188" s="148" t="e">
        <f>INDEX(#REF!,MATCH(B188,#REF!,0),MATCH('[3]Report CH global'!$K$2,#REF!,0))</f>
        <v>#REF!</v>
      </c>
      <c r="F188" s="148"/>
      <c r="G188" s="96" t="e">
        <f t="shared" si="9"/>
        <v>#REF!</v>
      </c>
    </row>
    <row r="189" spans="1:15" ht="16.5" thickTop="1" thickBot="1" x14ac:dyDescent="0.25">
      <c r="A189" s="82"/>
      <c r="B189" s="77"/>
      <c r="C189" s="93" t="s">
        <v>12</v>
      </c>
      <c r="D189" s="97" t="e">
        <f>SUM(D177:D187)</f>
        <v>#REF!</v>
      </c>
      <c r="E189" s="133" t="e">
        <f>SUM(E177:E188)</f>
        <v>#REF!</v>
      </c>
      <c r="F189" s="133"/>
      <c r="G189" s="98" t="e">
        <f>(D189-E189)/E189</f>
        <v>#REF!</v>
      </c>
    </row>
    <row r="190" spans="1:15" s="11" customFormat="1" ht="15.75" thickTop="1" x14ac:dyDescent="0.2">
      <c r="A190" s="77"/>
      <c r="B190" s="77"/>
      <c r="C190" s="103"/>
      <c r="D190" s="111"/>
      <c r="E190" s="112"/>
      <c r="F190" s="112"/>
      <c r="G190" s="106"/>
      <c r="H190" s="1"/>
      <c r="O190" s="108"/>
    </row>
    <row r="191" spans="1:15" ht="12.75" customHeight="1" x14ac:dyDescent="0.2">
      <c r="A191" s="76" t="s">
        <v>19</v>
      </c>
      <c r="B191" s="77"/>
      <c r="C191" s="78"/>
      <c r="D191" s="79"/>
      <c r="E191" s="79"/>
      <c r="F191" s="79"/>
      <c r="G191" s="113" t="s">
        <v>5</v>
      </c>
    </row>
    <row r="192" spans="1:15" x14ac:dyDescent="0.2">
      <c r="B192" s="81"/>
      <c r="C192" s="82"/>
      <c r="D192" s="4"/>
      <c r="E192" s="4"/>
      <c r="F192" s="4"/>
      <c r="G192" s="114" t="e">
        <f>DATE(#REF!,#REF!+1,0)</f>
        <v>#REF!</v>
      </c>
    </row>
    <row r="193" spans="1:7" x14ac:dyDescent="0.2">
      <c r="A193" s="4"/>
      <c r="B193" s="4"/>
      <c r="C193" s="4"/>
      <c r="D193" s="79"/>
      <c r="E193" s="4"/>
      <c r="F193" s="4"/>
      <c r="G193" s="4"/>
    </row>
    <row r="194" spans="1:7" x14ac:dyDescent="0.2">
      <c r="A194" s="4"/>
      <c r="B194" s="4"/>
      <c r="C194" s="84"/>
      <c r="D194" s="85" t="s">
        <v>6</v>
      </c>
      <c r="E194" s="86" t="s">
        <v>7</v>
      </c>
      <c r="F194" s="85" t="s">
        <v>8</v>
      </c>
      <c r="G194" s="85" t="s">
        <v>9</v>
      </c>
    </row>
    <row r="195" spans="1:7" ht="15" x14ac:dyDescent="0.25">
      <c r="A195" s="136" t="s">
        <v>10</v>
      </c>
      <c r="B195" s="88">
        <v>8</v>
      </c>
      <c r="C195" s="89" t="s">
        <v>11</v>
      </c>
      <c r="D195" s="102" t="e">
        <f>VLOOKUP(B195,#REF!,7,0)</f>
        <v>#REF!</v>
      </c>
      <c r="E195" s="102" t="e">
        <f>F195*#REF!</f>
        <v>#REF!</v>
      </c>
      <c r="F195" s="102">
        <f>VLOOKUP(B195,'[3]Objectifs agents'!A:I,7,0)</f>
        <v>80000</v>
      </c>
      <c r="G195" s="115" t="e">
        <f>D195/E195</f>
        <v>#REF!</v>
      </c>
    </row>
    <row r="196" spans="1:7" ht="15" x14ac:dyDescent="0.25">
      <c r="A196" s="137"/>
      <c r="B196" s="88">
        <v>18</v>
      </c>
      <c r="C196" s="89" t="s">
        <v>11</v>
      </c>
      <c r="D196" s="102" t="e">
        <f>VLOOKUP(B196,#REF!,7,0)</f>
        <v>#REF!</v>
      </c>
      <c r="E196" s="102" t="e">
        <f>F196*#REF!</f>
        <v>#REF!</v>
      </c>
      <c r="F196" s="102">
        <f>VLOOKUP(B196,'[3]Objectifs agents'!A:I,7,0)</f>
        <v>53000</v>
      </c>
      <c r="G196" s="115" t="e">
        <f t="shared" ref="G196:G203" si="10">D196/E196</f>
        <v>#REF!</v>
      </c>
    </row>
    <row r="197" spans="1:7" ht="15" x14ac:dyDescent="0.25">
      <c r="A197" s="137"/>
      <c r="B197" s="88">
        <v>108</v>
      </c>
      <c r="C197" s="89" t="s">
        <v>11</v>
      </c>
      <c r="D197" s="102" t="e">
        <f>VLOOKUP(B197,#REF!,7,0)</f>
        <v>#REF!</v>
      </c>
      <c r="E197" s="102" t="e">
        <f>F197*#REF!</f>
        <v>#REF!</v>
      </c>
      <c r="F197" s="102">
        <f>VLOOKUP(B197,'[3]Objectifs agents'!A:I,7,0)</f>
        <v>42000</v>
      </c>
      <c r="G197" s="115" t="e">
        <f t="shared" si="10"/>
        <v>#REF!</v>
      </c>
    </row>
    <row r="198" spans="1:7" ht="15" x14ac:dyDescent="0.25">
      <c r="A198" s="137"/>
      <c r="B198" s="88">
        <v>469</v>
      </c>
      <c r="C198" s="89" t="s">
        <v>11</v>
      </c>
      <c r="D198" s="102" t="e">
        <f>VLOOKUP(B198,#REF!,7,0)</f>
        <v>#REF!</v>
      </c>
      <c r="E198" s="102" t="e">
        <f>F198*#REF!</f>
        <v>#REF!</v>
      </c>
      <c r="F198" s="102">
        <f>VLOOKUP(B198,'[3]Objectifs agents'!A:I,7,0)</f>
        <v>55000</v>
      </c>
      <c r="G198" s="115" t="e">
        <f t="shared" si="10"/>
        <v>#REF!</v>
      </c>
    </row>
    <row r="199" spans="1:7" ht="15" x14ac:dyDescent="0.25">
      <c r="A199" s="137"/>
      <c r="B199" s="88">
        <v>471</v>
      </c>
      <c r="C199" s="89" t="s">
        <v>11</v>
      </c>
      <c r="D199" s="102" t="e">
        <f>VLOOKUP(B199,#REF!,7,0)</f>
        <v>#REF!</v>
      </c>
      <c r="E199" s="102" t="e">
        <f>F199*#REF!</f>
        <v>#REF!</v>
      </c>
      <c r="F199" s="102">
        <f>VLOOKUP(B199,'[3]Objectifs agents'!A:I,7,0)</f>
        <v>60000</v>
      </c>
      <c r="G199" s="115" t="e">
        <f t="shared" si="10"/>
        <v>#REF!</v>
      </c>
    </row>
    <row r="200" spans="1:7" ht="15" x14ac:dyDescent="0.25">
      <c r="A200" s="137"/>
      <c r="B200" s="88">
        <v>480</v>
      </c>
      <c r="C200" s="89" t="s">
        <v>11</v>
      </c>
      <c r="D200" s="102" t="e">
        <f>VLOOKUP(B200,#REF!,7,0)</f>
        <v>#REF!</v>
      </c>
      <c r="E200" s="102" t="e">
        <f>F200*#REF!</f>
        <v>#REF!</v>
      </c>
      <c r="F200" s="102">
        <f>VLOOKUP(B200,'[3]Objectifs agents'!A:I,7,0)</f>
        <v>20000</v>
      </c>
      <c r="G200" s="115" t="e">
        <f t="shared" si="10"/>
        <v>#REF!</v>
      </c>
    </row>
    <row r="201" spans="1:7" ht="15" x14ac:dyDescent="0.25">
      <c r="A201" s="137"/>
      <c r="B201" s="88">
        <v>507</v>
      </c>
      <c r="C201" s="89" t="s">
        <v>11</v>
      </c>
      <c r="D201" s="102" t="e">
        <f>VLOOKUP(B201,#REF!,7,0)</f>
        <v>#REF!</v>
      </c>
      <c r="E201" s="102" t="e">
        <f>F201*#REF!</f>
        <v>#REF!</v>
      </c>
      <c r="F201" s="102">
        <f>VLOOKUP(B201,'[3]Objectifs agents'!A:I,7,0)</f>
        <v>20000</v>
      </c>
      <c r="G201" s="115" t="e">
        <f t="shared" si="10"/>
        <v>#REF!</v>
      </c>
    </row>
    <row r="202" spans="1:7" ht="15.75" thickBot="1" x14ac:dyDescent="0.3">
      <c r="A202" s="138"/>
      <c r="B202" s="88">
        <v>710</v>
      </c>
      <c r="C202" s="89" t="s">
        <v>11</v>
      </c>
      <c r="D202" s="102" t="e">
        <f>VLOOKUP(B202,#REF!,7,0)</f>
        <v>#REF!</v>
      </c>
      <c r="E202" s="102" t="e">
        <f>F202*#REF!</f>
        <v>#REF!</v>
      </c>
      <c r="F202" s="102">
        <f>VLOOKUP(B202,'[3]Objectifs agents'!A:I,7,0)</f>
        <v>15000</v>
      </c>
      <c r="G202" s="115" t="e">
        <f t="shared" si="10"/>
        <v>#REF!</v>
      </c>
    </row>
    <row r="203" spans="1:7" ht="16.5" thickTop="1" thickBot="1" x14ac:dyDescent="0.25">
      <c r="A203" s="4"/>
      <c r="B203" s="92"/>
      <c r="C203" s="93" t="s">
        <v>12</v>
      </c>
      <c r="D203" s="97" t="e">
        <f>SUM(D195:D202)</f>
        <v>#REF!</v>
      </c>
      <c r="E203" s="97" t="e">
        <f>SUM(E195:E202)</f>
        <v>#REF!</v>
      </c>
      <c r="F203" s="97">
        <f>SUM(F195:F202)</f>
        <v>345000</v>
      </c>
      <c r="G203" s="116" t="e">
        <f t="shared" si="10"/>
        <v>#REF!</v>
      </c>
    </row>
    <row r="204" spans="1:7" ht="13.5" thickTop="1" x14ac:dyDescent="0.2">
      <c r="A204" s="4"/>
      <c r="B204" s="92"/>
      <c r="C204" s="4"/>
      <c r="D204" s="4"/>
      <c r="E204" s="4"/>
      <c r="F204" s="4"/>
      <c r="G204" s="4"/>
    </row>
    <row r="205" spans="1:7" x14ac:dyDescent="0.2">
      <c r="A205" s="4"/>
      <c r="B205" s="92"/>
      <c r="C205" s="4"/>
      <c r="D205" s="85" t="s">
        <v>6</v>
      </c>
      <c r="E205" s="85" t="s">
        <v>13</v>
      </c>
      <c r="F205" s="117"/>
      <c r="G205" s="118" t="s">
        <v>14</v>
      </c>
    </row>
    <row r="206" spans="1:7" ht="15" x14ac:dyDescent="0.25">
      <c r="A206" s="141" t="s">
        <v>15</v>
      </c>
      <c r="B206" s="88">
        <v>8</v>
      </c>
      <c r="C206" s="89" t="s">
        <v>11</v>
      </c>
      <c r="D206" s="90" t="e">
        <f>VLOOKUP(B206,#REF!,3,0)</f>
        <v>#REF!</v>
      </c>
      <c r="E206" s="90" t="e">
        <f>INDEX(#REF!,MATCH(B206,#REF!,0),MATCH('[3]Report CH global'!$K$2,#REF!,0))</f>
        <v>#REF!</v>
      </c>
      <c r="F206" s="90"/>
      <c r="G206" s="119" t="e">
        <f>(D206-E206)/E206</f>
        <v>#REF!</v>
      </c>
    </row>
    <row r="207" spans="1:7" ht="15" x14ac:dyDescent="0.25">
      <c r="A207" s="142"/>
      <c r="B207" s="88">
        <v>18</v>
      </c>
      <c r="C207" s="89" t="s">
        <v>11</v>
      </c>
      <c r="D207" s="90" t="e">
        <f>VLOOKUP(B207,#REF!,3,0)</f>
        <v>#REF!</v>
      </c>
      <c r="E207" s="90" t="e">
        <f>INDEX(#REF!,MATCH(B207,#REF!,0),MATCH('[3]Report CH global'!$K$2,#REF!,0))</f>
        <v>#REF!</v>
      </c>
      <c r="F207" s="90"/>
      <c r="G207" s="119" t="e">
        <f t="shared" ref="G207:G213" si="11">(D207-E207)/E207</f>
        <v>#REF!</v>
      </c>
    </row>
    <row r="208" spans="1:7" ht="15" x14ac:dyDescent="0.25">
      <c r="A208" s="142"/>
      <c r="B208" s="88">
        <v>108</v>
      </c>
      <c r="C208" s="89" t="s">
        <v>11</v>
      </c>
      <c r="D208" s="90" t="e">
        <f>VLOOKUP(B208,#REF!,3,0)</f>
        <v>#REF!</v>
      </c>
      <c r="E208" s="90" t="e">
        <f>INDEX(#REF!,MATCH(B208,#REF!,0),MATCH('[3]Report CH global'!$K$2,#REF!,0))</f>
        <v>#REF!</v>
      </c>
      <c r="F208" s="90"/>
      <c r="G208" s="119" t="e">
        <f t="shared" si="11"/>
        <v>#REF!</v>
      </c>
    </row>
    <row r="209" spans="1:15" ht="15" x14ac:dyDescent="0.25">
      <c r="A209" s="142"/>
      <c r="B209" s="88">
        <v>469</v>
      </c>
      <c r="C209" s="89" t="s">
        <v>11</v>
      </c>
      <c r="D209" s="90" t="e">
        <f>VLOOKUP(B209,#REF!,3,0)</f>
        <v>#REF!</v>
      </c>
      <c r="E209" s="90" t="e">
        <f>INDEX(#REF!,MATCH(B209,#REF!,0),MATCH('[3]Report CH global'!$K$2,#REF!,0))</f>
        <v>#REF!</v>
      </c>
      <c r="F209" s="90"/>
      <c r="G209" s="119" t="e">
        <f t="shared" si="11"/>
        <v>#REF!</v>
      </c>
    </row>
    <row r="210" spans="1:15" ht="15" x14ac:dyDescent="0.25">
      <c r="A210" s="142"/>
      <c r="B210" s="88">
        <v>471</v>
      </c>
      <c r="C210" s="89" t="s">
        <v>11</v>
      </c>
      <c r="D210" s="90" t="e">
        <f>VLOOKUP(B210,#REF!,3,0)</f>
        <v>#REF!</v>
      </c>
      <c r="E210" s="90" t="e">
        <f>INDEX(#REF!,MATCH(B210,#REF!,0),MATCH('[3]Report CH global'!$K$2,#REF!,0))</f>
        <v>#REF!</v>
      </c>
      <c r="F210" s="90"/>
      <c r="G210" s="119" t="e">
        <f t="shared" si="11"/>
        <v>#REF!</v>
      </c>
    </row>
    <row r="211" spans="1:15" ht="15" x14ac:dyDescent="0.25">
      <c r="A211" s="142"/>
      <c r="B211" s="88">
        <v>480</v>
      </c>
      <c r="C211" s="89" t="s">
        <v>11</v>
      </c>
      <c r="D211" s="90" t="e">
        <f>VLOOKUP(B211,#REF!,3,0)</f>
        <v>#REF!</v>
      </c>
      <c r="E211" s="90" t="e">
        <f>INDEX(#REF!,MATCH(B211,#REF!,0),MATCH('[3]Report CH global'!$K$2,#REF!,0))</f>
        <v>#REF!</v>
      </c>
      <c r="F211" s="90"/>
      <c r="G211" s="119" t="e">
        <f t="shared" si="11"/>
        <v>#REF!</v>
      </c>
    </row>
    <row r="212" spans="1:15" ht="15" x14ac:dyDescent="0.25">
      <c r="A212" s="142"/>
      <c r="B212" s="88">
        <v>507</v>
      </c>
      <c r="C212" s="89" t="s">
        <v>11</v>
      </c>
      <c r="D212" s="90" t="e">
        <f>VLOOKUP(B212,#REF!,3,0)</f>
        <v>#REF!</v>
      </c>
      <c r="E212" s="90" t="e">
        <f>INDEX(#REF!,MATCH(B212,#REF!,0),MATCH('[3]Report CH global'!$K$2,#REF!,0))</f>
        <v>#REF!</v>
      </c>
      <c r="F212" s="90"/>
      <c r="G212" s="119" t="e">
        <f t="shared" si="11"/>
        <v>#REF!</v>
      </c>
    </row>
    <row r="213" spans="1:15" ht="15.75" thickBot="1" x14ac:dyDescent="0.3">
      <c r="A213" s="143"/>
      <c r="B213" s="88">
        <v>710</v>
      </c>
      <c r="C213" s="89" t="s">
        <v>11</v>
      </c>
      <c r="D213" s="90" t="e">
        <f>VLOOKUP(B213,#REF!,3,0)</f>
        <v>#REF!</v>
      </c>
      <c r="E213" s="90" t="e">
        <f>INDEX(#REF!,MATCH(B213,#REF!,0),MATCH('[3]Report CH global'!$K$2,#REF!,0))</f>
        <v>#REF!</v>
      </c>
      <c r="F213" s="90"/>
      <c r="G213" s="119" t="e">
        <f t="shared" si="11"/>
        <v>#REF!</v>
      </c>
    </row>
    <row r="214" spans="1:15" ht="16.5" thickTop="1" thickBot="1" x14ac:dyDescent="0.25">
      <c r="A214" s="82"/>
      <c r="B214" s="77"/>
      <c r="C214" s="93" t="s">
        <v>12</v>
      </c>
      <c r="D214" s="97" t="e">
        <f>SUM(D202:D212)</f>
        <v>#REF!</v>
      </c>
      <c r="E214" s="133" t="e">
        <f>SUM(E202:E213)</f>
        <v>#REF!</v>
      </c>
      <c r="F214" s="133"/>
      <c r="G214" s="98" t="e">
        <f>(D214-E214)/E214</f>
        <v>#REF!</v>
      </c>
    </row>
    <row r="215" spans="1:15" s="11" customFormat="1" ht="15.75" thickTop="1" x14ac:dyDescent="0.2">
      <c r="A215" s="77"/>
      <c r="B215" s="77"/>
      <c r="C215" s="103"/>
      <c r="D215" s="104"/>
      <c r="E215" s="105"/>
      <c r="F215" s="105"/>
      <c r="G215" s="106"/>
      <c r="H215" s="1"/>
      <c r="O215" s="108"/>
    </row>
    <row r="216" spans="1:15" ht="12.75" customHeight="1" x14ac:dyDescent="0.2">
      <c r="A216" s="76" t="s">
        <v>20</v>
      </c>
      <c r="B216" s="77"/>
      <c r="C216" s="78"/>
      <c r="D216" s="79"/>
      <c r="E216" s="79"/>
      <c r="F216" s="79"/>
      <c r="G216" s="109" t="s">
        <v>21</v>
      </c>
    </row>
    <row r="217" spans="1:15" x14ac:dyDescent="0.2">
      <c r="B217" s="81"/>
      <c r="C217" s="82"/>
      <c r="D217" s="4"/>
      <c r="E217" s="4"/>
      <c r="F217" s="4"/>
      <c r="G217" s="83" t="e">
        <f>DATE(#REF!,#REF!+1,0)</f>
        <v>#REF!</v>
      </c>
    </row>
    <row r="218" spans="1:15" x14ac:dyDescent="0.2">
      <c r="A218" s="4"/>
      <c r="B218" s="4"/>
      <c r="C218" s="4"/>
      <c r="D218" s="79"/>
      <c r="E218" s="4"/>
      <c r="F218" s="4"/>
      <c r="G218" s="4"/>
    </row>
    <row r="219" spans="1:15" x14ac:dyDescent="0.2">
      <c r="A219" s="4"/>
      <c r="B219" s="4"/>
      <c r="C219" s="84"/>
      <c r="D219" s="85" t="s">
        <v>6</v>
      </c>
      <c r="E219" s="87" t="s">
        <v>7</v>
      </c>
      <c r="F219" s="85" t="s">
        <v>8</v>
      </c>
      <c r="G219" s="87" t="s">
        <v>9</v>
      </c>
    </row>
    <row r="220" spans="1:15" ht="15" x14ac:dyDescent="0.25">
      <c r="A220" s="136" t="s">
        <v>10</v>
      </c>
      <c r="B220" s="88">
        <v>76</v>
      </c>
      <c r="C220" s="89" t="s">
        <v>11</v>
      </c>
      <c r="D220" s="90" t="e">
        <f>VLOOKUP(B220,#REF!,7,0)</f>
        <v>#REF!</v>
      </c>
      <c r="E220" s="90" t="e">
        <f>F220*#REF!</f>
        <v>#REF!</v>
      </c>
      <c r="F220" s="90" t="e">
        <f>VLOOKUP(B220,'[3]Objectifs agents'!#REF!,7,0)</f>
        <v>#REF!</v>
      </c>
      <c r="G220" s="91" t="e">
        <f>D220/E220</f>
        <v>#REF!</v>
      </c>
    </row>
    <row r="221" spans="1:15" ht="15" x14ac:dyDescent="0.25">
      <c r="A221" s="137"/>
      <c r="B221" s="88">
        <v>97</v>
      </c>
      <c r="C221" s="89" t="s">
        <v>11</v>
      </c>
      <c r="D221" s="90" t="e">
        <f>VLOOKUP(B221,#REF!,7,0)</f>
        <v>#REF!</v>
      </c>
      <c r="E221" s="90" t="e">
        <f>F221*#REF!</f>
        <v>#REF!</v>
      </c>
      <c r="F221" s="90" t="e">
        <f>VLOOKUP(B221,'[3]Objectifs agents'!#REF!,7,0)</f>
        <v>#REF!</v>
      </c>
      <c r="G221" s="91" t="e">
        <f t="shared" ref="G221:G236" si="12">D221/E221</f>
        <v>#REF!</v>
      </c>
    </row>
    <row r="222" spans="1:15" ht="15" x14ac:dyDescent="0.25">
      <c r="A222" s="137"/>
      <c r="B222" s="88">
        <v>102</v>
      </c>
      <c r="C222" s="89" t="s">
        <v>11</v>
      </c>
      <c r="D222" s="90" t="e">
        <f>VLOOKUP(B222,#REF!,7,0)</f>
        <v>#REF!</v>
      </c>
      <c r="E222" s="90" t="e">
        <f>F222*#REF!</f>
        <v>#REF!</v>
      </c>
      <c r="F222" s="90" t="e">
        <f>VLOOKUP(B222,'[3]Objectifs agents'!#REF!,7,0)</f>
        <v>#REF!</v>
      </c>
      <c r="G222" s="91" t="e">
        <f t="shared" si="12"/>
        <v>#REF!</v>
      </c>
    </row>
    <row r="223" spans="1:15" ht="15" x14ac:dyDescent="0.25">
      <c r="A223" s="137"/>
      <c r="B223" s="88">
        <v>123</v>
      </c>
      <c r="C223" s="89" t="s">
        <v>11</v>
      </c>
      <c r="D223" s="90" t="e">
        <f>VLOOKUP(B223,#REF!,7,0)</f>
        <v>#REF!</v>
      </c>
      <c r="E223" s="90" t="e">
        <f>F223*#REF!</f>
        <v>#REF!</v>
      </c>
      <c r="F223" s="90" t="e">
        <f>VLOOKUP(B223,'[3]Objectifs agents'!#REF!,7,0)</f>
        <v>#REF!</v>
      </c>
      <c r="G223" s="91" t="e">
        <f t="shared" si="12"/>
        <v>#REF!</v>
      </c>
    </row>
    <row r="224" spans="1:15" ht="15" x14ac:dyDescent="0.25">
      <c r="A224" s="137"/>
      <c r="B224" s="88">
        <v>137</v>
      </c>
      <c r="C224" s="89" t="s">
        <v>11</v>
      </c>
      <c r="D224" s="90" t="e">
        <f>VLOOKUP(B224,#REF!,7,0)</f>
        <v>#REF!</v>
      </c>
      <c r="E224" s="90" t="e">
        <f>F224*#REF!</f>
        <v>#REF!</v>
      </c>
      <c r="F224" s="90" t="e">
        <f>VLOOKUP(B224,'[3]Objectifs agents'!#REF!,7,0)</f>
        <v>#REF!</v>
      </c>
      <c r="G224" s="91" t="e">
        <f t="shared" si="12"/>
        <v>#REF!</v>
      </c>
    </row>
    <row r="225" spans="1:7" ht="15" x14ac:dyDescent="0.25">
      <c r="A225" s="137"/>
      <c r="B225" s="88">
        <v>143</v>
      </c>
      <c r="C225" s="89" t="s">
        <v>11</v>
      </c>
      <c r="D225" s="90" t="e">
        <f>VLOOKUP(B225,#REF!,7,0)</f>
        <v>#REF!</v>
      </c>
      <c r="E225" s="90" t="e">
        <f>F225*#REF!</f>
        <v>#REF!</v>
      </c>
      <c r="F225" s="90" t="e">
        <f>VLOOKUP(B225,'[3]Objectifs agents'!#REF!,7,0)</f>
        <v>#REF!</v>
      </c>
      <c r="G225" s="91" t="e">
        <f t="shared" si="12"/>
        <v>#REF!</v>
      </c>
    </row>
    <row r="226" spans="1:7" ht="15" x14ac:dyDescent="0.25">
      <c r="A226" s="137"/>
      <c r="B226" s="88">
        <v>168</v>
      </c>
      <c r="C226" s="89" t="s">
        <v>11</v>
      </c>
      <c r="D226" s="90" t="e">
        <f>VLOOKUP(B226,#REF!,7,0)</f>
        <v>#REF!</v>
      </c>
      <c r="E226" s="90" t="e">
        <f>F226*#REF!</f>
        <v>#REF!</v>
      </c>
      <c r="F226" s="90" t="e">
        <f>VLOOKUP(B226,'[3]Objectifs agents'!#REF!,7,0)</f>
        <v>#REF!</v>
      </c>
      <c r="G226" s="91" t="e">
        <f t="shared" si="12"/>
        <v>#REF!</v>
      </c>
    </row>
    <row r="227" spans="1:7" ht="15" x14ac:dyDescent="0.25">
      <c r="A227" s="137"/>
      <c r="B227" s="88">
        <v>183</v>
      </c>
      <c r="C227" s="89" t="s">
        <v>11</v>
      </c>
      <c r="D227" s="90" t="e">
        <f>VLOOKUP(B227,#REF!,7,0)</f>
        <v>#REF!</v>
      </c>
      <c r="E227" s="90" t="e">
        <f>F227*#REF!</f>
        <v>#REF!</v>
      </c>
      <c r="F227" s="90" t="e">
        <f>VLOOKUP(B227,'[3]Objectifs agents'!#REF!,7,0)</f>
        <v>#REF!</v>
      </c>
      <c r="G227" s="91" t="e">
        <f t="shared" si="12"/>
        <v>#REF!</v>
      </c>
    </row>
    <row r="228" spans="1:7" ht="15" x14ac:dyDescent="0.25">
      <c r="A228" s="137"/>
      <c r="B228" s="88">
        <v>184</v>
      </c>
      <c r="C228" s="89" t="s">
        <v>11</v>
      </c>
      <c r="D228" s="90" t="e">
        <f>VLOOKUP(B228,#REF!,7,0)</f>
        <v>#REF!</v>
      </c>
      <c r="E228" s="90" t="e">
        <f>F228*#REF!</f>
        <v>#REF!</v>
      </c>
      <c r="F228" s="90" t="e">
        <f>VLOOKUP(B228,'[3]Objectifs agents'!#REF!,7,0)</f>
        <v>#REF!</v>
      </c>
      <c r="G228" s="91" t="e">
        <f t="shared" si="12"/>
        <v>#REF!</v>
      </c>
    </row>
    <row r="229" spans="1:7" ht="15" x14ac:dyDescent="0.25">
      <c r="A229" s="137"/>
      <c r="B229" s="88">
        <v>201</v>
      </c>
      <c r="C229" s="89" t="s">
        <v>11</v>
      </c>
      <c r="D229" s="90" t="e">
        <f>VLOOKUP(B229,#REF!,7,0)</f>
        <v>#REF!</v>
      </c>
      <c r="E229" s="90" t="e">
        <f>F229*#REF!</f>
        <v>#REF!</v>
      </c>
      <c r="F229" s="90" t="e">
        <f>VLOOKUP(B229,'[3]Objectifs agents'!#REF!,7,0)</f>
        <v>#REF!</v>
      </c>
      <c r="G229" s="91" t="e">
        <f t="shared" si="12"/>
        <v>#REF!</v>
      </c>
    </row>
    <row r="230" spans="1:7" ht="15" x14ac:dyDescent="0.25">
      <c r="A230" s="137"/>
      <c r="B230" s="88">
        <v>447</v>
      </c>
      <c r="C230" s="89" t="s">
        <v>11</v>
      </c>
      <c r="D230" s="90" t="e">
        <f>VLOOKUP(B230,#REF!,7,0)</f>
        <v>#REF!</v>
      </c>
      <c r="E230" s="90" t="e">
        <f>F230*#REF!</f>
        <v>#REF!</v>
      </c>
      <c r="F230" s="90" t="e">
        <f>VLOOKUP(B230,'[3]Objectifs agents'!#REF!,7,0)</f>
        <v>#REF!</v>
      </c>
      <c r="G230" s="91" t="e">
        <f t="shared" si="12"/>
        <v>#REF!</v>
      </c>
    </row>
    <row r="231" spans="1:7" ht="15" x14ac:dyDescent="0.25">
      <c r="A231" s="137"/>
      <c r="B231" s="88">
        <v>455</v>
      </c>
      <c r="C231" s="89" t="s">
        <v>11</v>
      </c>
      <c r="D231" s="90" t="e">
        <f>VLOOKUP(B231,#REF!,7,0)</f>
        <v>#REF!</v>
      </c>
      <c r="E231" s="90" t="e">
        <f>F231*#REF!</f>
        <v>#REF!</v>
      </c>
      <c r="F231" s="90" t="e">
        <f>VLOOKUP(B231,'[3]Objectifs agents'!#REF!,7,0)</f>
        <v>#REF!</v>
      </c>
      <c r="G231" s="91" t="e">
        <f t="shared" si="12"/>
        <v>#REF!</v>
      </c>
    </row>
    <row r="232" spans="1:7" ht="15" x14ac:dyDescent="0.25">
      <c r="A232" s="137"/>
      <c r="B232" s="88">
        <v>467</v>
      </c>
      <c r="C232" s="89" t="s">
        <v>11</v>
      </c>
      <c r="D232" s="90" t="e">
        <f>VLOOKUP(B232,#REF!,7,0)</f>
        <v>#REF!</v>
      </c>
      <c r="E232" s="90" t="e">
        <f>F232*#REF!</f>
        <v>#REF!</v>
      </c>
      <c r="F232" s="90" t="e">
        <f>VLOOKUP(B232,'[3]Objectifs agents'!#REF!,7,0)</f>
        <v>#REF!</v>
      </c>
      <c r="G232" s="91" t="e">
        <f t="shared" si="12"/>
        <v>#REF!</v>
      </c>
    </row>
    <row r="233" spans="1:7" ht="15" x14ac:dyDescent="0.25">
      <c r="A233" s="137"/>
      <c r="B233" s="88">
        <v>477</v>
      </c>
      <c r="C233" s="89" t="s">
        <v>11</v>
      </c>
      <c r="D233" s="90" t="e">
        <f>VLOOKUP(B233,#REF!,7,0)</f>
        <v>#REF!</v>
      </c>
      <c r="E233" s="90" t="e">
        <f>F233*#REF!</f>
        <v>#REF!</v>
      </c>
      <c r="F233" s="90" t="e">
        <f>VLOOKUP(B233,'[3]Objectifs agents'!#REF!,7,0)</f>
        <v>#REF!</v>
      </c>
      <c r="G233" s="91" t="e">
        <f t="shared" si="12"/>
        <v>#REF!</v>
      </c>
    </row>
    <row r="234" spans="1:7" ht="15" x14ac:dyDescent="0.25">
      <c r="A234" s="137"/>
      <c r="B234" s="88">
        <v>621</v>
      </c>
      <c r="C234" s="89" t="s">
        <v>11</v>
      </c>
      <c r="D234" s="90" t="e">
        <f>VLOOKUP(B234,#REF!,7,0)</f>
        <v>#REF!</v>
      </c>
      <c r="E234" s="90" t="e">
        <f>F234*#REF!</f>
        <v>#REF!</v>
      </c>
      <c r="F234" s="90" t="e">
        <f>VLOOKUP(B234,'[3]Objectifs agents'!#REF!,7,0)</f>
        <v>#REF!</v>
      </c>
      <c r="G234" s="91" t="e">
        <f t="shared" si="12"/>
        <v>#REF!</v>
      </c>
    </row>
    <row r="235" spans="1:7" ht="15.75" thickBot="1" x14ac:dyDescent="0.3">
      <c r="A235" s="138"/>
      <c r="B235" s="88">
        <v>717</v>
      </c>
      <c r="C235" s="89" t="s">
        <v>11</v>
      </c>
      <c r="D235" s="90" t="e">
        <f>VLOOKUP(B235,#REF!,7,0)</f>
        <v>#REF!</v>
      </c>
      <c r="E235" s="90" t="e">
        <f>F235*#REF!</f>
        <v>#REF!</v>
      </c>
      <c r="F235" s="90" t="e">
        <f>VLOOKUP(B235,'[3]Objectifs agents'!#REF!,7,0)</f>
        <v>#REF!</v>
      </c>
      <c r="G235" s="91" t="e">
        <f t="shared" si="12"/>
        <v>#REF!</v>
      </c>
    </row>
    <row r="236" spans="1:7" ht="16.5" thickTop="1" thickBot="1" x14ac:dyDescent="0.25">
      <c r="A236" s="4"/>
      <c r="B236" s="92"/>
      <c r="C236" s="93" t="s">
        <v>12</v>
      </c>
      <c r="D236" s="94" t="e">
        <f>SUM(D220:D235)</f>
        <v>#REF!</v>
      </c>
      <c r="E236" s="94" t="e">
        <f>SUM(E220:E235)</f>
        <v>#REF!</v>
      </c>
      <c r="F236" s="94" t="e">
        <f>SUM(F220:F235)</f>
        <v>#REF!</v>
      </c>
      <c r="G236" s="95" t="e">
        <f t="shared" si="12"/>
        <v>#REF!</v>
      </c>
    </row>
    <row r="237" spans="1:7" ht="13.5" thickTop="1" x14ac:dyDescent="0.2">
      <c r="A237" s="4"/>
      <c r="B237" s="92"/>
      <c r="C237" s="4"/>
      <c r="D237" s="4"/>
      <c r="E237" s="4"/>
      <c r="F237" s="4"/>
      <c r="G237" s="4"/>
    </row>
    <row r="238" spans="1:7" x14ac:dyDescent="0.2">
      <c r="A238" s="4"/>
      <c r="B238" s="92"/>
      <c r="C238" s="4"/>
      <c r="D238" s="85" t="s">
        <v>6</v>
      </c>
      <c r="E238" s="139" t="s">
        <v>13</v>
      </c>
      <c r="F238" s="140"/>
      <c r="G238" s="87" t="s">
        <v>14</v>
      </c>
    </row>
    <row r="239" spans="1:7" ht="15" x14ac:dyDescent="0.25">
      <c r="A239" s="141" t="s">
        <v>15</v>
      </c>
      <c r="B239" s="88">
        <v>76</v>
      </c>
      <c r="C239" s="89" t="s">
        <v>11</v>
      </c>
      <c r="D239" s="110" t="e">
        <f>VLOOKUP(B239,#REF!,3,0)</f>
        <v>#REF!</v>
      </c>
      <c r="E239" s="148" t="e">
        <f>INDEX(#REF!,MATCH(B239,#REF!,0),MATCH('[3]Report CH global'!$K$2,#REF!,0))</f>
        <v>#REF!</v>
      </c>
      <c r="F239" s="148"/>
      <c r="G239" s="96" t="e">
        <f>(D239-E239)/E239</f>
        <v>#REF!</v>
      </c>
    </row>
    <row r="240" spans="1:7" ht="15" x14ac:dyDescent="0.25">
      <c r="A240" s="142"/>
      <c r="B240" s="88">
        <v>97</v>
      </c>
      <c r="C240" s="89" t="s">
        <v>11</v>
      </c>
      <c r="D240" s="110" t="e">
        <f>VLOOKUP(B240,#REF!,3,0)</f>
        <v>#REF!</v>
      </c>
      <c r="E240" s="148" t="e">
        <f>INDEX(#REF!,MATCH(B240,#REF!,0),MATCH('[3]Report CH global'!$K$2,#REF!,0))</f>
        <v>#REF!</v>
      </c>
      <c r="F240" s="148"/>
      <c r="G240" s="96" t="e">
        <f t="shared" ref="G240:G254" si="13">(D240-E240)/E240</f>
        <v>#REF!</v>
      </c>
    </row>
    <row r="241" spans="1:15" ht="15" x14ac:dyDescent="0.25">
      <c r="A241" s="142"/>
      <c r="B241" s="88">
        <v>102</v>
      </c>
      <c r="C241" s="89" t="s">
        <v>11</v>
      </c>
      <c r="D241" s="110" t="e">
        <f>VLOOKUP(B241,#REF!,3,0)</f>
        <v>#REF!</v>
      </c>
      <c r="E241" s="148" t="e">
        <f>INDEX(#REF!,MATCH(B241,#REF!,0),MATCH('[3]Report CH global'!$K$2,#REF!,0))</f>
        <v>#REF!</v>
      </c>
      <c r="F241" s="148"/>
      <c r="G241" s="96" t="e">
        <f t="shared" si="13"/>
        <v>#REF!</v>
      </c>
    </row>
    <row r="242" spans="1:15" ht="15" x14ac:dyDescent="0.25">
      <c r="A242" s="142"/>
      <c r="B242" s="88">
        <v>123</v>
      </c>
      <c r="C242" s="89" t="s">
        <v>11</v>
      </c>
      <c r="D242" s="110" t="e">
        <f>VLOOKUP(B242,#REF!,3,0)</f>
        <v>#REF!</v>
      </c>
      <c r="E242" s="148" t="e">
        <f>INDEX(#REF!,MATCH(B242,#REF!,0),MATCH('[3]Report CH global'!$K$2,#REF!,0))</f>
        <v>#REF!</v>
      </c>
      <c r="F242" s="148"/>
      <c r="G242" s="96" t="e">
        <f t="shared" si="13"/>
        <v>#REF!</v>
      </c>
    </row>
    <row r="243" spans="1:15" ht="15" x14ac:dyDescent="0.25">
      <c r="A243" s="142"/>
      <c r="B243" s="88">
        <v>137</v>
      </c>
      <c r="C243" s="89" t="s">
        <v>11</v>
      </c>
      <c r="D243" s="110" t="e">
        <f>VLOOKUP(B243,#REF!,3,0)</f>
        <v>#REF!</v>
      </c>
      <c r="E243" s="148" t="e">
        <f>INDEX(#REF!,MATCH(B243,#REF!,0),MATCH('[3]Report CH global'!$K$2,#REF!,0))</f>
        <v>#REF!</v>
      </c>
      <c r="F243" s="148"/>
      <c r="G243" s="96" t="e">
        <f t="shared" si="13"/>
        <v>#REF!</v>
      </c>
    </row>
    <row r="244" spans="1:15" ht="15" x14ac:dyDescent="0.25">
      <c r="A244" s="142"/>
      <c r="B244" s="88">
        <v>143</v>
      </c>
      <c r="C244" s="89" t="s">
        <v>11</v>
      </c>
      <c r="D244" s="110" t="e">
        <f>VLOOKUP(B244,#REF!,3,0)</f>
        <v>#REF!</v>
      </c>
      <c r="E244" s="148" t="e">
        <f>INDEX(#REF!,MATCH(B244,#REF!,0),MATCH('[3]Report CH global'!$K$2,#REF!,0))</f>
        <v>#REF!</v>
      </c>
      <c r="F244" s="148"/>
      <c r="G244" s="96" t="e">
        <f t="shared" si="13"/>
        <v>#REF!</v>
      </c>
    </row>
    <row r="245" spans="1:15" ht="15" x14ac:dyDescent="0.25">
      <c r="A245" s="142"/>
      <c r="B245" s="88">
        <v>168</v>
      </c>
      <c r="C245" s="89" t="s">
        <v>11</v>
      </c>
      <c r="D245" s="110" t="e">
        <f>VLOOKUP(B245,#REF!,3,0)</f>
        <v>#REF!</v>
      </c>
      <c r="E245" s="148" t="e">
        <f>INDEX(#REF!,MATCH(B245,#REF!,0),MATCH('[3]Report CH global'!$K$2,#REF!,0))</f>
        <v>#REF!</v>
      </c>
      <c r="F245" s="148"/>
      <c r="G245" s="96" t="e">
        <f t="shared" si="13"/>
        <v>#REF!</v>
      </c>
    </row>
    <row r="246" spans="1:15" ht="15" x14ac:dyDescent="0.25">
      <c r="A246" s="142"/>
      <c r="B246" s="88">
        <v>183</v>
      </c>
      <c r="C246" s="89" t="s">
        <v>11</v>
      </c>
      <c r="D246" s="110" t="e">
        <f>VLOOKUP(B246,#REF!,3,0)</f>
        <v>#REF!</v>
      </c>
      <c r="E246" s="148" t="e">
        <f>INDEX(#REF!,MATCH(B246,#REF!,0),MATCH('[3]Report CH global'!$K$2,#REF!,0))</f>
        <v>#REF!</v>
      </c>
      <c r="F246" s="148"/>
      <c r="G246" s="96" t="e">
        <f t="shared" si="13"/>
        <v>#REF!</v>
      </c>
    </row>
    <row r="247" spans="1:15" ht="15" x14ac:dyDescent="0.25">
      <c r="A247" s="142"/>
      <c r="B247" s="88">
        <v>184</v>
      </c>
      <c r="C247" s="89" t="s">
        <v>11</v>
      </c>
      <c r="D247" s="110" t="e">
        <f>VLOOKUP(B247,#REF!,3,0)</f>
        <v>#REF!</v>
      </c>
      <c r="E247" s="148" t="e">
        <f>INDEX(#REF!,MATCH(B247,#REF!,0),MATCH('[3]Report CH global'!$K$2,#REF!,0))</f>
        <v>#REF!</v>
      </c>
      <c r="F247" s="148"/>
      <c r="G247" s="96" t="e">
        <f t="shared" si="13"/>
        <v>#REF!</v>
      </c>
    </row>
    <row r="248" spans="1:15" ht="15" x14ac:dyDescent="0.25">
      <c r="A248" s="142"/>
      <c r="B248" s="88">
        <v>201</v>
      </c>
      <c r="C248" s="89" t="s">
        <v>11</v>
      </c>
      <c r="D248" s="110" t="e">
        <f>VLOOKUP(B248,#REF!,3,0)</f>
        <v>#REF!</v>
      </c>
      <c r="E248" s="148" t="e">
        <f>INDEX(#REF!,MATCH(B248,#REF!,0),MATCH('[3]Report CH global'!$K$2,#REF!,0))</f>
        <v>#REF!</v>
      </c>
      <c r="F248" s="148"/>
      <c r="G248" s="96" t="e">
        <f t="shared" si="13"/>
        <v>#REF!</v>
      </c>
    </row>
    <row r="249" spans="1:15" ht="15" x14ac:dyDescent="0.25">
      <c r="A249" s="142"/>
      <c r="B249" s="88">
        <v>447</v>
      </c>
      <c r="C249" s="89" t="s">
        <v>11</v>
      </c>
      <c r="D249" s="110" t="e">
        <f>VLOOKUP(B249,#REF!,3,0)</f>
        <v>#REF!</v>
      </c>
      <c r="E249" s="148" t="e">
        <f>INDEX(#REF!,MATCH(B249,#REF!,0),MATCH('[3]Report CH global'!$K$2,#REF!,0))</f>
        <v>#REF!</v>
      </c>
      <c r="F249" s="148"/>
      <c r="G249" s="96" t="e">
        <f t="shared" si="13"/>
        <v>#REF!</v>
      </c>
    </row>
    <row r="250" spans="1:15" ht="15" x14ac:dyDescent="0.25">
      <c r="A250" s="142"/>
      <c r="B250" s="88">
        <v>455</v>
      </c>
      <c r="C250" s="89" t="s">
        <v>11</v>
      </c>
      <c r="D250" s="110" t="e">
        <f>VLOOKUP(B250,#REF!,3,0)</f>
        <v>#REF!</v>
      </c>
      <c r="E250" s="148" t="e">
        <f>INDEX(#REF!,MATCH(B250,#REF!,0),MATCH('[3]Report CH global'!$K$2,#REF!,0))</f>
        <v>#REF!</v>
      </c>
      <c r="F250" s="148"/>
      <c r="G250" s="96" t="e">
        <f t="shared" si="13"/>
        <v>#REF!</v>
      </c>
    </row>
    <row r="251" spans="1:15" ht="15" x14ac:dyDescent="0.25">
      <c r="A251" s="142"/>
      <c r="B251" s="88">
        <v>467</v>
      </c>
      <c r="C251" s="89" t="s">
        <v>11</v>
      </c>
      <c r="D251" s="110" t="e">
        <f>VLOOKUP(B251,#REF!,3,0)</f>
        <v>#REF!</v>
      </c>
      <c r="E251" s="148" t="e">
        <f>INDEX(#REF!,MATCH(B251,#REF!,0),MATCH('[3]Report CH global'!$K$2,#REF!,0))</f>
        <v>#REF!</v>
      </c>
      <c r="F251" s="148"/>
      <c r="G251" s="96" t="e">
        <f t="shared" si="13"/>
        <v>#REF!</v>
      </c>
    </row>
    <row r="252" spans="1:15" ht="15" x14ac:dyDescent="0.25">
      <c r="A252" s="142"/>
      <c r="B252" s="88">
        <v>477</v>
      </c>
      <c r="C252" s="89" t="s">
        <v>11</v>
      </c>
      <c r="D252" s="110" t="e">
        <f>VLOOKUP(B252,#REF!,3,0)</f>
        <v>#REF!</v>
      </c>
      <c r="E252" s="148" t="e">
        <f>INDEX(#REF!,MATCH(B252,#REF!,0),MATCH('[3]Report CH global'!$K$2,#REF!,0))</f>
        <v>#REF!</v>
      </c>
      <c r="F252" s="148"/>
      <c r="G252" s="96" t="e">
        <f t="shared" si="13"/>
        <v>#REF!</v>
      </c>
    </row>
    <row r="253" spans="1:15" ht="15" x14ac:dyDescent="0.25">
      <c r="A253" s="142"/>
      <c r="B253" s="88">
        <v>621</v>
      </c>
      <c r="C253" s="89" t="s">
        <v>11</v>
      </c>
      <c r="D253" s="110" t="e">
        <f>VLOOKUP(B253,#REF!,3,0)</f>
        <v>#REF!</v>
      </c>
      <c r="E253" s="148" t="e">
        <f>INDEX(#REF!,MATCH(B253,#REF!,0),MATCH('[3]Report CH global'!$K$2,#REF!,0))</f>
        <v>#REF!</v>
      </c>
      <c r="F253" s="148"/>
      <c r="G253" s="96" t="e">
        <f t="shared" si="13"/>
        <v>#REF!</v>
      </c>
    </row>
    <row r="254" spans="1:15" ht="15.75" thickBot="1" x14ac:dyDescent="0.3">
      <c r="A254" s="143"/>
      <c r="B254" s="88">
        <v>717</v>
      </c>
      <c r="C254" s="89" t="s">
        <v>11</v>
      </c>
      <c r="D254" s="110" t="e">
        <f>VLOOKUP(B254,#REF!,3,0)</f>
        <v>#REF!</v>
      </c>
      <c r="E254" s="148" t="e">
        <f>INDEX(#REF!,MATCH(B254,#REF!,0),MATCH('[3]Report CH global'!$K$2,#REF!,0))</f>
        <v>#REF!</v>
      </c>
      <c r="F254" s="148"/>
      <c r="G254" s="96" t="e">
        <f t="shared" si="13"/>
        <v>#REF!</v>
      </c>
    </row>
    <row r="255" spans="1:15" ht="16.5" thickTop="1" thickBot="1" x14ac:dyDescent="0.25">
      <c r="A255" s="82"/>
      <c r="B255" s="77"/>
      <c r="C255" s="93" t="s">
        <v>12</v>
      </c>
      <c r="D255" s="97" t="e">
        <f>SUM(D243:D253)</f>
        <v>#REF!</v>
      </c>
      <c r="E255" s="133" t="e">
        <f>SUM(E243:E254)</f>
        <v>#REF!</v>
      </c>
      <c r="F255" s="133"/>
      <c r="G255" s="98" t="e">
        <f>(D255-E255)/E255</f>
        <v>#REF!</v>
      </c>
    </row>
    <row r="256" spans="1:15" s="11" customFormat="1" ht="15.75" thickTop="1" x14ac:dyDescent="0.2">
      <c r="A256" s="77"/>
      <c r="B256" s="77"/>
      <c r="C256" s="103"/>
      <c r="D256" s="111"/>
      <c r="E256" s="112"/>
      <c r="F256" s="112"/>
      <c r="G256" s="106"/>
      <c r="H256" s="1"/>
      <c r="O256" s="108"/>
    </row>
    <row r="257" spans="1:7" ht="12.75" customHeight="1" x14ac:dyDescent="0.2">
      <c r="A257" s="76" t="s">
        <v>22</v>
      </c>
      <c r="B257" s="77"/>
      <c r="C257" s="78"/>
      <c r="D257" s="79"/>
      <c r="E257" s="79"/>
      <c r="F257" s="79"/>
      <c r="G257" s="109" t="s">
        <v>5</v>
      </c>
    </row>
    <row r="258" spans="1:7" x14ac:dyDescent="0.2">
      <c r="B258" s="81"/>
      <c r="C258" s="82"/>
      <c r="D258" s="4"/>
      <c r="E258" s="4"/>
      <c r="F258" s="4"/>
      <c r="G258" s="83" t="e">
        <f>DATE(#REF!,#REF!+1,0)</f>
        <v>#REF!</v>
      </c>
    </row>
    <row r="259" spans="1:7" x14ac:dyDescent="0.2">
      <c r="A259" s="4"/>
      <c r="B259" s="4"/>
      <c r="C259" s="4"/>
      <c r="D259" s="79"/>
      <c r="E259" s="4"/>
      <c r="F259" s="4"/>
      <c r="G259" s="4"/>
    </row>
    <row r="260" spans="1:7" x14ac:dyDescent="0.2">
      <c r="A260" s="4"/>
      <c r="B260" s="4"/>
      <c r="C260" s="84"/>
      <c r="D260" s="85" t="s">
        <v>6</v>
      </c>
      <c r="E260" s="86" t="s">
        <v>7</v>
      </c>
      <c r="F260" s="85" t="s">
        <v>8</v>
      </c>
      <c r="G260" s="87" t="s">
        <v>9</v>
      </c>
    </row>
    <row r="261" spans="1:7" ht="15" x14ac:dyDescent="0.25">
      <c r="A261" s="136" t="s">
        <v>10</v>
      </c>
      <c r="B261" s="88">
        <v>185</v>
      </c>
      <c r="C261" s="89" t="s">
        <v>11</v>
      </c>
      <c r="D261" s="90" t="e">
        <f>VLOOKUP(B261,#REF!,7,0)</f>
        <v>#REF!</v>
      </c>
      <c r="E261" s="90" t="e">
        <f>F261*#REF!</f>
        <v>#REF!</v>
      </c>
      <c r="F261" s="90" t="e">
        <f>VLOOKUP(B261,'[3]Objectifs agents'!#REF!,7,0)</f>
        <v>#REF!</v>
      </c>
      <c r="G261" s="91" t="e">
        <f>D261/E261</f>
        <v>#REF!</v>
      </c>
    </row>
    <row r="262" spans="1:7" ht="15" x14ac:dyDescent="0.25">
      <c r="A262" s="137"/>
      <c r="B262" s="88">
        <v>239</v>
      </c>
      <c r="C262" s="89" t="s">
        <v>11</v>
      </c>
      <c r="D262" s="90" t="e">
        <f>VLOOKUP(B262,#REF!,7,0)</f>
        <v>#REF!</v>
      </c>
      <c r="E262" s="90" t="e">
        <f>F262*#REF!</f>
        <v>#REF!</v>
      </c>
      <c r="F262" s="90" t="e">
        <f>VLOOKUP(B262,'[3]Objectifs agents'!#REF!,7,0)</f>
        <v>#REF!</v>
      </c>
      <c r="G262" s="91" t="e">
        <f t="shared" ref="G262:G267" si="14">D262/E262</f>
        <v>#REF!</v>
      </c>
    </row>
    <row r="263" spans="1:7" ht="15" x14ac:dyDescent="0.25">
      <c r="A263" s="137"/>
      <c r="B263" s="88">
        <v>410</v>
      </c>
      <c r="C263" s="89" t="s">
        <v>11</v>
      </c>
      <c r="D263" s="90" t="e">
        <f>VLOOKUP(B263,#REF!,7,0)</f>
        <v>#REF!</v>
      </c>
      <c r="E263" s="90" t="e">
        <f>F263*#REF!</f>
        <v>#REF!</v>
      </c>
      <c r="F263" s="90" t="e">
        <f>VLOOKUP(B263,'[3]Objectifs agents'!#REF!,7,0)</f>
        <v>#REF!</v>
      </c>
      <c r="G263" s="91" t="e">
        <f t="shared" si="14"/>
        <v>#REF!</v>
      </c>
    </row>
    <row r="264" spans="1:7" ht="15" x14ac:dyDescent="0.25">
      <c r="A264" s="137"/>
      <c r="B264" s="88">
        <v>435</v>
      </c>
      <c r="C264" s="89" t="s">
        <v>11</v>
      </c>
      <c r="D264" s="90" t="e">
        <f>VLOOKUP(B264,#REF!,7,0)</f>
        <v>#REF!</v>
      </c>
      <c r="E264" s="90" t="e">
        <f>F264*#REF!</f>
        <v>#REF!</v>
      </c>
      <c r="F264" s="90" t="e">
        <f>VLOOKUP(B264,'[3]Objectifs agents'!#REF!,7,0)</f>
        <v>#REF!</v>
      </c>
      <c r="G264" s="91" t="e">
        <f t="shared" si="14"/>
        <v>#REF!</v>
      </c>
    </row>
    <row r="265" spans="1:7" ht="15" x14ac:dyDescent="0.25">
      <c r="A265" s="137"/>
      <c r="B265" s="88">
        <v>472</v>
      </c>
      <c r="C265" s="89" t="s">
        <v>11</v>
      </c>
      <c r="D265" s="90" t="e">
        <f>VLOOKUP(B265,#REF!,7,0)</f>
        <v>#REF!</v>
      </c>
      <c r="E265" s="90" t="e">
        <f>F265*#REF!</f>
        <v>#REF!</v>
      </c>
      <c r="F265" s="90" t="e">
        <f>VLOOKUP(B265,'[3]Objectifs agents'!#REF!,7,0)</f>
        <v>#REF!</v>
      </c>
      <c r="G265" s="91" t="e">
        <f t="shared" si="14"/>
        <v>#REF!</v>
      </c>
    </row>
    <row r="266" spans="1:7" ht="15.75" thickBot="1" x14ac:dyDescent="0.3">
      <c r="A266" s="138"/>
      <c r="B266" s="88">
        <v>518</v>
      </c>
      <c r="C266" s="89" t="s">
        <v>11</v>
      </c>
      <c r="D266" s="90" t="e">
        <f>VLOOKUP(B266,#REF!,7,0)</f>
        <v>#REF!</v>
      </c>
      <c r="E266" s="90" t="e">
        <f>F266*#REF!</f>
        <v>#REF!</v>
      </c>
      <c r="F266" s="90" t="e">
        <f>VLOOKUP(B266,'[3]Objectifs agents'!#REF!,7,0)</f>
        <v>#REF!</v>
      </c>
      <c r="G266" s="91" t="e">
        <f t="shared" si="14"/>
        <v>#REF!</v>
      </c>
    </row>
    <row r="267" spans="1:7" ht="16.5" thickTop="1" thickBot="1" x14ac:dyDescent="0.25">
      <c r="A267" s="120"/>
      <c r="B267" s="4"/>
      <c r="C267" s="93" t="s">
        <v>12</v>
      </c>
      <c r="D267" s="94" t="e">
        <f>SUM(D261:D266)</f>
        <v>#REF!</v>
      </c>
      <c r="E267" s="94" t="e">
        <f>SUM(E261:E266)</f>
        <v>#REF!</v>
      </c>
      <c r="F267" s="94" t="e">
        <f>SUM(F261:F266)</f>
        <v>#REF!</v>
      </c>
      <c r="G267" s="95" t="e">
        <f t="shared" si="14"/>
        <v>#REF!</v>
      </c>
    </row>
    <row r="268" spans="1:7" ht="13.5" thickTop="1" x14ac:dyDescent="0.2">
      <c r="A268" s="120"/>
      <c r="B268" s="92"/>
      <c r="C268" s="4"/>
      <c r="D268" s="4"/>
      <c r="E268" s="4"/>
      <c r="F268" s="4"/>
      <c r="G268" s="4"/>
    </row>
    <row r="269" spans="1:7" x14ac:dyDescent="0.2">
      <c r="A269" s="120"/>
      <c r="B269" s="92"/>
      <c r="C269" s="4"/>
      <c r="D269" s="85" t="s">
        <v>6</v>
      </c>
      <c r="E269" s="139" t="s">
        <v>13</v>
      </c>
      <c r="F269" s="140"/>
      <c r="G269" s="86" t="s">
        <v>14</v>
      </c>
    </row>
    <row r="270" spans="1:7" ht="15" x14ac:dyDescent="0.2">
      <c r="A270" s="4"/>
      <c r="B270" s="92"/>
      <c r="C270" s="4"/>
      <c r="D270" s="90" t="e">
        <f>VLOOKUP(B228,#REF!,3,0)</f>
        <v>#REF!</v>
      </c>
      <c r="E270" s="132" t="e">
        <f>INDEX(#REF!,MATCH(B271,#REF!,0),MATCH('[3]Report CH global'!$K$2,#REF!,0))</f>
        <v>#REF!</v>
      </c>
      <c r="F270" s="132"/>
      <c r="G270" s="96" t="e">
        <f>(D270-E270)/E270</f>
        <v>#REF!</v>
      </c>
    </row>
    <row r="271" spans="1:7" ht="15" x14ac:dyDescent="0.25">
      <c r="A271" s="141" t="s">
        <v>15</v>
      </c>
      <c r="B271" s="88">
        <v>185</v>
      </c>
      <c r="C271" s="89" t="s">
        <v>11</v>
      </c>
      <c r="D271" s="90" t="e">
        <f>VLOOKUP(B229,#REF!,3,0)</f>
        <v>#REF!</v>
      </c>
      <c r="E271" s="132" t="e">
        <f>INDEX(#REF!,MATCH(B272,#REF!,0),MATCH('[3]Report CH global'!$K$2,#REF!,0))</f>
        <v>#REF!</v>
      </c>
      <c r="F271" s="132"/>
      <c r="G271" s="96" t="e">
        <f t="shared" ref="G271:G276" si="15">(D271-E271)/E271</f>
        <v>#REF!</v>
      </c>
    </row>
    <row r="272" spans="1:7" ht="15" x14ac:dyDescent="0.25">
      <c r="A272" s="142"/>
      <c r="B272" s="88">
        <v>239</v>
      </c>
      <c r="C272" s="89" t="s">
        <v>11</v>
      </c>
      <c r="D272" s="90" t="e">
        <f>VLOOKUP(B230,#REF!,3,0)</f>
        <v>#REF!</v>
      </c>
      <c r="E272" s="132" t="e">
        <f>INDEX(#REF!,MATCH(B273,#REF!,0),MATCH('[3]Report CH global'!$K$2,#REF!,0))</f>
        <v>#REF!</v>
      </c>
      <c r="F272" s="132"/>
      <c r="G272" s="96" t="e">
        <f t="shared" si="15"/>
        <v>#REF!</v>
      </c>
    </row>
    <row r="273" spans="1:15" ht="15" x14ac:dyDescent="0.25">
      <c r="A273" s="142"/>
      <c r="B273" s="88">
        <v>410</v>
      </c>
      <c r="C273" s="89" t="s">
        <v>11</v>
      </c>
      <c r="D273" s="90" t="e">
        <f>VLOOKUP(B231,#REF!,3,0)</f>
        <v>#REF!</v>
      </c>
      <c r="E273" s="132" t="e">
        <f>INDEX(#REF!,MATCH(B274,#REF!,0),MATCH('[3]Report CH global'!$K$2,#REF!,0))</f>
        <v>#REF!</v>
      </c>
      <c r="F273" s="132"/>
      <c r="G273" s="96" t="e">
        <f t="shared" si="15"/>
        <v>#REF!</v>
      </c>
    </row>
    <row r="274" spans="1:15" ht="15" x14ac:dyDescent="0.25">
      <c r="A274" s="142"/>
      <c r="B274" s="88">
        <v>435</v>
      </c>
      <c r="C274" s="89" t="s">
        <v>11</v>
      </c>
      <c r="D274" s="90" t="e">
        <f>VLOOKUP(B232,#REF!,3,0)</f>
        <v>#REF!</v>
      </c>
      <c r="E274" s="132" t="e">
        <f>INDEX(#REF!,MATCH(B275,#REF!,0),MATCH('[3]Report CH global'!$K$2,#REF!,0))</f>
        <v>#REF!</v>
      </c>
      <c r="F274" s="132"/>
      <c r="G274" s="96" t="e">
        <f t="shared" si="15"/>
        <v>#REF!</v>
      </c>
    </row>
    <row r="275" spans="1:15" ht="15" x14ac:dyDescent="0.25">
      <c r="A275" s="142"/>
      <c r="B275" s="88">
        <v>472</v>
      </c>
      <c r="C275" s="89" t="s">
        <v>11</v>
      </c>
      <c r="D275" s="90" t="e">
        <f>VLOOKUP(B233,#REF!,3,0)</f>
        <v>#REF!</v>
      </c>
      <c r="E275" s="132" t="e">
        <f>INDEX(#REF!,MATCH(B276,#REF!,0),MATCH('[3]Report CH global'!$K$2,#REF!,0))</f>
        <v>#REF!</v>
      </c>
      <c r="F275" s="132"/>
      <c r="G275" s="96" t="e">
        <f t="shared" si="15"/>
        <v>#REF!</v>
      </c>
    </row>
    <row r="276" spans="1:15" ht="15.75" thickBot="1" x14ac:dyDescent="0.3">
      <c r="A276" s="143"/>
      <c r="B276" s="88">
        <v>518</v>
      </c>
      <c r="C276" s="89" t="s">
        <v>11</v>
      </c>
      <c r="D276" s="90" t="e">
        <f>VLOOKUP(B234,#REF!,3,0)</f>
        <v>#REF!</v>
      </c>
      <c r="E276" s="132" t="e">
        <f>INDEX(#REF!,MATCH(B277,#REF!,0),MATCH('[3]Report CH global'!$K$2,#REF!,0))</f>
        <v>#REF!</v>
      </c>
      <c r="F276" s="132"/>
      <c r="G276" s="96" t="e">
        <f t="shared" si="15"/>
        <v>#REF!</v>
      </c>
    </row>
    <row r="277" spans="1:15" ht="16.5" thickTop="1" thickBot="1" x14ac:dyDescent="0.3">
      <c r="A277" s="121"/>
      <c r="B277" s="121"/>
      <c r="C277" s="93" t="s">
        <v>12</v>
      </c>
      <c r="D277" s="97" t="e">
        <f>SUM(D265:D275)</f>
        <v>#REF!</v>
      </c>
      <c r="E277" s="133" t="e">
        <f>SUM(E265:E276)</f>
        <v>#REF!</v>
      </c>
      <c r="F277" s="133"/>
      <c r="G277" s="98" t="e">
        <f>(D277-E277)/E277</f>
        <v>#REF!</v>
      </c>
    </row>
    <row r="278" spans="1:15" s="11" customFormat="1" ht="15.75" thickTop="1" x14ac:dyDescent="0.25">
      <c r="A278" s="122"/>
      <c r="B278" s="122"/>
      <c r="C278" s="103"/>
      <c r="D278" s="104"/>
      <c r="E278" s="105"/>
      <c r="F278" s="105"/>
      <c r="G278" s="106"/>
      <c r="H278" s="1"/>
      <c r="O278" s="108"/>
    </row>
    <row r="279" spans="1:15" ht="12.75" customHeight="1" x14ac:dyDescent="0.2">
      <c r="A279" s="123" t="s">
        <v>23</v>
      </c>
      <c r="B279" s="77"/>
      <c r="C279" s="78"/>
      <c r="D279" s="79"/>
      <c r="E279" s="79"/>
      <c r="F279" s="79"/>
      <c r="G279" s="109" t="s">
        <v>5</v>
      </c>
    </row>
    <row r="280" spans="1:15" x14ac:dyDescent="0.2">
      <c r="B280" s="77"/>
      <c r="C280" s="82"/>
      <c r="D280" s="4"/>
      <c r="E280" s="4"/>
      <c r="F280" s="4"/>
      <c r="G280" s="83" t="e">
        <f>DATE(#REF!,#REF!+1,0)</f>
        <v>#REF!</v>
      </c>
    </row>
    <row r="281" spans="1:15" x14ac:dyDescent="0.2">
      <c r="A281" s="82"/>
      <c r="B281" s="77"/>
      <c r="C281" s="82"/>
      <c r="D281" s="4"/>
      <c r="E281" s="4"/>
      <c r="F281" s="4"/>
      <c r="G281" s="4"/>
    </row>
    <row r="282" spans="1:15" x14ac:dyDescent="0.2">
      <c r="A282" s="4"/>
      <c r="B282" s="4"/>
      <c r="C282" s="84"/>
      <c r="D282" s="85" t="s">
        <v>24</v>
      </c>
      <c r="E282" s="86" t="s">
        <v>25</v>
      </c>
      <c r="F282" s="85" t="s">
        <v>26</v>
      </c>
      <c r="G282" s="87" t="s">
        <v>27</v>
      </c>
    </row>
    <row r="283" spans="1:15" ht="15" x14ac:dyDescent="0.25">
      <c r="A283" s="136" t="s">
        <v>28</v>
      </c>
      <c r="B283" s="124">
        <v>426</v>
      </c>
      <c r="C283" s="89" t="s">
        <v>11</v>
      </c>
      <c r="D283" s="90" t="e">
        <f>VLOOKUP(B283,#REF!,7,0)</f>
        <v>#REF!</v>
      </c>
      <c r="E283" s="90" t="e">
        <f>F283*#REF!</f>
        <v>#REF!</v>
      </c>
      <c r="F283" s="90" t="e">
        <f>VLOOKUP(B283,'[3]Objectifs agents'!#REF!,7,0)</f>
        <v>#REF!</v>
      </c>
      <c r="G283" s="91" t="e">
        <f t="shared" ref="G283:G287" si="16">D283/E283</f>
        <v>#REF!</v>
      </c>
    </row>
    <row r="284" spans="1:15" ht="15" x14ac:dyDescent="0.25">
      <c r="A284" s="137"/>
      <c r="B284" s="124">
        <v>460</v>
      </c>
      <c r="C284" s="89" t="s">
        <v>11</v>
      </c>
      <c r="D284" s="90" t="e">
        <f>VLOOKUP(B284,#REF!,7,0)</f>
        <v>#REF!</v>
      </c>
      <c r="E284" s="90" t="e">
        <f>F284*#REF!</f>
        <v>#REF!</v>
      </c>
      <c r="F284" s="90" t="e">
        <f>VLOOKUP(B284,'[3]Objectifs agents'!#REF!,7,0)</f>
        <v>#REF!</v>
      </c>
      <c r="G284" s="91" t="e">
        <f t="shared" si="16"/>
        <v>#REF!</v>
      </c>
    </row>
    <row r="285" spans="1:15" ht="15" x14ac:dyDescent="0.25">
      <c r="A285" s="137"/>
      <c r="B285" s="124">
        <v>479</v>
      </c>
      <c r="C285" s="89" t="s">
        <v>11</v>
      </c>
      <c r="D285" s="90" t="e">
        <f>VLOOKUP(B285,#REF!,7,0)</f>
        <v>#REF!</v>
      </c>
      <c r="E285" s="90" t="e">
        <f>F285*#REF!</f>
        <v>#REF!</v>
      </c>
      <c r="F285" s="90" t="e">
        <f>VLOOKUP(B285,'[3]Objectifs agents'!#REF!,7,0)</f>
        <v>#REF!</v>
      </c>
      <c r="G285" s="91" t="e">
        <f t="shared" si="16"/>
        <v>#REF!</v>
      </c>
    </row>
    <row r="286" spans="1:15" ht="15.75" thickBot="1" x14ac:dyDescent="0.3">
      <c r="A286" s="138"/>
      <c r="B286" s="124">
        <v>506</v>
      </c>
      <c r="C286" s="89" t="s">
        <v>11</v>
      </c>
      <c r="D286" s="90" t="e">
        <f>VLOOKUP(B286,#REF!,7,0)</f>
        <v>#REF!</v>
      </c>
      <c r="E286" s="90" t="e">
        <f>F286*#REF!</f>
        <v>#REF!</v>
      </c>
      <c r="F286" s="90" t="e">
        <f>VLOOKUP(B286,'[3]Objectifs agents'!#REF!,7,0)</f>
        <v>#REF!</v>
      </c>
      <c r="G286" s="91" t="e">
        <f t="shared" si="16"/>
        <v>#REF!</v>
      </c>
    </row>
    <row r="287" spans="1:15" ht="16.5" thickTop="1" thickBot="1" x14ac:dyDescent="0.25">
      <c r="A287" s="120"/>
      <c r="B287" s="92"/>
      <c r="C287" s="93" t="s">
        <v>12</v>
      </c>
      <c r="D287" s="94" t="e">
        <f>SUM(D283:D286)</f>
        <v>#REF!</v>
      </c>
      <c r="E287" s="94" t="e">
        <f>SUM(E283:E286)</f>
        <v>#REF!</v>
      </c>
      <c r="F287" s="94" t="e">
        <f>SUM(F283:F286)</f>
        <v>#REF!</v>
      </c>
      <c r="G287" s="95" t="e">
        <f t="shared" si="16"/>
        <v>#REF!</v>
      </c>
    </row>
    <row r="288" spans="1:15" ht="13.5" thickTop="1" x14ac:dyDescent="0.2">
      <c r="A288" s="125"/>
      <c r="B288" s="77"/>
      <c r="C288" s="82"/>
      <c r="D288" s="4"/>
      <c r="E288" s="4"/>
      <c r="F288" s="4"/>
      <c r="G288" s="4"/>
    </row>
    <row r="289" spans="1:15" x14ac:dyDescent="0.2">
      <c r="A289" s="125"/>
      <c r="B289" s="92"/>
      <c r="C289" s="4"/>
      <c r="D289" s="85" t="s">
        <v>24</v>
      </c>
      <c r="E289" s="139" t="s">
        <v>29</v>
      </c>
      <c r="F289" s="140"/>
      <c r="G289" s="86" t="s">
        <v>30</v>
      </c>
    </row>
    <row r="290" spans="1:15" ht="15" x14ac:dyDescent="0.25">
      <c r="A290" s="141" t="s">
        <v>31</v>
      </c>
      <c r="B290" s="124">
        <v>426</v>
      </c>
      <c r="C290" s="89" t="s">
        <v>11</v>
      </c>
      <c r="D290" s="90" t="e">
        <f>VLOOKUP(B290,#REF!,3,0)</f>
        <v>#REF!</v>
      </c>
      <c r="E290" s="132" t="e">
        <f>INDEX(#REF!,MATCH(B290,#REF!,0),MATCH('[3]Report CH global'!$K$2,#REF!,0))</f>
        <v>#REF!</v>
      </c>
      <c r="F290" s="132"/>
      <c r="G290" s="96" t="e">
        <f t="shared" ref="G290:G293" si="17">(D290-E290)/E290</f>
        <v>#REF!</v>
      </c>
    </row>
    <row r="291" spans="1:15" ht="15" x14ac:dyDescent="0.25">
      <c r="A291" s="142"/>
      <c r="B291" s="124">
        <v>460</v>
      </c>
      <c r="C291" s="89" t="s">
        <v>11</v>
      </c>
      <c r="D291" s="90" t="e">
        <f>VLOOKUP(B291,#REF!,3,0)</f>
        <v>#REF!</v>
      </c>
      <c r="E291" s="132" t="e">
        <f>INDEX(#REF!,MATCH(B291,#REF!,0),MATCH('[3]Report CH global'!$K$2,#REF!,0))</f>
        <v>#REF!</v>
      </c>
      <c r="F291" s="132"/>
      <c r="G291" s="96" t="e">
        <f t="shared" si="17"/>
        <v>#REF!</v>
      </c>
    </row>
    <row r="292" spans="1:15" ht="15" x14ac:dyDescent="0.25">
      <c r="A292" s="142"/>
      <c r="B292" s="124">
        <v>479</v>
      </c>
      <c r="C292" s="89" t="s">
        <v>11</v>
      </c>
      <c r="D292" s="90" t="e">
        <f>VLOOKUP(B292,#REF!,3,0)</f>
        <v>#REF!</v>
      </c>
      <c r="E292" s="132" t="e">
        <f>INDEX(#REF!,MATCH(B292,#REF!,0),MATCH('[3]Report CH global'!$K$2,#REF!,0))</f>
        <v>#REF!</v>
      </c>
      <c r="F292" s="132"/>
      <c r="G292" s="96" t="e">
        <f t="shared" si="17"/>
        <v>#REF!</v>
      </c>
    </row>
    <row r="293" spans="1:15" ht="15.75" thickBot="1" x14ac:dyDescent="0.3">
      <c r="A293" s="143"/>
      <c r="B293" s="124">
        <v>506</v>
      </c>
      <c r="C293" s="89" t="s">
        <v>11</v>
      </c>
      <c r="D293" s="90" t="e">
        <f>VLOOKUP(B293,#REF!,3,0)</f>
        <v>#REF!</v>
      </c>
      <c r="E293" s="132" t="e">
        <f>INDEX(#REF!,MATCH(B293,#REF!,0),MATCH('[3]Report CH global'!$K$2,#REF!,0))</f>
        <v>#REF!</v>
      </c>
      <c r="F293" s="132"/>
      <c r="G293" s="96" t="e">
        <f t="shared" si="17"/>
        <v>#REF!</v>
      </c>
    </row>
    <row r="294" spans="1:15" ht="16.5" thickTop="1" thickBot="1" x14ac:dyDescent="0.25">
      <c r="A294" s="126"/>
      <c r="B294" s="77"/>
      <c r="C294" s="93" t="s">
        <v>12</v>
      </c>
      <c r="D294" s="97" t="e">
        <f>SUM(D282:D292)</f>
        <v>#REF!</v>
      </c>
      <c r="E294" s="133" t="e">
        <f>SUM(E282:E293)</f>
        <v>#REF!</v>
      </c>
      <c r="F294" s="133"/>
      <c r="G294" s="98" t="e">
        <f>(D294-E294)/E294</f>
        <v>#REF!</v>
      </c>
    </row>
    <row r="295" spans="1:15" s="11" customFormat="1" ht="15.75" thickTop="1" x14ac:dyDescent="0.2">
      <c r="A295" s="127"/>
      <c r="B295" s="77"/>
      <c r="C295" s="103"/>
      <c r="D295" s="105"/>
      <c r="E295" s="105"/>
      <c r="F295" s="105"/>
      <c r="G295" s="106"/>
      <c r="H295" s="1"/>
      <c r="O295" s="108"/>
    </row>
    <row r="296" spans="1:15" ht="12.75" customHeight="1" x14ac:dyDescent="0.2">
      <c r="A296" s="123" t="s">
        <v>32</v>
      </c>
      <c r="B296" s="77"/>
      <c r="C296" s="78"/>
      <c r="D296" s="79"/>
      <c r="E296" s="79"/>
      <c r="F296" s="79"/>
      <c r="G296" s="109" t="s">
        <v>5</v>
      </c>
    </row>
    <row r="297" spans="1:15" x14ac:dyDescent="0.2">
      <c r="B297" s="77"/>
      <c r="C297" s="82"/>
      <c r="D297" s="4"/>
      <c r="E297" s="4"/>
      <c r="F297" s="4"/>
      <c r="G297" s="83" t="e">
        <f>DATE(#REF!,#REF!+1,0)</f>
        <v>#REF!</v>
      </c>
    </row>
    <row r="298" spans="1:15" x14ac:dyDescent="0.2">
      <c r="A298" s="82"/>
      <c r="B298" s="77"/>
      <c r="C298" s="82"/>
      <c r="D298" s="4"/>
      <c r="E298" s="4"/>
      <c r="F298" s="4"/>
      <c r="G298" s="4"/>
    </row>
    <row r="299" spans="1:15" x14ac:dyDescent="0.2">
      <c r="A299" s="4"/>
      <c r="B299" s="79"/>
      <c r="C299" s="84"/>
      <c r="D299" s="85" t="s">
        <v>24</v>
      </c>
      <c r="E299" s="86" t="s">
        <v>25</v>
      </c>
      <c r="F299" s="85" t="s">
        <v>26</v>
      </c>
      <c r="G299" s="87" t="s">
        <v>27</v>
      </c>
    </row>
    <row r="300" spans="1:15" ht="15" x14ac:dyDescent="0.25">
      <c r="A300" s="149" t="s">
        <v>28</v>
      </c>
      <c r="B300" s="128">
        <v>7</v>
      </c>
      <c r="C300" s="89" t="s">
        <v>11</v>
      </c>
      <c r="D300" s="129" t="e">
        <f>VLOOKUP(B300,#REF!,7,0)</f>
        <v>#REF!</v>
      </c>
      <c r="E300" s="129" t="e">
        <f>F300*#REF!</f>
        <v>#REF!</v>
      </c>
      <c r="F300" s="129" t="e">
        <f>VLOOKUP(B300,'[3]Objectifs agents'!#REF!,7,0)</f>
        <v>#REF!</v>
      </c>
      <c r="G300" s="130" t="e">
        <f t="shared" ref="G300:G312" si="18">D300/E300</f>
        <v>#REF!</v>
      </c>
    </row>
    <row r="301" spans="1:15" ht="15" x14ac:dyDescent="0.25">
      <c r="A301" s="150"/>
      <c r="B301" s="88">
        <v>65</v>
      </c>
      <c r="C301" s="89" t="s">
        <v>11</v>
      </c>
      <c r="D301" s="90" t="e">
        <f>VLOOKUP(B301,#REF!,7,0)</f>
        <v>#REF!</v>
      </c>
      <c r="E301" s="90" t="e">
        <f>F301*#REF!</f>
        <v>#REF!</v>
      </c>
      <c r="F301" s="90" t="e">
        <f>VLOOKUP(B301,'[3]Objectifs agents'!#REF!,7,0)</f>
        <v>#REF!</v>
      </c>
      <c r="G301" s="91" t="e">
        <f t="shared" si="18"/>
        <v>#REF!</v>
      </c>
    </row>
    <row r="302" spans="1:15" ht="15" x14ac:dyDescent="0.25">
      <c r="A302" s="150"/>
      <c r="B302" s="88">
        <v>68</v>
      </c>
      <c r="C302" s="89" t="s">
        <v>11</v>
      </c>
      <c r="D302" s="90" t="e">
        <f>VLOOKUP(B302,#REF!,7,0)</f>
        <v>#REF!</v>
      </c>
      <c r="E302" s="90" t="e">
        <f>F302*#REF!</f>
        <v>#REF!</v>
      </c>
      <c r="F302" s="90" t="e">
        <f>VLOOKUP(B302,'[3]Objectifs agents'!#REF!,7,0)</f>
        <v>#REF!</v>
      </c>
      <c r="G302" s="91" t="e">
        <f t="shared" si="18"/>
        <v>#REF!</v>
      </c>
    </row>
    <row r="303" spans="1:15" ht="15" x14ac:dyDescent="0.25">
      <c r="A303" s="150"/>
      <c r="B303" s="88">
        <v>456</v>
      </c>
      <c r="C303" s="89" t="s">
        <v>11</v>
      </c>
      <c r="D303" s="90" t="e">
        <f>VLOOKUP(B303,#REF!,7,0)</f>
        <v>#REF!</v>
      </c>
      <c r="E303" s="90" t="e">
        <f>F303*#REF!</f>
        <v>#REF!</v>
      </c>
      <c r="F303" s="90" t="e">
        <f>VLOOKUP(B303,'[3]Objectifs agents'!#REF!,7,0)</f>
        <v>#REF!</v>
      </c>
      <c r="G303" s="91" t="e">
        <f t="shared" si="18"/>
        <v>#REF!</v>
      </c>
    </row>
    <row r="304" spans="1:15" ht="15" x14ac:dyDescent="0.25">
      <c r="A304" s="150"/>
      <c r="B304" s="88">
        <v>466</v>
      </c>
      <c r="C304" s="89" t="s">
        <v>11</v>
      </c>
      <c r="D304" s="90" t="e">
        <f>VLOOKUP(B304,#REF!,7,0)</f>
        <v>#REF!</v>
      </c>
      <c r="E304" s="90" t="e">
        <f>F304*#REF!</f>
        <v>#REF!</v>
      </c>
      <c r="F304" s="90" t="e">
        <f>VLOOKUP(B304,'[3]Objectifs agents'!#REF!,7,0)</f>
        <v>#REF!</v>
      </c>
      <c r="G304" s="91" t="e">
        <f t="shared" si="18"/>
        <v>#REF!</v>
      </c>
    </row>
    <row r="305" spans="1:7" ht="15" x14ac:dyDescent="0.25">
      <c r="A305" s="150"/>
      <c r="B305" s="88">
        <v>536</v>
      </c>
      <c r="C305" s="89" t="s">
        <v>11</v>
      </c>
      <c r="D305" s="90" t="e">
        <f>VLOOKUP(B305,#REF!,7,0)</f>
        <v>#REF!</v>
      </c>
      <c r="E305" s="90" t="e">
        <f>F305*#REF!</f>
        <v>#REF!</v>
      </c>
      <c r="F305" s="90" t="e">
        <f>VLOOKUP(B305,'[3]Objectifs agents'!#REF!,7,0)</f>
        <v>#REF!</v>
      </c>
      <c r="G305" s="91" t="e">
        <f t="shared" si="18"/>
        <v>#REF!</v>
      </c>
    </row>
    <row r="306" spans="1:7" ht="15" x14ac:dyDescent="0.25">
      <c r="A306" s="150"/>
      <c r="B306" s="88">
        <v>458</v>
      </c>
      <c r="C306" s="89" t="s">
        <v>11</v>
      </c>
      <c r="D306" s="90" t="e">
        <f>VLOOKUP(B306,#REF!,7,0)</f>
        <v>#REF!</v>
      </c>
      <c r="E306" s="90" t="e">
        <f>F306*#REF!</f>
        <v>#REF!</v>
      </c>
      <c r="F306" s="90" t="e">
        <f>VLOOKUP(B306,'[3]Objectifs agents'!#REF!,7,0)</f>
        <v>#REF!</v>
      </c>
      <c r="G306" s="91" t="e">
        <f t="shared" si="18"/>
        <v>#REF!</v>
      </c>
    </row>
    <row r="307" spans="1:7" ht="15" x14ac:dyDescent="0.25">
      <c r="A307" s="150"/>
      <c r="B307" s="88">
        <v>461</v>
      </c>
      <c r="C307" s="89" t="s">
        <v>11</v>
      </c>
      <c r="D307" s="90" t="e">
        <f>VLOOKUP(B307,#REF!,7,0)</f>
        <v>#REF!</v>
      </c>
      <c r="E307" s="90" t="e">
        <f>F307*#REF!</f>
        <v>#REF!</v>
      </c>
      <c r="F307" s="90" t="e">
        <f>VLOOKUP(B307,'[3]Objectifs agents'!#REF!,7,0)</f>
        <v>#REF!</v>
      </c>
      <c r="G307" s="91" t="e">
        <f t="shared" si="18"/>
        <v>#REF!</v>
      </c>
    </row>
    <row r="308" spans="1:7" ht="15" x14ac:dyDescent="0.25">
      <c r="A308" s="150"/>
      <c r="B308" s="88">
        <v>774</v>
      </c>
      <c r="C308" s="89" t="s">
        <v>11</v>
      </c>
      <c r="D308" s="90" t="e">
        <f>VLOOKUP(B308,#REF!,7,0)</f>
        <v>#REF!</v>
      </c>
      <c r="E308" s="90" t="e">
        <f>F308*#REF!</f>
        <v>#REF!</v>
      </c>
      <c r="F308" s="90" t="e">
        <f>VLOOKUP(B308,'[3]Objectifs agents'!#REF!,7,0)</f>
        <v>#REF!</v>
      </c>
      <c r="G308" s="91" t="e">
        <f t="shared" si="18"/>
        <v>#REF!</v>
      </c>
    </row>
    <row r="309" spans="1:7" ht="15" x14ac:dyDescent="0.25">
      <c r="A309" s="150"/>
      <c r="B309" s="88">
        <v>23</v>
      </c>
      <c r="C309" s="89" t="s">
        <v>11</v>
      </c>
      <c r="D309" s="90" t="e">
        <f>VLOOKUP(B309,#REF!,7,0)</f>
        <v>#REF!</v>
      </c>
      <c r="E309" s="90" t="e">
        <f>F309*#REF!</f>
        <v>#REF!</v>
      </c>
      <c r="F309" s="90" t="e">
        <f>VLOOKUP(B309,'[3]Objectifs agents'!#REF!,7,0)</f>
        <v>#REF!</v>
      </c>
      <c r="G309" s="91" t="e">
        <f t="shared" si="18"/>
        <v>#REF!</v>
      </c>
    </row>
    <row r="310" spans="1:7" ht="15" x14ac:dyDescent="0.25">
      <c r="A310" s="150"/>
      <c r="B310" s="88">
        <v>129</v>
      </c>
      <c r="C310" s="89" t="s">
        <v>11</v>
      </c>
      <c r="D310" s="90" t="e">
        <f>VLOOKUP(B310,#REF!,7,0)</f>
        <v>#REF!</v>
      </c>
      <c r="E310" s="90" t="e">
        <f>F310*#REF!</f>
        <v>#REF!</v>
      </c>
      <c r="F310" s="90" t="e">
        <f>VLOOKUP(B310,'[3]Objectifs agents'!#REF!,7,0)</f>
        <v>#REF!</v>
      </c>
      <c r="G310" s="91" t="e">
        <f t="shared" si="18"/>
        <v>#REF!</v>
      </c>
    </row>
    <row r="311" spans="1:7" ht="15.75" thickBot="1" x14ac:dyDescent="0.3">
      <c r="A311" s="150"/>
      <c r="B311" s="88" t="s">
        <v>33</v>
      </c>
      <c r="C311" s="89" t="s">
        <v>11</v>
      </c>
      <c r="D311" s="90" t="e">
        <f>VLOOKUP(B311,#REF!,7,0)</f>
        <v>#REF!</v>
      </c>
      <c r="E311" s="90" t="e">
        <f>F311*#REF!</f>
        <v>#REF!</v>
      </c>
      <c r="F311" s="90" t="e">
        <f>VLOOKUP(B311,'[3]Objectifs agents'!#REF!,7,0)</f>
        <v>#REF!</v>
      </c>
      <c r="G311" s="91" t="e">
        <f t="shared" si="18"/>
        <v>#REF!</v>
      </c>
    </row>
    <row r="312" spans="1:7" ht="16.5" thickTop="1" thickBot="1" x14ac:dyDescent="0.25">
      <c r="A312" s="4"/>
      <c r="B312" s="107"/>
      <c r="C312" s="93" t="s">
        <v>12</v>
      </c>
      <c r="D312" s="94" t="e">
        <f>SUM(D300:D305)</f>
        <v>#REF!</v>
      </c>
      <c r="E312" s="94" t="e">
        <f>SUM(E300:E305)</f>
        <v>#REF!</v>
      </c>
      <c r="F312" s="94" t="e">
        <f>SUM(F300:F305)</f>
        <v>#REF!</v>
      </c>
      <c r="G312" s="95" t="e">
        <f t="shared" si="18"/>
        <v>#REF!</v>
      </c>
    </row>
    <row r="313" spans="1:7" ht="13.5" thickTop="1" x14ac:dyDescent="0.2">
      <c r="A313" s="4"/>
      <c r="B313" s="107"/>
      <c r="C313" s="4"/>
      <c r="D313" s="4"/>
      <c r="E313" s="4"/>
      <c r="F313" s="4"/>
      <c r="G313" s="4"/>
    </row>
    <row r="314" spans="1:7" ht="15" x14ac:dyDescent="0.25">
      <c r="A314" s="4"/>
      <c r="B314" s="92"/>
      <c r="C314"/>
      <c r="D314" s="85" t="s">
        <v>24</v>
      </c>
      <c r="E314" s="139" t="s">
        <v>29</v>
      </c>
      <c r="F314" s="140"/>
      <c r="G314" s="86" t="s">
        <v>30</v>
      </c>
    </row>
    <row r="315" spans="1:7" ht="15" x14ac:dyDescent="0.25">
      <c r="A315" s="151" t="s">
        <v>31</v>
      </c>
      <c r="B315" s="88">
        <v>7</v>
      </c>
      <c r="C315" s="89" t="s">
        <v>11</v>
      </c>
      <c r="D315" s="90" t="e">
        <f>VLOOKUP(B315,#REF!,3,0)</f>
        <v>#REF!</v>
      </c>
      <c r="E315" s="132" t="e">
        <f>INDEX(#REF!,MATCH(B315,#REF!,0),MATCH('[3]Report CH global'!$K$2,#REF!,0))</f>
        <v>#REF!</v>
      </c>
      <c r="F315" s="132"/>
      <c r="G315" s="96" t="e">
        <f t="shared" ref="G315:G326" si="19">(D315-E315)/E315</f>
        <v>#REF!</v>
      </c>
    </row>
    <row r="316" spans="1:7" ht="15" x14ac:dyDescent="0.25">
      <c r="A316" s="152"/>
      <c r="B316" s="88">
        <v>65</v>
      </c>
      <c r="C316" s="89" t="s">
        <v>11</v>
      </c>
      <c r="D316" s="90" t="e">
        <f>VLOOKUP(B316,#REF!,3,0)</f>
        <v>#REF!</v>
      </c>
      <c r="E316" s="132" t="e">
        <f>INDEX(#REF!,MATCH(B316,#REF!,0),MATCH('[3]Report CH global'!$K$2,#REF!,0))</f>
        <v>#REF!</v>
      </c>
      <c r="F316" s="132"/>
      <c r="G316" s="96" t="e">
        <f t="shared" si="19"/>
        <v>#REF!</v>
      </c>
    </row>
    <row r="317" spans="1:7" ht="15" x14ac:dyDescent="0.25">
      <c r="A317" s="152"/>
      <c r="B317" s="88">
        <v>68</v>
      </c>
      <c r="C317" s="89" t="s">
        <v>11</v>
      </c>
      <c r="D317" s="90" t="e">
        <f>VLOOKUP(B317,#REF!,3,0)</f>
        <v>#REF!</v>
      </c>
      <c r="E317" s="132" t="e">
        <f>INDEX(#REF!,MATCH(B317,#REF!,0),MATCH('[3]Report CH global'!$K$2,#REF!,0))</f>
        <v>#REF!</v>
      </c>
      <c r="F317" s="132"/>
      <c r="G317" s="96" t="e">
        <f t="shared" si="19"/>
        <v>#REF!</v>
      </c>
    </row>
    <row r="318" spans="1:7" ht="15" x14ac:dyDescent="0.25">
      <c r="A318" s="152"/>
      <c r="B318" s="88">
        <v>456</v>
      </c>
      <c r="C318" s="89" t="s">
        <v>11</v>
      </c>
      <c r="D318" s="90" t="e">
        <f>VLOOKUP(B318,#REF!,3,0)</f>
        <v>#REF!</v>
      </c>
      <c r="E318" s="132" t="e">
        <f>INDEX(#REF!,MATCH(B318,#REF!,0),MATCH('[3]Report CH global'!$K$2,#REF!,0))</f>
        <v>#REF!</v>
      </c>
      <c r="F318" s="132"/>
      <c r="G318" s="96" t="e">
        <f t="shared" si="19"/>
        <v>#REF!</v>
      </c>
    </row>
    <row r="319" spans="1:7" ht="15" x14ac:dyDescent="0.25">
      <c r="A319" s="152"/>
      <c r="B319" s="88">
        <v>466</v>
      </c>
      <c r="C319" s="89" t="s">
        <v>11</v>
      </c>
      <c r="D319" s="90" t="e">
        <f>VLOOKUP(B319,#REF!,3,0)</f>
        <v>#REF!</v>
      </c>
      <c r="E319" s="132" t="e">
        <f>INDEX(#REF!,MATCH(B319,#REF!,0),MATCH('[3]Report CH global'!$K$2,#REF!,0))</f>
        <v>#REF!</v>
      </c>
      <c r="F319" s="132"/>
      <c r="G319" s="96" t="e">
        <f t="shared" si="19"/>
        <v>#REF!</v>
      </c>
    </row>
    <row r="320" spans="1:7" ht="15" x14ac:dyDescent="0.25">
      <c r="A320" s="152"/>
      <c r="B320" s="88">
        <v>536</v>
      </c>
      <c r="C320" s="89" t="s">
        <v>11</v>
      </c>
      <c r="D320" s="90" t="e">
        <f>VLOOKUP(B320,#REF!,3,0)</f>
        <v>#REF!</v>
      </c>
      <c r="E320" s="134" t="e">
        <f>INDEX(#REF!,MATCH(B320,#REF!,0),MATCH('[3]Report CH global'!$K$2,#REF!,0))</f>
        <v>#REF!</v>
      </c>
      <c r="F320" s="135"/>
      <c r="G320" s="96" t="e">
        <f t="shared" si="19"/>
        <v>#REF!</v>
      </c>
    </row>
    <row r="321" spans="1:15" ht="15" x14ac:dyDescent="0.25">
      <c r="A321" s="152"/>
      <c r="B321" s="88">
        <v>458</v>
      </c>
      <c r="C321" s="89" t="s">
        <v>11</v>
      </c>
      <c r="D321" s="90" t="e">
        <f>VLOOKUP(B321,#REF!,3,0)</f>
        <v>#REF!</v>
      </c>
      <c r="E321" s="134" t="e">
        <f>INDEX(#REF!,MATCH(B321,#REF!,0),MATCH('[3]Report CH global'!$K$2,#REF!,0))</f>
        <v>#REF!</v>
      </c>
      <c r="F321" s="135"/>
      <c r="G321" s="96" t="e">
        <f t="shared" si="19"/>
        <v>#REF!</v>
      </c>
    </row>
    <row r="322" spans="1:15" ht="15" x14ac:dyDescent="0.25">
      <c r="A322" s="152"/>
      <c r="B322" s="88">
        <v>461</v>
      </c>
      <c r="C322" s="89" t="s">
        <v>11</v>
      </c>
      <c r="D322" s="90" t="e">
        <f>VLOOKUP(B322,#REF!,3,0)</f>
        <v>#REF!</v>
      </c>
      <c r="E322" s="134" t="e">
        <f>INDEX(#REF!,MATCH(B322,#REF!,0),MATCH('[3]Report CH global'!$K$2,#REF!,0))</f>
        <v>#REF!</v>
      </c>
      <c r="F322" s="135"/>
      <c r="G322" s="96" t="e">
        <f t="shared" si="19"/>
        <v>#REF!</v>
      </c>
    </row>
    <row r="323" spans="1:15" ht="15" x14ac:dyDescent="0.25">
      <c r="A323" s="152"/>
      <c r="B323" s="88">
        <v>774</v>
      </c>
      <c r="C323" s="89" t="s">
        <v>11</v>
      </c>
      <c r="D323" s="90" t="e">
        <f>VLOOKUP(B323,#REF!,3,0)</f>
        <v>#REF!</v>
      </c>
      <c r="E323" s="134" t="e">
        <f>INDEX(#REF!,MATCH(B323,#REF!,0),MATCH('[3]Report CH global'!$K$2,#REF!,0))</f>
        <v>#REF!</v>
      </c>
      <c r="F323" s="135"/>
      <c r="G323" s="96" t="e">
        <f t="shared" si="19"/>
        <v>#REF!</v>
      </c>
    </row>
    <row r="324" spans="1:15" ht="15" x14ac:dyDescent="0.25">
      <c r="A324" s="152"/>
      <c r="B324" s="88">
        <v>23</v>
      </c>
      <c r="C324" s="89" t="s">
        <v>11</v>
      </c>
      <c r="D324" s="90" t="e">
        <f>VLOOKUP(B324,#REF!,3,0)</f>
        <v>#REF!</v>
      </c>
      <c r="E324" s="134" t="e">
        <f>INDEX(#REF!,MATCH(B324,#REF!,0),MATCH('[3]Report CH global'!$K$2,#REF!,0))</f>
        <v>#REF!</v>
      </c>
      <c r="F324" s="135"/>
      <c r="G324" s="96" t="e">
        <f t="shared" si="19"/>
        <v>#REF!</v>
      </c>
    </row>
    <row r="325" spans="1:15" ht="15" x14ac:dyDescent="0.25">
      <c r="A325" s="152"/>
      <c r="B325" s="88">
        <v>129</v>
      </c>
      <c r="C325" s="89" t="s">
        <v>11</v>
      </c>
      <c r="D325" s="90" t="e">
        <f>VLOOKUP(B325,#REF!,3,0)</f>
        <v>#REF!</v>
      </c>
      <c r="E325" s="134" t="e">
        <f>INDEX(#REF!,MATCH(B325,#REF!,0),MATCH('[3]Report CH global'!$K$2,#REF!,0))</f>
        <v>#REF!</v>
      </c>
      <c r="F325" s="135"/>
      <c r="G325" s="96" t="e">
        <f t="shared" si="19"/>
        <v>#REF!</v>
      </c>
    </row>
    <row r="326" spans="1:15" ht="15.75" thickBot="1" x14ac:dyDescent="0.3">
      <c r="A326" s="152"/>
      <c r="B326" s="88" t="s">
        <v>33</v>
      </c>
      <c r="C326" s="89" t="s">
        <v>11</v>
      </c>
      <c r="D326" s="90" t="e">
        <f>VLOOKUP(B326,#REF!,3,0)</f>
        <v>#REF!</v>
      </c>
      <c r="E326" s="134" t="e">
        <f>INDEX(#REF!,MATCH(B326,#REF!,0),MATCH('[3]Report CH global'!$K$2,#REF!,0))</f>
        <v>#REF!</v>
      </c>
      <c r="F326" s="135"/>
      <c r="G326" s="96" t="e">
        <f t="shared" si="19"/>
        <v>#REF!</v>
      </c>
    </row>
    <row r="327" spans="1:15" ht="16.5" thickTop="1" thickBot="1" x14ac:dyDescent="0.25">
      <c r="A327" s="125"/>
      <c r="B327" s="77"/>
      <c r="C327" s="93" t="s">
        <v>12</v>
      </c>
      <c r="D327" s="97" t="e">
        <f>SUM(D315:D325)</f>
        <v>#REF!</v>
      </c>
      <c r="E327" s="133" t="e">
        <f>SUM(E315:E326)</f>
        <v>#REF!</v>
      </c>
      <c r="F327" s="133"/>
      <c r="G327" s="98" t="e">
        <f>(D327-E327)/E327</f>
        <v>#REF!</v>
      </c>
    </row>
    <row r="328" spans="1:15" s="11" customFormat="1" ht="15.75" thickTop="1" x14ac:dyDescent="0.2">
      <c r="A328" s="125"/>
      <c r="B328" s="77"/>
      <c r="C328" s="103"/>
      <c r="D328" s="104"/>
      <c r="E328" s="105"/>
      <c r="F328" s="105"/>
      <c r="G328" s="106"/>
      <c r="H328" s="1"/>
      <c r="O328" s="108"/>
    </row>
    <row r="329" spans="1:15" ht="12.75" customHeight="1" x14ac:dyDescent="0.2">
      <c r="A329" s="131" t="s">
        <v>34</v>
      </c>
      <c r="B329" s="77"/>
      <c r="C329" s="78"/>
      <c r="D329" s="79"/>
      <c r="E329" s="79"/>
      <c r="F329" s="79"/>
      <c r="G329" s="109" t="s">
        <v>5</v>
      </c>
    </row>
    <row r="330" spans="1:15" x14ac:dyDescent="0.2">
      <c r="B330" s="77"/>
      <c r="C330" s="78"/>
      <c r="D330" s="79"/>
      <c r="E330" s="79"/>
      <c r="F330" s="79"/>
      <c r="G330" s="83" t="e">
        <f>DATE(#REF!,#REF!+1,0)</f>
        <v>#REF!</v>
      </c>
    </row>
    <row r="331" spans="1:15" x14ac:dyDescent="0.2">
      <c r="A331" s="82"/>
      <c r="B331" s="77"/>
      <c r="C331" s="82"/>
      <c r="D331" s="4"/>
      <c r="E331" s="4"/>
      <c r="F331" s="4"/>
      <c r="G331" s="4"/>
    </row>
    <row r="332" spans="1:15" x14ac:dyDescent="0.2">
      <c r="A332" s="4"/>
      <c r="B332" s="4"/>
      <c r="C332" s="84"/>
      <c r="D332" s="85" t="s">
        <v>24</v>
      </c>
      <c r="E332" s="86" t="s">
        <v>25</v>
      </c>
      <c r="F332" s="85" t="s">
        <v>26</v>
      </c>
      <c r="G332" s="87" t="s">
        <v>27</v>
      </c>
    </row>
    <row r="333" spans="1:15" ht="15" x14ac:dyDescent="0.25">
      <c r="A333" s="136" t="s">
        <v>28</v>
      </c>
      <c r="B333" s="88">
        <v>9</v>
      </c>
      <c r="C333" s="89" t="s">
        <v>11</v>
      </c>
      <c r="D333" s="90" t="e">
        <f>VLOOKUP(B333,#REF!,7,0)</f>
        <v>#REF!</v>
      </c>
      <c r="E333" s="90" t="e">
        <f>F333*#REF!</f>
        <v>#REF!</v>
      </c>
      <c r="F333" s="90" t="e">
        <f>VLOOKUP(B333,'[3]Objectifs agents'!#REF!,7,0)</f>
        <v>#REF!</v>
      </c>
      <c r="G333" s="91" t="e">
        <f>D333/E333</f>
        <v>#REF!</v>
      </c>
    </row>
    <row r="334" spans="1:15" ht="15" x14ac:dyDescent="0.25">
      <c r="A334" s="137"/>
      <c r="B334" s="88">
        <v>13</v>
      </c>
      <c r="C334" s="89" t="s">
        <v>11</v>
      </c>
      <c r="D334" s="90" t="e">
        <f>VLOOKUP(B334,#REF!,7,0)</f>
        <v>#REF!</v>
      </c>
      <c r="E334" s="90" t="e">
        <f>F334*#REF!</f>
        <v>#REF!</v>
      </c>
      <c r="F334" s="90" t="e">
        <f>VLOOKUP(B334,'[3]Objectifs agents'!#REF!,7,0)</f>
        <v>#REF!</v>
      </c>
      <c r="G334" s="91" t="e">
        <f>D334/E334</f>
        <v>#REF!</v>
      </c>
    </row>
    <row r="335" spans="1:15" ht="15" x14ac:dyDescent="0.25">
      <c r="A335" s="137"/>
      <c r="B335" s="88">
        <v>124</v>
      </c>
      <c r="C335" s="89" t="s">
        <v>11</v>
      </c>
      <c r="D335" s="90" t="e">
        <f>VLOOKUP(B335,#REF!,7,0)</f>
        <v>#REF!</v>
      </c>
      <c r="E335" s="90" t="e">
        <f>F335*#REF!</f>
        <v>#REF!</v>
      </c>
      <c r="F335" s="90" t="e">
        <f>VLOOKUP(B335,'[3]Objectifs agents'!#REF!,7,0)</f>
        <v>#REF!</v>
      </c>
      <c r="G335" s="91" t="e">
        <f>D335/E335</f>
        <v>#REF!</v>
      </c>
    </row>
    <row r="336" spans="1:15" ht="15" x14ac:dyDescent="0.25">
      <c r="A336" s="137"/>
      <c r="B336" s="88">
        <v>266</v>
      </c>
      <c r="C336" s="89" t="s">
        <v>11</v>
      </c>
      <c r="D336" s="90" t="e">
        <f>VLOOKUP(B336,#REF!,7,0)</f>
        <v>#REF!</v>
      </c>
      <c r="E336" s="90" t="e">
        <f>F336*#REF!</f>
        <v>#REF!</v>
      </c>
      <c r="F336" s="90" t="e">
        <f>VLOOKUP(B336,'[3]Objectifs agents'!#REF!,7,0)</f>
        <v>#REF!</v>
      </c>
      <c r="G336" s="91" t="e">
        <f>D336/E336</f>
        <v>#REF!</v>
      </c>
    </row>
    <row r="337" spans="1:7" ht="15" x14ac:dyDescent="0.25">
      <c r="A337" s="137"/>
      <c r="B337" s="88">
        <v>396</v>
      </c>
      <c r="C337" s="89" t="s">
        <v>11</v>
      </c>
      <c r="D337" s="90" t="e">
        <f>VLOOKUP(B337,#REF!,7,0)</f>
        <v>#REF!</v>
      </c>
      <c r="E337" s="90" t="e">
        <f>F337*#REF!</f>
        <v>#REF!</v>
      </c>
      <c r="F337" s="90" t="e">
        <f>VLOOKUP(B337,'[3]Objectifs agents'!#REF!,7,0)</f>
        <v>#REF!</v>
      </c>
      <c r="G337" s="91" t="e">
        <f>D337/E337</f>
        <v>#REF!</v>
      </c>
    </row>
    <row r="338" spans="1:7" ht="15" x14ac:dyDescent="0.25">
      <c r="A338" s="137"/>
      <c r="B338" s="88">
        <v>414</v>
      </c>
      <c r="C338" s="89" t="s">
        <v>11</v>
      </c>
      <c r="D338" s="90" t="e">
        <f>VLOOKUP(B338,#REF!,7,0)</f>
        <v>#REF!</v>
      </c>
      <c r="E338" s="90" t="e">
        <f>F338*#REF!</f>
        <v>#REF!</v>
      </c>
      <c r="F338" s="90" t="e">
        <f>VLOOKUP(B338,'[3]Objectifs agents'!#REF!,7,0)</f>
        <v>#REF!</v>
      </c>
      <c r="G338" s="91" t="e">
        <f t="shared" ref="G338:G343" si="20">D338/E338</f>
        <v>#REF!</v>
      </c>
    </row>
    <row r="339" spans="1:7" ht="15" x14ac:dyDescent="0.25">
      <c r="A339" s="137"/>
      <c r="B339" s="88">
        <v>489</v>
      </c>
      <c r="C339" s="89" t="s">
        <v>11</v>
      </c>
      <c r="D339" s="90" t="e">
        <f>VLOOKUP(B339,#REF!,7,0)</f>
        <v>#REF!</v>
      </c>
      <c r="E339" s="90" t="e">
        <f>F339*#REF!</f>
        <v>#REF!</v>
      </c>
      <c r="F339" s="90" t="e">
        <f>VLOOKUP(B339,'[3]Objectifs agents'!#REF!,7,0)</f>
        <v>#REF!</v>
      </c>
      <c r="G339" s="91" t="e">
        <f t="shared" si="20"/>
        <v>#REF!</v>
      </c>
    </row>
    <row r="340" spans="1:7" ht="15" x14ac:dyDescent="0.25">
      <c r="A340" s="137"/>
      <c r="B340" s="88">
        <v>505</v>
      </c>
      <c r="C340" s="89" t="s">
        <v>11</v>
      </c>
      <c r="D340" s="90" t="e">
        <f>VLOOKUP(B340,#REF!,7,0)</f>
        <v>#REF!</v>
      </c>
      <c r="E340" s="90" t="e">
        <f>F340*#REF!</f>
        <v>#REF!</v>
      </c>
      <c r="F340" s="90" t="e">
        <f>VLOOKUP(B340,'[3]Objectifs agents'!#REF!,7,0)</f>
        <v>#REF!</v>
      </c>
      <c r="G340" s="91" t="e">
        <f t="shared" si="20"/>
        <v>#REF!</v>
      </c>
    </row>
    <row r="341" spans="1:7" ht="15" x14ac:dyDescent="0.25">
      <c r="A341" s="137"/>
      <c r="B341" s="88">
        <v>676</v>
      </c>
      <c r="C341" s="89" t="s">
        <v>11</v>
      </c>
      <c r="D341" s="90" t="e">
        <f>VLOOKUP(B341,#REF!,7,0)</f>
        <v>#REF!</v>
      </c>
      <c r="E341" s="90" t="e">
        <f>F341*#REF!</f>
        <v>#REF!</v>
      </c>
      <c r="F341" s="90" t="e">
        <f>VLOOKUP(B341,'[3]Objectifs agents'!#REF!,7,0)</f>
        <v>#REF!</v>
      </c>
      <c r="G341" s="91" t="e">
        <f t="shared" si="20"/>
        <v>#REF!</v>
      </c>
    </row>
    <row r="342" spans="1:7" ht="15.75" thickBot="1" x14ac:dyDescent="0.3">
      <c r="A342" s="138"/>
      <c r="B342" s="88">
        <v>778</v>
      </c>
      <c r="C342" s="89" t="s">
        <v>11</v>
      </c>
      <c r="D342" s="90" t="e">
        <f>VLOOKUP(B342,#REF!,7,0)</f>
        <v>#REF!</v>
      </c>
      <c r="E342" s="90" t="e">
        <f>F342*#REF!</f>
        <v>#REF!</v>
      </c>
      <c r="F342" s="90" t="e">
        <f>VLOOKUP(B342,'[3]Objectifs agents'!#REF!,7,0)</f>
        <v>#REF!</v>
      </c>
      <c r="G342" s="91" t="e">
        <f t="shared" si="20"/>
        <v>#REF!</v>
      </c>
    </row>
    <row r="343" spans="1:7" ht="16.5" thickTop="1" thickBot="1" x14ac:dyDescent="0.25">
      <c r="A343" s="125"/>
      <c r="B343" s="92"/>
      <c r="C343" s="93" t="s">
        <v>12</v>
      </c>
      <c r="D343" s="94" t="e">
        <f>SUM(D333:D342)</f>
        <v>#REF!</v>
      </c>
      <c r="E343" s="94" t="e">
        <f>SUM(E333:E342)</f>
        <v>#REF!</v>
      </c>
      <c r="F343" s="94" t="e">
        <f>SUM(F333:F342)</f>
        <v>#REF!</v>
      </c>
      <c r="G343" s="95" t="e">
        <f t="shared" si="20"/>
        <v>#REF!</v>
      </c>
    </row>
    <row r="344" spans="1:7" ht="13.5" thickTop="1" x14ac:dyDescent="0.2">
      <c r="A344" s="125"/>
      <c r="B344" s="77"/>
      <c r="C344" s="82"/>
      <c r="D344" s="4"/>
      <c r="E344" s="4"/>
      <c r="F344" s="4"/>
      <c r="G344" s="4"/>
    </row>
    <row r="345" spans="1:7" ht="15" x14ac:dyDescent="0.25">
      <c r="A345" s="125"/>
      <c r="B345" s="92"/>
      <c r="C345"/>
      <c r="D345" s="85" t="s">
        <v>24</v>
      </c>
      <c r="E345" s="139" t="s">
        <v>29</v>
      </c>
      <c r="F345" s="140"/>
      <c r="G345" s="86" t="s">
        <v>30</v>
      </c>
    </row>
    <row r="346" spans="1:7" ht="15" x14ac:dyDescent="0.25">
      <c r="A346" s="141" t="s">
        <v>31</v>
      </c>
      <c r="B346" s="88">
        <v>9</v>
      </c>
      <c r="C346" s="89" t="s">
        <v>11</v>
      </c>
      <c r="D346" s="90" t="e">
        <f>VLOOKUP(B346,#REF!,3,0)</f>
        <v>#REF!</v>
      </c>
      <c r="E346" s="146" t="e">
        <f>INDEX(#REF!,MATCH(B346,#REF!,0),MATCH('[3]Report CH global'!$K$2,#REF!,0))</f>
        <v>#REF!</v>
      </c>
      <c r="F346" s="147"/>
      <c r="G346" s="96" t="e">
        <f t="shared" ref="G346:G351" si="21">(D346-E346)/E346</f>
        <v>#REF!</v>
      </c>
    </row>
    <row r="347" spans="1:7" ht="15" x14ac:dyDescent="0.25">
      <c r="A347" s="142"/>
      <c r="B347" s="88">
        <v>13</v>
      </c>
      <c r="C347" s="89" t="s">
        <v>11</v>
      </c>
      <c r="D347" s="90" t="e">
        <f>VLOOKUP(B347,#REF!,3,0)</f>
        <v>#REF!</v>
      </c>
      <c r="E347" s="134" t="e">
        <f>INDEX(#REF!,MATCH(B347,#REF!,0),MATCH('[3]Report CH global'!$K$2,#REF!,0))</f>
        <v>#REF!</v>
      </c>
      <c r="F347" s="135"/>
      <c r="G347" s="96" t="e">
        <f t="shared" si="21"/>
        <v>#REF!</v>
      </c>
    </row>
    <row r="348" spans="1:7" ht="15" x14ac:dyDescent="0.25">
      <c r="A348" s="142"/>
      <c r="B348" s="88">
        <v>124</v>
      </c>
      <c r="C348" s="89" t="s">
        <v>11</v>
      </c>
      <c r="D348" s="90" t="e">
        <f>VLOOKUP(B348,#REF!,3,0)</f>
        <v>#REF!</v>
      </c>
      <c r="E348" s="134" t="e">
        <f>INDEX(#REF!,MATCH(B348,#REF!,0),MATCH('[3]Report CH global'!$K$2,#REF!,0))</f>
        <v>#REF!</v>
      </c>
      <c r="F348" s="135"/>
      <c r="G348" s="96" t="e">
        <f t="shared" si="21"/>
        <v>#REF!</v>
      </c>
    </row>
    <row r="349" spans="1:7" ht="15" x14ac:dyDescent="0.25">
      <c r="A349" s="142"/>
      <c r="B349" s="88">
        <v>266</v>
      </c>
      <c r="C349" s="89" t="s">
        <v>11</v>
      </c>
      <c r="D349" s="90" t="e">
        <f>VLOOKUP(B349,#REF!,3,0)</f>
        <v>#REF!</v>
      </c>
      <c r="E349" s="134" t="e">
        <f>INDEX(#REF!,MATCH(B349,#REF!,0),MATCH('[3]Report CH global'!$K$2,#REF!,0))</f>
        <v>#REF!</v>
      </c>
      <c r="F349" s="135"/>
      <c r="G349" s="96" t="e">
        <f t="shared" si="21"/>
        <v>#REF!</v>
      </c>
    </row>
    <row r="350" spans="1:7" ht="15" x14ac:dyDescent="0.25">
      <c r="A350" s="142"/>
      <c r="B350" s="88">
        <v>396</v>
      </c>
      <c r="C350" s="89" t="s">
        <v>11</v>
      </c>
      <c r="D350" s="90" t="e">
        <f>VLOOKUP(B350,#REF!,3,0)</f>
        <v>#REF!</v>
      </c>
      <c r="E350" s="134" t="e">
        <f>INDEX(#REF!,MATCH(B350,#REF!,0),MATCH('[3]Report CH global'!$K$2,#REF!,0))</f>
        <v>#REF!</v>
      </c>
      <c r="F350" s="135"/>
      <c r="G350" s="96" t="e">
        <f t="shared" si="21"/>
        <v>#REF!</v>
      </c>
    </row>
    <row r="351" spans="1:7" ht="15" x14ac:dyDescent="0.25">
      <c r="A351" s="142"/>
      <c r="B351" s="88">
        <v>414</v>
      </c>
      <c r="C351" s="89" t="s">
        <v>11</v>
      </c>
      <c r="D351" s="90" t="e">
        <f>VLOOKUP(B351,#REF!,3,0)</f>
        <v>#REF!</v>
      </c>
      <c r="E351" s="134" t="e">
        <f>INDEX(#REF!,MATCH(B351,#REF!,0),MATCH('[3]Report CH global'!$K$2,#REF!,0))</f>
        <v>#REF!</v>
      </c>
      <c r="F351" s="135"/>
      <c r="G351" s="96" t="e">
        <f t="shared" si="21"/>
        <v>#REF!</v>
      </c>
    </row>
    <row r="352" spans="1:7" ht="15" x14ac:dyDescent="0.25">
      <c r="A352" s="142"/>
      <c r="B352" s="88">
        <v>489</v>
      </c>
      <c r="C352" s="89" t="s">
        <v>11</v>
      </c>
      <c r="D352" s="90" t="e">
        <f>VLOOKUP(B352,#REF!,3,0)</f>
        <v>#REF!</v>
      </c>
      <c r="E352" s="134" t="e">
        <f>INDEX(#REF!,MATCH(B352,#REF!,0),MATCH('[3]Report CH global'!$K$2,#REF!,0))</f>
        <v>#REF!</v>
      </c>
      <c r="F352" s="135"/>
      <c r="G352" s="96" t="e">
        <f>(D352-E352)/E352</f>
        <v>#REF!</v>
      </c>
    </row>
    <row r="353" spans="1:15" ht="15" x14ac:dyDescent="0.25">
      <c r="A353" s="142"/>
      <c r="B353" s="88">
        <v>505</v>
      </c>
      <c r="C353" s="89" t="s">
        <v>11</v>
      </c>
      <c r="D353" s="90" t="e">
        <f>VLOOKUP(B353,#REF!,3,0)</f>
        <v>#REF!</v>
      </c>
      <c r="E353" s="134" t="e">
        <f>INDEX(#REF!,MATCH(B353,#REF!,0),MATCH('[3]Report CH global'!$K$2,#REF!,0))</f>
        <v>#REF!</v>
      </c>
      <c r="F353" s="135"/>
      <c r="G353" s="96" t="e">
        <f>(D353-E353)/E353</f>
        <v>#REF!</v>
      </c>
    </row>
    <row r="354" spans="1:15" ht="15" x14ac:dyDescent="0.25">
      <c r="A354" s="142"/>
      <c r="B354" s="88">
        <v>676</v>
      </c>
      <c r="C354" s="89" t="s">
        <v>11</v>
      </c>
      <c r="D354" s="90" t="e">
        <f>VLOOKUP(B354,#REF!,3,0)</f>
        <v>#REF!</v>
      </c>
      <c r="E354" s="132" t="e">
        <f>INDEX(#REF!,MATCH(B354,#REF!,0),MATCH('[3]Report CH global'!$K$2,#REF!,0))</f>
        <v>#REF!</v>
      </c>
      <c r="F354" s="132"/>
      <c r="G354" s="96" t="e">
        <f>(D354-E354)/E354</f>
        <v>#REF!</v>
      </c>
    </row>
    <row r="355" spans="1:15" ht="15.75" thickBot="1" x14ac:dyDescent="0.3">
      <c r="A355" s="143"/>
      <c r="B355" s="88">
        <v>778</v>
      </c>
      <c r="C355" s="89" t="s">
        <v>11</v>
      </c>
      <c r="D355" s="90" t="e">
        <f>VLOOKUP(B355,#REF!,3,0)</f>
        <v>#REF!</v>
      </c>
      <c r="E355" s="132" t="e">
        <f>INDEX(#REF!,MATCH(B355,#REF!,0),MATCH('[3]Report CH global'!$K$2,#REF!,0))</f>
        <v>#REF!</v>
      </c>
      <c r="F355" s="132"/>
      <c r="G355" s="96" t="e">
        <f>(D355-E355)/E355</f>
        <v>#REF!</v>
      </c>
    </row>
    <row r="356" spans="1:15" ht="16.5" thickTop="1" thickBot="1" x14ac:dyDescent="0.25">
      <c r="A356" s="125"/>
      <c r="B356" s="77"/>
      <c r="C356" s="93" t="s">
        <v>12</v>
      </c>
      <c r="D356" s="97" t="e">
        <f>SUM(D344:D354)</f>
        <v>#REF!</v>
      </c>
      <c r="E356" s="133" t="e">
        <f>SUM(E344:E355)</f>
        <v>#REF!</v>
      </c>
      <c r="F356" s="133"/>
      <c r="G356" s="98" t="e">
        <f>(D356-E356)/E356</f>
        <v>#REF!</v>
      </c>
    </row>
    <row r="357" spans="1:15" s="11" customFormat="1" ht="15.75" thickTop="1" x14ac:dyDescent="0.2">
      <c r="A357" s="125"/>
      <c r="B357" s="77"/>
      <c r="C357" s="103"/>
      <c r="D357" s="105"/>
      <c r="E357" s="105"/>
      <c r="F357" s="105"/>
      <c r="G357" s="106"/>
      <c r="H357" s="1"/>
      <c r="O357" s="108"/>
    </row>
    <row r="358" spans="1:15" ht="12.75" customHeight="1" x14ac:dyDescent="0.2">
      <c r="A358" s="76" t="s">
        <v>35</v>
      </c>
      <c r="B358" s="77"/>
      <c r="C358" s="78"/>
      <c r="D358" s="79"/>
      <c r="E358" s="79"/>
      <c r="F358" s="79"/>
      <c r="G358" s="109" t="s">
        <v>5</v>
      </c>
    </row>
    <row r="359" spans="1:15" x14ac:dyDescent="0.2">
      <c r="B359" s="81"/>
      <c r="C359" s="82"/>
      <c r="D359" s="4"/>
      <c r="E359" s="4"/>
      <c r="F359" s="4"/>
      <c r="G359" s="83" t="e">
        <f>DATE(#REF!,#REF!+1,0)</f>
        <v>#REF!</v>
      </c>
    </row>
    <row r="360" spans="1:15" x14ac:dyDescent="0.2">
      <c r="A360" s="4"/>
      <c r="B360" s="4"/>
      <c r="C360" s="4"/>
      <c r="D360" s="79"/>
      <c r="E360" s="4"/>
      <c r="F360" s="4"/>
      <c r="G360" s="4"/>
    </row>
    <row r="361" spans="1:15" x14ac:dyDescent="0.2">
      <c r="A361" s="4"/>
      <c r="B361" s="4"/>
      <c r="C361" s="84"/>
      <c r="D361" s="85" t="s">
        <v>6</v>
      </c>
      <c r="E361" s="86" t="s">
        <v>7</v>
      </c>
      <c r="F361" s="85" t="s">
        <v>8</v>
      </c>
      <c r="G361" s="87" t="s">
        <v>9</v>
      </c>
    </row>
    <row r="362" spans="1:15" ht="15" x14ac:dyDescent="0.25">
      <c r="A362" s="136" t="s">
        <v>10</v>
      </c>
      <c r="B362" s="88">
        <v>6</v>
      </c>
      <c r="C362" s="89" t="s">
        <v>11</v>
      </c>
      <c r="D362" s="102" t="e">
        <f>VLOOKUP(B362,#REF!,7,0)</f>
        <v>#REF!</v>
      </c>
      <c r="E362" s="102" t="e">
        <f>F362*#REF!</f>
        <v>#REF!</v>
      </c>
      <c r="F362" s="102" t="e">
        <f>VLOOKUP(B362,'[3]Objectifs agents'!#REF!,7,0)</f>
        <v>#REF!</v>
      </c>
      <c r="G362" s="91" t="e">
        <f>D362/E362</f>
        <v>#REF!</v>
      </c>
    </row>
    <row r="363" spans="1:15" ht="15" x14ac:dyDescent="0.25">
      <c r="A363" s="137"/>
      <c r="B363" s="88">
        <v>120</v>
      </c>
      <c r="C363" s="89" t="s">
        <v>11</v>
      </c>
      <c r="D363" s="102" t="e">
        <f>VLOOKUP(B363,#REF!,7,0)</f>
        <v>#REF!</v>
      </c>
      <c r="E363" s="102" t="e">
        <f>F363*#REF!</f>
        <v>#REF!</v>
      </c>
      <c r="F363" s="102" t="e">
        <f>VLOOKUP(B363,'[3]Objectifs agents'!#REF!,7,0)</f>
        <v>#REF!</v>
      </c>
      <c r="G363" s="91" t="e">
        <f>D363/E363</f>
        <v>#REF!</v>
      </c>
    </row>
    <row r="364" spans="1:15" ht="15" x14ac:dyDescent="0.25">
      <c r="A364" s="137"/>
      <c r="B364" s="88">
        <v>122</v>
      </c>
      <c r="C364" s="89" t="s">
        <v>11</v>
      </c>
      <c r="D364" s="102" t="e">
        <f>VLOOKUP(B364,#REF!,7,0)</f>
        <v>#REF!</v>
      </c>
      <c r="E364" s="102" t="e">
        <f>F364*#REF!</f>
        <v>#REF!</v>
      </c>
      <c r="F364" s="102" t="e">
        <f>VLOOKUP(B364,'[3]Objectifs agents'!#REF!,7,0)</f>
        <v>#REF!</v>
      </c>
      <c r="G364" s="91" t="e">
        <f>D364/E364</f>
        <v>#REF!</v>
      </c>
    </row>
    <row r="365" spans="1:15" ht="15" x14ac:dyDescent="0.25">
      <c r="A365" s="137"/>
      <c r="B365" s="88">
        <v>126</v>
      </c>
      <c r="C365" s="89" t="s">
        <v>11</v>
      </c>
      <c r="D365" s="102" t="e">
        <f>VLOOKUP(B365,#REF!,7,0)</f>
        <v>#REF!</v>
      </c>
      <c r="E365" s="102" t="e">
        <f>F365*#REF!</f>
        <v>#REF!</v>
      </c>
      <c r="F365" s="102" t="e">
        <f>VLOOKUP(B365,'[3]Objectifs agents'!#REF!,7,0)</f>
        <v>#REF!</v>
      </c>
      <c r="G365" s="91" t="e">
        <f>D365/E365</f>
        <v>#REF!</v>
      </c>
    </row>
    <row r="366" spans="1:15" ht="15" x14ac:dyDescent="0.25">
      <c r="A366" s="137"/>
      <c r="B366" s="88">
        <v>242</v>
      </c>
      <c r="C366" s="89" t="s">
        <v>11</v>
      </c>
      <c r="D366" s="102" t="e">
        <f>VLOOKUP(B366,#REF!,7,0)</f>
        <v>#REF!</v>
      </c>
      <c r="E366" s="102" t="e">
        <f>F366*#REF!</f>
        <v>#REF!</v>
      </c>
      <c r="F366" s="102" t="e">
        <f>VLOOKUP(B366,'[3]Objectifs agents'!#REF!,7,0)</f>
        <v>#REF!</v>
      </c>
      <c r="G366" s="91" t="e">
        <f t="shared" ref="G366:G377" si="22">D366/E366</f>
        <v>#REF!</v>
      </c>
    </row>
    <row r="367" spans="1:15" ht="15" x14ac:dyDescent="0.25">
      <c r="A367" s="137"/>
      <c r="B367" s="88">
        <v>352</v>
      </c>
      <c r="C367" s="89" t="s">
        <v>11</v>
      </c>
      <c r="D367" s="102" t="e">
        <f>VLOOKUP(B367,#REF!,7,0)</f>
        <v>#REF!</v>
      </c>
      <c r="E367" s="102" t="e">
        <f>F367*#REF!</f>
        <v>#REF!</v>
      </c>
      <c r="F367" s="102" t="e">
        <f>VLOOKUP(B367,'[3]Objectifs agents'!#REF!,7,0)</f>
        <v>#REF!</v>
      </c>
      <c r="G367" s="91" t="e">
        <f t="shared" si="22"/>
        <v>#REF!</v>
      </c>
    </row>
    <row r="368" spans="1:15" ht="15" x14ac:dyDescent="0.25">
      <c r="A368" s="137"/>
      <c r="B368" s="88">
        <v>369</v>
      </c>
      <c r="C368" s="89" t="s">
        <v>11</v>
      </c>
      <c r="D368" s="102" t="e">
        <f>VLOOKUP(B368,#REF!,7,0)</f>
        <v>#REF!</v>
      </c>
      <c r="E368" s="102" t="e">
        <f>F368*#REF!</f>
        <v>#REF!</v>
      </c>
      <c r="F368" s="102" t="e">
        <f>VLOOKUP(B368,'[3]Objectifs agents'!#REF!,7,0)</f>
        <v>#REF!</v>
      </c>
      <c r="G368" s="91" t="e">
        <f t="shared" si="22"/>
        <v>#REF!</v>
      </c>
    </row>
    <row r="369" spans="1:7" ht="15" x14ac:dyDescent="0.25">
      <c r="A369" s="137"/>
      <c r="B369" s="88">
        <v>425</v>
      </c>
      <c r="C369" s="89" t="s">
        <v>11</v>
      </c>
      <c r="D369" s="102" t="e">
        <f>VLOOKUP(B369,#REF!,7,0)</f>
        <v>#REF!</v>
      </c>
      <c r="E369" s="102" t="e">
        <f>F369*#REF!</f>
        <v>#REF!</v>
      </c>
      <c r="F369" s="102" t="e">
        <f>VLOOKUP(B369,'[3]Objectifs agents'!#REF!,7,0)</f>
        <v>#REF!</v>
      </c>
      <c r="G369" s="91" t="e">
        <f t="shared" si="22"/>
        <v>#REF!</v>
      </c>
    </row>
    <row r="370" spans="1:7" ht="15" x14ac:dyDescent="0.25">
      <c r="A370" s="137"/>
      <c r="B370" s="88">
        <v>443</v>
      </c>
      <c r="C370" s="89" t="s">
        <v>11</v>
      </c>
      <c r="D370" s="102" t="e">
        <f>VLOOKUP(B370,#REF!,7,0)</f>
        <v>#REF!</v>
      </c>
      <c r="E370" s="102" t="e">
        <f>F370*#REF!</f>
        <v>#REF!</v>
      </c>
      <c r="F370" s="102" t="e">
        <f>VLOOKUP(B370,'[3]Objectifs agents'!#REF!,7,0)</f>
        <v>#REF!</v>
      </c>
      <c r="G370" s="91" t="e">
        <f t="shared" si="22"/>
        <v>#REF!</v>
      </c>
    </row>
    <row r="371" spans="1:7" ht="15" x14ac:dyDescent="0.25">
      <c r="A371" s="137"/>
      <c r="B371" s="88">
        <v>526</v>
      </c>
      <c r="C371" s="89" t="s">
        <v>11</v>
      </c>
      <c r="D371" s="102" t="e">
        <f>VLOOKUP(B371,#REF!,7,0)</f>
        <v>#REF!</v>
      </c>
      <c r="E371" s="102" t="e">
        <f>F371*#REF!</f>
        <v>#REF!</v>
      </c>
      <c r="F371" s="102" t="e">
        <f>VLOOKUP(B371,'[3]Objectifs agents'!#REF!,7,0)</f>
        <v>#REF!</v>
      </c>
      <c r="G371" s="91" t="e">
        <f t="shared" si="22"/>
        <v>#REF!</v>
      </c>
    </row>
    <row r="372" spans="1:7" ht="15" x14ac:dyDescent="0.25">
      <c r="A372" s="137"/>
      <c r="B372" s="88">
        <v>551</v>
      </c>
      <c r="C372" s="89" t="s">
        <v>11</v>
      </c>
      <c r="D372" s="102" t="e">
        <f>VLOOKUP(B372,#REF!,7,0)</f>
        <v>#REF!</v>
      </c>
      <c r="E372" s="102" t="e">
        <f>F372*#REF!</f>
        <v>#REF!</v>
      </c>
      <c r="F372" s="102" t="e">
        <f>VLOOKUP(B372,'[3]Objectifs agents'!#REF!,7,0)</f>
        <v>#REF!</v>
      </c>
      <c r="G372" s="91" t="e">
        <f t="shared" si="22"/>
        <v>#REF!</v>
      </c>
    </row>
    <row r="373" spans="1:7" ht="15" x14ac:dyDescent="0.25">
      <c r="A373" s="137"/>
      <c r="B373" s="88">
        <v>581</v>
      </c>
      <c r="C373" s="89" t="s">
        <v>11</v>
      </c>
      <c r="D373" s="102" t="e">
        <f>VLOOKUP(B373,#REF!,7,0)</f>
        <v>#REF!</v>
      </c>
      <c r="E373" s="102" t="e">
        <f>F373*#REF!</f>
        <v>#REF!</v>
      </c>
      <c r="F373" s="102" t="e">
        <f>VLOOKUP(B373,'[3]Objectifs agents'!#REF!,7,0)</f>
        <v>#REF!</v>
      </c>
      <c r="G373" s="91" t="e">
        <f t="shared" si="22"/>
        <v>#REF!</v>
      </c>
    </row>
    <row r="374" spans="1:7" ht="15" x14ac:dyDescent="0.25">
      <c r="A374" s="137"/>
      <c r="B374" s="88">
        <v>595</v>
      </c>
      <c r="C374" s="89" t="s">
        <v>11</v>
      </c>
      <c r="D374" s="102" t="e">
        <f>VLOOKUP(B374,#REF!,7,0)</f>
        <v>#REF!</v>
      </c>
      <c r="E374" s="102" t="e">
        <f>F374*#REF!</f>
        <v>#REF!</v>
      </c>
      <c r="F374" s="102" t="e">
        <f>VLOOKUP(B374,'[3]Objectifs agents'!#REF!,7,0)</f>
        <v>#REF!</v>
      </c>
      <c r="G374" s="91" t="e">
        <f t="shared" si="22"/>
        <v>#REF!</v>
      </c>
    </row>
    <row r="375" spans="1:7" ht="15" x14ac:dyDescent="0.25">
      <c r="A375" s="137"/>
      <c r="B375" s="88">
        <v>612</v>
      </c>
      <c r="C375" s="89" t="s">
        <v>11</v>
      </c>
      <c r="D375" s="102" t="e">
        <f>VLOOKUP(B375,#REF!,7,0)</f>
        <v>#REF!</v>
      </c>
      <c r="E375" s="102" t="e">
        <f>F375*#REF!</f>
        <v>#REF!</v>
      </c>
      <c r="F375" s="102" t="e">
        <f>VLOOKUP(B375,'[3]Objectifs agents'!#REF!,7,0)</f>
        <v>#REF!</v>
      </c>
      <c r="G375" s="91" t="e">
        <f t="shared" si="22"/>
        <v>#REF!</v>
      </c>
    </row>
    <row r="376" spans="1:7" ht="15" x14ac:dyDescent="0.25">
      <c r="A376" s="137"/>
      <c r="B376" s="88">
        <v>681</v>
      </c>
      <c r="C376" s="89" t="s">
        <v>11</v>
      </c>
      <c r="D376" s="102" t="e">
        <f>VLOOKUP(B376,#REF!,7,0)</f>
        <v>#REF!</v>
      </c>
      <c r="E376" s="102" t="e">
        <f>F376*#REF!</f>
        <v>#REF!</v>
      </c>
      <c r="F376" s="102" t="e">
        <f>VLOOKUP(B376,'[3]Objectifs agents'!#REF!,7,0)</f>
        <v>#REF!</v>
      </c>
      <c r="G376" s="91" t="e">
        <f t="shared" si="22"/>
        <v>#REF!</v>
      </c>
    </row>
    <row r="377" spans="1:7" ht="15.75" thickBot="1" x14ac:dyDescent="0.3">
      <c r="A377" s="138"/>
      <c r="B377" s="88">
        <v>690</v>
      </c>
      <c r="C377" s="89" t="s">
        <v>11</v>
      </c>
      <c r="D377" s="102" t="e">
        <f>VLOOKUP(B377,#REF!,7,0)</f>
        <v>#REF!</v>
      </c>
      <c r="E377" s="102" t="e">
        <f>F377*#REF!</f>
        <v>#REF!</v>
      </c>
      <c r="F377" s="102" t="e">
        <f>VLOOKUP(B377,'[3]Objectifs agents'!#REF!,7,0)</f>
        <v>#REF!</v>
      </c>
      <c r="G377" s="91" t="e">
        <f t="shared" si="22"/>
        <v>#REF!</v>
      </c>
    </row>
    <row r="378" spans="1:7" ht="16.5" thickTop="1" thickBot="1" x14ac:dyDescent="0.25">
      <c r="A378" s="4"/>
      <c r="B378" s="92"/>
      <c r="C378" s="93" t="s">
        <v>12</v>
      </c>
      <c r="D378" s="97" t="e">
        <f>SUM(D362:D377)</f>
        <v>#REF!</v>
      </c>
      <c r="E378" s="97" t="e">
        <f>SUM(E362:E377)</f>
        <v>#REF!</v>
      </c>
      <c r="F378" s="97" t="e">
        <f>SUM(F362:F377)</f>
        <v>#REF!</v>
      </c>
      <c r="G378" s="95" t="e">
        <f>D378/E378</f>
        <v>#REF!</v>
      </c>
    </row>
    <row r="379" spans="1:7" ht="13.5" thickTop="1" x14ac:dyDescent="0.2">
      <c r="A379" s="4"/>
      <c r="B379" s="92"/>
      <c r="C379" s="4"/>
      <c r="D379" s="4"/>
      <c r="E379" s="4"/>
      <c r="F379" s="4"/>
      <c r="G379" s="4"/>
    </row>
    <row r="380" spans="1:7" x14ac:dyDescent="0.2">
      <c r="A380" s="4"/>
      <c r="B380" s="92"/>
      <c r="C380" s="4"/>
      <c r="D380" s="85" t="s">
        <v>6</v>
      </c>
      <c r="E380" s="139" t="s">
        <v>13</v>
      </c>
      <c r="F380" s="140"/>
      <c r="G380" s="86" t="s">
        <v>14</v>
      </c>
    </row>
    <row r="381" spans="1:7" ht="15" x14ac:dyDescent="0.25">
      <c r="A381" s="141" t="s">
        <v>15</v>
      </c>
      <c r="B381" s="88">
        <v>6</v>
      </c>
      <c r="C381" s="89" t="s">
        <v>11</v>
      </c>
      <c r="D381" s="110" t="e">
        <f>VLOOKUP(B381,#REF!,3,0)</f>
        <v>#REF!</v>
      </c>
      <c r="E381" s="148" t="e">
        <f>INDEX(#REF!,MATCH(B381,#REF!,0),MATCH('[3]Report CH global'!$K$2,#REF!,0))</f>
        <v>#REF!</v>
      </c>
      <c r="F381" s="148"/>
      <c r="G381" s="96" t="e">
        <f>(D381-E381)/E381</f>
        <v>#REF!</v>
      </c>
    </row>
    <row r="382" spans="1:7" ht="15" x14ac:dyDescent="0.25">
      <c r="A382" s="142"/>
      <c r="B382" s="88">
        <v>120</v>
      </c>
      <c r="C382" s="89" t="s">
        <v>11</v>
      </c>
      <c r="D382" s="110" t="e">
        <f>VLOOKUP(B382,#REF!,3,0)</f>
        <v>#REF!</v>
      </c>
      <c r="E382" s="148" t="e">
        <f>INDEX(#REF!,MATCH(B382,#REF!,0),MATCH('[3]Report CH global'!$K$2,#REF!,0))</f>
        <v>#REF!</v>
      </c>
      <c r="F382" s="148"/>
      <c r="G382" s="96" t="e">
        <f t="shared" ref="G382:G396" si="23">(D382-E382)/E382</f>
        <v>#REF!</v>
      </c>
    </row>
    <row r="383" spans="1:7" ht="15" x14ac:dyDescent="0.25">
      <c r="A383" s="142"/>
      <c r="B383" s="88">
        <v>122</v>
      </c>
      <c r="C383" s="89" t="s">
        <v>11</v>
      </c>
      <c r="D383" s="110" t="e">
        <f>VLOOKUP(B383,#REF!,3,0)</f>
        <v>#REF!</v>
      </c>
      <c r="E383" s="148" t="e">
        <f>INDEX(#REF!,MATCH(B383,#REF!,0),MATCH('[3]Report CH global'!$K$2,#REF!,0))</f>
        <v>#REF!</v>
      </c>
      <c r="F383" s="148"/>
      <c r="G383" s="96" t="e">
        <f t="shared" si="23"/>
        <v>#REF!</v>
      </c>
    </row>
    <row r="384" spans="1:7" ht="15" x14ac:dyDescent="0.25">
      <c r="A384" s="142"/>
      <c r="B384" s="88">
        <v>126</v>
      </c>
      <c r="C384" s="89" t="s">
        <v>11</v>
      </c>
      <c r="D384" s="110" t="e">
        <f>VLOOKUP(B384,#REF!,3,0)</f>
        <v>#REF!</v>
      </c>
      <c r="E384" s="148" t="e">
        <f>INDEX(#REF!,MATCH(B384,#REF!,0),MATCH('[3]Report CH global'!$K$2,#REF!,0))</f>
        <v>#REF!</v>
      </c>
      <c r="F384" s="148"/>
      <c r="G384" s="96" t="e">
        <f t="shared" si="23"/>
        <v>#REF!</v>
      </c>
    </row>
    <row r="385" spans="1:15" ht="15" x14ac:dyDescent="0.25">
      <c r="A385" s="142"/>
      <c r="B385" s="88">
        <v>242</v>
      </c>
      <c r="C385" s="89" t="s">
        <v>11</v>
      </c>
      <c r="D385" s="110" t="e">
        <f>VLOOKUP(B385,#REF!,3,0)</f>
        <v>#REF!</v>
      </c>
      <c r="E385" s="148" t="e">
        <f>INDEX(#REF!,MATCH(B385,#REF!,0),MATCH('[3]Report CH global'!$K$2,#REF!,0))</f>
        <v>#REF!</v>
      </c>
      <c r="F385" s="148"/>
      <c r="G385" s="96" t="e">
        <f t="shared" si="23"/>
        <v>#REF!</v>
      </c>
    </row>
    <row r="386" spans="1:15" ht="15" x14ac:dyDescent="0.25">
      <c r="A386" s="142"/>
      <c r="B386" s="88">
        <v>352</v>
      </c>
      <c r="C386" s="89" t="s">
        <v>11</v>
      </c>
      <c r="D386" s="110" t="e">
        <f>VLOOKUP(B386,#REF!,3,0)</f>
        <v>#REF!</v>
      </c>
      <c r="E386" s="148" t="e">
        <f>INDEX(#REF!,MATCH(B386,#REF!,0),MATCH('[3]Report CH global'!$K$2,#REF!,0))</f>
        <v>#REF!</v>
      </c>
      <c r="F386" s="148"/>
      <c r="G386" s="96" t="e">
        <f t="shared" si="23"/>
        <v>#REF!</v>
      </c>
    </row>
    <row r="387" spans="1:15" ht="15" x14ac:dyDescent="0.25">
      <c r="A387" s="142"/>
      <c r="B387" s="88">
        <v>369</v>
      </c>
      <c r="C387" s="89" t="s">
        <v>11</v>
      </c>
      <c r="D387" s="110" t="e">
        <f>VLOOKUP(B387,#REF!,3,0)</f>
        <v>#REF!</v>
      </c>
      <c r="E387" s="148" t="e">
        <f>INDEX(#REF!,MATCH(B387,#REF!,0),MATCH('[3]Report CH global'!$K$2,#REF!,0))</f>
        <v>#REF!</v>
      </c>
      <c r="F387" s="148"/>
      <c r="G387" s="96" t="e">
        <f t="shared" si="23"/>
        <v>#REF!</v>
      </c>
    </row>
    <row r="388" spans="1:15" ht="15" x14ac:dyDescent="0.25">
      <c r="A388" s="142"/>
      <c r="B388" s="88">
        <v>425</v>
      </c>
      <c r="C388" s="89" t="s">
        <v>11</v>
      </c>
      <c r="D388" s="110" t="e">
        <f>VLOOKUP(B388,#REF!,3,0)</f>
        <v>#REF!</v>
      </c>
      <c r="E388" s="148" t="e">
        <f>INDEX(#REF!,MATCH(B388,#REF!,0),MATCH('[3]Report CH global'!$K$2,#REF!,0))</f>
        <v>#REF!</v>
      </c>
      <c r="F388" s="148"/>
      <c r="G388" s="96" t="e">
        <f t="shared" si="23"/>
        <v>#REF!</v>
      </c>
    </row>
    <row r="389" spans="1:15" ht="15" x14ac:dyDescent="0.25">
      <c r="A389" s="142"/>
      <c r="B389" s="88">
        <v>443</v>
      </c>
      <c r="C389" s="89" t="s">
        <v>11</v>
      </c>
      <c r="D389" s="110" t="e">
        <f>VLOOKUP(B389,#REF!,3,0)</f>
        <v>#REF!</v>
      </c>
      <c r="E389" s="148" t="e">
        <f>INDEX(#REF!,MATCH(B389,#REF!,0),MATCH('[3]Report CH global'!$K$2,#REF!,0))</f>
        <v>#REF!</v>
      </c>
      <c r="F389" s="148"/>
      <c r="G389" s="96" t="e">
        <f t="shared" si="23"/>
        <v>#REF!</v>
      </c>
    </row>
    <row r="390" spans="1:15" ht="15" x14ac:dyDescent="0.25">
      <c r="A390" s="142"/>
      <c r="B390" s="88">
        <v>526</v>
      </c>
      <c r="C390" s="89" t="s">
        <v>11</v>
      </c>
      <c r="D390" s="110" t="e">
        <f>VLOOKUP(B390,#REF!,3,0)</f>
        <v>#REF!</v>
      </c>
      <c r="E390" s="148" t="e">
        <f>INDEX(#REF!,MATCH(B390,#REF!,0),MATCH('[3]Report CH global'!$K$2,#REF!,0))</f>
        <v>#REF!</v>
      </c>
      <c r="F390" s="148"/>
      <c r="G390" s="96" t="e">
        <f t="shared" si="23"/>
        <v>#REF!</v>
      </c>
    </row>
    <row r="391" spans="1:15" ht="15" x14ac:dyDescent="0.25">
      <c r="A391" s="142"/>
      <c r="B391" s="88">
        <v>551</v>
      </c>
      <c r="C391" s="89" t="s">
        <v>11</v>
      </c>
      <c r="D391" s="110" t="e">
        <f>VLOOKUP(B391,#REF!,3,0)</f>
        <v>#REF!</v>
      </c>
      <c r="E391" s="148" t="e">
        <f>INDEX(#REF!,MATCH(B391,#REF!,0),MATCH('[3]Report CH global'!$K$2,#REF!,0))</f>
        <v>#REF!</v>
      </c>
      <c r="F391" s="148"/>
      <c r="G391" s="96" t="e">
        <f t="shared" si="23"/>
        <v>#REF!</v>
      </c>
    </row>
    <row r="392" spans="1:15" ht="15" x14ac:dyDescent="0.25">
      <c r="A392" s="142"/>
      <c r="B392" s="88">
        <v>581</v>
      </c>
      <c r="C392" s="89" t="s">
        <v>11</v>
      </c>
      <c r="D392" s="110" t="e">
        <f>VLOOKUP(B392,#REF!,3,0)</f>
        <v>#REF!</v>
      </c>
      <c r="E392" s="148" t="e">
        <f>INDEX(#REF!,MATCH(B392,#REF!,0),MATCH('[3]Report CH global'!$K$2,#REF!,0))</f>
        <v>#REF!</v>
      </c>
      <c r="F392" s="148"/>
      <c r="G392" s="96" t="e">
        <f t="shared" si="23"/>
        <v>#REF!</v>
      </c>
    </row>
    <row r="393" spans="1:15" ht="15" x14ac:dyDescent="0.25">
      <c r="A393" s="142"/>
      <c r="B393" s="88">
        <v>595</v>
      </c>
      <c r="C393" s="89" t="s">
        <v>11</v>
      </c>
      <c r="D393" s="110" t="e">
        <f>VLOOKUP(B393,#REF!,3,0)</f>
        <v>#REF!</v>
      </c>
      <c r="E393" s="148" t="e">
        <f>INDEX(#REF!,MATCH(B393,#REF!,0),MATCH('[3]Report CH global'!$K$2,#REF!,0))</f>
        <v>#REF!</v>
      </c>
      <c r="F393" s="148"/>
      <c r="G393" s="96" t="e">
        <f t="shared" si="23"/>
        <v>#REF!</v>
      </c>
    </row>
    <row r="394" spans="1:15" ht="15" x14ac:dyDescent="0.25">
      <c r="A394" s="142"/>
      <c r="B394" s="88">
        <v>612</v>
      </c>
      <c r="C394" s="89" t="s">
        <v>11</v>
      </c>
      <c r="D394" s="110" t="e">
        <f>VLOOKUP(B394,#REF!,3,0)</f>
        <v>#REF!</v>
      </c>
      <c r="E394" s="148" t="e">
        <f>INDEX(#REF!,MATCH(B394,#REF!,0),MATCH('[3]Report CH global'!$K$2,#REF!,0))</f>
        <v>#REF!</v>
      </c>
      <c r="F394" s="148"/>
      <c r="G394" s="96" t="e">
        <f t="shared" si="23"/>
        <v>#REF!</v>
      </c>
    </row>
    <row r="395" spans="1:15" ht="15" x14ac:dyDescent="0.25">
      <c r="A395" s="142"/>
      <c r="B395" s="88">
        <v>681</v>
      </c>
      <c r="C395" s="89" t="s">
        <v>11</v>
      </c>
      <c r="D395" s="110" t="e">
        <f>VLOOKUP(B395,#REF!,3,0)</f>
        <v>#REF!</v>
      </c>
      <c r="E395" s="148" t="e">
        <f>INDEX(#REF!,MATCH(B395,#REF!,0),MATCH('[3]Report CH global'!$K$2,#REF!,0))</f>
        <v>#REF!</v>
      </c>
      <c r="F395" s="148"/>
      <c r="G395" s="96" t="e">
        <f t="shared" si="23"/>
        <v>#REF!</v>
      </c>
    </row>
    <row r="396" spans="1:15" ht="15.75" thickBot="1" x14ac:dyDescent="0.3">
      <c r="A396" s="143"/>
      <c r="B396" s="88">
        <v>690</v>
      </c>
      <c r="C396" s="89" t="s">
        <v>11</v>
      </c>
      <c r="D396" s="110" t="e">
        <f>VLOOKUP(B396,#REF!,3,0)</f>
        <v>#REF!</v>
      </c>
      <c r="E396" s="148" t="e">
        <f>INDEX(#REF!,MATCH(B396,#REF!,0),MATCH('[3]Report CH global'!$K$2,#REF!,0))</f>
        <v>#REF!</v>
      </c>
      <c r="F396" s="148"/>
      <c r="G396" s="96" t="e">
        <f t="shared" si="23"/>
        <v>#REF!</v>
      </c>
    </row>
    <row r="397" spans="1:15" ht="16.5" thickTop="1" thickBot="1" x14ac:dyDescent="0.25">
      <c r="A397" s="82"/>
      <c r="B397" s="77"/>
      <c r="C397" s="93" t="s">
        <v>12</v>
      </c>
      <c r="D397" s="97" t="e">
        <f>SUM(D385:D395)</f>
        <v>#REF!</v>
      </c>
      <c r="E397" s="133" t="e">
        <f>SUM(E385:E396)</f>
        <v>#REF!</v>
      </c>
      <c r="F397" s="133"/>
      <c r="G397" s="98" t="e">
        <f>(D397-E397)/E397</f>
        <v>#REF!</v>
      </c>
    </row>
    <row r="398" spans="1:15" s="11" customFormat="1" ht="15.75" thickTop="1" x14ac:dyDescent="0.2">
      <c r="A398" s="77"/>
      <c r="B398" s="77"/>
      <c r="C398" s="103"/>
      <c r="D398" s="111"/>
      <c r="E398" s="112"/>
      <c r="F398" s="112"/>
      <c r="G398" s="106"/>
      <c r="H398" s="1"/>
      <c r="O398" s="108"/>
    </row>
    <row r="399" spans="1:15" ht="12.75" customHeight="1" x14ac:dyDescent="0.2">
      <c r="A399" s="76" t="s">
        <v>36</v>
      </c>
      <c r="B399" s="81"/>
      <c r="C399" s="82"/>
      <c r="D399" s="4"/>
      <c r="E399" s="4"/>
      <c r="F399" s="4"/>
      <c r="G399" s="109" t="s">
        <v>5</v>
      </c>
    </row>
    <row r="400" spans="1:15" x14ac:dyDescent="0.2">
      <c r="B400" s="81"/>
      <c r="C400" s="82"/>
      <c r="D400" s="4"/>
      <c r="E400" s="4"/>
      <c r="F400" s="4"/>
      <c r="G400" s="83" t="e">
        <f>DATE(#REF!,#REF!+1,0)</f>
        <v>#REF!</v>
      </c>
    </row>
    <row r="401" spans="1:7" x14ac:dyDescent="0.2">
      <c r="A401" s="4"/>
      <c r="B401" s="4"/>
      <c r="C401" s="4"/>
      <c r="D401" s="79"/>
      <c r="E401" s="4"/>
      <c r="F401" s="4"/>
      <c r="G401" s="4"/>
    </row>
    <row r="402" spans="1:7" x14ac:dyDescent="0.2">
      <c r="A402" s="4"/>
      <c r="B402" s="4"/>
      <c r="C402" s="84"/>
      <c r="D402" s="85" t="s">
        <v>6</v>
      </c>
      <c r="E402" s="86" t="s">
        <v>7</v>
      </c>
      <c r="F402" s="85" t="s">
        <v>8</v>
      </c>
      <c r="G402" s="87" t="s">
        <v>9</v>
      </c>
    </row>
    <row r="403" spans="1:7" ht="15" x14ac:dyDescent="0.25">
      <c r="A403" s="136" t="s">
        <v>10</v>
      </c>
      <c r="B403" s="88">
        <v>15</v>
      </c>
      <c r="C403" s="89" t="s">
        <v>11</v>
      </c>
      <c r="D403" s="90" t="e">
        <f>VLOOKUP(B403,#REF!,7,0)</f>
        <v>#REF!</v>
      </c>
      <c r="E403" s="90" t="e">
        <f>F403*#REF!</f>
        <v>#REF!</v>
      </c>
      <c r="F403" s="90" t="e">
        <f>VLOOKUP(B403,'[3]Objectifs agents'!#REF!,7,0)</f>
        <v>#REF!</v>
      </c>
      <c r="G403" s="91" t="e">
        <f>D403/E403</f>
        <v>#REF!</v>
      </c>
    </row>
    <row r="404" spans="1:7" ht="15" x14ac:dyDescent="0.25">
      <c r="A404" s="137"/>
      <c r="B404" s="88">
        <v>26</v>
      </c>
      <c r="C404" s="89" t="s">
        <v>11</v>
      </c>
      <c r="D404" s="90" t="e">
        <f>VLOOKUP(B404,#REF!,7,0)</f>
        <v>#REF!</v>
      </c>
      <c r="E404" s="90" t="e">
        <f>F404*#REF!</f>
        <v>#REF!</v>
      </c>
      <c r="F404" s="90" t="e">
        <f>VLOOKUP(B404,'[3]Objectifs agents'!#REF!,7,0)</f>
        <v>#REF!</v>
      </c>
      <c r="G404" s="91" t="e">
        <f t="shared" ref="G404:G428" si="24">D404/E404</f>
        <v>#REF!</v>
      </c>
    </row>
    <row r="405" spans="1:7" ht="15" x14ac:dyDescent="0.25">
      <c r="A405" s="137"/>
      <c r="B405" s="88">
        <v>35</v>
      </c>
      <c r="C405" s="89" t="s">
        <v>11</v>
      </c>
      <c r="D405" s="90" t="e">
        <f>VLOOKUP(B405,#REF!,7,0)</f>
        <v>#REF!</v>
      </c>
      <c r="E405" s="90" t="e">
        <f>F405*#REF!</f>
        <v>#REF!</v>
      </c>
      <c r="F405" s="90" t="e">
        <f>VLOOKUP(B405,'[3]Objectifs agents'!#REF!,7,0)</f>
        <v>#REF!</v>
      </c>
      <c r="G405" s="91" t="e">
        <f t="shared" si="24"/>
        <v>#REF!</v>
      </c>
    </row>
    <row r="406" spans="1:7" ht="15" x14ac:dyDescent="0.25">
      <c r="A406" s="137"/>
      <c r="B406" s="88">
        <v>57</v>
      </c>
      <c r="C406" s="89" t="s">
        <v>11</v>
      </c>
      <c r="D406" s="90" t="e">
        <f>VLOOKUP(B406,#REF!,7,0)</f>
        <v>#REF!</v>
      </c>
      <c r="E406" s="90" t="e">
        <f>F406*#REF!</f>
        <v>#REF!</v>
      </c>
      <c r="F406" s="90" t="e">
        <f>VLOOKUP(B406,'[3]Objectifs agents'!#REF!,7,0)</f>
        <v>#REF!</v>
      </c>
      <c r="G406" s="91" t="e">
        <f t="shared" si="24"/>
        <v>#REF!</v>
      </c>
    </row>
    <row r="407" spans="1:7" ht="15" x14ac:dyDescent="0.25">
      <c r="A407" s="137"/>
      <c r="B407" s="88">
        <v>147</v>
      </c>
      <c r="C407" s="89" t="s">
        <v>11</v>
      </c>
      <c r="D407" s="90" t="e">
        <f>VLOOKUP(B407,#REF!,7,0)</f>
        <v>#REF!</v>
      </c>
      <c r="E407" s="90" t="e">
        <f>F407*#REF!</f>
        <v>#REF!</v>
      </c>
      <c r="F407" s="90" t="e">
        <f>VLOOKUP(B407,'[3]Objectifs agents'!#REF!,7,0)</f>
        <v>#REF!</v>
      </c>
      <c r="G407" s="91" t="e">
        <f t="shared" si="24"/>
        <v>#REF!</v>
      </c>
    </row>
    <row r="408" spans="1:7" ht="15" x14ac:dyDescent="0.25">
      <c r="A408" s="137"/>
      <c r="B408" s="88">
        <v>189</v>
      </c>
      <c r="C408" s="89" t="s">
        <v>11</v>
      </c>
      <c r="D408" s="90" t="e">
        <f>VLOOKUP(B408,#REF!,7,0)</f>
        <v>#REF!</v>
      </c>
      <c r="E408" s="90" t="e">
        <f>F408*#REF!</f>
        <v>#REF!</v>
      </c>
      <c r="F408" s="90" t="e">
        <f>VLOOKUP(B408,'[3]Objectifs agents'!#REF!,7,0)</f>
        <v>#REF!</v>
      </c>
      <c r="G408" s="91" t="e">
        <f t="shared" si="24"/>
        <v>#REF!</v>
      </c>
    </row>
    <row r="409" spans="1:7" ht="15" x14ac:dyDescent="0.25">
      <c r="A409" s="137"/>
      <c r="B409" s="88">
        <v>192</v>
      </c>
      <c r="C409" s="89" t="s">
        <v>11</v>
      </c>
      <c r="D409" s="90" t="e">
        <f>VLOOKUP(B409,#REF!,7,0)</f>
        <v>#REF!</v>
      </c>
      <c r="E409" s="90" t="e">
        <f>F409*#REF!</f>
        <v>#REF!</v>
      </c>
      <c r="F409" s="90" t="e">
        <f>VLOOKUP(B409,'[3]Objectifs agents'!#REF!,7,0)</f>
        <v>#REF!</v>
      </c>
      <c r="G409" s="91" t="e">
        <f t="shared" si="24"/>
        <v>#REF!</v>
      </c>
    </row>
    <row r="410" spans="1:7" ht="15" x14ac:dyDescent="0.25">
      <c r="A410" s="137"/>
      <c r="B410" s="88">
        <v>208</v>
      </c>
      <c r="C410" s="89" t="s">
        <v>11</v>
      </c>
      <c r="D410" s="90" t="e">
        <f>VLOOKUP(B410,#REF!,7,0)</f>
        <v>#REF!</v>
      </c>
      <c r="E410" s="90" t="e">
        <f>F410*#REF!</f>
        <v>#REF!</v>
      </c>
      <c r="F410" s="90" t="e">
        <f>VLOOKUP(B410,'[3]Objectifs agents'!#REF!,7,0)</f>
        <v>#REF!</v>
      </c>
      <c r="G410" s="91" t="e">
        <f t="shared" si="24"/>
        <v>#REF!</v>
      </c>
    </row>
    <row r="411" spans="1:7" ht="15" x14ac:dyDescent="0.25">
      <c r="A411" s="137"/>
      <c r="B411" s="88">
        <v>327</v>
      </c>
      <c r="C411" s="89" t="s">
        <v>11</v>
      </c>
      <c r="D411" s="90" t="e">
        <f>VLOOKUP(B411,#REF!,7,0)</f>
        <v>#REF!</v>
      </c>
      <c r="E411" s="90" t="e">
        <f>F411*#REF!</f>
        <v>#REF!</v>
      </c>
      <c r="F411" s="90" t="e">
        <f>VLOOKUP(B411,'[3]Objectifs agents'!#REF!,7,0)</f>
        <v>#REF!</v>
      </c>
      <c r="G411" s="91" t="e">
        <f t="shared" si="24"/>
        <v>#REF!</v>
      </c>
    </row>
    <row r="412" spans="1:7" ht="15" x14ac:dyDescent="0.25">
      <c r="A412" s="137"/>
      <c r="B412" s="88">
        <v>363</v>
      </c>
      <c r="C412" s="89" t="s">
        <v>11</v>
      </c>
      <c r="D412" s="90" t="e">
        <f>VLOOKUP(B412,#REF!,7,0)</f>
        <v>#REF!</v>
      </c>
      <c r="E412" s="90" t="e">
        <f>F412*#REF!</f>
        <v>#REF!</v>
      </c>
      <c r="F412" s="90" t="e">
        <f>VLOOKUP(B412,'[3]Objectifs agents'!#REF!,7,0)</f>
        <v>#REF!</v>
      </c>
      <c r="G412" s="91" t="e">
        <f t="shared" si="24"/>
        <v>#REF!</v>
      </c>
    </row>
    <row r="413" spans="1:7" ht="15" x14ac:dyDescent="0.25">
      <c r="A413" s="137"/>
      <c r="B413" s="88">
        <v>366</v>
      </c>
      <c r="C413" s="89" t="s">
        <v>11</v>
      </c>
      <c r="D413" s="90" t="e">
        <f>VLOOKUP(B413,#REF!,7,0)</f>
        <v>#REF!</v>
      </c>
      <c r="E413" s="90" t="e">
        <f>F413*#REF!</f>
        <v>#REF!</v>
      </c>
      <c r="F413" s="90" t="e">
        <f>VLOOKUP(B413,'[3]Objectifs agents'!#REF!,7,0)</f>
        <v>#REF!</v>
      </c>
      <c r="G413" s="91" t="e">
        <f t="shared" si="24"/>
        <v>#REF!</v>
      </c>
    </row>
    <row r="414" spans="1:7" ht="15" x14ac:dyDescent="0.25">
      <c r="A414" s="137"/>
      <c r="B414" s="88">
        <v>391</v>
      </c>
      <c r="C414" s="89" t="s">
        <v>11</v>
      </c>
      <c r="D414" s="90" t="e">
        <f>VLOOKUP(B414,#REF!,7,0)</f>
        <v>#REF!</v>
      </c>
      <c r="E414" s="90" t="e">
        <f>F414*#REF!</f>
        <v>#REF!</v>
      </c>
      <c r="F414" s="90" t="e">
        <f>VLOOKUP(B414,'[3]Objectifs agents'!#REF!,7,0)</f>
        <v>#REF!</v>
      </c>
      <c r="G414" s="91" t="e">
        <f t="shared" si="24"/>
        <v>#REF!</v>
      </c>
    </row>
    <row r="415" spans="1:7" ht="15" x14ac:dyDescent="0.25">
      <c r="A415" s="137"/>
      <c r="B415" s="88">
        <v>422</v>
      </c>
      <c r="C415" s="89" t="s">
        <v>11</v>
      </c>
      <c r="D415" s="90" t="e">
        <f>VLOOKUP(B415,#REF!,7,0)</f>
        <v>#REF!</v>
      </c>
      <c r="E415" s="90" t="e">
        <f>F415*#REF!</f>
        <v>#REF!</v>
      </c>
      <c r="F415" s="90" t="e">
        <f>VLOOKUP(B415,'[3]Objectifs agents'!#REF!,7,0)</f>
        <v>#REF!</v>
      </c>
      <c r="G415" s="91" t="e">
        <f t="shared" si="24"/>
        <v>#REF!</v>
      </c>
    </row>
    <row r="416" spans="1:7" ht="15" x14ac:dyDescent="0.25">
      <c r="A416" s="137"/>
      <c r="B416" s="88">
        <v>437</v>
      </c>
      <c r="C416" s="89" t="s">
        <v>11</v>
      </c>
      <c r="D416" s="90" t="e">
        <f>VLOOKUP(B416,#REF!,7,0)</f>
        <v>#REF!</v>
      </c>
      <c r="E416" s="90" t="e">
        <f>F416*#REF!</f>
        <v>#REF!</v>
      </c>
      <c r="F416" s="90" t="e">
        <f>VLOOKUP(B416,'[3]Objectifs agents'!#REF!,7,0)</f>
        <v>#REF!</v>
      </c>
      <c r="G416" s="91" t="e">
        <f t="shared" si="24"/>
        <v>#REF!</v>
      </c>
    </row>
    <row r="417" spans="1:7" ht="15" x14ac:dyDescent="0.25">
      <c r="A417" s="137"/>
      <c r="B417" s="88">
        <v>445</v>
      </c>
      <c r="C417" s="89" t="s">
        <v>11</v>
      </c>
      <c r="D417" s="90" t="e">
        <f>VLOOKUP(B417,#REF!,7,0)</f>
        <v>#REF!</v>
      </c>
      <c r="E417" s="90" t="e">
        <f>F417*#REF!</f>
        <v>#REF!</v>
      </c>
      <c r="F417" s="90" t="e">
        <f>VLOOKUP(B417,'[3]Objectifs agents'!#REF!,7,0)</f>
        <v>#REF!</v>
      </c>
      <c r="G417" s="91" t="e">
        <f t="shared" si="24"/>
        <v>#REF!</v>
      </c>
    </row>
    <row r="418" spans="1:7" ht="15" x14ac:dyDescent="0.25">
      <c r="A418" s="137"/>
      <c r="B418" s="88">
        <v>446</v>
      </c>
      <c r="C418" s="89" t="s">
        <v>11</v>
      </c>
      <c r="D418" s="90" t="e">
        <f>VLOOKUP(B418,#REF!,7,0)</f>
        <v>#REF!</v>
      </c>
      <c r="E418" s="90" t="e">
        <f>F418*#REF!</f>
        <v>#REF!</v>
      </c>
      <c r="F418" s="90" t="e">
        <f>VLOOKUP(B418,'[3]Objectifs agents'!#REF!,7,0)</f>
        <v>#REF!</v>
      </c>
      <c r="G418" s="91" t="e">
        <f t="shared" si="24"/>
        <v>#REF!</v>
      </c>
    </row>
    <row r="419" spans="1:7" ht="15" x14ac:dyDescent="0.25">
      <c r="A419" s="137"/>
      <c r="B419" s="88">
        <v>482</v>
      </c>
      <c r="C419" s="89" t="s">
        <v>11</v>
      </c>
      <c r="D419" s="90" t="e">
        <f>VLOOKUP(B419,#REF!,7,0)</f>
        <v>#REF!</v>
      </c>
      <c r="E419" s="90" t="e">
        <f>F419*#REF!</f>
        <v>#REF!</v>
      </c>
      <c r="F419" s="90" t="e">
        <f>VLOOKUP(B419,'[3]Objectifs agents'!#REF!,7,0)</f>
        <v>#REF!</v>
      </c>
      <c r="G419" s="91" t="e">
        <f t="shared" si="24"/>
        <v>#REF!</v>
      </c>
    </row>
    <row r="420" spans="1:7" ht="15" x14ac:dyDescent="0.25">
      <c r="A420" s="137"/>
      <c r="B420" s="88">
        <v>550</v>
      </c>
      <c r="C420" s="89" t="s">
        <v>11</v>
      </c>
      <c r="D420" s="90" t="e">
        <f>VLOOKUP(B420,#REF!,7,0)</f>
        <v>#REF!</v>
      </c>
      <c r="E420" s="90" t="e">
        <f>F420*#REF!</f>
        <v>#REF!</v>
      </c>
      <c r="F420" s="90" t="e">
        <f>VLOOKUP(B420,'[3]Objectifs agents'!#REF!,7,0)</f>
        <v>#REF!</v>
      </c>
      <c r="G420" s="91" t="e">
        <f t="shared" si="24"/>
        <v>#REF!</v>
      </c>
    </row>
    <row r="421" spans="1:7" ht="15" x14ac:dyDescent="0.25">
      <c r="A421" s="137"/>
      <c r="B421" s="88">
        <v>555</v>
      </c>
      <c r="C421" s="89" t="s">
        <v>11</v>
      </c>
      <c r="D421" s="90" t="e">
        <f>VLOOKUP(B421,#REF!,7,0)</f>
        <v>#REF!</v>
      </c>
      <c r="E421" s="90" t="e">
        <f>F421*#REF!</f>
        <v>#REF!</v>
      </c>
      <c r="F421" s="90" t="e">
        <f>VLOOKUP(B421,'[3]Objectifs agents'!#REF!,7,0)</f>
        <v>#REF!</v>
      </c>
      <c r="G421" s="91" t="e">
        <f t="shared" si="24"/>
        <v>#REF!</v>
      </c>
    </row>
    <row r="422" spans="1:7" ht="15" x14ac:dyDescent="0.25">
      <c r="A422" s="137"/>
      <c r="B422" s="88">
        <v>562</v>
      </c>
      <c r="C422" s="89" t="s">
        <v>11</v>
      </c>
      <c r="D422" s="90" t="e">
        <f>VLOOKUP(B422,#REF!,7,0)</f>
        <v>#REF!</v>
      </c>
      <c r="E422" s="90" t="e">
        <f>F422*#REF!</f>
        <v>#REF!</v>
      </c>
      <c r="F422" s="90" t="e">
        <f>VLOOKUP(B422,'[3]Objectifs agents'!#REF!,7,0)</f>
        <v>#REF!</v>
      </c>
      <c r="G422" s="91" t="e">
        <f t="shared" si="24"/>
        <v>#REF!</v>
      </c>
    </row>
    <row r="423" spans="1:7" ht="15" x14ac:dyDescent="0.25">
      <c r="A423" s="137"/>
      <c r="B423" s="88">
        <v>569</v>
      </c>
      <c r="C423" s="89" t="s">
        <v>11</v>
      </c>
      <c r="D423" s="90" t="e">
        <f>VLOOKUP(B423,#REF!,7,0)</f>
        <v>#REF!</v>
      </c>
      <c r="E423" s="90" t="e">
        <f>F423*#REF!</f>
        <v>#REF!</v>
      </c>
      <c r="F423" s="90" t="e">
        <f>VLOOKUP(B423,'[3]Objectifs agents'!#REF!,7,0)</f>
        <v>#REF!</v>
      </c>
      <c r="G423" s="91" t="e">
        <f t="shared" si="24"/>
        <v>#REF!</v>
      </c>
    </row>
    <row r="424" spans="1:7" ht="15" x14ac:dyDescent="0.25">
      <c r="A424" s="137"/>
      <c r="B424" s="88">
        <v>594</v>
      </c>
      <c r="C424" s="89" t="s">
        <v>11</v>
      </c>
      <c r="D424" s="90" t="e">
        <f>VLOOKUP(B424,#REF!,7,0)</f>
        <v>#REF!</v>
      </c>
      <c r="E424" s="90" t="e">
        <f>F424*#REF!</f>
        <v>#REF!</v>
      </c>
      <c r="F424" s="90" t="e">
        <f>VLOOKUP(B424,'[3]Objectifs agents'!#REF!,7,0)</f>
        <v>#REF!</v>
      </c>
      <c r="G424" s="91" t="e">
        <f t="shared" si="24"/>
        <v>#REF!</v>
      </c>
    </row>
    <row r="425" spans="1:7" ht="15" x14ac:dyDescent="0.25">
      <c r="A425" s="137"/>
      <c r="B425" s="88">
        <v>659</v>
      </c>
      <c r="C425" s="89" t="s">
        <v>11</v>
      </c>
      <c r="D425" s="90" t="e">
        <f>VLOOKUP(B425,#REF!,7,0)</f>
        <v>#REF!</v>
      </c>
      <c r="E425" s="90" t="e">
        <f>F425*#REF!</f>
        <v>#REF!</v>
      </c>
      <c r="F425" s="90" t="e">
        <f>VLOOKUP(B425,'[3]Objectifs agents'!#REF!,7,0)</f>
        <v>#REF!</v>
      </c>
      <c r="G425" s="91" t="e">
        <f t="shared" si="24"/>
        <v>#REF!</v>
      </c>
    </row>
    <row r="426" spans="1:7" ht="15" x14ac:dyDescent="0.25">
      <c r="A426" s="137"/>
      <c r="B426" s="88">
        <v>674</v>
      </c>
      <c r="C426" s="89" t="s">
        <v>11</v>
      </c>
      <c r="D426" s="90" t="e">
        <f>VLOOKUP(B426,#REF!,7,0)</f>
        <v>#REF!</v>
      </c>
      <c r="E426" s="90" t="e">
        <f>F426*#REF!</f>
        <v>#REF!</v>
      </c>
      <c r="F426" s="90" t="e">
        <f>VLOOKUP(B426,'[3]Objectifs agents'!#REF!,7,0)</f>
        <v>#REF!</v>
      </c>
      <c r="G426" s="91" t="e">
        <f t="shared" si="24"/>
        <v>#REF!</v>
      </c>
    </row>
    <row r="427" spans="1:7" ht="15" x14ac:dyDescent="0.25">
      <c r="A427" s="137"/>
      <c r="B427" s="88">
        <v>703</v>
      </c>
      <c r="C427" s="89" t="s">
        <v>11</v>
      </c>
      <c r="D427" s="90" t="e">
        <f>VLOOKUP(B427,#REF!,7,0)</f>
        <v>#REF!</v>
      </c>
      <c r="E427" s="90" t="e">
        <f>F427*#REF!</f>
        <v>#REF!</v>
      </c>
      <c r="F427" s="90" t="e">
        <f>VLOOKUP(B427,'[3]Objectifs agents'!#REF!,7,0)</f>
        <v>#REF!</v>
      </c>
      <c r="G427" s="91" t="e">
        <f t="shared" si="24"/>
        <v>#REF!</v>
      </c>
    </row>
    <row r="428" spans="1:7" ht="15" x14ac:dyDescent="0.25">
      <c r="A428" s="137"/>
      <c r="B428" s="88">
        <v>714</v>
      </c>
      <c r="C428" s="89" t="s">
        <v>11</v>
      </c>
      <c r="D428" s="90" t="e">
        <f>VLOOKUP(B428,#REF!,7,0)</f>
        <v>#REF!</v>
      </c>
      <c r="E428" s="90" t="e">
        <f>F428*#REF!</f>
        <v>#REF!</v>
      </c>
      <c r="F428" s="90" t="e">
        <f>VLOOKUP(B428,'[3]Objectifs agents'!#REF!,7,0)</f>
        <v>#REF!</v>
      </c>
      <c r="G428" s="91" t="e">
        <f t="shared" si="24"/>
        <v>#REF!</v>
      </c>
    </row>
    <row r="429" spans="1:7" ht="15" x14ac:dyDescent="0.25">
      <c r="A429" s="137"/>
      <c r="B429" s="88">
        <v>739</v>
      </c>
      <c r="C429" s="89" t="s">
        <v>11</v>
      </c>
      <c r="D429" s="90" t="e">
        <f>VLOOKUP(B429,#REF!,7,0)</f>
        <v>#REF!</v>
      </c>
      <c r="E429" s="90" t="e">
        <f>F429*#REF!</f>
        <v>#REF!</v>
      </c>
      <c r="F429" s="90" t="e">
        <f>VLOOKUP(B429,'[3]Objectifs agents'!#REF!,7,0)</f>
        <v>#REF!</v>
      </c>
      <c r="G429" s="91" t="e">
        <f>D429/E429</f>
        <v>#REF!</v>
      </c>
    </row>
    <row r="430" spans="1:7" ht="15" x14ac:dyDescent="0.25">
      <c r="A430" s="137"/>
      <c r="B430" s="88">
        <v>745</v>
      </c>
      <c r="C430" s="89" t="s">
        <v>11</v>
      </c>
      <c r="D430" s="90" t="e">
        <f>VLOOKUP(B430,#REF!,7,0)</f>
        <v>#REF!</v>
      </c>
      <c r="E430" s="90" t="e">
        <f>F430*#REF!</f>
        <v>#REF!</v>
      </c>
      <c r="F430" s="90" t="e">
        <f>VLOOKUP(B430,'[3]Objectifs agents'!#REF!,7,0)</f>
        <v>#REF!</v>
      </c>
      <c r="G430" s="91" t="e">
        <f>D430/E430</f>
        <v>#REF!</v>
      </c>
    </row>
    <row r="431" spans="1:7" ht="15" x14ac:dyDescent="0.25">
      <c r="A431" s="137"/>
      <c r="B431" s="88">
        <v>763</v>
      </c>
      <c r="C431" s="89" t="s">
        <v>11</v>
      </c>
      <c r="D431" s="90" t="e">
        <f>VLOOKUP(B431,#REF!,7,0)</f>
        <v>#REF!</v>
      </c>
      <c r="E431" s="90" t="e">
        <f>F431*#REF!</f>
        <v>#REF!</v>
      </c>
      <c r="F431" s="90" t="e">
        <f>VLOOKUP(B431,'[3]Objectifs agents'!#REF!,7,0)</f>
        <v>#REF!</v>
      </c>
      <c r="G431" s="91" t="e">
        <f>D431/E431</f>
        <v>#REF!</v>
      </c>
    </row>
    <row r="432" spans="1:7" ht="15.75" thickBot="1" x14ac:dyDescent="0.3">
      <c r="A432" s="138"/>
      <c r="B432" s="88">
        <v>784</v>
      </c>
      <c r="C432" s="89" t="s">
        <v>11</v>
      </c>
      <c r="D432" s="90" t="e">
        <f>VLOOKUP(B432,#REF!,7,0)</f>
        <v>#REF!</v>
      </c>
      <c r="E432" s="90" t="e">
        <f>F432*#REF!</f>
        <v>#REF!</v>
      </c>
      <c r="F432" s="90" t="e">
        <f>VLOOKUP(B432,'[3]Objectifs agents'!#REF!,7,0)</f>
        <v>#REF!</v>
      </c>
      <c r="G432" s="91" t="e">
        <f>D432/E432</f>
        <v>#REF!</v>
      </c>
    </row>
    <row r="433" spans="1:7" ht="16.5" thickTop="1" thickBot="1" x14ac:dyDescent="0.25">
      <c r="A433" s="4"/>
      <c r="B433" s="92"/>
      <c r="C433" s="93" t="s">
        <v>12</v>
      </c>
      <c r="D433" s="94" t="e">
        <f>SUM(D403:D432)</f>
        <v>#REF!</v>
      </c>
      <c r="E433" s="94" t="e">
        <f>SUM(E403:E432)</f>
        <v>#REF!</v>
      </c>
      <c r="F433" s="94" t="e">
        <f>SUM(F403:F432)</f>
        <v>#REF!</v>
      </c>
      <c r="G433" s="95" t="e">
        <f>D433/E433</f>
        <v>#REF!</v>
      </c>
    </row>
    <row r="434" spans="1:7" ht="13.5" thickTop="1" x14ac:dyDescent="0.2"/>
    <row r="435" spans="1:7" x14ac:dyDescent="0.2">
      <c r="A435" s="4"/>
      <c r="B435" s="92"/>
      <c r="C435" s="4"/>
      <c r="D435" s="85" t="s">
        <v>6</v>
      </c>
      <c r="E435" s="139" t="s">
        <v>13</v>
      </c>
      <c r="F435" s="140"/>
      <c r="G435" s="86" t="s">
        <v>14</v>
      </c>
    </row>
    <row r="436" spans="1:7" ht="15" x14ac:dyDescent="0.25">
      <c r="A436" s="141" t="s">
        <v>15</v>
      </c>
      <c r="B436" s="88">
        <v>15</v>
      </c>
      <c r="C436" s="89" t="s">
        <v>11</v>
      </c>
      <c r="D436" s="90" t="e">
        <f>VLOOKUP(B436,#REF!,3,0)</f>
        <v>#REF!</v>
      </c>
      <c r="E436" s="132" t="e">
        <f>INDEX(#REF!,MATCH(B436,#REF!,0),MATCH('[3]Report CH global'!$K$2,#REF!,0))</f>
        <v>#REF!</v>
      </c>
      <c r="F436" s="132"/>
      <c r="G436" s="96" t="e">
        <f t="shared" ref="G436:G465" si="25">(D436-E436)/E436</f>
        <v>#REF!</v>
      </c>
    </row>
    <row r="437" spans="1:7" ht="15" x14ac:dyDescent="0.25">
      <c r="A437" s="142"/>
      <c r="B437" s="88">
        <v>26</v>
      </c>
      <c r="C437" s="89" t="s">
        <v>11</v>
      </c>
      <c r="D437" s="90" t="e">
        <f>VLOOKUP(B437,#REF!,3,0)</f>
        <v>#REF!</v>
      </c>
      <c r="E437" s="132" t="e">
        <f>INDEX(#REF!,MATCH(B437,#REF!,0),MATCH('[3]Report CH global'!$K$2,#REF!,0))</f>
        <v>#REF!</v>
      </c>
      <c r="F437" s="132"/>
      <c r="G437" s="96" t="e">
        <f t="shared" si="25"/>
        <v>#REF!</v>
      </c>
    </row>
    <row r="438" spans="1:7" ht="15" x14ac:dyDescent="0.25">
      <c r="A438" s="142"/>
      <c r="B438" s="88">
        <v>35</v>
      </c>
      <c r="C438" s="89" t="s">
        <v>11</v>
      </c>
      <c r="D438" s="90" t="e">
        <f>VLOOKUP(B438,#REF!,3,0)</f>
        <v>#REF!</v>
      </c>
      <c r="E438" s="132" t="e">
        <f>INDEX(#REF!,MATCH(B438,#REF!,0),MATCH('[3]Report CH global'!$K$2,#REF!,0))</f>
        <v>#REF!</v>
      </c>
      <c r="F438" s="132"/>
      <c r="G438" s="96" t="e">
        <f t="shared" si="25"/>
        <v>#REF!</v>
      </c>
    </row>
    <row r="439" spans="1:7" ht="15" x14ac:dyDescent="0.25">
      <c r="A439" s="142"/>
      <c r="B439" s="88">
        <v>57</v>
      </c>
      <c r="C439" s="89" t="s">
        <v>11</v>
      </c>
      <c r="D439" s="90" t="e">
        <f>VLOOKUP(B439,#REF!,3,0)</f>
        <v>#REF!</v>
      </c>
      <c r="E439" s="132" t="e">
        <f>INDEX(#REF!,MATCH(B439,#REF!,0),MATCH('[3]Report CH global'!$K$2,#REF!,0))</f>
        <v>#REF!</v>
      </c>
      <c r="F439" s="132"/>
      <c r="G439" s="96" t="e">
        <f t="shared" si="25"/>
        <v>#REF!</v>
      </c>
    </row>
    <row r="440" spans="1:7" ht="15" x14ac:dyDescent="0.25">
      <c r="A440" s="142"/>
      <c r="B440" s="88">
        <v>147</v>
      </c>
      <c r="C440" s="89" t="s">
        <v>11</v>
      </c>
      <c r="D440" s="90" t="e">
        <f>VLOOKUP(B440,#REF!,3,0)</f>
        <v>#REF!</v>
      </c>
      <c r="E440" s="132" t="e">
        <f>INDEX(#REF!,MATCH(B440,#REF!,0),MATCH('[3]Report CH global'!$K$2,#REF!,0))</f>
        <v>#REF!</v>
      </c>
      <c r="F440" s="132"/>
      <c r="G440" s="96" t="e">
        <f t="shared" si="25"/>
        <v>#REF!</v>
      </c>
    </row>
    <row r="441" spans="1:7" ht="15" x14ac:dyDescent="0.25">
      <c r="A441" s="142"/>
      <c r="B441" s="88">
        <v>189</v>
      </c>
      <c r="C441" s="89" t="s">
        <v>11</v>
      </c>
      <c r="D441" s="90" t="e">
        <f>VLOOKUP(B441,#REF!,3,0)</f>
        <v>#REF!</v>
      </c>
      <c r="E441" s="132" t="e">
        <f>INDEX(#REF!,MATCH(B441,#REF!,0),MATCH('[3]Report CH global'!$K$2,#REF!,0))</f>
        <v>#REF!</v>
      </c>
      <c r="F441" s="132"/>
      <c r="G441" s="96" t="e">
        <f t="shared" si="25"/>
        <v>#REF!</v>
      </c>
    </row>
    <row r="442" spans="1:7" ht="15" x14ac:dyDescent="0.25">
      <c r="A442" s="142"/>
      <c r="B442" s="88">
        <v>192</v>
      </c>
      <c r="C442" s="89" t="s">
        <v>11</v>
      </c>
      <c r="D442" s="90" t="e">
        <f>VLOOKUP(B442,#REF!,3,0)</f>
        <v>#REF!</v>
      </c>
      <c r="E442" s="132" t="e">
        <f>INDEX(#REF!,MATCH(B442,#REF!,0),MATCH('[3]Report CH global'!$K$2,#REF!,0))</f>
        <v>#REF!</v>
      </c>
      <c r="F442" s="132"/>
      <c r="G442" s="96" t="e">
        <f t="shared" si="25"/>
        <v>#REF!</v>
      </c>
    </row>
    <row r="443" spans="1:7" ht="15" x14ac:dyDescent="0.25">
      <c r="A443" s="142"/>
      <c r="B443" s="88">
        <v>208</v>
      </c>
      <c r="C443" s="89" t="s">
        <v>11</v>
      </c>
      <c r="D443" s="90" t="e">
        <f>VLOOKUP(B443,#REF!,3,0)</f>
        <v>#REF!</v>
      </c>
      <c r="E443" s="132" t="e">
        <f>INDEX(#REF!,MATCH(B443,#REF!,0),MATCH('[3]Report CH global'!$K$2,#REF!,0))</f>
        <v>#REF!</v>
      </c>
      <c r="F443" s="132"/>
      <c r="G443" s="96" t="e">
        <f t="shared" si="25"/>
        <v>#REF!</v>
      </c>
    </row>
    <row r="444" spans="1:7" ht="15" x14ac:dyDescent="0.25">
      <c r="A444" s="142"/>
      <c r="B444" s="88">
        <v>327</v>
      </c>
      <c r="C444" s="89" t="s">
        <v>11</v>
      </c>
      <c r="D444" s="90" t="e">
        <f>VLOOKUP(B444,#REF!,3,0)</f>
        <v>#REF!</v>
      </c>
      <c r="E444" s="132" t="e">
        <f>INDEX(#REF!,MATCH(B444,#REF!,0),MATCH('[3]Report CH global'!$K$2,#REF!,0))</f>
        <v>#REF!</v>
      </c>
      <c r="F444" s="132"/>
      <c r="G444" s="96" t="e">
        <f t="shared" si="25"/>
        <v>#REF!</v>
      </c>
    </row>
    <row r="445" spans="1:7" ht="15" x14ac:dyDescent="0.25">
      <c r="A445" s="142"/>
      <c r="B445" s="88">
        <v>363</v>
      </c>
      <c r="C445" s="89" t="s">
        <v>11</v>
      </c>
      <c r="D445" s="90" t="e">
        <f>VLOOKUP(B445,#REF!,3,0)</f>
        <v>#REF!</v>
      </c>
      <c r="E445" s="132" t="e">
        <f>INDEX(#REF!,MATCH(B445,#REF!,0),MATCH('[3]Report CH global'!$K$2,#REF!,0))</f>
        <v>#REF!</v>
      </c>
      <c r="F445" s="132"/>
      <c r="G445" s="96" t="e">
        <f t="shared" si="25"/>
        <v>#REF!</v>
      </c>
    </row>
    <row r="446" spans="1:7" ht="15" x14ac:dyDescent="0.25">
      <c r="A446" s="142"/>
      <c r="B446" s="88">
        <v>366</v>
      </c>
      <c r="C446" s="89" t="s">
        <v>11</v>
      </c>
      <c r="D446" s="90" t="e">
        <f>VLOOKUP(B446,#REF!,3,0)</f>
        <v>#REF!</v>
      </c>
      <c r="E446" s="132" t="e">
        <f>INDEX(#REF!,MATCH(B446,#REF!,0),MATCH('[3]Report CH global'!$K$2,#REF!,0))</f>
        <v>#REF!</v>
      </c>
      <c r="F446" s="132"/>
      <c r="G446" s="96" t="e">
        <f t="shared" si="25"/>
        <v>#REF!</v>
      </c>
    </row>
    <row r="447" spans="1:7" ht="15" x14ac:dyDescent="0.25">
      <c r="A447" s="142"/>
      <c r="B447" s="88">
        <v>391</v>
      </c>
      <c r="C447" s="89" t="s">
        <v>11</v>
      </c>
      <c r="D447" s="90" t="e">
        <f>VLOOKUP(B447,#REF!,3,0)</f>
        <v>#REF!</v>
      </c>
      <c r="E447" s="132" t="e">
        <f>INDEX(#REF!,MATCH(B447,#REF!,0),MATCH('[3]Report CH global'!$K$2,#REF!,0))</f>
        <v>#REF!</v>
      </c>
      <c r="F447" s="132"/>
      <c r="G447" s="96" t="e">
        <f t="shared" si="25"/>
        <v>#REF!</v>
      </c>
    </row>
    <row r="448" spans="1:7" ht="15" x14ac:dyDescent="0.25">
      <c r="A448" s="142"/>
      <c r="B448" s="88">
        <v>422</v>
      </c>
      <c r="C448" s="89" t="s">
        <v>11</v>
      </c>
      <c r="D448" s="90" t="e">
        <f>VLOOKUP(B448,#REF!,3,0)</f>
        <v>#REF!</v>
      </c>
      <c r="E448" s="132" t="e">
        <f>INDEX(#REF!,MATCH(B448,#REF!,0),MATCH('[3]Report CH global'!$K$2,#REF!,0))</f>
        <v>#REF!</v>
      </c>
      <c r="F448" s="132"/>
      <c r="G448" s="96" t="e">
        <f t="shared" si="25"/>
        <v>#REF!</v>
      </c>
    </row>
    <row r="449" spans="1:7" ht="15" x14ac:dyDescent="0.25">
      <c r="A449" s="142"/>
      <c r="B449" s="88">
        <v>437</v>
      </c>
      <c r="C449" s="89" t="s">
        <v>11</v>
      </c>
      <c r="D449" s="90" t="e">
        <f>VLOOKUP(B449,#REF!,3,0)</f>
        <v>#REF!</v>
      </c>
      <c r="E449" s="132" t="e">
        <f>INDEX(#REF!,MATCH(B449,#REF!,0),MATCH('[3]Report CH global'!$K$2,#REF!,0))</f>
        <v>#REF!</v>
      </c>
      <c r="F449" s="132"/>
      <c r="G449" s="96" t="e">
        <f t="shared" si="25"/>
        <v>#REF!</v>
      </c>
    </row>
    <row r="450" spans="1:7" ht="15" x14ac:dyDescent="0.25">
      <c r="A450" s="142"/>
      <c r="B450" s="88">
        <v>445</v>
      </c>
      <c r="C450" s="89" t="s">
        <v>11</v>
      </c>
      <c r="D450" s="90" t="e">
        <f>VLOOKUP(B450,#REF!,3,0)</f>
        <v>#REF!</v>
      </c>
      <c r="E450" s="132" t="e">
        <f>INDEX(#REF!,MATCH(B450,#REF!,0),MATCH('[3]Report CH global'!$K$2,#REF!,0))</f>
        <v>#REF!</v>
      </c>
      <c r="F450" s="132"/>
      <c r="G450" s="96" t="e">
        <f t="shared" si="25"/>
        <v>#REF!</v>
      </c>
    </row>
    <row r="451" spans="1:7" ht="15" x14ac:dyDescent="0.25">
      <c r="A451" s="142"/>
      <c r="B451" s="88">
        <v>446</v>
      </c>
      <c r="C451" s="89" t="s">
        <v>11</v>
      </c>
      <c r="D451" s="90" t="e">
        <f>VLOOKUP(B451,#REF!,3,0)</f>
        <v>#REF!</v>
      </c>
      <c r="E451" s="132" t="e">
        <f>INDEX(#REF!,MATCH(B451,#REF!,0),MATCH('[3]Report CH global'!$K$2,#REF!,0))</f>
        <v>#REF!</v>
      </c>
      <c r="F451" s="132"/>
      <c r="G451" s="96" t="e">
        <f t="shared" si="25"/>
        <v>#REF!</v>
      </c>
    </row>
    <row r="452" spans="1:7" ht="15" x14ac:dyDescent="0.25">
      <c r="A452" s="142"/>
      <c r="B452" s="88">
        <v>482</v>
      </c>
      <c r="C452" s="89" t="s">
        <v>11</v>
      </c>
      <c r="D452" s="90" t="e">
        <f>VLOOKUP(B452,#REF!,3,0)</f>
        <v>#REF!</v>
      </c>
      <c r="E452" s="132" t="e">
        <f>INDEX(#REF!,MATCH(B452,#REF!,0),MATCH('[3]Report CH global'!$K$2,#REF!,0))</f>
        <v>#REF!</v>
      </c>
      <c r="F452" s="132"/>
      <c r="G452" s="96" t="e">
        <f t="shared" si="25"/>
        <v>#REF!</v>
      </c>
    </row>
    <row r="453" spans="1:7" ht="15" x14ac:dyDescent="0.25">
      <c r="A453" s="142"/>
      <c r="B453" s="88">
        <v>550</v>
      </c>
      <c r="C453" s="89" t="s">
        <v>11</v>
      </c>
      <c r="D453" s="90" t="e">
        <f>VLOOKUP(B453,#REF!,3,0)</f>
        <v>#REF!</v>
      </c>
      <c r="E453" s="132" t="e">
        <f>INDEX(#REF!,MATCH(B453,#REF!,0),MATCH('[3]Report CH global'!$K$2,#REF!,0))</f>
        <v>#REF!</v>
      </c>
      <c r="F453" s="132"/>
      <c r="G453" s="96" t="e">
        <f t="shared" si="25"/>
        <v>#REF!</v>
      </c>
    </row>
    <row r="454" spans="1:7" ht="15" x14ac:dyDescent="0.25">
      <c r="A454" s="142"/>
      <c r="B454" s="88">
        <v>555</v>
      </c>
      <c r="C454" s="89" t="s">
        <v>11</v>
      </c>
      <c r="D454" s="90" t="e">
        <f>VLOOKUP(B454,#REF!,3,0)</f>
        <v>#REF!</v>
      </c>
      <c r="E454" s="132" t="e">
        <f>INDEX(#REF!,MATCH(B454,#REF!,0),MATCH('[3]Report CH global'!$K$2,#REF!,0))</f>
        <v>#REF!</v>
      </c>
      <c r="F454" s="132"/>
      <c r="G454" s="96" t="e">
        <f t="shared" si="25"/>
        <v>#REF!</v>
      </c>
    </row>
    <row r="455" spans="1:7" ht="15" x14ac:dyDescent="0.25">
      <c r="A455" s="142"/>
      <c r="B455" s="88">
        <v>562</v>
      </c>
      <c r="C455" s="89" t="s">
        <v>11</v>
      </c>
      <c r="D455" s="90" t="e">
        <f>VLOOKUP(B455,#REF!,3,0)</f>
        <v>#REF!</v>
      </c>
      <c r="E455" s="132" t="e">
        <f>INDEX(#REF!,MATCH(B455,#REF!,0),MATCH('[3]Report CH global'!$K$2,#REF!,0))</f>
        <v>#REF!</v>
      </c>
      <c r="F455" s="132"/>
      <c r="G455" s="96" t="e">
        <f t="shared" si="25"/>
        <v>#REF!</v>
      </c>
    </row>
    <row r="456" spans="1:7" ht="15" x14ac:dyDescent="0.25">
      <c r="A456" s="142"/>
      <c r="B456" s="88">
        <v>569</v>
      </c>
      <c r="C456" s="89" t="s">
        <v>11</v>
      </c>
      <c r="D456" s="90" t="e">
        <f>VLOOKUP(B456,#REF!,3,0)</f>
        <v>#REF!</v>
      </c>
      <c r="E456" s="132" t="e">
        <f>INDEX(#REF!,MATCH(B456,#REF!,0),MATCH('[3]Report CH global'!$K$2,#REF!,0))</f>
        <v>#REF!</v>
      </c>
      <c r="F456" s="132"/>
      <c r="G456" s="96" t="e">
        <f t="shared" si="25"/>
        <v>#REF!</v>
      </c>
    </row>
    <row r="457" spans="1:7" ht="15" x14ac:dyDescent="0.25">
      <c r="A457" s="142"/>
      <c r="B457" s="88">
        <v>594</v>
      </c>
      <c r="C457" s="89" t="s">
        <v>11</v>
      </c>
      <c r="D457" s="90" t="e">
        <f>VLOOKUP(B457,#REF!,3,0)</f>
        <v>#REF!</v>
      </c>
      <c r="E457" s="132" t="e">
        <f>INDEX(#REF!,MATCH(B457,#REF!,0),MATCH('[3]Report CH global'!$K$2,#REF!,0))</f>
        <v>#REF!</v>
      </c>
      <c r="F457" s="132"/>
      <c r="G457" s="96" t="e">
        <f t="shared" si="25"/>
        <v>#REF!</v>
      </c>
    </row>
    <row r="458" spans="1:7" ht="15" x14ac:dyDescent="0.25">
      <c r="A458" s="142"/>
      <c r="B458" s="88">
        <v>659</v>
      </c>
      <c r="C458" s="89" t="s">
        <v>11</v>
      </c>
      <c r="D458" s="90" t="e">
        <f>VLOOKUP(B458,#REF!,3,0)</f>
        <v>#REF!</v>
      </c>
      <c r="E458" s="132" t="e">
        <f>INDEX(#REF!,MATCH(B458,#REF!,0),MATCH('[3]Report CH global'!$K$2,#REF!,0))</f>
        <v>#REF!</v>
      </c>
      <c r="F458" s="132"/>
      <c r="G458" s="96" t="e">
        <f t="shared" si="25"/>
        <v>#REF!</v>
      </c>
    </row>
    <row r="459" spans="1:7" ht="15" x14ac:dyDescent="0.25">
      <c r="A459" s="142"/>
      <c r="B459" s="88">
        <v>674</v>
      </c>
      <c r="C459" s="89" t="s">
        <v>11</v>
      </c>
      <c r="D459" s="90" t="e">
        <f>VLOOKUP(B459,#REF!,3,0)</f>
        <v>#REF!</v>
      </c>
      <c r="E459" s="132" t="e">
        <f>INDEX(#REF!,MATCH(B459,#REF!,0),MATCH('[3]Report CH global'!$K$2,#REF!,0))</f>
        <v>#REF!</v>
      </c>
      <c r="F459" s="132"/>
      <c r="G459" s="96" t="e">
        <f t="shared" si="25"/>
        <v>#REF!</v>
      </c>
    </row>
    <row r="460" spans="1:7" ht="15" x14ac:dyDescent="0.25">
      <c r="A460" s="142"/>
      <c r="B460" s="88">
        <v>703</v>
      </c>
      <c r="C460" s="89" t="s">
        <v>11</v>
      </c>
      <c r="D460" s="90" t="e">
        <f>VLOOKUP(B460,#REF!,3,0)</f>
        <v>#REF!</v>
      </c>
      <c r="E460" s="132" t="e">
        <f>INDEX(#REF!,MATCH(B460,#REF!,0),MATCH('[3]Report CH global'!$K$2,#REF!,0))</f>
        <v>#REF!</v>
      </c>
      <c r="F460" s="132"/>
      <c r="G460" s="96" t="e">
        <f t="shared" si="25"/>
        <v>#REF!</v>
      </c>
    </row>
    <row r="461" spans="1:7" ht="15" x14ac:dyDescent="0.25">
      <c r="A461" s="142"/>
      <c r="B461" s="88">
        <v>714</v>
      </c>
      <c r="C461" s="89" t="s">
        <v>11</v>
      </c>
      <c r="D461" s="90" t="e">
        <f>VLOOKUP(B461,#REF!,3,0)</f>
        <v>#REF!</v>
      </c>
      <c r="E461" s="132" t="e">
        <f>INDEX(#REF!,MATCH(B461,#REF!,0),MATCH('[3]Report CH global'!$K$2,#REF!,0))</f>
        <v>#REF!</v>
      </c>
      <c r="F461" s="132"/>
      <c r="G461" s="96" t="e">
        <f t="shared" si="25"/>
        <v>#REF!</v>
      </c>
    </row>
    <row r="462" spans="1:7" ht="15" x14ac:dyDescent="0.25">
      <c r="A462" s="142"/>
      <c r="B462" s="88">
        <v>739</v>
      </c>
      <c r="C462" s="89" t="s">
        <v>11</v>
      </c>
      <c r="D462" s="90" t="e">
        <f>VLOOKUP(B462,#REF!,3,0)</f>
        <v>#REF!</v>
      </c>
      <c r="E462" s="132" t="e">
        <f>INDEX(#REF!,MATCH(B462,#REF!,0),MATCH('[3]Report CH global'!$K$2,#REF!,0))</f>
        <v>#REF!</v>
      </c>
      <c r="F462" s="132"/>
      <c r="G462" s="96" t="e">
        <f t="shared" si="25"/>
        <v>#REF!</v>
      </c>
    </row>
    <row r="463" spans="1:7" ht="15" x14ac:dyDescent="0.25">
      <c r="A463" s="142"/>
      <c r="B463" s="88">
        <v>745</v>
      </c>
      <c r="C463" s="89" t="s">
        <v>11</v>
      </c>
      <c r="D463" s="90" t="e">
        <f>VLOOKUP(B463,#REF!,3,0)</f>
        <v>#REF!</v>
      </c>
      <c r="E463" s="132" t="e">
        <f>INDEX(#REF!,MATCH(B463,#REF!,0),MATCH('[3]Report CH global'!$K$2,#REF!,0))</f>
        <v>#REF!</v>
      </c>
      <c r="F463" s="132"/>
      <c r="G463" s="96" t="e">
        <f t="shared" si="25"/>
        <v>#REF!</v>
      </c>
    </row>
    <row r="464" spans="1:7" ht="15" x14ac:dyDescent="0.25">
      <c r="A464" s="142"/>
      <c r="B464" s="88">
        <v>763</v>
      </c>
      <c r="C464" s="89" t="s">
        <v>11</v>
      </c>
      <c r="D464" s="90" t="e">
        <f>VLOOKUP(B464,#REF!,3,0)</f>
        <v>#REF!</v>
      </c>
      <c r="E464" s="132" t="e">
        <f>INDEX(#REF!,MATCH(B464,#REF!,0),MATCH('[3]Report CH global'!$K$2,#REF!,0))</f>
        <v>#REF!</v>
      </c>
      <c r="F464" s="132"/>
      <c r="G464" s="96" t="e">
        <f t="shared" si="25"/>
        <v>#REF!</v>
      </c>
    </row>
    <row r="465" spans="1:15" ht="15.75" thickBot="1" x14ac:dyDescent="0.3">
      <c r="A465" s="143"/>
      <c r="B465" s="88">
        <v>784</v>
      </c>
      <c r="C465" s="89" t="s">
        <v>11</v>
      </c>
      <c r="D465" s="90" t="e">
        <f>VLOOKUP(B465,#REF!,3,0)</f>
        <v>#REF!</v>
      </c>
      <c r="E465" s="132" t="e">
        <f>INDEX(#REF!,MATCH(B465,#REF!,0),MATCH('[3]Report CH global'!$K$2,#REF!,0))</f>
        <v>#REF!</v>
      </c>
      <c r="F465" s="132"/>
      <c r="G465" s="96" t="e">
        <f t="shared" si="25"/>
        <v>#REF!</v>
      </c>
    </row>
    <row r="466" spans="1:15" ht="16.5" thickTop="1" thickBot="1" x14ac:dyDescent="0.25">
      <c r="A466" s="82"/>
      <c r="B466" s="77"/>
      <c r="C466" s="93" t="s">
        <v>12</v>
      </c>
      <c r="D466" s="97" t="e">
        <f>SUM(D454:D464)</f>
        <v>#REF!</v>
      </c>
      <c r="E466" s="133" t="e">
        <f>SUM(E454:E465)</f>
        <v>#REF!</v>
      </c>
      <c r="F466" s="133"/>
      <c r="G466" s="98" t="e">
        <f>(D466-E466)/E466</f>
        <v>#REF!</v>
      </c>
    </row>
    <row r="467" spans="1:15" s="11" customFormat="1" ht="15.75" thickTop="1" x14ac:dyDescent="0.2">
      <c r="A467" s="77"/>
      <c r="B467" s="77"/>
      <c r="C467" s="103"/>
      <c r="D467" s="104"/>
      <c r="E467" s="105"/>
      <c r="F467" s="105"/>
      <c r="G467" s="106"/>
      <c r="H467" s="1"/>
      <c r="O467" s="108"/>
    </row>
    <row r="468" spans="1:15" ht="12.75" customHeight="1" x14ac:dyDescent="0.2">
      <c r="A468" s="123" t="s">
        <v>37</v>
      </c>
      <c r="B468" s="77"/>
      <c r="C468" s="78"/>
      <c r="D468" s="79"/>
      <c r="E468" s="79"/>
      <c r="F468" s="79"/>
      <c r="G468" s="109" t="s">
        <v>5</v>
      </c>
    </row>
    <row r="469" spans="1:15" x14ac:dyDescent="0.2">
      <c r="B469" s="77"/>
      <c r="C469" s="82"/>
      <c r="D469" s="4"/>
      <c r="E469" s="4"/>
      <c r="F469" s="4"/>
      <c r="G469" s="83" t="e">
        <f>DATE(#REF!,#REF!+1,0)</f>
        <v>#REF!</v>
      </c>
    </row>
    <row r="470" spans="1:15" x14ac:dyDescent="0.2">
      <c r="A470" s="82"/>
      <c r="B470" s="77"/>
      <c r="C470" s="82"/>
      <c r="D470" s="4"/>
      <c r="E470" s="4"/>
      <c r="F470" s="4"/>
      <c r="G470" s="4"/>
    </row>
    <row r="471" spans="1:15" x14ac:dyDescent="0.2">
      <c r="A471" s="4"/>
      <c r="B471" s="4"/>
      <c r="C471" s="84"/>
      <c r="D471" s="85" t="s">
        <v>24</v>
      </c>
      <c r="E471" s="86" t="s">
        <v>25</v>
      </c>
      <c r="F471" s="85" t="s">
        <v>26</v>
      </c>
      <c r="G471" s="87" t="s">
        <v>27</v>
      </c>
    </row>
    <row r="472" spans="1:15" ht="15" x14ac:dyDescent="0.25">
      <c r="A472" s="144" t="s">
        <v>28</v>
      </c>
      <c r="B472" s="88">
        <v>116</v>
      </c>
      <c r="C472" s="89" t="s">
        <v>11</v>
      </c>
      <c r="D472" s="90" t="e">
        <f>VLOOKUP(B472,#REF!,7,0)</f>
        <v>#REF!</v>
      </c>
      <c r="E472" s="90" t="e">
        <f>F472*#REF!</f>
        <v>#REF!</v>
      </c>
      <c r="F472" s="90" t="e">
        <f>VLOOKUP(B472,'[3]Objectifs agents'!#REF!,7,0)</f>
        <v>#REF!</v>
      </c>
      <c r="G472" s="91" t="e">
        <f>D472/E472</f>
        <v>#REF!</v>
      </c>
    </row>
    <row r="473" spans="1:15" ht="15" x14ac:dyDescent="0.25">
      <c r="A473" s="144"/>
      <c r="B473" s="88">
        <v>216</v>
      </c>
      <c r="C473" s="89" t="s">
        <v>11</v>
      </c>
      <c r="D473" s="90" t="e">
        <f>VLOOKUP(B473,#REF!,7,0)</f>
        <v>#REF!</v>
      </c>
      <c r="E473" s="90" t="e">
        <f>F473*#REF!</f>
        <v>#REF!</v>
      </c>
      <c r="F473" s="90" t="e">
        <f>VLOOKUP(B473,'[3]Objectifs agents'!#REF!,7,0)</f>
        <v>#REF!</v>
      </c>
      <c r="G473" s="91" t="e">
        <f t="shared" ref="G473:G478" si="26">D473/E473</f>
        <v>#REF!</v>
      </c>
    </row>
    <row r="474" spans="1:15" ht="15" x14ac:dyDescent="0.25">
      <c r="A474" s="144"/>
      <c r="B474" s="88">
        <v>501</v>
      </c>
      <c r="C474" s="89" t="s">
        <v>11</v>
      </c>
      <c r="D474" s="90" t="e">
        <f>VLOOKUP(B474,#REF!,7,0)</f>
        <v>#REF!</v>
      </c>
      <c r="E474" s="90" t="e">
        <f>F474*#REF!</f>
        <v>#REF!</v>
      </c>
      <c r="F474" s="90">
        <v>90000</v>
      </c>
      <c r="G474" s="91" t="e">
        <f t="shared" si="26"/>
        <v>#REF!</v>
      </c>
    </row>
    <row r="475" spans="1:15" ht="15" x14ac:dyDescent="0.25">
      <c r="A475" s="144"/>
      <c r="B475" s="88">
        <v>509</v>
      </c>
      <c r="C475" s="89" t="s">
        <v>11</v>
      </c>
      <c r="D475" s="90" t="e">
        <f>VLOOKUP(B475,#REF!,7,0)</f>
        <v>#REF!</v>
      </c>
      <c r="E475" s="90" t="e">
        <f>F475*#REF!</f>
        <v>#REF!</v>
      </c>
      <c r="F475" s="90" t="e">
        <f>VLOOKUP(B475,'[3]Objectifs agents'!#REF!,7,0)</f>
        <v>#REF!</v>
      </c>
      <c r="G475" s="91" t="e">
        <f t="shared" si="26"/>
        <v>#REF!</v>
      </c>
    </row>
    <row r="476" spans="1:15" ht="15" x14ac:dyDescent="0.25">
      <c r="A476" s="144"/>
      <c r="B476" s="88">
        <v>677</v>
      </c>
      <c r="C476" s="89" t="s">
        <v>11</v>
      </c>
      <c r="D476" s="90" t="e">
        <f>VLOOKUP(B476,#REF!,7,0)</f>
        <v>#REF!</v>
      </c>
      <c r="E476" s="90" t="e">
        <f>F476*#REF!</f>
        <v>#REF!</v>
      </c>
      <c r="F476" s="90" t="e">
        <f>VLOOKUP(B476,'[3]Objectifs agents'!#REF!,7,0)</f>
        <v>#REF!</v>
      </c>
      <c r="G476" s="91" t="e">
        <f t="shared" si="26"/>
        <v>#REF!</v>
      </c>
    </row>
    <row r="477" spans="1:15" ht="15.75" thickBot="1" x14ac:dyDescent="0.3">
      <c r="A477" s="144"/>
      <c r="B477" s="88">
        <v>769</v>
      </c>
      <c r="C477" s="89" t="s">
        <v>11</v>
      </c>
      <c r="D477" s="90" t="e">
        <f>VLOOKUP(B477,#REF!,7,0)</f>
        <v>#REF!</v>
      </c>
      <c r="E477" s="90" t="e">
        <f>F477*#REF!</f>
        <v>#REF!</v>
      </c>
      <c r="F477" s="90" t="e">
        <f>VLOOKUP(B477,'[3]Objectifs agents'!#REF!,7,0)</f>
        <v>#REF!</v>
      </c>
      <c r="G477" s="91" t="e">
        <f t="shared" si="26"/>
        <v>#REF!</v>
      </c>
    </row>
    <row r="478" spans="1:15" ht="16.5" thickTop="1" thickBot="1" x14ac:dyDescent="0.25">
      <c r="A478" s="125"/>
      <c r="B478" s="92"/>
      <c r="C478" s="93" t="s">
        <v>12</v>
      </c>
      <c r="D478" s="94" t="e">
        <f>SUM(D472:D477)</f>
        <v>#REF!</v>
      </c>
      <c r="E478" s="94" t="e">
        <f>SUM(E472:E477)</f>
        <v>#REF!</v>
      </c>
      <c r="F478" s="94" t="e">
        <f>SUM(F472:F477)</f>
        <v>#REF!</v>
      </c>
      <c r="G478" s="95" t="e">
        <f t="shared" si="26"/>
        <v>#REF!</v>
      </c>
    </row>
    <row r="479" spans="1:15" ht="13.5" thickTop="1" x14ac:dyDescent="0.2">
      <c r="A479" s="125"/>
      <c r="B479" s="77"/>
      <c r="C479" s="82"/>
      <c r="D479" s="4"/>
      <c r="E479" s="4"/>
      <c r="F479" s="4"/>
      <c r="G479" s="4"/>
    </row>
    <row r="480" spans="1:15" ht="15" x14ac:dyDescent="0.25">
      <c r="A480" s="125"/>
      <c r="B480" s="92"/>
      <c r="C480"/>
      <c r="D480" s="85" t="s">
        <v>24</v>
      </c>
      <c r="E480" s="139" t="s">
        <v>29</v>
      </c>
      <c r="F480" s="140"/>
      <c r="G480" s="86" t="s">
        <v>30</v>
      </c>
    </row>
    <row r="481" spans="1:15" ht="15" x14ac:dyDescent="0.25">
      <c r="A481" s="145" t="s">
        <v>31</v>
      </c>
      <c r="B481" s="88">
        <v>116</v>
      </c>
      <c r="C481" s="89" t="s">
        <v>11</v>
      </c>
      <c r="D481" s="90" t="e">
        <f>VLOOKUP(B481,#REF!,3,0)</f>
        <v>#REF!</v>
      </c>
      <c r="E481" s="146" t="e">
        <f>INDEX(#REF!,MATCH(B481,#REF!,0),MATCH('[3]Report CH global'!$K$2,#REF!,0))</f>
        <v>#REF!</v>
      </c>
      <c r="F481" s="147"/>
      <c r="G481" s="96" t="e">
        <f t="shared" ref="G481:G486" si="27">(D481-E481)/E481</f>
        <v>#REF!</v>
      </c>
    </row>
    <row r="482" spans="1:15" ht="15" x14ac:dyDescent="0.25">
      <c r="A482" s="145"/>
      <c r="B482" s="88">
        <v>216</v>
      </c>
      <c r="C482" s="89" t="s">
        <v>11</v>
      </c>
      <c r="D482" s="90" t="e">
        <f>VLOOKUP(B482,#REF!,3,0)</f>
        <v>#REF!</v>
      </c>
      <c r="E482" s="134" t="e">
        <f>INDEX(#REF!,MATCH(B482,#REF!,0),MATCH('[3]Report CH global'!$K$2,#REF!,0))</f>
        <v>#REF!</v>
      </c>
      <c r="F482" s="135"/>
      <c r="G482" s="96" t="e">
        <f t="shared" si="27"/>
        <v>#REF!</v>
      </c>
    </row>
    <row r="483" spans="1:15" ht="15" x14ac:dyDescent="0.25">
      <c r="A483" s="145"/>
      <c r="B483" s="88">
        <v>501</v>
      </c>
      <c r="C483" s="89" t="s">
        <v>11</v>
      </c>
      <c r="D483" s="90" t="e">
        <f>VLOOKUP(B483,#REF!,3,0)</f>
        <v>#REF!</v>
      </c>
      <c r="E483" s="134" t="e">
        <f>INDEX(#REF!,MATCH(B483,#REF!,0),MATCH('[3]Report CH global'!$K$2,#REF!,0))</f>
        <v>#REF!</v>
      </c>
      <c r="F483" s="135"/>
      <c r="G483" s="96" t="e">
        <f t="shared" si="27"/>
        <v>#REF!</v>
      </c>
    </row>
    <row r="484" spans="1:15" ht="15" x14ac:dyDescent="0.25">
      <c r="A484" s="145"/>
      <c r="B484" s="88">
        <v>509</v>
      </c>
      <c r="C484" s="89" t="s">
        <v>11</v>
      </c>
      <c r="D484" s="90" t="e">
        <f>VLOOKUP(B484,#REF!,3,0)</f>
        <v>#REF!</v>
      </c>
      <c r="E484" s="134" t="e">
        <f>INDEX(#REF!,MATCH(B484,#REF!,0),MATCH('[3]Report CH global'!$K$2,#REF!,0))</f>
        <v>#REF!</v>
      </c>
      <c r="F484" s="135"/>
      <c r="G484" s="96" t="e">
        <f t="shared" si="27"/>
        <v>#REF!</v>
      </c>
    </row>
    <row r="485" spans="1:15" ht="15" x14ac:dyDescent="0.25">
      <c r="A485" s="145"/>
      <c r="B485" s="88">
        <v>677</v>
      </c>
      <c r="C485" s="89" t="s">
        <v>11</v>
      </c>
      <c r="D485" s="90" t="e">
        <f>VLOOKUP(B485,#REF!,3,0)</f>
        <v>#REF!</v>
      </c>
      <c r="E485" s="134" t="e">
        <f>INDEX(#REF!,MATCH(B485,#REF!,0),MATCH('[3]Report CH global'!$K$2,#REF!,0))</f>
        <v>#REF!</v>
      </c>
      <c r="F485" s="135"/>
      <c r="G485" s="96" t="e">
        <f t="shared" si="27"/>
        <v>#REF!</v>
      </c>
    </row>
    <row r="486" spans="1:15" ht="15.75" thickBot="1" x14ac:dyDescent="0.3">
      <c r="A486" s="145"/>
      <c r="B486" s="88">
        <v>769</v>
      </c>
      <c r="C486" s="89" t="s">
        <v>11</v>
      </c>
      <c r="D486" s="90" t="e">
        <f>VLOOKUP(B486,#REF!,3,0)</f>
        <v>#REF!</v>
      </c>
      <c r="E486" s="134" t="e">
        <f>INDEX(#REF!,MATCH(B486,#REF!,0),MATCH('[3]Report CH global'!$K$2,#REF!,0))</f>
        <v>#REF!</v>
      </c>
      <c r="F486" s="135"/>
      <c r="G486" s="96" t="e">
        <f t="shared" si="27"/>
        <v>#REF!</v>
      </c>
    </row>
    <row r="487" spans="1:15" ht="16.5" thickTop="1" thickBot="1" x14ac:dyDescent="0.25">
      <c r="A487" s="125"/>
      <c r="B487" s="77"/>
      <c r="C487" s="93" t="s">
        <v>12</v>
      </c>
      <c r="D487" s="97" t="e">
        <f>SUM(D475:D485)</f>
        <v>#REF!</v>
      </c>
      <c r="E487" s="133" t="e">
        <f>SUM(E475:E486)</f>
        <v>#REF!</v>
      </c>
      <c r="F487" s="133"/>
      <c r="G487" s="98" t="e">
        <f>(D487-E487)/E487</f>
        <v>#REF!</v>
      </c>
    </row>
    <row r="488" spans="1:15" s="11" customFormat="1" ht="15.75" thickTop="1" x14ac:dyDescent="0.2">
      <c r="A488" s="125"/>
      <c r="B488" s="77"/>
      <c r="C488" s="103"/>
      <c r="D488" s="105"/>
      <c r="E488" s="105"/>
      <c r="F488" s="105"/>
      <c r="G488" s="106"/>
      <c r="H488" s="1"/>
      <c r="O488" s="108"/>
    </row>
    <row r="489" spans="1:15" ht="12.75" customHeight="1" x14ac:dyDescent="0.2">
      <c r="A489" s="76" t="s">
        <v>38</v>
      </c>
      <c r="B489" s="77"/>
      <c r="C489" s="78"/>
      <c r="D489" s="79"/>
      <c r="E489" s="79"/>
      <c r="F489" s="79"/>
      <c r="G489" s="109" t="s">
        <v>5</v>
      </c>
    </row>
    <row r="490" spans="1:15" x14ac:dyDescent="0.2">
      <c r="B490" s="81"/>
      <c r="C490" s="82"/>
      <c r="D490" s="4"/>
      <c r="E490" s="4"/>
      <c r="F490" s="4"/>
      <c r="G490" s="83" t="e">
        <f>DATE(#REF!,#REF!+1,0)</f>
        <v>#REF!</v>
      </c>
    </row>
    <row r="491" spans="1:15" x14ac:dyDescent="0.2">
      <c r="A491" s="4"/>
      <c r="B491" s="4"/>
      <c r="C491" s="4"/>
      <c r="D491" s="79"/>
      <c r="E491" s="4"/>
      <c r="F491" s="4"/>
      <c r="G491" s="4"/>
    </row>
    <row r="492" spans="1:15" x14ac:dyDescent="0.2">
      <c r="A492" s="4"/>
      <c r="B492" s="4"/>
      <c r="C492" s="84"/>
      <c r="D492" s="85" t="s">
        <v>6</v>
      </c>
      <c r="E492" s="86" t="s">
        <v>7</v>
      </c>
      <c r="F492" s="85" t="s">
        <v>8</v>
      </c>
      <c r="G492" s="87" t="s">
        <v>9</v>
      </c>
    </row>
    <row r="493" spans="1:15" ht="15" x14ac:dyDescent="0.25">
      <c r="A493" s="136" t="s">
        <v>10</v>
      </c>
      <c r="B493" s="88">
        <v>119</v>
      </c>
      <c r="C493" s="89" t="s">
        <v>11</v>
      </c>
      <c r="D493" s="90" t="e">
        <f>VLOOKUP(B493,#REF!,7,0)</f>
        <v>#REF!</v>
      </c>
      <c r="E493" s="90" t="e">
        <f>F493*#REF!</f>
        <v>#REF!</v>
      </c>
      <c r="F493" s="90" t="e">
        <f>VLOOKUP(B493,'[3]Objectifs agents'!#REF!,7,0)</f>
        <v>#REF!</v>
      </c>
      <c r="G493" s="91" t="e">
        <f>D493/E493</f>
        <v>#REF!</v>
      </c>
    </row>
    <row r="494" spans="1:15" ht="15" x14ac:dyDescent="0.25">
      <c r="A494" s="137"/>
      <c r="B494" s="88">
        <v>336</v>
      </c>
      <c r="C494" s="89" t="s">
        <v>11</v>
      </c>
      <c r="D494" s="90" t="e">
        <f>VLOOKUP(B494,#REF!,7,0)</f>
        <v>#REF!</v>
      </c>
      <c r="E494" s="90" t="e">
        <f>F494*#REF!</f>
        <v>#REF!</v>
      </c>
      <c r="F494" s="90" t="e">
        <f>VLOOKUP(B494,'[3]Objectifs agents'!#REF!,7,0)</f>
        <v>#REF!</v>
      </c>
      <c r="G494" s="91" t="e">
        <f t="shared" ref="G494:G500" si="28">D494/E494</f>
        <v>#REF!</v>
      </c>
    </row>
    <row r="495" spans="1:15" ht="15" x14ac:dyDescent="0.25">
      <c r="A495" s="137"/>
      <c r="B495" s="88">
        <v>380</v>
      </c>
      <c r="C495" s="89" t="s">
        <v>11</v>
      </c>
      <c r="D495" s="90" t="e">
        <f>VLOOKUP(B495,#REF!,7,0)</f>
        <v>#REF!</v>
      </c>
      <c r="E495" s="90" t="e">
        <f>F495*#REF!</f>
        <v>#REF!</v>
      </c>
      <c r="F495" s="90" t="e">
        <f>VLOOKUP(B495,'[3]Objectifs agents'!#REF!,7,0)</f>
        <v>#REF!</v>
      </c>
      <c r="G495" s="91" t="e">
        <f t="shared" si="28"/>
        <v>#REF!</v>
      </c>
    </row>
    <row r="496" spans="1:15" ht="15" x14ac:dyDescent="0.25">
      <c r="A496" s="137"/>
      <c r="B496" s="88">
        <v>427</v>
      </c>
      <c r="C496" s="89" t="s">
        <v>11</v>
      </c>
      <c r="D496" s="90" t="e">
        <f>VLOOKUP(B496,#REF!,7,0)</f>
        <v>#REF!</v>
      </c>
      <c r="E496" s="90" t="e">
        <f>F496*#REF!</f>
        <v>#REF!</v>
      </c>
      <c r="F496" s="90" t="e">
        <f>VLOOKUP(B496,'[3]Objectifs agents'!#REF!,7,0)</f>
        <v>#REF!</v>
      </c>
      <c r="G496" s="91" t="e">
        <f t="shared" si="28"/>
        <v>#REF!</v>
      </c>
    </row>
    <row r="497" spans="1:7" ht="15" x14ac:dyDescent="0.25">
      <c r="A497" s="137"/>
      <c r="B497" s="88">
        <v>672</v>
      </c>
      <c r="C497" s="89" t="s">
        <v>11</v>
      </c>
      <c r="D497" s="90" t="e">
        <f>VLOOKUP(B497,#REF!,7,0)</f>
        <v>#REF!</v>
      </c>
      <c r="E497" s="90" t="e">
        <f>F497*#REF!</f>
        <v>#REF!</v>
      </c>
      <c r="F497" s="90" t="e">
        <f>VLOOKUP(B497,'[3]Objectifs agents'!#REF!,7,0)</f>
        <v>#REF!</v>
      </c>
      <c r="G497" s="91" t="e">
        <f t="shared" si="28"/>
        <v>#REF!</v>
      </c>
    </row>
    <row r="498" spans="1:7" ht="15" x14ac:dyDescent="0.25">
      <c r="A498" s="137"/>
      <c r="B498" s="88">
        <v>691</v>
      </c>
      <c r="C498" s="89" t="s">
        <v>11</v>
      </c>
      <c r="D498" s="90" t="e">
        <f>VLOOKUP(B498,#REF!,7,0)</f>
        <v>#REF!</v>
      </c>
      <c r="E498" s="90" t="e">
        <f>F498*#REF!</f>
        <v>#REF!</v>
      </c>
      <c r="F498" s="90" t="e">
        <f>VLOOKUP(B498,'[3]Objectifs agents'!#REF!,7,0)</f>
        <v>#REF!</v>
      </c>
      <c r="G498" s="91" t="e">
        <f t="shared" si="28"/>
        <v>#REF!</v>
      </c>
    </row>
    <row r="499" spans="1:7" ht="15.75" thickBot="1" x14ac:dyDescent="0.3">
      <c r="A499" s="138"/>
      <c r="B499" s="88">
        <v>757</v>
      </c>
      <c r="C499" s="89" t="s">
        <v>11</v>
      </c>
      <c r="D499" s="90" t="e">
        <f>VLOOKUP(B499,#REF!,7,0)</f>
        <v>#REF!</v>
      </c>
      <c r="E499" s="90" t="e">
        <f>F499*#REF!</f>
        <v>#REF!</v>
      </c>
      <c r="F499" s="90" t="e">
        <f>VLOOKUP(B499,'[3]Objectifs agents'!#REF!,7,0)</f>
        <v>#REF!</v>
      </c>
      <c r="G499" s="91" t="e">
        <f t="shared" si="28"/>
        <v>#REF!</v>
      </c>
    </row>
    <row r="500" spans="1:7" ht="16.5" thickTop="1" thickBot="1" x14ac:dyDescent="0.25">
      <c r="A500" s="4"/>
      <c r="B500" s="92"/>
      <c r="C500" s="93" t="s">
        <v>12</v>
      </c>
      <c r="D500" s="94" t="e">
        <f>SUM(D493:D499)</f>
        <v>#REF!</v>
      </c>
      <c r="E500" s="94" t="e">
        <f>SUM(E493:E499)</f>
        <v>#REF!</v>
      </c>
      <c r="F500" s="94" t="e">
        <f>SUM(F493:F499)</f>
        <v>#REF!</v>
      </c>
      <c r="G500" s="95" t="e">
        <f t="shared" si="28"/>
        <v>#REF!</v>
      </c>
    </row>
    <row r="501" spans="1:7" ht="13.5" thickTop="1" x14ac:dyDescent="0.2">
      <c r="A501" s="4"/>
      <c r="B501" s="92"/>
      <c r="C501" s="4"/>
      <c r="D501" s="4"/>
      <c r="E501" s="4"/>
      <c r="F501" s="4"/>
      <c r="G501" s="4"/>
    </row>
    <row r="502" spans="1:7" x14ac:dyDescent="0.2">
      <c r="A502" s="4"/>
      <c r="B502" s="92"/>
      <c r="C502" s="4"/>
      <c r="D502" s="85" t="s">
        <v>6</v>
      </c>
      <c r="E502" s="139" t="s">
        <v>13</v>
      </c>
      <c r="F502" s="140"/>
      <c r="G502" s="86" t="s">
        <v>14</v>
      </c>
    </row>
    <row r="503" spans="1:7" ht="15" x14ac:dyDescent="0.25">
      <c r="A503" s="141" t="s">
        <v>15</v>
      </c>
      <c r="B503" s="88">
        <v>119</v>
      </c>
      <c r="C503" s="89" t="s">
        <v>11</v>
      </c>
      <c r="D503" s="90" t="e">
        <f>VLOOKUP(B503,#REF!,3,0)</f>
        <v>#REF!</v>
      </c>
      <c r="E503" s="132" t="e">
        <f>INDEX(#REF!,MATCH(B503,#REF!,0),MATCH('[3]Report CH global'!$K$2,#REF!,0))</f>
        <v>#REF!</v>
      </c>
      <c r="F503" s="132"/>
      <c r="G503" s="96" t="e">
        <f>(D503-E503)/E503</f>
        <v>#REF!</v>
      </c>
    </row>
    <row r="504" spans="1:7" ht="15" x14ac:dyDescent="0.25">
      <c r="A504" s="142"/>
      <c r="B504" s="88">
        <v>336</v>
      </c>
      <c r="C504" s="89" t="s">
        <v>11</v>
      </c>
      <c r="D504" s="90" t="e">
        <f>VLOOKUP(B504,#REF!,3,0)</f>
        <v>#REF!</v>
      </c>
      <c r="E504" s="132" t="e">
        <f>INDEX(#REF!,MATCH(B504,#REF!,0),MATCH('[3]Report CH global'!$K$2,#REF!,0))</f>
        <v>#REF!</v>
      </c>
      <c r="F504" s="132"/>
      <c r="G504" s="96" t="e">
        <f t="shared" ref="G504:G509" si="29">(D504-E504)/E504</f>
        <v>#REF!</v>
      </c>
    </row>
    <row r="505" spans="1:7" ht="15" x14ac:dyDescent="0.25">
      <c r="A505" s="142"/>
      <c r="B505" s="88">
        <v>380</v>
      </c>
      <c r="C505" s="89" t="s">
        <v>11</v>
      </c>
      <c r="D505" s="90" t="e">
        <f>VLOOKUP(B505,#REF!,3,0)</f>
        <v>#REF!</v>
      </c>
      <c r="E505" s="132" t="e">
        <f>INDEX(#REF!,MATCH(B505,#REF!,0),MATCH('[3]Report CH global'!$K$2,#REF!,0))</f>
        <v>#REF!</v>
      </c>
      <c r="F505" s="132"/>
      <c r="G505" s="96" t="e">
        <f t="shared" si="29"/>
        <v>#REF!</v>
      </c>
    </row>
    <row r="506" spans="1:7" ht="15" x14ac:dyDescent="0.25">
      <c r="A506" s="142"/>
      <c r="B506" s="88">
        <v>427</v>
      </c>
      <c r="C506" s="89" t="s">
        <v>11</v>
      </c>
      <c r="D506" s="90" t="e">
        <f>VLOOKUP(B506,#REF!,3,0)</f>
        <v>#REF!</v>
      </c>
      <c r="E506" s="132" t="e">
        <f>INDEX(#REF!,MATCH(B506,#REF!,0),MATCH('[3]Report CH global'!$K$2,#REF!,0))</f>
        <v>#REF!</v>
      </c>
      <c r="F506" s="132"/>
      <c r="G506" s="96" t="e">
        <f t="shared" si="29"/>
        <v>#REF!</v>
      </c>
    </row>
    <row r="507" spans="1:7" ht="15" x14ac:dyDescent="0.25">
      <c r="A507" s="142"/>
      <c r="B507" s="88">
        <v>672</v>
      </c>
      <c r="C507" s="89" t="s">
        <v>11</v>
      </c>
      <c r="D507" s="90" t="e">
        <f>VLOOKUP(B507,#REF!,3,0)</f>
        <v>#REF!</v>
      </c>
      <c r="E507" s="132" t="e">
        <f>INDEX(#REF!,MATCH(B507,#REF!,0),MATCH('[3]Report CH global'!$K$2,#REF!,0))</f>
        <v>#REF!</v>
      </c>
      <c r="F507" s="132"/>
      <c r="G507" s="96" t="e">
        <f t="shared" si="29"/>
        <v>#REF!</v>
      </c>
    </row>
    <row r="508" spans="1:7" ht="15" x14ac:dyDescent="0.25">
      <c r="A508" s="142"/>
      <c r="B508" s="88">
        <v>691</v>
      </c>
      <c r="C508" s="89" t="s">
        <v>11</v>
      </c>
      <c r="D508" s="90" t="e">
        <f>VLOOKUP(B508,#REF!,3,0)</f>
        <v>#REF!</v>
      </c>
      <c r="E508" s="132" t="e">
        <f>INDEX(#REF!,MATCH(B508,#REF!,0),MATCH('[3]Report CH global'!$K$2,#REF!,0))</f>
        <v>#REF!</v>
      </c>
      <c r="F508" s="132"/>
      <c r="G508" s="96" t="e">
        <f t="shared" si="29"/>
        <v>#REF!</v>
      </c>
    </row>
    <row r="509" spans="1:7" ht="15.75" thickBot="1" x14ac:dyDescent="0.3">
      <c r="A509" s="143"/>
      <c r="B509" s="88">
        <v>757</v>
      </c>
      <c r="C509" s="89" t="s">
        <v>11</v>
      </c>
      <c r="D509" s="90" t="e">
        <f>VLOOKUP(B509,#REF!,3,0)</f>
        <v>#REF!</v>
      </c>
      <c r="E509" s="132" t="e">
        <f>INDEX(#REF!,MATCH(B509,#REF!,0),MATCH('[3]Report CH global'!$K$2,#REF!,0))</f>
        <v>#REF!</v>
      </c>
      <c r="F509" s="132"/>
      <c r="G509" s="96" t="e">
        <f t="shared" si="29"/>
        <v>#REF!</v>
      </c>
    </row>
    <row r="510" spans="1:7" ht="16.5" thickTop="1" thickBot="1" x14ac:dyDescent="0.25">
      <c r="A510" s="82"/>
      <c r="B510" s="77"/>
      <c r="C510" s="93" t="s">
        <v>12</v>
      </c>
      <c r="D510" s="97" t="e">
        <f>SUM(D503:D509)</f>
        <v>#REF!</v>
      </c>
      <c r="E510" s="133" t="e">
        <f>SUM(E503:E509)</f>
        <v>#REF!</v>
      </c>
      <c r="F510" s="133"/>
      <c r="G510" s="98" t="e">
        <f>(D510-E510)/E510</f>
        <v>#REF!</v>
      </c>
    </row>
    <row r="511" spans="1:7" ht="13.5" thickTop="1" x14ac:dyDescent="0.2"/>
  </sheetData>
  <mergeCells count="248">
    <mergeCell ref="A11:E11"/>
    <mergeCell ref="A13:B13"/>
    <mergeCell ref="A14:B14"/>
    <mergeCell ref="A15:B15"/>
    <mergeCell ref="A16:B16"/>
    <mergeCell ref="A1:G1"/>
    <mergeCell ref="F3:G3"/>
    <mergeCell ref="F4:G4"/>
    <mergeCell ref="A32:B32"/>
    <mergeCell ref="A33:B33"/>
    <mergeCell ref="A35:G35"/>
    <mergeCell ref="A36:B36"/>
    <mergeCell ref="A37:B37"/>
    <mergeCell ref="A38:B38"/>
    <mergeCell ref="A27:G27"/>
    <mergeCell ref="A28:B28"/>
    <mergeCell ref="A29:B29"/>
    <mergeCell ref="A30:B30"/>
    <mergeCell ref="A31:B31"/>
    <mergeCell ref="A39:B39"/>
    <mergeCell ref="A40:B40"/>
    <mergeCell ref="A41:B41"/>
    <mergeCell ref="A43:G43"/>
    <mergeCell ref="A44:B44"/>
    <mergeCell ref="A45:B45"/>
    <mergeCell ref="C45:C48"/>
    <mergeCell ref="E45:E48"/>
    <mergeCell ref="F45:F48"/>
    <mergeCell ref="G45:G48"/>
    <mergeCell ref="A53:B53"/>
    <mergeCell ref="A54:B54"/>
    <mergeCell ref="A55:B55"/>
    <mergeCell ref="A56:B56"/>
    <mergeCell ref="A57:B57"/>
    <mergeCell ref="A59:G59"/>
    <mergeCell ref="A46:B46"/>
    <mergeCell ref="A47:B47"/>
    <mergeCell ref="A48:B48"/>
    <mergeCell ref="A49:B49"/>
    <mergeCell ref="A51:G51"/>
    <mergeCell ref="A52:B52"/>
    <mergeCell ref="E91:F91"/>
    <mergeCell ref="E92:F92"/>
    <mergeCell ref="E93:F93"/>
    <mergeCell ref="E94:F94"/>
    <mergeCell ref="E95:F95"/>
    <mergeCell ref="E96:F96"/>
    <mergeCell ref="A67:C67"/>
    <mergeCell ref="A73:A82"/>
    <mergeCell ref="E85:F85"/>
    <mergeCell ref="A86:A95"/>
    <mergeCell ref="E86:F86"/>
    <mergeCell ref="E87:F87"/>
    <mergeCell ref="E88:F88"/>
    <mergeCell ref="E89:F89"/>
    <mergeCell ref="E90:F90"/>
    <mergeCell ref="A129:A140"/>
    <mergeCell ref="E143:F143"/>
    <mergeCell ref="A144:A155"/>
    <mergeCell ref="E144:F144"/>
    <mergeCell ref="E145:F145"/>
    <mergeCell ref="A102:A110"/>
    <mergeCell ref="E113:F113"/>
    <mergeCell ref="A114:A122"/>
    <mergeCell ref="E114:F114"/>
    <mergeCell ref="E115:F115"/>
    <mergeCell ref="E116:F116"/>
    <mergeCell ref="E117:F117"/>
    <mergeCell ref="E118:F118"/>
    <mergeCell ref="E119:F119"/>
    <mergeCell ref="E146:F146"/>
    <mergeCell ref="E147:F147"/>
    <mergeCell ref="E148:F148"/>
    <mergeCell ref="E149:F149"/>
    <mergeCell ref="E150:F150"/>
    <mergeCell ref="E151:F151"/>
    <mergeCell ref="E120:F120"/>
    <mergeCell ref="E121:F121"/>
    <mergeCell ref="E122:F122"/>
    <mergeCell ref="E123:F123"/>
    <mergeCell ref="E152:F152"/>
    <mergeCell ref="E153:F153"/>
    <mergeCell ref="E154:F154"/>
    <mergeCell ref="E155:F155"/>
    <mergeCell ref="E156:F156"/>
    <mergeCell ref="E184:F184"/>
    <mergeCell ref="E185:F185"/>
    <mergeCell ref="E186:F186"/>
    <mergeCell ref="E187:F187"/>
    <mergeCell ref="E188:F188"/>
    <mergeCell ref="E189:F189"/>
    <mergeCell ref="A195:A202"/>
    <mergeCell ref="A206:A213"/>
    <mergeCell ref="E214:F214"/>
    <mergeCell ref="A162:A173"/>
    <mergeCell ref="E176:F176"/>
    <mergeCell ref="A177:A188"/>
    <mergeCell ref="E177:F177"/>
    <mergeCell ref="E178:F178"/>
    <mergeCell ref="E179:F179"/>
    <mergeCell ref="E180:F180"/>
    <mergeCell ref="E181:F181"/>
    <mergeCell ref="E182:F182"/>
    <mergeCell ref="E183:F183"/>
    <mergeCell ref="A220:A235"/>
    <mergeCell ref="E238:F238"/>
    <mergeCell ref="A239:A254"/>
    <mergeCell ref="E239:F239"/>
    <mergeCell ref="E240:F240"/>
    <mergeCell ref="E241:F241"/>
    <mergeCell ref="E242:F242"/>
    <mergeCell ref="E243:F243"/>
    <mergeCell ref="E244:F244"/>
    <mergeCell ref="E251:F251"/>
    <mergeCell ref="E252:F252"/>
    <mergeCell ref="E253:F253"/>
    <mergeCell ref="E254:F254"/>
    <mergeCell ref="E255:F255"/>
    <mergeCell ref="E277:F277"/>
    <mergeCell ref="E245:F245"/>
    <mergeCell ref="E246:F246"/>
    <mergeCell ref="E247:F247"/>
    <mergeCell ref="E248:F248"/>
    <mergeCell ref="E249:F249"/>
    <mergeCell ref="E250:F250"/>
    <mergeCell ref="A283:A286"/>
    <mergeCell ref="E289:F289"/>
    <mergeCell ref="A290:A293"/>
    <mergeCell ref="E290:F290"/>
    <mergeCell ref="E291:F291"/>
    <mergeCell ref="E292:F292"/>
    <mergeCell ref="E293:F293"/>
    <mergeCell ref="E294:F294"/>
    <mergeCell ref="A261:A266"/>
    <mergeCell ref="E269:F269"/>
    <mergeCell ref="E270:F270"/>
    <mergeCell ref="A271:A276"/>
    <mergeCell ref="E271:F271"/>
    <mergeCell ref="E272:F272"/>
    <mergeCell ref="E273:F273"/>
    <mergeCell ref="E274:F274"/>
    <mergeCell ref="E275:F275"/>
    <mergeCell ref="E276:F276"/>
    <mergeCell ref="E321:F321"/>
    <mergeCell ref="E322:F322"/>
    <mergeCell ref="E323:F323"/>
    <mergeCell ref="E324:F324"/>
    <mergeCell ref="E325:F325"/>
    <mergeCell ref="E326:F326"/>
    <mergeCell ref="A300:A311"/>
    <mergeCell ref="E314:F314"/>
    <mergeCell ref="A315:A326"/>
    <mergeCell ref="E315:F315"/>
    <mergeCell ref="E316:F316"/>
    <mergeCell ref="E317:F317"/>
    <mergeCell ref="E318:F318"/>
    <mergeCell ref="E319:F319"/>
    <mergeCell ref="E320:F320"/>
    <mergeCell ref="E351:F351"/>
    <mergeCell ref="E352:F352"/>
    <mergeCell ref="E353:F353"/>
    <mergeCell ref="E354:F354"/>
    <mergeCell ref="E355:F355"/>
    <mergeCell ref="E356:F356"/>
    <mergeCell ref="E327:F327"/>
    <mergeCell ref="A333:A342"/>
    <mergeCell ref="E345:F345"/>
    <mergeCell ref="A346:A355"/>
    <mergeCell ref="E346:F346"/>
    <mergeCell ref="E347:F347"/>
    <mergeCell ref="E348:F348"/>
    <mergeCell ref="E349:F349"/>
    <mergeCell ref="E350:F350"/>
    <mergeCell ref="E387:F387"/>
    <mergeCell ref="E388:F388"/>
    <mergeCell ref="E389:F389"/>
    <mergeCell ref="E390:F390"/>
    <mergeCell ref="E391:F391"/>
    <mergeCell ref="E392:F392"/>
    <mergeCell ref="A362:A377"/>
    <mergeCell ref="E380:F380"/>
    <mergeCell ref="A381:A396"/>
    <mergeCell ref="E381:F381"/>
    <mergeCell ref="E382:F382"/>
    <mergeCell ref="E383:F383"/>
    <mergeCell ref="E384:F384"/>
    <mergeCell ref="E385:F385"/>
    <mergeCell ref="E386:F386"/>
    <mergeCell ref="E393:F393"/>
    <mergeCell ref="E394:F394"/>
    <mergeCell ref="E395:F395"/>
    <mergeCell ref="E396:F396"/>
    <mergeCell ref="E397:F397"/>
    <mergeCell ref="E443:F443"/>
    <mergeCell ref="E444:F444"/>
    <mergeCell ref="E445:F445"/>
    <mergeCell ref="E446:F446"/>
    <mergeCell ref="E447:F447"/>
    <mergeCell ref="E448:F448"/>
    <mergeCell ref="E449:F449"/>
    <mergeCell ref="E450:F450"/>
    <mergeCell ref="E451:F451"/>
    <mergeCell ref="E452:F452"/>
    <mergeCell ref="A403:A432"/>
    <mergeCell ref="E435:F435"/>
    <mergeCell ref="A436:A465"/>
    <mergeCell ref="E436:F436"/>
    <mergeCell ref="E437:F437"/>
    <mergeCell ref="E438:F438"/>
    <mergeCell ref="E439:F439"/>
    <mergeCell ref="E440:F440"/>
    <mergeCell ref="E441:F441"/>
    <mergeCell ref="E442:F442"/>
    <mergeCell ref="E459:F459"/>
    <mergeCell ref="E460:F460"/>
    <mergeCell ref="E461:F461"/>
    <mergeCell ref="E462:F462"/>
    <mergeCell ref="E463:F463"/>
    <mergeCell ref="E464:F464"/>
    <mergeCell ref="E453:F453"/>
    <mergeCell ref="E454:F454"/>
    <mergeCell ref="E455:F455"/>
    <mergeCell ref="E456:F456"/>
    <mergeCell ref="E457:F457"/>
    <mergeCell ref="E458:F458"/>
    <mergeCell ref="E465:F465"/>
    <mergeCell ref="E466:F466"/>
    <mergeCell ref="A472:A477"/>
    <mergeCell ref="E480:F480"/>
    <mergeCell ref="A481:A486"/>
    <mergeCell ref="E481:F481"/>
    <mergeCell ref="E482:F482"/>
    <mergeCell ref="E483:F483"/>
    <mergeCell ref="E484:F484"/>
    <mergeCell ref="E506:F506"/>
    <mergeCell ref="E507:F507"/>
    <mergeCell ref="E508:F508"/>
    <mergeCell ref="E509:F509"/>
    <mergeCell ref="E510:F510"/>
    <mergeCell ref="E485:F485"/>
    <mergeCell ref="E486:F486"/>
    <mergeCell ref="E487:F487"/>
    <mergeCell ref="A493:A499"/>
    <mergeCell ref="E502:F502"/>
    <mergeCell ref="A503:A509"/>
    <mergeCell ref="E503:F503"/>
    <mergeCell ref="E504:F504"/>
    <mergeCell ref="E505:F505"/>
  </mergeCells>
  <conditionalFormatting sqref="E13:E16 E29:E31">
    <cfRule type="cellIs" dxfId="112" priority="223" operator="greaterThanOrEqual">
      <formula>1</formula>
    </cfRule>
    <cfRule type="cellIs" dxfId="111" priority="224" operator="lessThan">
      <formula>0.9</formula>
    </cfRule>
    <cfRule type="cellIs" dxfId="110" priority="225" operator="between">
      <formula>0.9</formula>
      <formula>1</formula>
    </cfRule>
  </conditionalFormatting>
  <conditionalFormatting sqref="E61:E64">
    <cfRule type="cellIs" dxfId="109" priority="221" operator="greaterThanOrEqual">
      <formula>0</formula>
    </cfRule>
    <cfRule type="cellIs" dxfId="108" priority="222" operator="lessThan">
      <formula>0</formula>
    </cfRule>
  </conditionalFormatting>
  <conditionalFormatting sqref="E37:E39">
    <cfRule type="cellIs" dxfId="107" priority="218" operator="greaterThanOrEqual">
      <formula>1</formula>
    </cfRule>
    <cfRule type="cellIs" dxfId="106" priority="219" operator="lessThan">
      <formula>0.9</formula>
    </cfRule>
    <cfRule type="cellIs" dxfId="105" priority="220" operator="between">
      <formula>0.9</formula>
      <formula>1</formula>
    </cfRule>
  </conditionalFormatting>
  <conditionalFormatting sqref="E53">
    <cfRule type="cellIs" dxfId="104" priority="215" operator="greaterThanOrEqual">
      <formula>1</formula>
    </cfRule>
    <cfRule type="cellIs" dxfId="103" priority="216" operator="lessThan">
      <formula>0.9</formula>
    </cfRule>
    <cfRule type="cellIs" dxfId="102" priority="217" operator="between">
      <formula>0.9</formula>
      <formula>1</formula>
    </cfRule>
  </conditionalFormatting>
  <conditionalFormatting sqref="E54">
    <cfRule type="cellIs" dxfId="101" priority="212" operator="greaterThanOrEqual">
      <formula>1</formula>
    </cfRule>
    <cfRule type="cellIs" dxfId="100" priority="213" operator="lessThan">
      <formula>0.9</formula>
    </cfRule>
    <cfRule type="cellIs" dxfId="99" priority="214" operator="between">
      <formula>0.9</formula>
      <formula>1</formula>
    </cfRule>
  </conditionalFormatting>
  <conditionalFormatting sqref="E55">
    <cfRule type="cellIs" dxfId="98" priority="209" operator="greaterThanOrEqual">
      <formula>1</formula>
    </cfRule>
    <cfRule type="cellIs" dxfId="97" priority="210" operator="lessThan">
      <formula>0.9</formula>
    </cfRule>
    <cfRule type="cellIs" dxfId="96" priority="211" operator="between">
      <formula>0.9</formula>
      <formula>1</formula>
    </cfRule>
  </conditionalFormatting>
  <conditionalFormatting sqref="E57">
    <cfRule type="cellIs" dxfId="95" priority="148" operator="greaterThanOrEqual">
      <formula>1</formula>
    </cfRule>
    <cfRule type="cellIs" dxfId="94" priority="149" operator="lessThan">
      <formula>0.9</formula>
    </cfRule>
    <cfRule type="cellIs" dxfId="93" priority="150" operator="between">
      <formula>0.9</formula>
      <formula>1</formula>
    </cfRule>
  </conditionalFormatting>
  <conditionalFormatting sqref="E41">
    <cfRule type="cellIs" dxfId="92" priority="145" operator="greaterThanOrEqual">
      <formula>1</formula>
    </cfRule>
    <cfRule type="cellIs" dxfId="91" priority="146" operator="lessThan">
      <formula>0.9</formula>
    </cfRule>
    <cfRule type="cellIs" dxfId="90" priority="147" operator="between">
      <formula>0.9</formula>
      <formula>1</formula>
    </cfRule>
  </conditionalFormatting>
  <conditionalFormatting sqref="E33">
    <cfRule type="cellIs" dxfId="89" priority="142" operator="greaterThanOrEqual">
      <formula>1</formula>
    </cfRule>
    <cfRule type="cellIs" dxfId="88" priority="143" operator="lessThan">
      <formula>0.9</formula>
    </cfRule>
    <cfRule type="cellIs" dxfId="87" priority="144" operator="between">
      <formula>0.9</formula>
      <formula>1</formula>
    </cfRule>
  </conditionalFormatting>
  <conditionalFormatting sqref="F29:F33">
    <cfRule type="cellIs" dxfId="86" priority="140" operator="notEqual">
      <formula>0</formula>
    </cfRule>
    <cfRule type="cellIs" dxfId="85" priority="141" operator="equal">
      <formula>0</formula>
    </cfRule>
  </conditionalFormatting>
  <conditionalFormatting sqref="F32">
    <cfRule type="cellIs" dxfId="84" priority="138" operator="notEqual">
      <formula>0</formula>
    </cfRule>
    <cfRule type="cellIs" dxfId="83" priority="139" operator="equal">
      <formula>0</formula>
    </cfRule>
  </conditionalFormatting>
  <conditionalFormatting sqref="F57">
    <cfRule type="cellIs" dxfId="82" priority="111" operator="notEqual">
      <formula>0</formula>
    </cfRule>
    <cfRule type="cellIs" dxfId="81" priority="112" operator="equal">
      <formula>0</formula>
    </cfRule>
  </conditionalFormatting>
  <conditionalFormatting sqref="E49">
    <cfRule type="cellIs" dxfId="80" priority="135" operator="greaterThanOrEqual">
      <formula>1</formula>
    </cfRule>
    <cfRule type="cellIs" dxfId="79" priority="136" operator="lessThan">
      <formula>0.9</formula>
    </cfRule>
    <cfRule type="cellIs" dxfId="78" priority="137" operator="between">
      <formula>0.9</formula>
      <formula>1</formula>
    </cfRule>
  </conditionalFormatting>
  <conditionalFormatting sqref="F33">
    <cfRule type="cellIs" dxfId="77" priority="133" operator="notEqual">
      <formula>0</formula>
    </cfRule>
    <cfRule type="cellIs" dxfId="76" priority="134" operator="equal">
      <formula>0</formula>
    </cfRule>
  </conditionalFormatting>
  <conditionalFormatting sqref="F33">
    <cfRule type="cellIs" dxfId="75" priority="131" operator="notEqual">
      <formula>0</formula>
    </cfRule>
    <cfRule type="cellIs" dxfId="74" priority="132" operator="equal">
      <formula>0</formula>
    </cfRule>
  </conditionalFormatting>
  <conditionalFormatting sqref="F37:F39 F41">
    <cfRule type="cellIs" dxfId="73" priority="129" operator="notEqual">
      <formula>0</formula>
    </cfRule>
    <cfRule type="cellIs" dxfId="72" priority="130" operator="equal">
      <formula>0</formula>
    </cfRule>
  </conditionalFormatting>
  <conditionalFormatting sqref="F57">
    <cfRule type="cellIs" dxfId="71" priority="109" operator="notEqual">
      <formula>0</formula>
    </cfRule>
    <cfRule type="cellIs" dxfId="70" priority="110" operator="equal">
      <formula>0</formula>
    </cfRule>
  </conditionalFormatting>
  <conditionalFormatting sqref="F41">
    <cfRule type="cellIs" dxfId="69" priority="127" operator="notEqual">
      <formula>0</formula>
    </cfRule>
    <cfRule type="cellIs" dxfId="68" priority="128" operator="equal">
      <formula>0</formula>
    </cfRule>
  </conditionalFormatting>
  <conditionalFormatting sqref="F41">
    <cfRule type="cellIs" dxfId="67" priority="125" operator="notEqual">
      <formula>0</formula>
    </cfRule>
    <cfRule type="cellIs" dxfId="66" priority="126" operator="equal">
      <formula>0</formula>
    </cfRule>
  </conditionalFormatting>
  <conditionalFormatting sqref="F40">
    <cfRule type="cellIs" dxfId="65" priority="123" operator="notEqual">
      <formula>0</formula>
    </cfRule>
    <cfRule type="cellIs" dxfId="64" priority="124" operator="equal">
      <formula>0</formula>
    </cfRule>
  </conditionalFormatting>
  <conditionalFormatting sqref="F40">
    <cfRule type="cellIs" dxfId="63" priority="121" operator="notEqual">
      <formula>0</formula>
    </cfRule>
    <cfRule type="cellIs" dxfId="62" priority="122" operator="equal">
      <formula>0</formula>
    </cfRule>
  </conditionalFormatting>
  <conditionalFormatting sqref="F49">
    <cfRule type="cellIs" dxfId="61" priority="119" operator="notEqual">
      <formula>0</formula>
    </cfRule>
    <cfRule type="cellIs" dxfId="60" priority="120" operator="equal">
      <formula>0</formula>
    </cfRule>
  </conditionalFormatting>
  <conditionalFormatting sqref="F49">
    <cfRule type="cellIs" dxfId="59" priority="117" operator="notEqual">
      <formula>0</formula>
    </cfRule>
    <cfRule type="cellIs" dxfId="58" priority="118" operator="equal">
      <formula>0</formula>
    </cfRule>
  </conditionalFormatting>
  <conditionalFormatting sqref="F49">
    <cfRule type="cellIs" dxfId="57" priority="115" operator="notEqual">
      <formula>0</formula>
    </cfRule>
    <cfRule type="cellIs" dxfId="56" priority="116" operator="equal">
      <formula>0</formula>
    </cfRule>
  </conditionalFormatting>
  <conditionalFormatting sqref="F56">
    <cfRule type="cellIs" dxfId="55" priority="105" operator="notEqual">
      <formula>0</formula>
    </cfRule>
    <cfRule type="cellIs" dxfId="54" priority="106" operator="equal">
      <formula>0</formula>
    </cfRule>
  </conditionalFormatting>
  <conditionalFormatting sqref="F53:F57">
    <cfRule type="cellIs" dxfId="53" priority="113" operator="notEqual">
      <formula>0</formula>
    </cfRule>
    <cfRule type="cellIs" dxfId="52" priority="114" operator="equal">
      <formula>0</formula>
    </cfRule>
  </conditionalFormatting>
  <conditionalFormatting sqref="F56">
    <cfRule type="cellIs" dxfId="51" priority="107" operator="notEqual">
      <formula>0</formula>
    </cfRule>
    <cfRule type="cellIs" dxfId="50" priority="108" operator="equal">
      <formula>0</formula>
    </cfRule>
  </conditionalFormatting>
  <conditionalFormatting sqref="F61:F64">
    <cfRule type="cellIs" dxfId="49" priority="103" operator="notEqual">
      <formula>0</formula>
    </cfRule>
    <cfRule type="cellIs" dxfId="48" priority="104" operator="equal">
      <formula>0</formula>
    </cfRule>
  </conditionalFormatting>
  <conditionalFormatting sqref="G73:G83 G283:G287 G403:G433">
    <cfRule type="cellIs" dxfId="47" priority="98" operator="lessThan">
      <formula>0.9</formula>
    </cfRule>
  </conditionalFormatting>
  <conditionalFormatting sqref="G73:G83 G283:G287 G403:G433">
    <cfRule type="cellIs" dxfId="46" priority="97" operator="between">
      <formula>0.9</formula>
      <formula>1</formula>
    </cfRule>
  </conditionalFormatting>
  <conditionalFormatting sqref="G73:G83 G283:G287 G403:G433">
    <cfRule type="cellIs" dxfId="45" priority="96" operator="greaterThanOrEqual">
      <formula>1</formula>
    </cfRule>
  </conditionalFormatting>
  <conditionalFormatting sqref="G86:G96">
    <cfRule type="dataBar" priority="99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{06FE6359-BB6E-4B8E-A543-86A167E8BA1E}</x14:id>
        </ext>
      </extLst>
    </cfRule>
    <cfRule type="iconSet" priority="100">
      <iconSet iconSet="3Arrows">
        <cfvo type="percent" val="0"/>
        <cfvo type="num" val="0"/>
        <cfvo type="num" val="0" gte="0"/>
      </iconSet>
    </cfRule>
  </conditionalFormatting>
  <conditionalFormatting sqref="G102:G111">
    <cfRule type="cellIs" dxfId="44" priority="93" operator="lessThan">
      <formula>0.9</formula>
    </cfRule>
  </conditionalFormatting>
  <conditionalFormatting sqref="G102:G111">
    <cfRule type="cellIs" dxfId="43" priority="92" operator="between">
      <formula>0.9</formula>
      <formula>1</formula>
    </cfRule>
  </conditionalFormatting>
  <conditionalFormatting sqref="G102:G111">
    <cfRule type="cellIs" dxfId="42" priority="91" operator="greaterThanOrEqual">
      <formula>1</formula>
    </cfRule>
  </conditionalFormatting>
  <conditionalFormatting sqref="G114:G122 G124">
    <cfRule type="dataBar" priority="94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{8758BEAC-492E-4878-B4B1-9E11DC61CF4E}</x14:id>
        </ext>
      </extLst>
    </cfRule>
    <cfRule type="iconSet" priority="95">
      <iconSet iconSet="3Arrows">
        <cfvo type="percent" val="0"/>
        <cfvo type="num" val="0"/>
        <cfvo type="num" val="0" gte="0"/>
      </iconSet>
    </cfRule>
  </conditionalFormatting>
  <conditionalFormatting sqref="G129:G141">
    <cfRule type="cellIs" dxfId="41" priority="88" operator="lessThan">
      <formula>0.9</formula>
    </cfRule>
  </conditionalFormatting>
  <conditionalFormatting sqref="G129:G141">
    <cfRule type="cellIs" dxfId="40" priority="87" operator="between">
      <formula>0.9</formula>
      <formula>1</formula>
    </cfRule>
  </conditionalFormatting>
  <conditionalFormatting sqref="G129:G141">
    <cfRule type="cellIs" dxfId="39" priority="86" operator="greaterThanOrEqual">
      <formula>1</formula>
    </cfRule>
  </conditionalFormatting>
  <conditionalFormatting sqref="G144:G155 G157">
    <cfRule type="dataBar" priority="89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{3C8096E4-CD05-4833-B895-99F6318EE7C6}</x14:id>
        </ext>
      </extLst>
    </cfRule>
    <cfRule type="iconSet" priority="90">
      <iconSet iconSet="3Arrows">
        <cfvo type="percent" val="0"/>
        <cfvo type="num" val="0"/>
        <cfvo type="num" val="0" gte="0"/>
      </iconSet>
    </cfRule>
  </conditionalFormatting>
  <conditionalFormatting sqref="G162:G174">
    <cfRule type="cellIs" dxfId="38" priority="83" operator="lessThan">
      <formula>0.9</formula>
    </cfRule>
  </conditionalFormatting>
  <conditionalFormatting sqref="G162:G174">
    <cfRule type="cellIs" dxfId="37" priority="82" operator="between">
      <formula>0.9</formula>
      <formula>1</formula>
    </cfRule>
  </conditionalFormatting>
  <conditionalFormatting sqref="G162:G174">
    <cfRule type="cellIs" dxfId="36" priority="81" operator="greaterThanOrEqual">
      <formula>1</formula>
    </cfRule>
  </conditionalFormatting>
  <conditionalFormatting sqref="G177:G188 G190">
    <cfRule type="dataBar" priority="84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{8B91EDDB-222A-4FA4-92A2-5AB8B71CBE86}</x14:id>
        </ext>
      </extLst>
    </cfRule>
    <cfRule type="iconSet" priority="85">
      <iconSet iconSet="3Arrows">
        <cfvo type="percent" val="0"/>
        <cfvo type="num" val="0"/>
        <cfvo type="num" val="0" gte="0"/>
      </iconSet>
    </cfRule>
  </conditionalFormatting>
  <conditionalFormatting sqref="G195:G203">
    <cfRule type="cellIs" dxfId="35" priority="78" operator="lessThan">
      <formula>0.9</formula>
    </cfRule>
  </conditionalFormatting>
  <conditionalFormatting sqref="G195:G203">
    <cfRule type="cellIs" dxfId="34" priority="77" operator="between">
      <formula>0.9</formula>
      <formula>1</formula>
    </cfRule>
  </conditionalFormatting>
  <conditionalFormatting sqref="G195:G203">
    <cfRule type="cellIs" dxfId="33" priority="76" operator="greaterThanOrEqual">
      <formula>1</formula>
    </cfRule>
  </conditionalFormatting>
  <conditionalFormatting sqref="G206:G213 G215">
    <cfRule type="dataBar" priority="79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{314C0954-9D30-4215-9F5E-FEADC2194997}</x14:id>
        </ext>
      </extLst>
    </cfRule>
    <cfRule type="iconSet" priority="80">
      <iconSet iconSet="3Arrows">
        <cfvo type="percent" val="0"/>
        <cfvo type="num" val="0"/>
        <cfvo type="num" val="0" gte="0"/>
      </iconSet>
    </cfRule>
  </conditionalFormatting>
  <conditionalFormatting sqref="G220:G236">
    <cfRule type="cellIs" dxfId="32" priority="75" operator="lessThan">
      <formula>0.9</formula>
    </cfRule>
  </conditionalFormatting>
  <conditionalFormatting sqref="G220:G236">
    <cfRule type="cellIs" dxfId="31" priority="74" operator="between">
      <formula>0.9</formula>
      <formula>1</formula>
    </cfRule>
  </conditionalFormatting>
  <conditionalFormatting sqref="G220:G236">
    <cfRule type="cellIs" dxfId="30" priority="73" operator="greaterThanOrEqual">
      <formula>1</formula>
    </cfRule>
  </conditionalFormatting>
  <conditionalFormatting sqref="G239:G254 G256">
    <cfRule type="dataBar" priority="71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{B86F6DB5-F93D-46CA-B256-F5B8693DB52D}</x14:id>
        </ext>
      </extLst>
    </cfRule>
    <cfRule type="iconSet" priority="72">
      <iconSet iconSet="3Arrows">
        <cfvo type="percent" val="0"/>
        <cfvo type="num" val="0"/>
        <cfvo type="num" val="0" gte="0"/>
      </iconSet>
    </cfRule>
  </conditionalFormatting>
  <conditionalFormatting sqref="G261:G267">
    <cfRule type="cellIs" dxfId="29" priority="68" operator="lessThan">
      <formula>0.9</formula>
    </cfRule>
  </conditionalFormatting>
  <conditionalFormatting sqref="G261:G267">
    <cfRule type="cellIs" dxfId="28" priority="67" operator="between">
      <formula>0.9</formula>
      <formula>1</formula>
    </cfRule>
  </conditionalFormatting>
  <conditionalFormatting sqref="G261:G267">
    <cfRule type="cellIs" dxfId="27" priority="66" operator="greaterThanOrEqual">
      <formula>1</formula>
    </cfRule>
  </conditionalFormatting>
  <conditionalFormatting sqref="G270:G276 G278">
    <cfRule type="dataBar" priority="69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{A88AB565-E337-4CB0-B114-3B116F9D1CDE}</x14:id>
        </ext>
      </extLst>
    </cfRule>
    <cfRule type="iconSet" priority="70">
      <iconSet iconSet="3Arrows">
        <cfvo type="percent" val="0"/>
        <cfvo type="num" val="0"/>
        <cfvo type="num" val="0" gte="0"/>
      </iconSet>
    </cfRule>
  </conditionalFormatting>
  <conditionalFormatting sqref="G290:G293 G295">
    <cfRule type="dataBar" priority="101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{32A148E7-979F-4961-8319-56DF9980C97C}</x14:id>
        </ext>
      </extLst>
    </cfRule>
    <cfRule type="iconSet" priority="102">
      <iconSet iconSet="3Arrows">
        <cfvo type="percent" val="0"/>
        <cfvo type="num" val="0"/>
        <cfvo type="num" val="0" gte="0"/>
      </iconSet>
    </cfRule>
  </conditionalFormatting>
  <conditionalFormatting sqref="G312 G300:G308">
    <cfRule type="cellIs" dxfId="26" priority="65" operator="lessThan">
      <formula>0.9</formula>
    </cfRule>
  </conditionalFormatting>
  <conditionalFormatting sqref="G312 G300:G308">
    <cfRule type="cellIs" dxfId="25" priority="64" operator="between">
      <formula>0.9</formula>
      <formula>1</formula>
    </cfRule>
  </conditionalFormatting>
  <conditionalFormatting sqref="G312 G300:G308">
    <cfRule type="cellIs" dxfId="24" priority="63" operator="greaterThanOrEqual">
      <formula>1</formula>
    </cfRule>
  </conditionalFormatting>
  <conditionalFormatting sqref="G315:G320 G328">
    <cfRule type="dataBar" priority="61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{A9DFF51F-C417-4624-AED8-5C34EA705F1C}</x14:id>
        </ext>
      </extLst>
    </cfRule>
    <cfRule type="iconSet" priority="62">
      <iconSet iconSet="3Arrows">
        <cfvo type="percent" val="0"/>
        <cfvo type="num" val="0"/>
        <cfvo type="num" val="0" gte="0"/>
      </iconSet>
    </cfRule>
  </conditionalFormatting>
  <conditionalFormatting sqref="G321:G326">
    <cfRule type="dataBar" priority="59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{71C3B4B7-C651-43BE-B00A-559A2D319EEB}</x14:id>
        </ext>
      </extLst>
    </cfRule>
    <cfRule type="iconSet" priority="60">
      <iconSet iconSet="3Arrows">
        <cfvo type="percent" val="0"/>
        <cfvo type="num" val="0"/>
        <cfvo type="num" val="0" gte="0"/>
      </iconSet>
    </cfRule>
  </conditionalFormatting>
  <conditionalFormatting sqref="G309">
    <cfRule type="cellIs" dxfId="23" priority="58" operator="lessThan">
      <formula>0.9</formula>
    </cfRule>
  </conditionalFormatting>
  <conditionalFormatting sqref="G309">
    <cfRule type="cellIs" dxfId="22" priority="57" operator="between">
      <formula>0.9</formula>
      <formula>1</formula>
    </cfRule>
  </conditionalFormatting>
  <conditionalFormatting sqref="G309">
    <cfRule type="cellIs" dxfId="21" priority="56" operator="greaterThanOrEqual">
      <formula>1</formula>
    </cfRule>
  </conditionalFormatting>
  <conditionalFormatting sqref="G310:G311">
    <cfRule type="cellIs" dxfId="20" priority="55" operator="lessThan">
      <formula>0.9</formula>
    </cfRule>
  </conditionalFormatting>
  <conditionalFormatting sqref="G310:G311">
    <cfRule type="cellIs" dxfId="19" priority="54" operator="between">
      <formula>0.9</formula>
      <formula>1</formula>
    </cfRule>
  </conditionalFormatting>
  <conditionalFormatting sqref="G310:G311">
    <cfRule type="cellIs" dxfId="18" priority="53" operator="greaterThanOrEqual">
      <formula>1</formula>
    </cfRule>
  </conditionalFormatting>
  <conditionalFormatting sqref="G333:G343">
    <cfRule type="cellIs" dxfId="17" priority="52" operator="lessThan">
      <formula>0.9</formula>
    </cfRule>
  </conditionalFormatting>
  <conditionalFormatting sqref="G333:G343">
    <cfRule type="cellIs" dxfId="16" priority="51" operator="between">
      <formula>0.9</formula>
      <formula>1</formula>
    </cfRule>
  </conditionalFormatting>
  <conditionalFormatting sqref="G333:G343">
    <cfRule type="cellIs" dxfId="15" priority="50" operator="greaterThanOrEqual">
      <formula>1</formula>
    </cfRule>
  </conditionalFormatting>
  <conditionalFormatting sqref="G346:G355 G357">
    <cfRule type="dataBar" priority="48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{372AAD42-E7A4-4A70-8FCD-25F050857549}</x14:id>
        </ext>
      </extLst>
    </cfRule>
    <cfRule type="iconSet" priority="49">
      <iconSet iconSet="3Arrows">
        <cfvo type="percent" val="0"/>
        <cfvo type="num" val="0"/>
        <cfvo type="num" val="0" gte="0"/>
      </iconSet>
    </cfRule>
  </conditionalFormatting>
  <conditionalFormatting sqref="G362 G378">
    <cfRule type="cellIs" dxfId="14" priority="45" operator="lessThan">
      <formula>0.9</formula>
    </cfRule>
  </conditionalFormatting>
  <conditionalFormatting sqref="G362 G378">
    <cfRule type="cellIs" dxfId="13" priority="44" operator="between">
      <formula>0.9</formula>
      <formula>1</formula>
    </cfRule>
  </conditionalFormatting>
  <conditionalFormatting sqref="G362 G378">
    <cfRule type="cellIs" dxfId="12" priority="43" operator="greaterThanOrEqual">
      <formula>1</formula>
    </cfRule>
  </conditionalFormatting>
  <conditionalFormatting sqref="G381:G382 G398">
    <cfRule type="dataBar" priority="46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{B01D00F4-1B99-4582-BD8F-171E4D76A8BB}</x14:id>
        </ext>
      </extLst>
    </cfRule>
    <cfRule type="iconSet" priority="47">
      <iconSet iconSet="3Arrows">
        <cfvo type="percent" val="0"/>
        <cfvo type="num" val="0"/>
        <cfvo type="num" val="0" gte="0"/>
      </iconSet>
    </cfRule>
  </conditionalFormatting>
  <conditionalFormatting sqref="G366:G377">
    <cfRule type="cellIs" dxfId="11" priority="42" operator="lessThan">
      <formula>0.9</formula>
    </cfRule>
  </conditionalFormatting>
  <conditionalFormatting sqref="G366:G377">
    <cfRule type="cellIs" dxfId="10" priority="41" operator="between">
      <formula>0.9</formula>
      <formula>1</formula>
    </cfRule>
  </conditionalFormatting>
  <conditionalFormatting sqref="G366:G377">
    <cfRule type="cellIs" dxfId="9" priority="40" operator="greaterThanOrEqual">
      <formula>1</formula>
    </cfRule>
  </conditionalFormatting>
  <conditionalFormatting sqref="G382:G396">
    <cfRule type="dataBar" priority="38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{93B44850-5B98-4CEB-AB2D-2C40289DE3E3}</x14:id>
        </ext>
      </extLst>
    </cfRule>
    <cfRule type="iconSet" priority="39">
      <iconSet iconSet="3Arrows">
        <cfvo type="percent" val="0"/>
        <cfvo type="num" val="0"/>
        <cfvo type="num" val="0" gte="0"/>
      </iconSet>
    </cfRule>
  </conditionalFormatting>
  <conditionalFormatting sqref="G363:G365">
    <cfRule type="cellIs" dxfId="8" priority="37" operator="lessThan">
      <formula>0.9</formula>
    </cfRule>
  </conditionalFormatting>
  <conditionalFormatting sqref="G363:G365">
    <cfRule type="cellIs" dxfId="7" priority="36" operator="between">
      <formula>0.9</formula>
      <formula>1</formula>
    </cfRule>
  </conditionalFormatting>
  <conditionalFormatting sqref="G363:G365">
    <cfRule type="cellIs" dxfId="6" priority="35" operator="greaterThanOrEqual">
      <formula>1</formula>
    </cfRule>
  </conditionalFormatting>
  <conditionalFormatting sqref="G436:G465 G467">
    <cfRule type="dataBar" priority="33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{58851955-F2D3-4DA4-BFB7-42EF185EB43C}</x14:id>
        </ext>
      </extLst>
    </cfRule>
    <cfRule type="iconSet" priority="34">
      <iconSet iconSet="3Arrows">
        <cfvo type="percent" val="0"/>
        <cfvo type="num" val="0"/>
        <cfvo type="num" val="0" gte="0"/>
      </iconSet>
    </cfRule>
  </conditionalFormatting>
  <conditionalFormatting sqref="G472:G478">
    <cfRule type="cellIs" dxfId="5" priority="32" operator="lessThan">
      <formula>0.9</formula>
    </cfRule>
  </conditionalFormatting>
  <conditionalFormatting sqref="G472:G478">
    <cfRule type="cellIs" dxfId="4" priority="31" operator="between">
      <formula>0.9</formula>
      <formula>1</formula>
    </cfRule>
  </conditionalFormatting>
  <conditionalFormatting sqref="G472:G478">
    <cfRule type="cellIs" dxfId="3" priority="30" operator="greaterThanOrEqual">
      <formula>1</formula>
    </cfRule>
  </conditionalFormatting>
  <conditionalFormatting sqref="G482:G486 G488">
    <cfRule type="dataBar" priority="28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{78938B7F-3509-4544-9F0F-F5B601C3B343}</x14:id>
        </ext>
      </extLst>
    </cfRule>
    <cfRule type="iconSet" priority="29">
      <iconSet iconSet="3Arrows">
        <cfvo type="percent" val="0"/>
        <cfvo type="num" val="0"/>
        <cfvo type="num" val="0" gte="0"/>
      </iconSet>
    </cfRule>
  </conditionalFormatting>
  <conditionalFormatting sqref="G493:G500">
    <cfRule type="cellIs" dxfId="2" priority="25" operator="lessThan">
      <formula>0.9</formula>
    </cfRule>
  </conditionalFormatting>
  <conditionalFormatting sqref="G493:G500">
    <cfRule type="cellIs" dxfId="1" priority="24" operator="between">
      <formula>0.9</formula>
      <formula>1</formula>
    </cfRule>
  </conditionalFormatting>
  <conditionalFormatting sqref="G493:G500">
    <cfRule type="cellIs" dxfId="0" priority="23" operator="greaterThanOrEqual">
      <formula>1</formula>
    </cfRule>
  </conditionalFormatting>
  <conditionalFormatting sqref="G503:G510">
    <cfRule type="dataBar" priority="26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{B734C066-87F0-4A64-BE3B-A6D35F4F5213}</x14:id>
        </ext>
      </extLst>
    </cfRule>
    <cfRule type="iconSet" priority="27">
      <iconSet iconSet="3Arrows">
        <cfvo type="percent" val="0"/>
        <cfvo type="num" val="0"/>
        <cfvo type="num" val="0" gte="0"/>
      </iconSet>
    </cfRule>
  </conditionalFormatting>
  <conditionalFormatting sqref="G123">
    <cfRule type="dataBar" priority="21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{C6B99802-2B50-4FC7-96C1-136D3135F559}</x14:id>
        </ext>
      </extLst>
    </cfRule>
    <cfRule type="iconSet" priority="22">
      <iconSet iconSet="3Arrows">
        <cfvo type="percent" val="0"/>
        <cfvo type="num" val="0"/>
        <cfvo type="num" val="0" gte="0"/>
      </iconSet>
    </cfRule>
  </conditionalFormatting>
  <conditionalFormatting sqref="G156">
    <cfRule type="dataBar" priority="19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{EB5323B6-98C4-4CA9-93F4-5951532519A4}</x14:id>
        </ext>
      </extLst>
    </cfRule>
    <cfRule type="iconSet" priority="20">
      <iconSet iconSet="3Arrows">
        <cfvo type="percent" val="0"/>
        <cfvo type="num" val="0"/>
        <cfvo type="num" val="0" gte="0"/>
      </iconSet>
    </cfRule>
  </conditionalFormatting>
  <conditionalFormatting sqref="G189">
    <cfRule type="dataBar" priority="17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{EA7128A9-D733-41A2-BDBB-00B3A316C510}</x14:id>
        </ext>
      </extLst>
    </cfRule>
    <cfRule type="iconSet" priority="18">
      <iconSet iconSet="3Arrows">
        <cfvo type="percent" val="0"/>
        <cfvo type="num" val="0"/>
        <cfvo type="num" val="0" gte="0"/>
      </iconSet>
    </cfRule>
  </conditionalFormatting>
  <conditionalFormatting sqref="G214">
    <cfRule type="dataBar" priority="15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{2B65A6B4-EAC5-4336-BA04-F491D73D1102}</x14:id>
        </ext>
      </extLst>
    </cfRule>
    <cfRule type="iconSet" priority="16">
      <iconSet iconSet="3Arrows">
        <cfvo type="percent" val="0"/>
        <cfvo type="num" val="0"/>
        <cfvo type="num" val="0" gte="0"/>
      </iconSet>
    </cfRule>
  </conditionalFormatting>
  <conditionalFormatting sqref="G255">
    <cfRule type="dataBar" priority="13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{3E2D8765-510B-44C4-9D28-4E848016E923}</x14:id>
        </ext>
      </extLst>
    </cfRule>
    <cfRule type="iconSet" priority="14">
      <iconSet iconSet="3Arrows">
        <cfvo type="percent" val="0"/>
        <cfvo type="num" val="0"/>
        <cfvo type="num" val="0" gte="0"/>
      </iconSet>
    </cfRule>
  </conditionalFormatting>
  <conditionalFormatting sqref="G277">
    <cfRule type="dataBar" priority="11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{C1A8F9F4-234C-4DB7-A89F-D4C77292BA2D}</x14:id>
        </ext>
      </extLst>
    </cfRule>
    <cfRule type="iconSet" priority="12">
      <iconSet iconSet="3Arrows">
        <cfvo type="percent" val="0"/>
        <cfvo type="num" val="0"/>
        <cfvo type="num" val="0" gte="0"/>
      </iconSet>
    </cfRule>
  </conditionalFormatting>
  <conditionalFormatting sqref="G294">
    <cfRule type="dataBar" priority="9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{CC018FB3-3515-4053-8D81-4B1CD3BE36F3}</x14:id>
        </ext>
      </extLst>
    </cfRule>
    <cfRule type="iconSet" priority="10">
      <iconSet iconSet="3Arrows">
        <cfvo type="percent" val="0"/>
        <cfvo type="num" val="0"/>
        <cfvo type="num" val="0" gte="0"/>
      </iconSet>
    </cfRule>
  </conditionalFormatting>
  <conditionalFormatting sqref="G327">
    <cfRule type="dataBar" priority="7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{99700DEB-FA61-4050-9656-3164F226EF82}</x14:id>
        </ext>
      </extLst>
    </cfRule>
    <cfRule type="iconSet" priority="8">
      <iconSet iconSet="3Arrows">
        <cfvo type="percent" val="0"/>
        <cfvo type="num" val="0"/>
        <cfvo type="num" val="0" gte="0"/>
      </iconSet>
    </cfRule>
  </conditionalFormatting>
  <conditionalFormatting sqref="G356">
    <cfRule type="dataBar" priority="5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{BB5F62B3-5573-4586-B9DF-F17346919F0E}</x14:id>
        </ext>
      </extLst>
    </cfRule>
    <cfRule type="iconSet" priority="6">
      <iconSet iconSet="3Arrows">
        <cfvo type="percent" val="0"/>
        <cfvo type="num" val="0"/>
        <cfvo type="num" val="0" gte="0"/>
      </iconSet>
    </cfRule>
  </conditionalFormatting>
  <conditionalFormatting sqref="G397">
    <cfRule type="dataBar" priority="3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{68DCD3E4-BBED-487D-A950-FD166719EE95}</x14:id>
        </ext>
      </extLst>
    </cfRule>
    <cfRule type="iconSet" priority="4">
      <iconSet iconSet="3Arrows">
        <cfvo type="percent" val="0"/>
        <cfvo type="num" val="0"/>
        <cfvo type="num" val="0" gte="0"/>
      </iconSet>
    </cfRule>
  </conditionalFormatting>
  <conditionalFormatting sqref="G466 G487">
    <cfRule type="dataBar" priority="1">
      <dataBar>
        <cfvo type="min"/>
        <cfvo type="max"/>
        <color rgb="FF92D050"/>
      </dataBar>
      <extLst>
        <ext xmlns:x14="http://schemas.microsoft.com/office/spreadsheetml/2009/9/main" uri="{B025F937-C7B1-47D3-B67F-A62EFF666E3E}">
          <x14:id>{690D093B-4C30-419F-9A45-C1AF39271BBF}</x14:id>
        </ext>
      </extLst>
    </cfRule>
    <cfRule type="iconSet" priority="2">
      <iconSet iconSet="3Arrows">
        <cfvo type="percent" val="0"/>
        <cfvo type="num" val="0"/>
        <cfvo type="num" val="0" gte="0"/>
      </iconSet>
    </cfRule>
  </conditionalFormatting>
  <dataValidations count="1">
    <dataValidation type="list" allowBlank="1" showInputMessage="1" showErrorMessage="1" sqref="C8">
      <formula1>$O$1:$O$14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6FE6359-BB6E-4B8E-A543-86A167E8BA1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G86:G96</xm:sqref>
        </x14:conditionalFormatting>
        <x14:conditionalFormatting xmlns:xm="http://schemas.microsoft.com/office/excel/2006/main">
          <x14:cfRule type="dataBar" id="{8758BEAC-492E-4878-B4B1-9E11DC61CF4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G114:G122 G124</xm:sqref>
        </x14:conditionalFormatting>
        <x14:conditionalFormatting xmlns:xm="http://schemas.microsoft.com/office/excel/2006/main">
          <x14:cfRule type="dataBar" id="{3C8096E4-CD05-4833-B895-99F6318EE7C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G144:G155 G157</xm:sqref>
        </x14:conditionalFormatting>
        <x14:conditionalFormatting xmlns:xm="http://schemas.microsoft.com/office/excel/2006/main">
          <x14:cfRule type="dataBar" id="{8B91EDDB-222A-4FA4-92A2-5AB8B71CBE8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G177:G188 G190</xm:sqref>
        </x14:conditionalFormatting>
        <x14:conditionalFormatting xmlns:xm="http://schemas.microsoft.com/office/excel/2006/main">
          <x14:cfRule type="dataBar" id="{314C0954-9D30-4215-9F5E-FEADC219499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G206:G213 G215</xm:sqref>
        </x14:conditionalFormatting>
        <x14:conditionalFormatting xmlns:xm="http://schemas.microsoft.com/office/excel/2006/main">
          <x14:cfRule type="dataBar" id="{B86F6DB5-F93D-46CA-B256-F5B8693DB52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G239:G254 G256</xm:sqref>
        </x14:conditionalFormatting>
        <x14:conditionalFormatting xmlns:xm="http://schemas.microsoft.com/office/excel/2006/main">
          <x14:cfRule type="dataBar" id="{A88AB565-E337-4CB0-B114-3B116F9D1CD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G270:G276 G278</xm:sqref>
        </x14:conditionalFormatting>
        <x14:conditionalFormatting xmlns:xm="http://schemas.microsoft.com/office/excel/2006/main">
          <x14:cfRule type="dataBar" id="{32A148E7-979F-4961-8319-56DF9980C97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G290:G293 G295</xm:sqref>
        </x14:conditionalFormatting>
        <x14:conditionalFormatting xmlns:xm="http://schemas.microsoft.com/office/excel/2006/main">
          <x14:cfRule type="dataBar" id="{A9DFF51F-C417-4624-AED8-5C34EA705F1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G315:G320 G328</xm:sqref>
        </x14:conditionalFormatting>
        <x14:conditionalFormatting xmlns:xm="http://schemas.microsoft.com/office/excel/2006/main">
          <x14:cfRule type="dataBar" id="{71C3B4B7-C651-43BE-B00A-559A2D319EE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G321:G326</xm:sqref>
        </x14:conditionalFormatting>
        <x14:conditionalFormatting xmlns:xm="http://schemas.microsoft.com/office/excel/2006/main">
          <x14:cfRule type="dataBar" id="{372AAD42-E7A4-4A70-8FCD-25F05085754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G346:G355 G357</xm:sqref>
        </x14:conditionalFormatting>
        <x14:conditionalFormatting xmlns:xm="http://schemas.microsoft.com/office/excel/2006/main">
          <x14:cfRule type="dataBar" id="{B01D00F4-1B99-4582-BD8F-171E4D76A8B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G381:G382 G398</xm:sqref>
        </x14:conditionalFormatting>
        <x14:conditionalFormatting xmlns:xm="http://schemas.microsoft.com/office/excel/2006/main">
          <x14:cfRule type="dataBar" id="{93B44850-5B98-4CEB-AB2D-2C40289DE3E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G382:G396</xm:sqref>
        </x14:conditionalFormatting>
        <x14:conditionalFormatting xmlns:xm="http://schemas.microsoft.com/office/excel/2006/main">
          <x14:cfRule type="dataBar" id="{58851955-F2D3-4DA4-BFB7-42EF185EB43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G436:G465 G467</xm:sqref>
        </x14:conditionalFormatting>
        <x14:conditionalFormatting xmlns:xm="http://schemas.microsoft.com/office/excel/2006/main">
          <x14:cfRule type="dataBar" id="{78938B7F-3509-4544-9F0F-F5B601C3B34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G482:G486 G488</xm:sqref>
        </x14:conditionalFormatting>
        <x14:conditionalFormatting xmlns:xm="http://schemas.microsoft.com/office/excel/2006/main">
          <x14:cfRule type="dataBar" id="{B734C066-87F0-4A64-BE3B-A6D35F4F521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G503:G510</xm:sqref>
        </x14:conditionalFormatting>
        <x14:conditionalFormatting xmlns:xm="http://schemas.microsoft.com/office/excel/2006/main">
          <x14:cfRule type="dataBar" id="{C6B99802-2B50-4FC7-96C1-136D3135F55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G123</xm:sqref>
        </x14:conditionalFormatting>
        <x14:conditionalFormatting xmlns:xm="http://schemas.microsoft.com/office/excel/2006/main">
          <x14:cfRule type="dataBar" id="{EB5323B6-98C4-4CA9-93F4-5951532519A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G156</xm:sqref>
        </x14:conditionalFormatting>
        <x14:conditionalFormatting xmlns:xm="http://schemas.microsoft.com/office/excel/2006/main">
          <x14:cfRule type="dataBar" id="{EA7128A9-D733-41A2-BDBB-00B3A316C51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G189</xm:sqref>
        </x14:conditionalFormatting>
        <x14:conditionalFormatting xmlns:xm="http://schemas.microsoft.com/office/excel/2006/main">
          <x14:cfRule type="dataBar" id="{2B65A6B4-EAC5-4336-BA04-F491D73D110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G214</xm:sqref>
        </x14:conditionalFormatting>
        <x14:conditionalFormatting xmlns:xm="http://schemas.microsoft.com/office/excel/2006/main">
          <x14:cfRule type="dataBar" id="{3E2D8765-510B-44C4-9D28-4E848016E92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G255</xm:sqref>
        </x14:conditionalFormatting>
        <x14:conditionalFormatting xmlns:xm="http://schemas.microsoft.com/office/excel/2006/main">
          <x14:cfRule type="dataBar" id="{C1A8F9F4-234C-4DB7-A89F-D4C77292BA2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G277</xm:sqref>
        </x14:conditionalFormatting>
        <x14:conditionalFormatting xmlns:xm="http://schemas.microsoft.com/office/excel/2006/main">
          <x14:cfRule type="dataBar" id="{CC018FB3-3515-4053-8D81-4B1CD3BE36F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G294</xm:sqref>
        </x14:conditionalFormatting>
        <x14:conditionalFormatting xmlns:xm="http://schemas.microsoft.com/office/excel/2006/main">
          <x14:cfRule type="dataBar" id="{99700DEB-FA61-4050-9656-3164F226EF8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G327</xm:sqref>
        </x14:conditionalFormatting>
        <x14:conditionalFormatting xmlns:xm="http://schemas.microsoft.com/office/excel/2006/main">
          <x14:cfRule type="dataBar" id="{BB5F62B3-5573-4586-B9DF-F17346919F0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G356</xm:sqref>
        </x14:conditionalFormatting>
        <x14:conditionalFormatting xmlns:xm="http://schemas.microsoft.com/office/excel/2006/main">
          <x14:cfRule type="dataBar" id="{68DCD3E4-BBED-487D-A950-FD166719EE9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G397</xm:sqref>
        </x14:conditionalFormatting>
        <x14:conditionalFormatting xmlns:xm="http://schemas.microsoft.com/office/excel/2006/main">
          <x14:cfRule type="dataBar" id="{690D093B-4C30-419F-9A45-C1AF39271BB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G466 G487</xm:sqref>
        </x14:conditionalFormatting>
      </x14:conditionalFormattings>
    </ext>
    <ext xmlns:x14="http://schemas.microsoft.com/office/spreadsheetml/2009/9/main" uri="{05C60535-1F16-4fd2-B633-F4F36F0B64E0}">
      <x14:sparklineGroups xmlns:xm="http://schemas.microsoft.com/office/excel/2006/main">
        <x14:sparklineGroup displayEmptyCellsAs="gap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Feuil1!E13:E13</xm:f>
              <xm:sqref>E13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Reine</dc:creator>
  <cp:lastModifiedBy>Patrice Reine</cp:lastModifiedBy>
  <dcterms:created xsi:type="dcterms:W3CDTF">2013-05-27T07:37:36Z</dcterms:created>
  <dcterms:modified xsi:type="dcterms:W3CDTF">2013-05-27T07:57:23Z</dcterms:modified>
</cp:coreProperties>
</file>