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Objects="none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120" yWindow="135" windowWidth="24915" windowHeight="12300"/>
  </bookViews>
  <sheets>
    <sheet name="Feuil1" sheetId="1" r:id="rId1"/>
    <sheet name="Feuil2" sheetId="2" r:id="rId2"/>
    <sheet name="Feuil3" sheetId="3" r:id="rId3"/>
  </sheets>
  <definedNames>
    <definedName name="Print_Area" localSheetId="0">Feuil1!$B$1:$K$66</definedName>
    <definedName name="_xlnm.Print_Area" localSheetId="0">Feuil1!$B$1:$K$66</definedName>
  </definedNames>
  <calcPr calcId="152511" refMode="R1C1" iterate="1" iterateCount="10"/>
</workbook>
</file>

<file path=xl/calcChain.xml><?xml version="1.0" encoding="utf-8"?>
<calcChain xmlns="http://schemas.openxmlformats.org/spreadsheetml/2006/main">
  <c r="D23" i="1" l="1"/>
  <c r="H56" i="1" l="1"/>
  <c r="H55" i="1"/>
  <c r="J17" i="1"/>
  <c r="J33" i="1" l="1"/>
  <c r="D22" i="1"/>
  <c r="J43" i="1" l="1"/>
  <c r="J48" i="1"/>
  <c r="J46" i="1"/>
  <c r="J45" i="1"/>
  <c r="J44" i="1" l="1"/>
  <c r="C33" i="1" l="1"/>
  <c r="H18" i="1"/>
  <c r="J28" i="1"/>
  <c r="J38" i="1" s="1"/>
  <c r="H19" i="1"/>
  <c r="J12" i="1"/>
  <c r="J52" i="1"/>
  <c r="H25" i="1" l="1"/>
  <c r="J39" i="1" s="1"/>
  <c r="J25" i="1"/>
  <c r="H57" i="1" l="1"/>
  <c r="J57" i="1"/>
  <c r="J60" i="1"/>
  <c r="J61" i="1"/>
  <c r="J65" i="1"/>
</calcChain>
</file>

<file path=xl/sharedStrings.xml><?xml version="1.0" encoding="utf-8"?>
<sst xmlns="http://schemas.openxmlformats.org/spreadsheetml/2006/main" count="74" uniqueCount="60">
  <si>
    <t>PAIEMENTS EFFECTUES</t>
  </si>
  <si>
    <t>N°</t>
  </si>
  <si>
    <t xml:space="preserve">Date </t>
  </si>
  <si>
    <t>Montant TTC</t>
  </si>
  <si>
    <t>Marché de base</t>
  </si>
  <si>
    <t xml:space="preserve">HT, soit: </t>
  </si>
  <si>
    <t>TTC</t>
  </si>
  <si>
    <t>Part titulaire</t>
  </si>
  <si>
    <t>Avenant n°1</t>
  </si>
  <si>
    <t>Avenant n°2</t>
  </si>
  <si>
    <t>Avenant n°3</t>
  </si>
  <si>
    <t>Avenant n°4</t>
  </si>
  <si>
    <t>Récapitulatif des avenants (TTC)</t>
  </si>
  <si>
    <t>Marché base + avenants</t>
  </si>
  <si>
    <t>Cumul HT</t>
  </si>
  <si>
    <t>Antérieur HT</t>
  </si>
  <si>
    <t>Montant du mois HT</t>
  </si>
  <si>
    <t>Réservé MO</t>
  </si>
  <si>
    <t xml:space="preserve">Travaux executés </t>
  </si>
  <si>
    <t>Travaux en régie</t>
  </si>
  <si>
    <t>Avenants</t>
  </si>
  <si>
    <t>Indemnités</t>
  </si>
  <si>
    <t>Intérêts moratoire</t>
  </si>
  <si>
    <t>Révisions avenants</t>
  </si>
  <si>
    <t>Variation des prix *</t>
  </si>
  <si>
    <t>* du marché des prix</t>
  </si>
  <si>
    <t>Total travaux du mois terminés</t>
  </si>
  <si>
    <t>Soit un état d'avancement global des travaux</t>
  </si>
  <si>
    <t>SITUATION DU MOIS</t>
  </si>
  <si>
    <t>DEDUCTIONS</t>
  </si>
  <si>
    <t>Cumul TTC</t>
  </si>
  <si>
    <t>Antérieur TTC</t>
  </si>
  <si>
    <t>Montant du mois TTC</t>
  </si>
  <si>
    <t>Pénalités</t>
  </si>
  <si>
    <t>Retenue de garantie</t>
  </si>
  <si>
    <t>Régularisation du trop perçu</t>
  </si>
  <si>
    <t>Retenues diverses</t>
  </si>
  <si>
    <t>Remboursement avance</t>
  </si>
  <si>
    <t>Compte prorata</t>
  </si>
  <si>
    <t xml:space="preserve">      caution bancaire en remplacement de la retenue de garantie</t>
  </si>
  <si>
    <t xml:space="preserve">      garantie a première demande en remplacement de la retenue de garantie</t>
  </si>
  <si>
    <t>Total à déduire</t>
  </si>
  <si>
    <t>SOUS TRAITANTS</t>
  </si>
  <si>
    <t>Part entreprise titulaire</t>
  </si>
  <si>
    <t xml:space="preserve">Date limite de paiement </t>
  </si>
  <si>
    <t>Cachet et Signature</t>
  </si>
  <si>
    <t>CADRE RESERVE MO</t>
  </si>
  <si>
    <t>Total direct paiement aux sous traitants</t>
  </si>
  <si>
    <t xml:space="preserve">(30 jours): </t>
  </si>
  <si>
    <t>TVA à 20%</t>
  </si>
  <si>
    <t>Fait à Paris le:</t>
  </si>
  <si>
    <t>Notifié: 29/09/2015</t>
  </si>
  <si>
    <t>Ordre de service exécutoire (TTC) (hors avenants)</t>
  </si>
  <si>
    <t>OS n°2</t>
  </si>
  <si>
    <t>OS n°3</t>
  </si>
  <si>
    <t>OS n°4</t>
  </si>
  <si>
    <t>CERTIFICAT DE PAIEMENT N° 12</t>
  </si>
  <si>
    <t>OS n°5</t>
  </si>
  <si>
    <t>soixante-douze mille cinq cent cinquante  euros et  quatre-vingt-cinq centimes</t>
  </si>
  <si>
    <t xml:space="preserve"> propose qu'il soit payé à l'entreprise la somme 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</si>
</sst>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Swis721 LtCn BT"/>
      <family val="2"/>
    </font>
    <font>
      <b/>
      <sz val="11"/>
      <color theme="1"/>
      <name val="Swis721 LtCn BT"/>
      <family val="2"/>
    </font>
    <font>
      <sz val="10"/>
      <color theme="1"/>
      <name val="Swis721 LtCn BT"/>
      <family val="2"/>
    </font>
    <font>
      <b/>
      <sz val="16"/>
      <color theme="1"/>
      <name val="Swis721 LtCn BT"/>
      <family val="2"/>
    </font>
    <font>
      <i/>
      <sz val="9"/>
      <color theme="1"/>
      <name val="Swis721 LtCn BT"/>
      <family val="2"/>
    </font>
    <font>
      <b/>
      <sz val="10"/>
      <color theme="0" tint="-0.499984740745262"/>
      <name val="Swis721 LtCn BT"/>
      <family val="2"/>
    </font>
    <font>
      <b/>
      <sz val="11"/>
      <color theme="0" tint="-0.499984740745262"/>
      <name val="Swis721 LtCn BT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5">
    <xf numFmtId="0" fontId="0" fillId="0" borderId="0" xfId="0"/>
    <xf numFmtId="0" fontId="3" fillId="0" borderId="0" xfId="0" applyFont="1"/>
    <xf numFmtId="0" fontId="3" fillId="0" borderId="1" xfId="0" applyFont="1" applyBorder="1"/>
    <xf numFmtId="164" fontId="3" fillId="0" borderId="1" xfId="1" applyNumberFormat="1" applyFont="1" applyBorder="1"/>
    <xf numFmtId="0" fontId="3" fillId="0" borderId="0" xfId="0" applyFont="1" applyAlignment="1">
      <alignment horizontal="center"/>
    </xf>
    <xf numFmtId="44" fontId="3" fillId="0" borderId="0" xfId="1" applyFont="1"/>
    <xf numFmtId="165" fontId="3" fillId="0" borderId="1" xfId="0" applyNumberFormat="1" applyFont="1" applyBorder="1"/>
    <xf numFmtId="0" fontId="5" fillId="0" borderId="0" xfId="0" applyFont="1"/>
    <xf numFmtId="0" fontId="5" fillId="0" borderId="2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44" fontId="3" fillId="0" borderId="1" xfId="1" applyFont="1" applyBorder="1"/>
    <xf numFmtId="0" fontId="3" fillId="0" borderId="2" xfId="0" applyFont="1" applyBorder="1" applyAlignment="1">
      <alignment vertical="center"/>
    </xf>
    <xf numFmtId="0" fontId="3" fillId="0" borderId="0" xfId="0" applyFont="1" applyBorder="1"/>
    <xf numFmtId="165" fontId="3" fillId="0" borderId="0" xfId="0" applyNumberFormat="1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3" xfId="0" applyFont="1" applyBorder="1"/>
    <xf numFmtId="0" fontId="3" fillId="0" borderId="2" xfId="0" applyFont="1" applyBorder="1"/>
    <xf numFmtId="0" fontId="3" fillId="0" borderId="4" xfId="0" applyFont="1" applyBorder="1"/>
    <xf numFmtId="0" fontId="3" fillId="0" borderId="11" xfId="0" applyFont="1" applyBorder="1"/>
    <xf numFmtId="0" fontId="3" fillId="0" borderId="12" xfId="0" applyFont="1" applyBorder="1"/>
    <xf numFmtId="0" fontId="3" fillId="0" borderId="0" xfId="0" applyFont="1" applyFill="1"/>
    <xf numFmtId="0" fontId="4" fillId="0" borderId="0" xfId="0" applyFont="1"/>
    <xf numFmtId="0" fontId="4" fillId="3" borderId="2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4" fillId="0" borderId="9" xfId="0" applyFont="1" applyBorder="1"/>
    <xf numFmtId="0" fontId="3" fillId="0" borderId="8" xfId="0" applyFont="1" applyBorder="1" applyAlignment="1">
      <alignment horizontal="left" vertical="center"/>
    </xf>
    <xf numFmtId="0" fontId="6" fillId="2" borderId="3" xfId="0" applyFont="1" applyFill="1" applyBorder="1"/>
    <xf numFmtId="0" fontId="4" fillId="2" borderId="2" xfId="0" applyFont="1" applyFill="1" applyBorder="1"/>
    <xf numFmtId="0" fontId="3" fillId="2" borderId="0" xfId="0" applyFont="1" applyFill="1" applyBorder="1"/>
    <xf numFmtId="0" fontId="3" fillId="2" borderId="12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2" borderId="7" xfId="0" applyFont="1" applyFill="1" applyBorder="1"/>
    <xf numFmtId="0" fontId="4" fillId="3" borderId="8" xfId="0" applyFont="1" applyFill="1" applyBorder="1" applyAlignment="1">
      <alignment horizontal="left"/>
    </xf>
    <xf numFmtId="0" fontId="4" fillId="3" borderId="9" xfId="0" applyFont="1" applyFill="1" applyBorder="1"/>
    <xf numFmtId="165" fontId="4" fillId="0" borderId="1" xfId="0" applyNumberFormat="1" applyFont="1" applyBorder="1"/>
    <xf numFmtId="44" fontId="4" fillId="0" borderId="1" xfId="1" applyFont="1" applyBorder="1"/>
    <xf numFmtId="0" fontId="4" fillId="3" borderId="10" xfId="0" applyFont="1" applyFill="1" applyBorder="1"/>
    <xf numFmtId="0" fontId="4" fillId="3" borderId="8" xfId="0" applyFont="1" applyFill="1" applyBorder="1"/>
    <xf numFmtId="0" fontId="4" fillId="3" borderId="1" xfId="0" applyFont="1" applyFill="1" applyBorder="1"/>
    <xf numFmtId="0" fontId="4" fillId="3" borderId="5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0" fontId="4" fillId="3" borderId="3" xfId="0" applyFont="1" applyFill="1" applyBorder="1"/>
    <xf numFmtId="0" fontId="4" fillId="3" borderId="4" xfId="0" applyFont="1" applyFill="1" applyBorder="1"/>
    <xf numFmtId="0" fontId="4" fillId="3" borderId="12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7" fillId="0" borderId="5" xfId="0" applyFont="1" applyBorder="1"/>
    <xf numFmtId="10" fontId="4" fillId="0" borderId="1" xfId="2" applyNumberFormat="1" applyFont="1" applyBorder="1"/>
    <xf numFmtId="44" fontId="3" fillId="0" borderId="1" xfId="0" applyNumberFormat="1" applyFont="1" applyBorder="1"/>
    <xf numFmtId="44" fontId="4" fillId="0" borderId="1" xfId="1" applyFont="1" applyFill="1" applyBorder="1"/>
    <xf numFmtId="17" fontId="4" fillId="2" borderId="4" xfId="0" applyNumberFormat="1" applyFont="1" applyFill="1" applyBorder="1" applyAlignment="1">
      <alignment horizontal="right"/>
    </xf>
    <xf numFmtId="0" fontId="4" fillId="0" borderId="0" xfId="0" applyFont="1" applyAlignment="1">
      <alignment horizontal="left" vertical="center"/>
    </xf>
    <xf numFmtId="44" fontId="4" fillId="0" borderId="1" xfId="1" applyNumberFormat="1" applyFont="1" applyBorder="1"/>
    <xf numFmtId="0" fontId="4" fillId="0" borderId="0" xfId="0" applyFont="1" applyFill="1" applyBorder="1"/>
    <xf numFmtId="14" fontId="3" fillId="0" borderId="12" xfId="0" applyNumberFormat="1" applyFont="1" applyFill="1" applyBorder="1" applyAlignment="1">
      <alignment horizontal="right"/>
    </xf>
    <xf numFmtId="0" fontId="6" fillId="2" borderId="11" xfId="0" applyFont="1" applyFill="1" applyBorder="1" applyAlignment="1"/>
    <xf numFmtId="0" fontId="6" fillId="2" borderId="0" xfId="0" applyFont="1" applyFill="1" applyBorder="1" applyAlignment="1"/>
    <xf numFmtId="0" fontId="4" fillId="0" borderId="8" xfId="0" applyFont="1" applyFill="1" applyBorder="1"/>
    <xf numFmtId="0" fontId="4" fillId="0" borderId="5" xfId="0" applyFont="1" applyFill="1" applyBorder="1"/>
    <xf numFmtId="44" fontId="3" fillId="0" borderId="1" xfId="1" applyFont="1" applyFill="1" applyBorder="1"/>
    <xf numFmtId="0" fontId="3" fillId="0" borderId="11" xfId="0" applyFont="1" applyFill="1" applyBorder="1"/>
    <xf numFmtId="0" fontId="3" fillId="0" borderId="1" xfId="0" applyFont="1" applyBorder="1" applyAlignment="1"/>
    <xf numFmtId="0" fontId="8" fillId="3" borderId="5" xfId="0" applyFont="1" applyFill="1" applyBorder="1"/>
    <xf numFmtId="0" fontId="8" fillId="0" borderId="0" xfId="0" applyFont="1" applyFill="1" applyBorder="1"/>
    <xf numFmtId="17" fontId="4" fillId="0" borderId="4" xfId="0" applyNumberFormat="1" applyFont="1" applyFill="1" applyBorder="1" applyAlignment="1">
      <alignment horizontal="right"/>
    </xf>
    <xf numFmtId="8" fontId="3" fillId="0" borderId="1" xfId="1" applyNumberFormat="1" applyFont="1" applyBorder="1"/>
    <xf numFmtId="0" fontId="4" fillId="3" borderId="0" xfId="0" applyFont="1" applyFill="1" applyBorder="1" applyAlignment="1">
      <alignment horizontal="left"/>
    </xf>
    <xf numFmtId="0" fontId="4" fillId="3" borderId="12" xfId="0" applyFont="1" applyFill="1" applyBorder="1" applyAlignment="1">
      <alignment horizontal="left"/>
    </xf>
    <xf numFmtId="0" fontId="4" fillId="3" borderId="11" xfId="0" applyFont="1" applyFill="1" applyBorder="1" applyAlignment="1">
      <alignment horizontal="left"/>
    </xf>
    <xf numFmtId="166" fontId="3" fillId="0" borderId="0" xfId="0" applyNumberFormat="1" applyFont="1" applyBorder="1"/>
    <xf numFmtId="17" fontId="4" fillId="0" borderId="1" xfId="0" applyNumberFormat="1" applyFont="1" applyFill="1" applyBorder="1" applyAlignment="1">
      <alignment horizontal="right"/>
    </xf>
    <xf numFmtId="0" fontId="4" fillId="0" borderId="12" xfId="0" applyFont="1" applyBorder="1" applyAlignment="1">
      <alignment horizontal="right" vertical="center"/>
    </xf>
    <xf numFmtId="8" fontId="4" fillId="0" borderId="1" xfId="1" applyNumberFormat="1" applyFont="1" applyBorder="1"/>
    <xf numFmtId="0" fontId="4" fillId="0" borderId="0" xfId="0" applyFont="1" applyBorder="1" applyAlignment="1">
      <alignment horizontal="right" vertical="center"/>
    </xf>
    <xf numFmtId="0" fontId="4" fillId="0" borderId="12" xfId="0" applyFont="1" applyBorder="1" applyAlignment="1">
      <alignment horizontal="right" vertical="center"/>
    </xf>
    <xf numFmtId="0" fontId="4" fillId="3" borderId="11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horizontal="left" vertical="top" wrapText="1"/>
    </xf>
    <xf numFmtId="0" fontId="4" fillId="3" borderId="5" xfId="0" applyFont="1" applyFill="1" applyBorder="1" applyAlignment="1">
      <alignment horizontal="left" vertical="top" wrapText="1"/>
    </xf>
    <xf numFmtId="0" fontId="4" fillId="3" borderId="6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9" fillId="3" borderId="8" xfId="0" applyFont="1" applyFill="1" applyBorder="1" applyAlignment="1">
      <alignment horizontal="left"/>
    </xf>
    <xf numFmtId="0" fontId="9" fillId="3" borderId="10" xfId="0" applyFont="1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12220</xdr:colOff>
      <xdr:row>38</xdr:row>
      <xdr:rowOff>128676</xdr:rowOff>
    </xdr:from>
    <xdr:to>
      <xdr:col>3</xdr:col>
      <xdr:colOff>808726</xdr:colOff>
      <xdr:row>43</xdr:row>
      <xdr:rowOff>23362</xdr:rowOff>
    </xdr:to>
    <xdr:pic>
      <xdr:nvPicPr>
        <xdr:cNvPr id="7" name="Image 10" descr="signature-farid.gif"/>
        <xdr:cNvPicPr>
          <a:picLocks noChangeAspect="1"/>
        </xdr:cNvPicPr>
      </xdr:nvPicPr>
      <xdr:blipFill>
        <a:blip xmlns:r="http://schemas.openxmlformats.org/officeDocument/2006/relationships" r:embed="rId1">
          <a:lum bright="-40000" contrast="10000"/>
        </a:blip>
        <a:srcRect/>
        <a:stretch>
          <a:fillRect/>
        </a:stretch>
      </xdr:blipFill>
      <xdr:spPr bwMode="auto">
        <a:xfrm>
          <a:off x="200923" y="6939950"/>
          <a:ext cx="2324100" cy="838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66675</xdr:colOff>
      <xdr:row>49</xdr:row>
      <xdr:rowOff>57150</xdr:rowOff>
    </xdr:from>
    <xdr:to>
      <xdr:col>5</xdr:col>
      <xdr:colOff>152400</xdr:colOff>
      <xdr:row>49</xdr:row>
      <xdr:rowOff>133350</xdr:rowOff>
    </xdr:to>
    <xdr:sp macro="" textlink="">
      <xdr:nvSpPr>
        <xdr:cNvPr id="2" name="Rectangle 1"/>
        <xdr:cNvSpPr/>
      </xdr:nvSpPr>
      <xdr:spPr>
        <a:xfrm>
          <a:off x="2705100" y="8248650"/>
          <a:ext cx="85725" cy="76200"/>
        </a:xfrm>
        <a:prstGeom prst="rect">
          <a:avLst/>
        </a:prstGeom>
        <a:solidFill>
          <a:schemeClr val="accent2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66675</xdr:colOff>
      <xdr:row>50</xdr:row>
      <xdr:rowOff>57150</xdr:rowOff>
    </xdr:from>
    <xdr:to>
      <xdr:col>5</xdr:col>
      <xdr:colOff>152400</xdr:colOff>
      <xdr:row>50</xdr:row>
      <xdr:rowOff>133350</xdr:rowOff>
    </xdr:to>
    <xdr:sp macro="" textlink="">
      <xdr:nvSpPr>
        <xdr:cNvPr id="5" name="Rectangle 4"/>
        <xdr:cNvSpPr/>
      </xdr:nvSpPr>
      <xdr:spPr>
        <a:xfrm>
          <a:off x="2707399" y="8248650"/>
          <a:ext cx="85725" cy="76200"/>
        </a:xfrm>
        <a:prstGeom prst="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K66"/>
  <sheetViews>
    <sheetView tabSelected="1" view="pageBreakPreview" topLeftCell="A4" zoomScaleSheetLayoutView="100" workbookViewId="0">
      <selection activeCell="N11" sqref="N11"/>
    </sheetView>
  </sheetViews>
  <sheetFormatPr baseColWidth="10" defaultRowHeight="15" x14ac:dyDescent="0.25"/>
  <cols>
    <col min="1" max="1" width="2.85546875" customWidth="1"/>
    <col min="4" max="4" width="13.85546875" customWidth="1"/>
    <col min="5" max="5" width="2.85546875" customWidth="1"/>
    <col min="6" max="6" width="12.140625" customWidth="1"/>
    <col min="8" max="9" width="17.42578125" customWidth="1"/>
    <col min="10" max="10" width="19.7109375" customWidth="1"/>
    <col min="11" max="11" width="14" customWidth="1"/>
  </cols>
  <sheetData>
    <row r="1" spans="2:11" ht="20.25" x14ac:dyDescent="0.3">
      <c r="B1" s="21"/>
      <c r="C1" s="21"/>
      <c r="D1" s="21"/>
      <c r="E1" s="21"/>
      <c r="F1" s="21"/>
      <c r="G1" s="29"/>
      <c r="H1" s="30"/>
      <c r="I1" s="30"/>
      <c r="J1" s="30"/>
      <c r="K1" s="55">
        <v>42676</v>
      </c>
    </row>
    <row r="2" spans="2:11" ht="20.25" x14ac:dyDescent="0.3">
      <c r="B2" s="21"/>
      <c r="C2" s="21"/>
      <c r="D2" s="21"/>
      <c r="E2" s="21"/>
      <c r="F2" s="21"/>
      <c r="G2" s="60" t="s">
        <v>56</v>
      </c>
      <c r="H2" s="61"/>
      <c r="I2" s="61"/>
      <c r="J2" s="31"/>
      <c r="K2" s="32"/>
    </row>
    <row r="3" spans="2:11" ht="9.75" customHeight="1" x14ac:dyDescent="0.25">
      <c r="B3" s="21"/>
      <c r="C3" s="21"/>
      <c r="D3" s="21"/>
      <c r="E3" s="21"/>
      <c r="F3" s="21"/>
      <c r="G3" s="33"/>
      <c r="H3" s="34"/>
      <c r="I3" s="34"/>
      <c r="J3" s="34"/>
      <c r="K3" s="35"/>
    </row>
    <row r="4" spans="2:11" ht="21" customHeight="1" x14ac:dyDescent="0.25">
      <c r="B4" s="1"/>
      <c r="C4" s="1"/>
      <c r="D4" s="1"/>
      <c r="E4" s="1"/>
      <c r="F4" s="1"/>
      <c r="G4" s="16"/>
      <c r="H4" s="17"/>
      <c r="I4" s="17"/>
      <c r="J4" s="17"/>
      <c r="K4" s="18"/>
    </row>
    <row r="5" spans="2:11" x14ac:dyDescent="0.25">
      <c r="B5" s="1"/>
      <c r="C5" s="1"/>
      <c r="D5" s="1"/>
      <c r="E5" s="1"/>
      <c r="F5" s="1"/>
      <c r="G5" s="19"/>
      <c r="H5" s="12"/>
      <c r="I5" s="12"/>
      <c r="J5" s="12"/>
      <c r="K5" s="20"/>
    </row>
    <row r="6" spans="2:11" x14ac:dyDescent="0.25">
      <c r="B6" s="1"/>
      <c r="C6" s="1"/>
      <c r="D6" s="1"/>
      <c r="E6" s="1"/>
      <c r="F6" s="1"/>
      <c r="G6" s="19"/>
      <c r="H6" s="12"/>
      <c r="I6" s="12"/>
      <c r="J6" s="12"/>
      <c r="K6" s="20"/>
    </row>
    <row r="7" spans="2:11" x14ac:dyDescent="0.25">
      <c r="B7" s="1"/>
      <c r="C7" s="1"/>
      <c r="D7" s="1"/>
      <c r="E7" s="1"/>
      <c r="F7" s="1"/>
      <c r="G7" s="19"/>
      <c r="H7" s="58"/>
      <c r="I7" s="12"/>
      <c r="J7" s="25"/>
      <c r="K7" s="26"/>
    </row>
    <row r="8" spans="2:11" ht="30" customHeight="1" x14ac:dyDescent="0.25">
      <c r="B8" s="28"/>
      <c r="C8" s="14"/>
      <c r="D8" s="14"/>
      <c r="E8" s="14"/>
      <c r="F8" s="14"/>
      <c r="G8" s="14"/>
      <c r="H8" s="27"/>
      <c r="I8" s="15"/>
      <c r="J8" s="62"/>
      <c r="K8" s="15"/>
    </row>
    <row r="9" spans="2:11" ht="24" customHeight="1" x14ac:dyDescent="0.25">
      <c r="B9" s="28"/>
      <c r="C9" s="14"/>
      <c r="D9" s="14"/>
      <c r="E9" s="14"/>
      <c r="F9" s="14"/>
      <c r="G9" s="14"/>
      <c r="H9" s="27"/>
      <c r="I9" s="15"/>
      <c r="J9" s="63" t="s">
        <v>51</v>
      </c>
      <c r="K9" s="26"/>
    </row>
    <row r="10" spans="2:11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2:11" x14ac:dyDescent="0.25">
      <c r="B11" s="91" t="s">
        <v>0</v>
      </c>
      <c r="C11" s="91"/>
      <c r="D11" s="91"/>
      <c r="E11" s="1"/>
      <c r="F11" s="1"/>
      <c r="G11" s="1"/>
      <c r="H11" s="1"/>
      <c r="I11" s="1"/>
      <c r="J11" s="1"/>
      <c r="K11" s="1"/>
    </row>
    <row r="12" spans="2:11" x14ac:dyDescent="0.25">
      <c r="B12" s="2" t="s">
        <v>1</v>
      </c>
      <c r="C12" s="2" t="s">
        <v>2</v>
      </c>
      <c r="D12" s="2" t="s">
        <v>3</v>
      </c>
      <c r="E12" s="1"/>
      <c r="F12" s="22" t="s">
        <v>4</v>
      </c>
      <c r="G12" s="1"/>
      <c r="H12" s="3">
        <v>2534523.7999999998</v>
      </c>
      <c r="I12" s="1" t="s">
        <v>5</v>
      </c>
      <c r="J12" s="64">
        <f>H12*20%+H12</f>
        <v>3041428.5599999996</v>
      </c>
      <c r="K12" s="1" t="s">
        <v>6</v>
      </c>
    </row>
    <row r="13" spans="2:11" x14ac:dyDescent="0.25">
      <c r="B13" s="2">
        <v>1</v>
      </c>
      <c r="C13" s="69">
        <v>42278</v>
      </c>
      <c r="D13" s="10">
        <v>64015.199999999997</v>
      </c>
      <c r="E13" s="1"/>
      <c r="F13" s="22" t="s">
        <v>7</v>
      </c>
      <c r="G13" s="1"/>
      <c r="H13" s="2"/>
      <c r="I13" s="1" t="s">
        <v>5</v>
      </c>
      <c r="J13" s="2"/>
      <c r="K13" s="1" t="s">
        <v>6</v>
      </c>
    </row>
    <row r="14" spans="2:11" x14ac:dyDescent="0.25">
      <c r="B14" s="2">
        <v>2</v>
      </c>
      <c r="C14" s="69">
        <v>42309</v>
      </c>
      <c r="D14" s="10">
        <v>436756.8</v>
      </c>
      <c r="E14" s="1"/>
      <c r="F14" s="22"/>
      <c r="G14" s="1"/>
      <c r="H14" s="12"/>
      <c r="I14" s="1"/>
      <c r="J14" s="12"/>
      <c r="K14" s="1"/>
    </row>
    <row r="15" spans="2:11" x14ac:dyDescent="0.25">
      <c r="B15" s="2">
        <v>3</v>
      </c>
      <c r="C15" s="69">
        <v>42370</v>
      </c>
      <c r="D15" s="10">
        <v>272482.68</v>
      </c>
      <c r="E15" s="1"/>
      <c r="F15" s="85" t="s">
        <v>52</v>
      </c>
      <c r="G15" s="85"/>
      <c r="H15" s="85"/>
      <c r="I15" s="85"/>
      <c r="J15" s="1"/>
      <c r="K15" s="1"/>
    </row>
    <row r="16" spans="2:11" x14ac:dyDescent="0.25">
      <c r="B16" s="2">
        <v>4</v>
      </c>
      <c r="C16" s="69">
        <v>42401</v>
      </c>
      <c r="D16" s="10">
        <v>109406.46</v>
      </c>
      <c r="E16" s="1"/>
      <c r="F16" s="85"/>
      <c r="G16" s="85"/>
      <c r="H16" s="85"/>
      <c r="I16" s="85"/>
      <c r="J16" s="1"/>
      <c r="K16" s="1"/>
    </row>
    <row r="17" spans="2:11" x14ac:dyDescent="0.25">
      <c r="B17" s="2">
        <v>5</v>
      </c>
      <c r="C17" s="69">
        <v>42430</v>
      </c>
      <c r="D17" s="10">
        <v>136896.95999999999</v>
      </c>
      <c r="E17" s="1"/>
      <c r="F17" s="4" t="s">
        <v>53</v>
      </c>
      <c r="G17" s="1"/>
      <c r="H17" s="3">
        <v>145989.6</v>
      </c>
      <c r="I17" s="4" t="s">
        <v>57</v>
      </c>
      <c r="J17" s="3">
        <f>8680*1.2</f>
        <v>10416</v>
      </c>
      <c r="K17" s="1"/>
    </row>
    <row r="18" spans="2:11" x14ac:dyDescent="0.25">
      <c r="B18" s="2">
        <v>6</v>
      </c>
      <c r="C18" s="69">
        <v>42461</v>
      </c>
      <c r="D18" s="10">
        <v>133975.20000000001</v>
      </c>
      <c r="E18" s="1"/>
      <c r="F18" s="4" t="s">
        <v>54</v>
      </c>
      <c r="G18" s="1"/>
      <c r="H18" s="3">
        <f>6355*1.2</f>
        <v>7626</v>
      </c>
      <c r="I18" s="4"/>
      <c r="J18" s="3"/>
      <c r="K18" s="1"/>
    </row>
    <row r="19" spans="2:11" x14ac:dyDescent="0.25">
      <c r="B19" s="2">
        <v>7</v>
      </c>
      <c r="C19" s="69">
        <v>42491</v>
      </c>
      <c r="D19" s="10">
        <v>187972.8</v>
      </c>
      <c r="E19" s="1"/>
      <c r="F19" s="4" t="s">
        <v>55</v>
      </c>
      <c r="G19" s="1"/>
      <c r="H19" s="3">
        <f>7830*1.2</f>
        <v>9396</v>
      </c>
      <c r="I19" s="4"/>
      <c r="J19" s="3"/>
      <c r="K19" s="1"/>
    </row>
    <row r="20" spans="2:11" x14ac:dyDescent="0.25">
      <c r="B20" s="2">
        <v>8</v>
      </c>
      <c r="C20" s="69">
        <v>42533</v>
      </c>
      <c r="D20" s="70">
        <v>154358.51999999999</v>
      </c>
      <c r="E20" s="1"/>
      <c r="F20" s="85" t="s">
        <v>12</v>
      </c>
      <c r="G20" s="85"/>
      <c r="H20" s="85"/>
      <c r="I20" s="1"/>
      <c r="J20" s="1"/>
      <c r="K20" s="1"/>
    </row>
    <row r="21" spans="2:11" x14ac:dyDescent="0.25">
      <c r="B21" s="2">
        <v>9</v>
      </c>
      <c r="C21" s="69">
        <v>42568</v>
      </c>
      <c r="D21" s="70">
        <v>264106.92</v>
      </c>
      <c r="E21" s="1"/>
      <c r="F21" s="85"/>
      <c r="G21" s="85"/>
      <c r="H21" s="85"/>
      <c r="I21" s="1"/>
      <c r="J21" s="1"/>
      <c r="K21" s="1"/>
    </row>
    <row r="22" spans="2:11" x14ac:dyDescent="0.25">
      <c r="B22" s="2">
        <v>10</v>
      </c>
      <c r="C22" s="69">
        <v>42596</v>
      </c>
      <c r="D22" s="70">
        <f>222331.45+20689.4+183347.57</f>
        <v>426368.42000000004</v>
      </c>
      <c r="E22" s="1"/>
      <c r="F22" s="4" t="s">
        <v>8</v>
      </c>
      <c r="G22" s="1"/>
      <c r="H22" s="2"/>
      <c r="I22" s="4" t="s">
        <v>10</v>
      </c>
      <c r="J22" s="2"/>
      <c r="K22" s="1"/>
    </row>
    <row r="23" spans="2:11" x14ac:dyDescent="0.25">
      <c r="B23" s="2">
        <v>11</v>
      </c>
      <c r="C23" s="69">
        <v>42654</v>
      </c>
      <c r="D23" s="70">
        <f>38758.3+107189.9</f>
        <v>145948.20000000001</v>
      </c>
      <c r="E23" s="1"/>
      <c r="F23" s="4" t="s">
        <v>9</v>
      </c>
      <c r="G23" s="1"/>
      <c r="H23" s="2"/>
      <c r="I23" s="4" t="s">
        <v>11</v>
      </c>
      <c r="J23" s="2"/>
      <c r="K23" s="1"/>
    </row>
    <row r="24" spans="2:11" x14ac:dyDescent="0.25">
      <c r="B24" s="2"/>
      <c r="C24" s="69"/>
      <c r="D24" s="70"/>
      <c r="E24" s="1"/>
      <c r="F24" s="1"/>
      <c r="G24" s="1"/>
      <c r="H24" s="1"/>
      <c r="I24" s="1"/>
      <c r="J24" s="1"/>
      <c r="K24" s="1"/>
    </row>
    <row r="25" spans="2:11" x14ac:dyDescent="0.25">
      <c r="B25" s="2"/>
      <c r="C25" s="69"/>
      <c r="D25" s="70"/>
      <c r="E25" s="1"/>
      <c r="F25" s="36" t="s">
        <v>13</v>
      </c>
      <c r="G25" s="37"/>
      <c r="H25" s="38">
        <f>H12+SUM(H17:J19)/1.2</f>
        <v>2679046.7999999998</v>
      </c>
      <c r="I25" s="37" t="s">
        <v>5</v>
      </c>
      <c r="J25" s="39">
        <f>H25*1.2</f>
        <v>3214856.1599999997</v>
      </c>
      <c r="K25" s="40" t="s">
        <v>6</v>
      </c>
    </row>
    <row r="26" spans="2:11" x14ac:dyDescent="0.25">
      <c r="B26" s="2"/>
      <c r="C26" s="75"/>
      <c r="D26" s="70"/>
      <c r="E26" s="1"/>
      <c r="F26" s="1"/>
      <c r="G26" s="1"/>
      <c r="H26" s="1"/>
      <c r="I26" s="1"/>
      <c r="J26" s="1"/>
      <c r="K26" s="1"/>
    </row>
    <row r="27" spans="2:11" x14ac:dyDescent="0.25">
      <c r="B27" s="1"/>
      <c r="C27" s="1"/>
      <c r="D27" s="1"/>
      <c r="E27" s="1"/>
      <c r="F27" s="85" t="s">
        <v>28</v>
      </c>
      <c r="G27" s="85"/>
      <c r="H27" s="2" t="s">
        <v>14</v>
      </c>
      <c r="I27" s="2" t="s">
        <v>15</v>
      </c>
      <c r="J27" s="2" t="s">
        <v>16</v>
      </c>
      <c r="K27" s="2" t="s">
        <v>17</v>
      </c>
    </row>
    <row r="28" spans="2:11" x14ac:dyDescent="0.25">
      <c r="B28" s="92"/>
      <c r="C28" s="93"/>
      <c r="D28" s="94"/>
      <c r="E28" s="1"/>
      <c r="F28" s="84" t="s">
        <v>18</v>
      </c>
      <c r="G28" s="84"/>
      <c r="H28" s="10">
        <v>2282988.2600000002</v>
      </c>
      <c r="I28" s="10">
        <v>2018670.4</v>
      </c>
      <c r="J28" s="10">
        <f>H28-I28</f>
        <v>264317.86000000034</v>
      </c>
      <c r="K28" s="10"/>
    </row>
    <row r="29" spans="2:11" x14ac:dyDescent="0.25">
      <c r="B29" s="16"/>
      <c r="C29" s="17"/>
      <c r="D29" s="18"/>
      <c r="E29" s="1"/>
      <c r="F29" s="84" t="s">
        <v>19</v>
      </c>
      <c r="G29" s="84"/>
      <c r="H29" s="10"/>
      <c r="I29" s="10"/>
      <c r="J29" s="10"/>
      <c r="K29" s="10"/>
    </row>
    <row r="30" spans="2:11" x14ac:dyDescent="0.25">
      <c r="B30" s="19"/>
      <c r="C30" s="74"/>
      <c r="D30" s="20"/>
      <c r="E30" s="1"/>
      <c r="F30" s="84" t="s">
        <v>20</v>
      </c>
      <c r="G30" s="84"/>
      <c r="H30" s="10"/>
      <c r="I30" s="10"/>
      <c r="J30" s="10"/>
      <c r="K30" s="10"/>
    </row>
    <row r="31" spans="2:11" x14ac:dyDescent="0.25">
      <c r="B31" s="19"/>
      <c r="C31" s="12"/>
      <c r="D31" s="20"/>
      <c r="E31" s="1"/>
      <c r="F31" s="84" t="s">
        <v>21</v>
      </c>
      <c r="G31" s="84"/>
      <c r="H31" s="10"/>
      <c r="I31" s="10"/>
      <c r="J31" s="10"/>
      <c r="K31" s="10"/>
    </row>
    <row r="32" spans="2:11" x14ac:dyDescent="0.25">
      <c r="B32" s="19" t="s">
        <v>44</v>
      </c>
      <c r="C32" s="12"/>
      <c r="D32" s="20"/>
      <c r="E32" s="1"/>
      <c r="F32" s="84" t="s">
        <v>22</v>
      </c>
      <c r="G32" s="84"/>
      <c r="H32" s="10"/>
      <c r="I32" s="10"/>
      <c r="J32" s="10"/>
      <c r="K32" s="10"/>
    </row>
    <row r="33" spans="2:11" x14ac:dyDescent="0.25">
      <c r="B33" s="65" t="s">
        <v>48</v>
      </c>
      <c r="C33" s="74">
        <f>C30+30</f>
        <v>30</v>
      </c>
      <c r="D33" s="20"/>
      <c r="E33" s="1"/>
      <c r="F33" s="84" t="s">
        <v>24</v>
      </c>
      <c r="G33" s="84"/>
      <c r="H33" s="10">
        <v>-9700.6299999999992</v>
      </c>
      <c r="I33" s="10">
        <v>-9579.1299999999992</v>
      </c>
      <c r="J33" s="10">
        <f>H33-I33</f>
        <v>-121.5</v>
      </c>
      <c r="K33" s="10"/>
    </row>
    <row r="34" spans="2:11" x14ac:dyDescent="0.25">
      <c r="B34" s="19"/>
      <c r="C34" s="12"/>
      <c r="D34" s="20"/>
      <c r="E34" s="1"/>
      <c r="F34" s="84" t="s">
        <v>23</v>
      </c>
      <c r="G34" s="84"/>
      <c r="H34" s="10"/>
      <c r="I34" s="10"/>
      <c r="J34" s="10"/>
      <c r="K34" s="10"/>
    </row>
    <row r="35" spans="2:11" x14ac:dyDescent="0.25">
      <c r="B35" s="19" t="s">
        <v>50</v>
      </c>
      <c r="C35" s="74">
        <v>42706</v>
      </c>
      <c r="D35" s="59"/>
      <c r="E35" s="1"/>
      <c r="F35" s="88" t="s">
        <v>25</v>
      </c>
      <c r="G35" s="88"/>
      <c r="H35" s="1"/>
      <c r="I35" s="1"/>
      <c r="J35" s="1"/>
      <c r="K35" s="1"/>
    </row>
    <row r="36" spans="2:11" x14ac:dyDescent="0.25">
      <c r="B36" s="19"/>
      <c r="C36" s="12"/>
      <c r="D36" s="20"/>
      <c r="E36" s="1"/>
      <c r="F36" s="7" t="s">
        <v>49</v>
      </c>
      <c r="G36" s="7"/>
      <c r="H36" s="1"/>
      <c r="I36" s="1"/>
      <c r="J36" s="1"/>
      <c r="K36" s="1"/>
    </row>
    <row r="37" spans="2:11" x14ac:dyDescent="0.25">
      <c r="B37" s="19"/>
      <c r="C37" s="12"/>
      <c r="D37" s="20"/>
      <c r="E37" s="1"/>
      <c r="F37" s="1"/>
      <c r="G37" s="1"/>
      <c r="H37" s="1"/>
      <c r="I37" s="1"/>
      <c r="J37" s="1"/>
      <c r="K37" s="1"/>
    </row>
    <row r="38" spans="2:11" x14ac:dyDescent="0.25">
      <c r="B38" s="19"/>
      <c r="C38" s="12"/>
      <c r="D38" s="20"/>
      <c r="E38" s="1"/>
      <c r="F38" s="41" t="s">
        <v>26</v>
      </c>
      <c r="G38" s="37"/>
      <c r="H38" s="37"/>
      <c r="I38" s="40"/>
      <c r="J38" s="57">
        <f>(J28+J33)*1.2</f>
        <v>317035.63200000039</v>
      </c>
      <c r="K38" s="42" t="s">
        <v>6</v>
      </c>
    </row>
    <row r="39" spans="2:11" x14ac:dyDescent="0.25">
      <c r="B39" s="19"/>
      <c r="C39" s="12"/>
      <c r="D39" s="20"/>
      <c r="E39" s="1"/>
      <c r="F39" s="43" t="s">
        <v>27</v>
      </c>
      <c r="G39" s="44"/>
      <c r="H39" s="44"/>
      <c r="I39" s="44"/>
      <c r="J39" s="52">
        <f>H28/H25</f>
        <v>0.85216438174950893</v>
      </c>
      <c r="K39" s="45"/>
    </row>
    <row r="40" spans="2:11" x14ac:dyDescent="0.25">
      <c r="B40" s="19"/>
      <c r="C40" s="12"/>
      <c r="D40" s="20"/>
      <c r="E40" s="1"/>
      <c r="F40" s="67"/>
      <c r="G40" s="43"/>
      <c r="H40" s="10">
        <v>2038309.5</v>
      </c>
      <c r="I40" s="86"/>
      <c r="J40" s="87"/>
      <c r="K40" s="10">
        <v>694316.35199999996</v>
      </c>
    </row>
    <row r="41" spans="2:11" x14ac:dyDescent="0.25">
      <c r="B41" s="19"/>
      <c r="C41" s="12"/>
      <c r="D41" s="20"/>
      <c r="E41" s="1"/>
      <c r="F41" s="68"/>
      <c r="G41" s="58"/>
      <c r="H41" s="10"/>
      <c r="I41" s="66"/>
      <c r="J41" s="66"/>
      <c r="K41" s="66"/>
    </row>
    <row r="42" spans="2:11" x14ac:dyDescent="0.25">
      <c r="B42" s="19"/>
      <c r="C42" s="12"/>
      <c r="D42" s="20"/>
      <c r="E42" s="1"/>
      <c r="F42" s="89" t="s">
        <v>29</v>
      </c>
      <c r="G42" s="90"/>
      <c r="H42" s="2" t="s">
        <v>30</v>
      </c>
      <c r="I42" s="2" t="s">
        <v>31</v>
      </c>
      <c r="J42" s="2" t="s">
        <v>32</v>
      </c>
      <c r="K42" s="2" t="s">
        <v>17</v>
      </c>
    </row>
    <row r="43" spans="2:11" x14ac:dyDescent="0.25">
      <c r="B43" s="51" t="s">
        <v>45</v>
      </c>
      <c r="C43" s="25"/>
      <c r="D43" s="26"/>
      <c r="E43" s="1"/>
      <c r="F43" s="84" t="s">
        <v>33</v>
      </c>
      <c r="G43" s="84"/>
      <c r="H43" s="2"/>
      <c r="I43" s="2"/>
      <c r="J43" s="6">
        <f t="shared" ref="J43:J48" si="0">H43-I43</f>
        <v>0</v>
      </c>
      <c r="K43" s="2"/>
    </row>
    <row r="44" spans="2:11" x14ac:dyDescent="0.25">
      <c r="B44" s="1"/>
      <c r="C44" s="1"/>
      <c r="D44" s="1"/>
      <c r="E44" s="1"/>
      <c r="F44" s="84" t="s">
        <v>34</v>
      </c>
      <c r="G44" s="84"/>
      <c r="H44" s="53">
        <v>25038.6</v>
      </c>
      <c r="I44" s="6">
        <v>25038.6</v>
      </c>
      <c r="J44" s="6">
        <f t="shared" si="0"/>
        <v>0</v>
      </c>
      <c r="K44" s="2"/>
    </row>
    <row r="45" spans="2:11" x14ac:dyDescent="0.25">
      <c r="B45" s="1"/>
      <c r="C45" s="1"/>
      <c r="D45" s="1"/>
      <c r="E45" s="1"/>
      <c r="F45" s="84" t="s">
        <v>35</v>
      </c>
      <c r="G45" s="84"/>
      <c r="H45" s="2"/>
      <c r="I45" s="2"/>
      <c r="J45" s="6">
        <f t="shared" si="0"/>
        <v>0</v>
      </c>
      <c r="K45" s="2"/>
    </row>
    <row r="46" spans="2:11" x14ac:dyDescent="0.25">
      <c r="B46" s="92" t="s">
        <v>46</v>
      </c>
      <c r="C46" s="93"/>
      <c r="D46" s="94"/>
      <c r="E46" s="1"/>
      <c r="F46" s="84" t="s">
        <v>36</v>
      </c>
      <c r="G46" s="84"/>
      <c r="H46" s="2"/>
      <c r="I46" s="2"/>
      <c r="J46" s="6">
        <f t="shared" si="0"/>
        <v>0</v>
      </c>
      <c r="K46" s="2"/>
    </row>
    <row r="47" spans="2:11" x14ac:dyDescent="0.25">
      <c r="B47" s="16"/>
      <c r="C47" s="17"/>
      <c r="D47" s="18"/>
      <c r="E47" s="1"/>
      <c r="F47" s="84" t="s">
        <v>37</v>
      </c>
      <c r="G47" s="84"/>
      <c r="H47" s="2"/>
      <c r="I47" s="2"/>
      <c r="J47" s="6"/>
      <c r="K47" s="2"/>
    </row>
    <row r="48" spans="2:11" x14ac:dyDescent="0.25">
      <c r="B48" s="19"/>
      <c r="C48" s="12"/>
      <c r="D48" s="20"/>
      <c r="E48" s="1"/>
      <c r="F48" s="84" t="s">
        <v>38</v>
      </c>
      <c r="G48" s="84"/>
      <c r="H48" s="2"/>
      <c r="I48" s="2"/>
      <c r="J48" s="6">
        <f t="shared" si="0"/>
        <v>0</v>
      </c>
      <c r="K48" s="2"/>
    </row>
    <row r="49" spans="2:11" x14ac:dyDescent="0.25">
      <c r="B49" s="19"/>
      <c r="C49" s="12"/>
      <c r="D49" s="20"/>
      <c r="E49" s="1"/>
      <c r="F49" s="8" t="s">
        <v>39</v>
      </c>
      <c r="G49" s="11"/>
      <c r="H49" s="12"/>
      <c r="I49" s="12"/>
      <c r="J49" s="13"/>
      <c r="K49" s="12"/>
    </row>
    <row r="50" spans="2:11" x14ac:dyDescent="0.25">
      <c r="B50" s="19"/>
      <c r="C50" s="12"/>
      <c r="D50" s="20"/>
      <c r="E50" s="1"/>
      <c r="F50" s="9" t="s">
        <v>40</v>
      </c>
      <c r="G50" s="1"/>
      <c r="H50" s="1"/>
      <c r="I50" s="1"/>
      <c r="J50" s="1"/>
      <c r="K50" s="1"/>
    </row>
    <row r="51" spans="2:11" x14ac:dyDescent="0.25">
      <c r="B51" s="19"/>
      <c r="C51" s="12"/>
      <c r="D51" s="20"/>
      <c r="E51" s="1"/>
      <c r="F51" s="1"/>
      <c r="G51" s="1"/>
      <c r="H51" s="1"/>
      <c r="I51" s="1"/>
      <c r="J51" s="1"/>
      <c r="K51" s="1"/>
    </row>
    <row r="52" spans="2:11" x14ac:dyDescent="0.25">
      <c r="B52" s="19"/>
      <c r="C52" s="12"/>
      <c r="D52" s="20"/>
      <c r="E52" s="1"/>
      <c r="F52" s="41" t="s">
        <v>41</v>
      </c>
      <c r="G52" s="37"/>
      <c r="H52" s="37"/>
      <c r="I52" s="37"/>
      <c r="J52" s="54">
        <f>SUM(J43:J44,J45,J46,J47,J48)</f>
        <v>0</v>
      </c>
      <c r="K52" s="40" t="s">
        <v>6</v>
      </c>
    </row>
    <row r="53" spans="2:11" x14ac:dyDescent="0.25">
      <c r="B53" s="19"/>
      <c r="C53" s="12"/>
      <c r="D53" s="20"/>
      <c r="E53" s="1"/>
      <c r="F53" s="1"/>
      <c r="G53" s="1"/>
      <c r="H53" s="1"/>
      <c r="I53" s="1"/>
      <c r="J53" s="1"/>
      <c r="K53" s="1"/>
    </row>
    <row r="54" spans="2:11" x14ac:dyDescent="0.25">
      <c r="B54" s="19"/>
      <c r="C54" s="12"/>
      <c r="D54" s="20"/>
      <c r="E54" s="1"/>
      <c r="F54" s="85" t="s">
        <v>42</v>
      </c>
      <c r="G54" s="85"/>
      <c r="H54" s="2" t="s">
        <v>30</v>
      </c>
      <c r="I54" s="2" t="s">
        <v>31</v>
      </c>
      <c r="J54" s="2" t="s">
        <v>32</v>
      </c>
      <c r="K54" s="2" t="s">
        <v>17</v>
      </c>
    </row>
    <row r="55" spans="2:11" x14ac:dyDescent="0.25">
      <c r="B55" s="19"/>
      <c r="C55" s="12"/>
      <c r="D55" s="20"/>
      <c r="E55" s="1"/>
      <c r="F55" s="78"/>
      <c r="G55" s="79"/>
      <c r="H55" s="70">
        <f>I55+J55</f>
        <v>259322.6</v>
      </c>
      <c r="I55" s="70">
        <v>213813.67</v>
      </c>
      <c r="J55" s="70">
        <v>45508.93</v>
      </c>
      <c r="K55" s="2"/>
    </row>
    <row r="56" spans="2:11" x14ac:dyDescent="0.25">
      <c r="B56" s="19"/>
      <c r="C56" s="12"/>
      <c r="D56" s="20"/>
      <c r="E56" s="1"/>
      <c r="F56" s="78"/>
      <c r="G56" s="79"/>
      <c r="H56" s="70">
        <f>I56+J56</f>
        <v>1144941.4200000002</v>
      </c>
      <c r="I56" s="70">
        <v>968517.37000000011</v>
      </c>
      <c r="J56" s="70">
        <v>176424.05</v>
      </c>
      <c r="K56" s="2"/>
    </row>
    <row r="57" spans="2:11" x14ac:dyDescent="0.25">
      <c r="B57" s="19"/>
      <c r="C57" s="12"/>
      <c r="D57" s="20"/>
      <c r="E57" s="1"/>
      <c r="F57" s="78"/>
      <c r="G57" s="79"/>
      <c r="H57" s="70">
        <f ca="1">I57+J57</f>
        <v>14158.5</v>
      </c>
      <c r="I57" s="6">
        <v>14158.5</v>
      </c>
      <c r="J57" s="70">
        <f ca="1">H57-I57</f>
        <v>0</v>
      </c>
      <c r="K57" s="2"/>
    </row>
    <row r="58" spans="2:11" x14ac:dyDescent="0.25">
      <c r="B58" s="19"/>
      <c r="C58" s="12"/>
      <c r="D58" s="20"/>
      <c r="E58" s="1"/>
      <c r="F58" s="56"/>
      <c r="G58" s="76"/>
      <c r="H58" s="70">
        <v>25673</v>
      </c>
      <c r="I58" s="6">
        <v>0</v>
      </c>
      <c r="J58" s="70">
        <v>22551.8</v>
      </c>
      <c r="K58" s="2"/>
    </row>
    <row r="59" spans="2:11" x14ac:dyDescent="0.25">
      <c r="B59" s="19"/>
      <c r="C59" s="12"/>
      <c r="D59" s="20"/>
      <c r="E59" s="1"/>
      <c r="F59" s="1"/>
      <c r="G59" s="1"/>
      <c r="H59" s="1"/>
      <c r="I59" s="1"/>
      <c r="J59" s="5"/>
      <c r="K59" s="1"/>
    </row>
    <row r="60" spans="2:11" x14ac:dyDescent="0.25">
      <c r="B60" s="19"/>
      <c r="C60" s="12"/>
      <c r="D60" s="20"/>
      <c r="E60" s="1"/>
      <c r="F60" s="41" t="s">
        <v>47</v>
      </c>
      <c r="G60" s="37"/>
      <c r="H60" s="37"/>
      <c r="I60" s="40"/>
      <c r="J60" s="77">
        <f ca="1">SUM(J55:J58)</f>
        <v>244484.77999999997</v>
      </c>
      <c r="K60" s="42" t="s">
        <v>6</v>
      </c>
    </row>
    <row r="61" spans="2:11" x14ac:dyDescent="0.25">
      <c r="B61" s="19"/>
      <c r="C61" s="12"/>
      <c r="D61" s="20"/>
      <c r="E61" s="1"/>
      <c r="F61" s="41" t="s">
        <v>43</v>
      </c>
      <c r="G61" s="37"/>
      <c r="H61" s="37"/>
      <c r="I61" s="40"/>
      <c r="J61" s="39">
        <f ca="1">J38-J60</f>
        <v>72550.852000000421</v>
      </c>
      <c r="K61" s="42" t="s">
        <v>6</v>
      </c>
    </row>
    <row r="62" spans="2:11" x14ac:dyDescent="0.25">
      <c r="B62" s="24"/>
      <c r="C62" s="25"/>
      <c r="D62" s="26"/>
      <c r="E62" s="1"/>
      <c r="F62" s="22"/>
      <c r="G62" s="22"/>
      <c r="H62" s="22"/>
      <c r="I62" s="22"/>
      <c r="J62" s="22"/>
      <c r="K62" s="22"/>
    </row>
    <row r="63" spans="2:11" x14ac:dyDescent="0.25">
      <c r="B63" s="1"/>
      <c r="C63" s="1"/>
      <c r="D63" s="1"/>
      <c r="E63" s="1"/>
      <c r="F63" s="46"/>
      <c r="G63" s="23"/>
      <c r="H63" s="23"/>
      <c r="I63" s="23"/>
      <c r="J63" s="23"/>
      <c r="K63" s="47"/>
    </row>
    <row r="64" spans="2:11" ht="15" customHeight="1" x14ac:dyDescent="0.25">
      <c r="B64" s="1"/>
      <c r="C64" s="1"/>
      <c r="D64" s="1"/>
      <c r="E64" s="1"/>
      <c r="F64" s="73" t="s">
        <v>59</v>
      </c>
      <c r="G64" s="71"/>
      <c r="H64" s="71"/>
      <c r="I64" s="71"/>
      <c r="J64" s="71"/>
      <c r="K64" s="72"/>
    </row>
    <row r="65" spans="6:11" ht="15" customHeight="1" x14ac:dyDescent="0.25">
      <c r="F65" s="80" t="s">
        <v>58</v>
      </c>
      <c r="G65" s="81"/>
      <c r="H65" s="81"/>
      <c r="I65" s="81"/>
      <c r="J65" s="39">
        <f ca="1">J61</f>
        <v>72550.852000000421</v>
      </c>
      <c r="K65" s="48" t="s">
        <v>6</v>
      </c>
    </row>
    <row r="66" spans="6:11" x14ac:dyDescent="0.25">
      <c r="F66" s="82"/>
      <c r="G66" s="83"/>
      <c r="H66" s="83"/>
      <c r="I66" s="83"/>
      <c r="J66" s="49"/>
      <c r="K66" s="50"/>
    </row>
  </sheetData>
  <sheetProtection selectLockedCells="1" selectUnlockedCells="1"/>
  <mergeCells count="27">
    <mergeCell ref="B46:D46"/>
    <mergeCell ref="F43:G43"/>
    <mergeCell ref="F44:G44"/>
    <mergeCell ref="F45:G45"/>
    <mergeCell ref="F46:G46"/>
    <mergeCell ref="B11:D11"/>
    <mergeCell ref="F20:H21"/>
    <mergeCell ref="F27:G27"/>
    <mergeCell ref="F28:G28"/>
    <mergeCell ref="F29:G29"/>
    <mergeCell ref="B28:D28"/>
    <mergeCell ref="F15:I16"/>
    <mergeCell ref="F57:G57"/>
    <mergeCell ref="F65:I66"/>
    <mergeCell ref="F55:G55"/>
    <mergeCell ref="F56:G56"/>
    <mergeCell ref="F30:G30"/>
    <mergeCell ref="F54:G54"/>
    <mergeCell ref="I40:J40"/>
    <mergeCell ref="F48:G48"/>
    <mergeCell ref="F31:G31"/>
    <mergeCell ref="F32:G32"/>
    <mergeCell ref="F33:G33"/>
    <mergeCell ref="F34:G34"/>
    <mergeCell ref="F35:G35"/>
    <mergeCell ref="F42:G42"/>
    <mergeCell ref="F47:G47"/>
  </mergeCells>
  <printOptions horizontalCentered="1"/>
  <pageMargins left="0.25" right="0.25" top="0.75" bottom="0.75" header="0.3" footer="0.3"/>
  <pageSetup paperSize="156" scale="74" orientation="portrait" copies="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Feuil1!Print_Area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</dc:creator>
  <cp:lastModifiedBy>PC</cp:lastModifiedBy>
  <cp:lastPrinted>2016-12-02T18:45:36Z</cp:lastPrinted>
  <dcterms:created xsi:type="dcterms:W3CDTF">2011-12-09T13:24:27Z</dcterms:created>
  <dcterms:modified xsi:type="dcterms:W3CDTF">2016-12-04T16:02:09Z</dcterms:modified>
</cp:coreProperties>
</file>